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profile16-1\redirect$\3080\Desktop\"/>
    </mc:Choice>
  </mc:AlternateContent>
  <workbookProtection workbookAlgorithmName="SHA-512" workbookHashValue="X1npn7Qri6VTv1sKC4yOYWQ1P27vgLNVz2rA4U5q4KpKoaT6URrp5BtYSskpefvMRJmt3t/dpjv2skIc3oUAuw==" workbookSaltValue="Ec6fFHV0xS8GVZnjrQvx6A==" workbookSpinCount="100000" lockStructure="1"/>
  <bookViews>
    <workbookView xWindow="0" yWindow="0" windowWidth="15345" windowHeight="4770" tabRatio="742"/>
  </bookViews>
  <sheets>
    <sheet name="ポータル" sheetId="9" r:id="rId1"/>
    <sheet name="46号入力" sheetId="8" r:id="rId2"/>
    <sheet name="47号入力" sheetId="5" r:id="rId3"/>
    <sheet name="月途中認定開始（市町村間の転出入）があった場合" sheetId="11" r:id="rId4"/>
    <sheet name="46計算" sheetId="7" state="hidden" r:id="rId5"/>
    <sheet name="47計算" sheetId="1" state="hidden" r:id="rId6"/>
    <sheet name="預かり保育" sheetId="3" state="hidden" r:id="rId7"/>
    <sheet name="認可外" sheetId="4" state="hidden" r:id="rId8"/>
  </sheets>
  <definedNames>
    <definedName name="_xlnm.Print_Area" localSheetId="1">'46号入力'!$A$1:$Q$63</definedName>
    <definedName name="_xlnm.Print_Area" localSheetId="3">'月途中認定開始（市町村間の転出入）があった場合'!$A$1:$W$15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8" l="1"/>
  <c r="K7" i="5"/>
  <c r="J7" i="5"/>
  <c r="I7" i="5"/>
  <c r="I8" i="5" l="1"/>
  <c r="K7" i="8"/>
  <c r="J7" i="8"/>
  <c r="I8" i="8" l="1"/>
  <c r="F13" i="11"/>
  <c r="F12" i="11"/>
  <c r="D13" i="11"/>
  <c r="D12" i="11"/>
  <c r="T23" i="5" l="1"/>
  <c r="S23" i="5"/>
  <c r="R23" i="5"/>
  <c r="T22" i="5"/>
  <c r="S22" i="5"/>
  <c r="R22" i="5"/>
  <c r="T21" i="5"/>
  <c r="S21" i="5"/>
  <c r="R21" i="5"/>
  <c r="T24" i="8"/>
  <c r="T23" i="8"/>
  <c r="T22" i="8"/>
  <c r="R23" i="8"/>
  <c r="S23" i="8"/>
  <c r="R24" i="8"/>
  <c r="S24" i="8"/>
  <c r="S22" i="8"/>
  <c r="R22" i="8"/>
  <c r="T18" i="5"/>
  <c r="S18" i="5"/>
  <c r="R18" i="5"/>
  <c r="T17" i="5"/>
  <c r="S17" i="5"/>
  <c r="R17" i="5"/>
  <c r="T18" i="8"/>
  <c r="S18" i="8"/>
  <c r="R18" i="8"/>
  <c r="T17" i="8"/>
  <c r="S17" i="8"/>
  <c r="R17" i="8"/>
  <c r="I10" i="7"/>
  <c r="G10" i="7"/>
  <c r="H23" i="5" l="1"/>
  <c r="H22" i="5"/>
  <c r="H24" i="5"/>
  <c r="H23" i="8"/>
  <c r="H22" i="8"/>
  <c r="H24" i="8"/>
  <c r="I17" i="5"/>
  <c r="I19" i="8"/>
  <c r="I17" i="8"/>
  <c r="I19" i="5"/>
  <c r="B20" i="11" l="1"/>
  <c r="B18" i="11"/>
  <c r="B17" i="11"/>
  <c r="C14" i="11"/>
  <c r="H14" i="11"/>
  <c r="P9" i="11" l="1"/>
  <c r="B21" i="11"/>
  <c r="H16" i="7"/>
  <c r="B8" i="4" s="1"/>
  <c r="H17" i="7"/>
  <c r="B9" i="4" s="1"/>
  <c r="H15" i="7"/>
  <c r="B7" i="4" s="1"/>
  <c r="I16" i="7"/>
  <c r="C8" i="4" s="1"/>
  <c r="I17" i="7"/>
  <c r="C9" i="4" s="1"/>
  <c r="I15" i="7"/>
  <c r="C7" i="4" s="1"/>
  <c r="D17" i="7"/>
  <c r="B17" i="7"/>
  <c r="D16" i="7"/>
  <c r="B16" i="7"/>
  <c r="D15" i="7"/>
  <c r="B15" i="7"/>
  <c r="I11" i="7"/>
  <c r="G11" i="7"/>
  <c r="E11" i="7"/>
  <c r="E10" i="7"/>
  <c r="B10" i="7" s="1"/>
  <c r="I5" i="7"/>
  <c r="G5" i="7"/>
  <c r="E5" i="7"/>
  <c r="I2" i="7"/>
  <c r="G2" i="7"/>
  <c r="E2" i="7"/>
  <c r="E30" i="8"/>
  <c r="C30" i="8"/>
  <c r="E29" i="8"/>
  <c r="C29" i="8"/>
  <c r="E28" i="8"/>
  <c r="C28" i="8"/>
  <c r="D7" i="7"/>
  <c r="D6" i="7"/>
  <c r="C1" i="7"/>
  <c r="D17" i="1"/>
  <c r="D16" i="1"/>
  <c r="D15" i="1"/>
  <c r="B17" i="1"/>
  <c r="B16" i="1"/>
  <c r="B15" i="1"/>
  <c r="H17" i="1"/>
  <c r="H16" i="1"/>
  <c r="H15" i="1"/>
  <c r="F7" i="3" s="1"/>
  <c r="F8" i="3"/>
  <c r="J17" i="1"/>
  <c r="J16" i="1"/>
  <c r="B8" i="3" s="1"/>
  <c r="J15" i="1"/>
  <c r="B7" i="3" s="1"/>
  <c r="F17" i="1"/>
  <c r="C9" i="3" s="1"/>
  <c r="D9" i="3" s="1"/>
  <c r="F16" i="1"/>
  <c r="F15" i="1"/>
  <c r="C7" i="3" s="1"/>
  <c r="D7" i="3" s="1"/>
  <c r="I11" i="1"/>
  <c r="G11" i="1"/>
  <c r="E11" i="1"/>
  <c r="I10" i="1"/>
  <c r="G10" i="1"/>
  <c r="E10" i="1"/>
  <c r="I5" i="1"/>
  <c r="G5" i="1"/>
  <c r="E5" i="1"/>
  <c r="I2" i="1"/>
  <c r="G2" i="1"/>
  <c r="E2" i="1"/>
  <c r="E30" i="5"/>
  <c r="E29" i="5"/>
  <c r="C30" i="5"/>
  <c r="C29" i="5"/>
  <c r="E28" i="5"/>
  <c r="C28" i="5"/>
  <c r="F9" i="3"/>
  <c r="D7" i="1"/>
  <c r="D6" i="1"/>
  <c r="C8" i="3"/>
  <c r="D8" i="3" s="1"/>
  <c r="B9" i="3"/>
  <c r="C1" i="1"/>
  <c r="B4" i="7" l="1"/>
  <c r="A9" i="3"/>
  <c r="A7" i="3"/>
  <c r="A9" i="4"/>
  <c r="A8" i="4"/>
  <c r="D8" i="4"/>
  <c r="B5" i="1"/>
  <c r="B21" i="1" s="1"/>
  <c r="H7" i="3" s="1"/>
  <c r="B22" i="7"/>
  <c r="B10" i="1"/>
  <c r="B22" i="1" s="1"/>
  <c r="I7" i="3" s="1"/>
  <c r="B11" i="1"/>
  <c r="B23" i="1" s="1"/>
  <c r="B4" i="1"/>
  <c r="B24" i="1" s="1"/>
  <c r="A7" i="4"/>
  <c r="B21" i="7"/>
  <c r="B2" i="7"/>
  <c r="B3" i="7" s="1"/>
  <c r="P5" i="4" s="1"/>
  <c r="D7" i="4"/>
  <c r="B11" i="7"/>
  <c r="B23" i="7" s="1"/>
  <c r="B24" i="7"/>
  <c r="A8" i="3"/>
  <c r="B2" i="1"/>
  <c r="B3" i="1" s="1"/>
  <c r="O5" i="3" s="1"/>
  <c r="D9" i="4"/>
  <c r="E8" i="3"/>
  <c r="E7" i="3"/>
  <c r="E9" i="3"/>
  <c r="K7" i="4" l="1"/>
  <c r="M7" i="4" s="1"/>
  <c r="J7" i="3"/>
  <c r="L7" i="3" s="1"/>
  <c r="J8" i="4"/>
  <c r="I8" i="4"/>
  <c r="J7" i="4"/>
  <c r="J9" i="4"/>
  <c r="L9" i="4" s="1"/>
  <c r="I9" i="3"/>
  <c r="K9" i="3" s="1"/>
  <c r="I8" i="3"/>
  <c r="J9" i="3"/>
  <c r="L9" i="3" s="1"/>
  <c r="J8" i="3"/>
  <c r="L8" i="3" s="1"/>
  <c r="I7" i="4"/>
  <c r="K8" i="4"/>
  <c r="M8" i="4" s="1"/>
  <c r="K9" i="4"/>
  <c r="M9" i="4" s="1"/>
  <c r="H8" i="3"/>
  <c r="L8" i="4" l="1"/>
  <c r="N8" i="4" s="1"/>
  <c r="O8" i="4" s="1"/>
  <c r="E8" i="4" s="1"/>
  <c r="F8" i="4" s="1"/>
  <c r="N9" i="4"/>
  <c r="O9" i="4" s="1"/>
  <c r="E9" i="4" s="1"/>
  <c r="F9" i="4" s="1"/>
  <c r="K8" i="3"/>
  <c r="M8" i="3" s="1"/>
  <c r="N8" i="3" s="1"/>
  <c r="G8" i="3" s="1"/>
  <c r="L7" i="4"/>
  <c r="N7" i="4" s="1"/>
  <c r="M9" i="3"/>
  <c r="N9" i="3" s="1"/>
  <c r="G9" i="3" s="1"/>
  <c r="K7" i="3"/>
  <c r="M7" i="3" s="1"/>
  <c r="N7" i="3" s="1"/>
  <c r="G7" i="3" s="1"/>
  <c r="O7" i="4" l="1"/>
  <c r="E7" i="4" s="1"/>
  <c r="F7" i="4" s="1"/>
  <c r="B15" i="4" s="1"/>
  <c r="B15" i="3"/>
</calcChain>
</file>

<file path=xl/comments1.xml><?xml version="1.0" encoding="utf-8"?>
<comments xmlns="http://schemas.openxmlformats.org/spreadsheetml/2006/main">
  <authors>
    <author>つくば市</author>
  </authors>
  <commentList>
    <comment ref="B15" authorId="0" shapeId="0">
      <text>
        <r>
          <rPr>
            <b/>
            <sz val="12"/>
            <color indexed="81"/>
            <rFont val="ＭＳ Ｐゴシック"/>
            <family val="3"/>
            <charset val="128"/>
          </rPr>
          <t>1日付けの入園又は月末（30日又は31日）付けの退園の場合には入力不要</t>
        </r>
      </text>
    </comment>
  </commentList>
</comments>
</file>

<file path=xl/comments2.xml><?xml version="1.0" encoding="utf-8"?>
<comments xmlns="http://schemas.openxmlformats.org/spreadsheetml/2006/main">
  <authors>
    <author>つくば市</author>
  </authors>
  <commentList>
    <comment ref="B15" authorId="0" shapeId="0">
      <text>
        <r>
          <rPr>
            <b/>
            <sz val="12"/>
            <color indexed="81"/>
            <rFont val="ＭＳ Ｐゴシック"/>
            <family val="3"/>
            <charset val="128"/>
          </rPr>
          <t>1日付けの入園又は月末（30日又は31日）付けの退園の場合には入力不要</t>
        </r>
      </text>
    </comment>
    <comment ref="J27" authorId="0" shapeId="0">
      <text>
        <r>
          <rPr>
            <b/>
            <sz val="12"/>
            <color indexed="81"/>
            <rFont val="ＭＳ Ｐゴシック"/>
            <family val="3"/>
            <charset val="128"/>
          </rPr>
          <t>領収書や提供証明書を確認しながら入力してください。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つくば市</author>
  </authors>
  <commentList>
    <comment ref="H13" authorId="0" shapeId="0">
      <text>
        <r>
          <rPr>
            <sz val="12"/>
            <color indexed="81"/>
            <rFont val="ＭＳ Ｐゴシック"/>
            <family val="3"/>
            <charset val="128"/>
          </rPr>
          <t>領収書から転記</t>
        </r>
      </text>
    </comment>
    <comment ref="F14" authorId="0" shapeId="0">
      <text>
        <r>
          <rPr>
            <sz val="9"/>
            <color indexed="81"/>
            <rFont val="ＭＳ Ｐゴシック"/>
            <family val="3"/>
            <charset val="128"/>
          </rPr>
          <t>利用日数をカウント</t>
        </r>
      </text>
    </comment>
  </commentList>
</comments>
</file>

<file path=xl/comments4.xml><?xml version="1.0" encoding="utf-8"?>
<comments xmlns="http://schemas.openxmlformats.org/spreadsheetml/2006/main">
  <authors>
    <author>つくば市</author>
  </authors>
  <commentList>
    <comment ref="H13" authorId="0" shapeId="0">
      <text>
        <r>
          <rPr>
            <sz val="12"/>
            <color indexed="81"/>
            <rFont val="ＭＳ Ｐゴシック"/>
            <family val="3"/>
            <charset val="128"/>
          </rPr>
          <t>領収書から転記</t>
        </r>
      </text>
    </comment>
    <comment ref="F14" authorId="0" shapeId="0">
      <text>
        <r>
          <rPr>
            <sz val="9"/>
            <color indexed="81"/>
            <rFont val="ＭＳ Ｐゴシック"/>
            <family val="3"/>
            <charset val="128"/>
          </rPr>
          <t>利用日数をカウント</t>
        </r>
      </text>
    </comment>
  </commentList>
</comments>
</file>

<file path=xl/sharedStrings.xml><?xml version="1.0" encoding="utf-8"?>
<sst xmlns="http://schemas.openxmlformats.org/spreadsheetml/2006/main" count="275" uniqueCount="94">
  <si>
    <t>①生年月日</t>
    <rPh sb="1" eb="3">
      <t>セイネン</t>
    </rPh>
    <rPh sb="3" eb="5">
      <t>ガッピ</t>
    </rPh>
    <phoneticPr fontId="2"/>
  </si>
  <si>
    <t>基準年</t>
    <rPh sb="0" eb="2">
      <t>キジュン</t>
    </rPh>
    <rPh sb="2" eb="3">
      <t>ネン</t>
    </rPh>
    <phoneticPr fontId="2"/>
  </si>
  <si>
    <t>西暦</t>
    <rPh sb="0" eb="2">
      <t>セイレキ</t>
    </rPh>
    <phoneticPr fontId="2"/>
  </si>
  <si>
    <t>年</t>
    <rPh sb="0" eb="1">
      <t>ネン</t>
    </rPh>
    <phoneticPr fontId="2"/>
  </si>
  <si>
    <t>月</t>
    <rPh sb="0" eb="1">
      <t>ガツ</t>
    </rPh>
    <phoneticPr fontId="2"/>
  </si>
  <si>
    <t>日</t>
    <rPh sb="0" eb="1">
      <t>ニチ</t>
    </rPh>
    <phoneticPr fontId="2"/>
  </si>
  <si>
    <t>対象月</t>
    <rPh sb="0" eb="2">
      <t>タイショウ</t>
    </rPh>
    <rPh sb="2" eb="3">
      <t>ツキ</t>
    </rPh>
    <phoneticPr fontId="2"/>
  </si>
  <si>
    <t>月分</t>
    <rPh sb="0" eb="1">
      <t>ガツ</t>
    </rPh>
    <rPh sb="1" eb="2">
      <t>ブン</t>
    </rPh>
    <phoneticPr fontId="2"/>
  </si>
  <si>
    <t>預かり保育利用日数</t>
    <rPh sb="0" eb="1">
      <t>アズ</t>
    </rPh>
    <rPh sb="3" eb="5">
      <t>ホイク</t>
    </rPh>
    <rPh sb="5" eb="7">
      <t>リヨウ</t>
    </rPh>
    <rPh sb="7" eb="9">
      <t>ニッスウ</t>
    </rPh>
    <phoneticPr fontId="2"/>
  </si>
  <si>
    <t>認可外</t>
    <rPh sb="0" eb="2">
      <t>ニンカ</t>
    </rPh>
    <rPh sb="2" eb="3">
      <t>ガイ</t>
    </rPh>
    <phoneticPr fontId="2"/>
  </si>
  <si>
    <t>②認定日</t>
    <rPh sb="1" eb="3">
      <t>ニンテイ</t>
    </rPh>
    <rPh sb="3" eb="4">
      <t>ビ</t>
    </rPh>
    <phoneticPr fontId="2"/>
  </si>
  <si>
    <t>入園日</t>
    <rPh sb="0" eb="2">
      <t>ニュウエン</t>
    </rPh>
    <rPh sb="2" eb="3">
      <t>ビ</t>
    </rPh>
    <phoneticPr fontId="2"/>
  </si>
  <si>
    <t>退園日</t>
    <rPh sb="0" eb="2">
      <t>タイエン</t>
    </rPh>
    <rPh sb="2" eb="3">
      <t>ニチ</t>
    </rPh>
    <phoneticPr fontId="2"/>
  </si>
  <si>
    <t>利用料</t>
    <rPh sb="0" eb="2">
      <t>リヨウ</t>
    </rPh>
    <rPh sb="2" eb="3">
      <t>リョウ</t>
    </rPh>
    <phoneticPr fontId="2"/>
  </si>
  <si>
    <t>一時預かり</t>
    <rPh sb="0" eb="2">
      <t>イチジ</t>
    </rPh>
    <rPh sb="2" eb="3">
      <t>アズ</t>
    </rPh>
    <phoneticPr fontId="2"/>
  </si>
  <si>
    <t>預かり保育</t>
    <rPh sb="0" eb="1">
      <t>アズ</t>
    </rPh>
    <rPh sb="3" eb="5">
      <t>ホイク</t>
    </rPh>
    <phoneticPr fontId="2"/>
  </si>
  <si>
    <t>③利用サービス</t>
    <rPh sb="1" eb="3">
      <t>リヨウ</t>
    </rPh>
    <phoneticPr fontId="2"/>
  </si>
  <si>
    <t>一時預かり等</t>
    <rPh sb="0" eb="2">
      <t>イチジ</t>
    </rPh>
    <rPh sb="2" eb="3">
      <t>アズ</t>
    </rPh>
    <rPh sb="5" eb="6">
      <t>トウ</t>
    </rPh>
    <phoneticPr fontId="2"/>
  </si>
  <si>
    <t>幼稚園預かり保育</t>
    <rPh sb="0" eb="3">
      <t>ヨウチエン</t>
    </rPh>
    <rPh sb="3" eb="4">
      <t>アズ</t>
    </rPh>
    <rPh sb="6" eb="8">
      <t>ホイク</t>
    </rPh>
    <phoneticPr fontId="2"/>
  </si>
  <si>
    <t>①クラス年齢</t>
    <rPh sb="4" eb="6">
      <t>ネンレイ</t>
    </rPh>
    <phoneticPr fontId="2"/>
  </si>
  <si>
    <t>①3歳になる日</t>
    <rPh sb="2" eb="3">
      <t>サイ</t>
    </rPh>
    <rPh sb="6" eb="7">
      <t>ヒ</t>
    </rPh>
    <phoneticPr fontId="2"/>
  </si>
  <si>
    <t>７　在籍園の預かり保育事業と、認可外保育施設等の利用における施設等利用費の償還払い請求の内訳</t>
    <rPh sb="2" eb="4">
      <t>ザイセキ</t>
    </rPh>
    <rPh sb="4" eb="5">
      <t>エン</t>
    </rPh>
    <rPh sb="6" eb="7">
      <t>アズ</t>
    </rPh>
    <rPh sb="9" eb="11">
      <t>ホイク</t>
    </rPh>
    <rPh sb="11" eb="13">
      <t>ジギョウ</t>
    </rPh>
    <rPh sb="15" eb="17">
      <t>ニンカ</t>
    </rPh>
    <rPh sb="17" eb="18">
      <t>ガイ</t>
    </rPh>
    <rPh sb="18" eb="20">
      <t>ホイク</t>
    </rPh>
    <rPh sb="20" eb="22">
      <t>シセツ</t>
    </rPh>
    <rPh sb="22" eb="23">
      <t>トウ</t>
    </rPh>
    <rPh sb="24" eb="26">
      <t>リヨウ</t>
    </rPh>
    <rPh sb="30" eb="32">
      <t>シセツ</t>
    </rPh>
    <rPh sb="32" eb="33">
      <t>ナド</t>
    </rPh>
    <rPh sb="33" eb="35">
      <t>リヨウ</t>
    </rPh>
    <rPh sb="35" eb="36">
      <t>ヒ</t>
    </rPh>
    <rPh sb="37" eb="39">
      <t>ショウカン</t>
    </rPh>
    <rPh sb="39" eb="40">
      <t>バラ</t>
    </rPh>
    <rPh sb="41" eb="43">
      <t>セイキュウ</t>
    </rPh>
    <rPh sb="44" eb="46">
      <t>ウチワケ</t>
    </rPh>
    <phoneticPr fontId="2"/>
  </si>
  <si>
    <t>利用年月</t>
    <rPh sb="0" eb="2">
      <t>リヨウ</t>
    </rPh>
    <rPh sb="2" eb="4">
      <t>ネンゲツ</t>
    </rPh>
    <phoneticPr fontId="2"/>
  </si>
  <si>
    <t>在籍園の預かり保育事業</t>
    <rPh sb="0" eb="2">
      <t>ザイセキ</t>
    </rPh>
    <rPh sb="2" eb="3">
      <t>エン</t>
    </rPh>
    <rPh sb="4" eb="5">
      <t>アズ</t>
    </rPh>
    <rPh sb="7" eb="9">
      <t>ホイク</t>
    </rPh>
    <rPh sb="9" eb="11">
      <t>ジギョウ</t>
    </rPh>
    <phoneticPr fontId="2"/>
  </si>
  <si>
    <t>施設に支払った金額(a)</t>
    <rPh sb="0" eb="2">
      <t>シセツ</t>
    </rPh>
    <rPh sb="3" eb="5">
      <t>シハラ</t>
    </rPh>
    <rPh sb="7" eb="9">
      <t>キンガク</t>
    </rPh>
    <phoneticPr fontId="2"/>
  </si>
  <si>
    <t>利用日数</t>
    <rPh sb="0" eb="2">
      <t>リヨウ</t>
    </rPh>
    <rPh sb="2" eb="4">
      <t>ニッスウ</t>
    </rPh>
    <phoneticPr fontId="2"/>
  </si>
  <si>
    <t>対象額(b)
（450×利用日数）</t>
    <rPh sb="0" eb="2">
      <t>タイショウ</t>
    </rPh>
    <rPh sb="2" eb="3">
      <t>ガク</t>
    </rPh>
    <rPh sb="12" eb="14">
      <t>リヨウ</t>
    </rPh>
    <rPh sb="14" eb="16">
      <t>ニッスウ</t>
    </rPh>
    <phoneticPr fontId="2"/>
  </si>
  <si>
    <t>認可外保育施設等に支払った金額(d)</t>
    <rPh sb="0" eb="2">
      <t>ニンカ</t>
    </rPh>
    <rPh sb="2" eb="3">
      <t>ガイ</t>
    </rPh>
    <rPh sb="3" eb="5">
      <t>ホイク</t>
    </rPh>
    <rPh sb="5" eb="7">
      <t>シセツ</t>
    </rPh>
    <rPh sb="7" eb="8">
      <t>トウ</t>
    </rPh>
    <rPh sb="9" eb="11">
      <t>シハラ</t>
    </rPh>
    <rPh sb="13" eb="15">
      <t>キンガク</t>
    </rPh>
    <phoneticPr fontId="2"/>
  </si>
  <si>
    <t>請求額（「c＋d」もしくは月額上限額の低い方を記入）</t>
    <rPh sb="0" eb="2">
      <t>セイキュウ</t>
    </rPh>
    <rPh sb="2" eb="3">
      <t>ガク</t>
    </rPh>
    <rPh sb="13" eb="15">
      <t>ゲツガク</t>
    </rPh>
    <rPh sb="15" eb="17">
      <t>ジョウゲン</t>
    </rPh>
    <rPh sb="17" eb="18">
      <t>ガク</t>
    </rPh>
    <rPh sb="19" eb="20">
      <t>ヒク</t>
    </rPh>
    <rPh sb="21" eb="22">
      <t>ホウ</t>
    </rPh>
    <rPh sb="23" eb="25">
      <t>キニュウ</t>
    </rPh>
    <phoneticPr fontId="2"/>
  </si>
  <si>
    <t>日割り計算サイン</t>
    <rPh sb="0" eb="2">
      <t>ヒワ</t>
    </rPh>
    <rPh sb="3" eb="5">
      <t>ケイサン</t>
    </rPh>
    <phoneticPr fontId="2"/>
  </si>
  <si>
    <t>退園日（又は転出日）</t>
    <rPh sb="0" eb="2">
      <t>タイエン</t>
    </rPh>
    <rPh sb="2" eb="3">
      <t>ニチ</t>
    </rPh>
    <rPh sb="4" eb="5">
      <t>マタ</t>
    </rPh>
    <rPh sb="6" eb="8">
      <t>テンシュツ</t>
    </rPh>
    <rPh sb="8" eb="9">
      <t>ニチ</t>
    </rPh>
    <phoneticPr fontId="2"/>
  </si>
  <si>
    <t>認定から</t>
    <rPh sb="0" eb="2">
      <t>ニンテイ</t>
    </rPh>
    <phoneticPr fontId="2"/>
  </si>
  <si>
    <t>途中入園</t>
    <rPh sb="0" eb="2">
      <t>トチュウ</t>
    </rPh>
    <rPh sb="2" eb="4">
      <t>ニュウエン</t>
    </rPh>
    <phoneticPr fontId="2"/>
  </si>
  <si>
    <t>途中退園（転出）</t>
    <rPh sb="0" eb="2">
      <t>トチュウ</t>
    </rPh>
    <rPh sb="2" eb="4">
      <t>タイエン</t>
    </rPh>
    <rPh sb="5" eb="7">
      <t>テンシュツ</t>
    </rPh>
    <phoneticPr fontId="2"/>
  </si>
  <si>
    <r>
      <t>認可外</t>
    </r>
    <r>
      <rPr>
        <sz val="11"/>
        <color rgb="FFFF0000"/>
        <rFont val="ＭＳ Ｐゴシック"/>
        <family val="3"/>
        <charset val="128"/>
        <scheme val="minor"/>
      </rPr>
      <t>月途中</t>
    </r>
    <r>
      <rPr>
        <sz val="11"/>
        <color theme="1"/>
        <rFont val="ＭＳ Ｐゴシック"/>
        <family val="2"/>
        <charset val="128"/>
        <scheme val="minor"/>
      </rPr>
      <t>入退園の有無</t>
    </r>
    <rPh sb="0" eb="2">
      <t>ニンカ</t>
    </rPh>
    <rPh sb="2" eb="3">
      <t>ガイ</t>
    </rPh>
    <rPh sb="3" eb="4">
      <t>ツキ</t>
    </rPh>
    <rPh sb="4" eb="6">
      <t>トチュウ</t>
    </rPh>
    <rPh sb="6" eb="8">
      <t>ニュウタイ</t>
    </rPh>
    <rPh sb="8" eb="9">
      <t>エン</t>
    </rPh>
    <rPh sb="10" eb="12">
      <t>ウム</t>
    </rPh>
    <phoneticPr fontId="2"/>
  </si>
  <si>
    <t>※認定日割り対象サイン</t>
    <rPh sb="1" eb="3">
      <t>ニンテイ</t>
    </rPh>
    <rPh sb="3" eb="5">
      <t>ヒワ</t>
    </rPh>
    <rPh sb="6" eb="8">
      <t>タイショウ</t>
    </rPh>
    <phoneticPr fontId="2"/>
  </si>
  <si>
    <t>※入園割り対象サイン</t>
    <rPh sb="1" eb="3">
      <t>ニュウエン</t>
    </rPh>
    <rPh sb="3" eb="4">
      <t>ワ</t>
    </rPh>
    <rPh sb="5" eb="7">
      <t>タイショウ</t>
    </rPh>
    <phoneticPr fontId="2"/>
  </si>
  <si>
    <t>※退園日割り対象サイン</t>
    <rPh sb="1" eb="3">
      <t>タイエン</t>
    </rPh>
    <rPh sb="3" eb="5">
      <t>ヒワ</t>
    </rPh>
    <rPh sb="6" eb="8">
      <t>タイショウ</t>
    </rPh>
    <phoneticPr fontId="2"/>
  </si>
  <si>
    <t>最終日割</t>
    <rPh sb="0" eb="2">
      <t>サイシュウ</t>
    </rPh>
    <rPh sb="2" eb="4">
      <t>ヒワ</t>
    </rPh>
    <phoneticPr fontId="2"/>
  </si>
  <si>
    <t>aとbの金額の低い方を記入©</t>
    <rPh sb="4" eb="6">
      <t>キンガク</t>
    </rPh>
    <rPh sb="7" eb="8">
      <t>ヒク</t>
    </rPh>
    <rPh sb="9" eb="10">
      <t>ホウ</t>
    </rPh>
    <rPh sb="11" eb="13">
      <t>キニュウ</t>
    </rPh>
    <phoneticPr fontId="2"/>
  </si>
  <si>
    <t>認可外月額上限額</t>
    <rPh sb="0" eb="2">
      <t>ニンカ</t>
    </rPh>
    <rPh sb="2" eb="3">
      <t>ガイ</t>
    </rPh>
    <rPh sb="3" eb="5">
      <t>ゲツガク</t>
    </rPh>
    <rPh sb="5" eb="7">
      <t>ジョウゲン</t>
    </rPh>
    <rPh sb="7" eb="8">
      <t>ガク</t>
    </rPh>
    <phoneticPr fontId="2"/>
  </si>
  <si>
    <t>単価</t>
    <rPh sb="0" eb="2">
      <t>タンカ</t>
    </rPh>
    <phoneticPr fontId="2"/>
  </si>
  <si>
    <t>６　認可外保育施設・一時預かり事業・病児保育・子育て援助活動支援事業の施設等利用費の償還払い請求の内訳</t>
    <rPh sb="2" eb="4">
      <t>ニンカ</t>
    </rPh>
    <rPh sb="4" eb="5">
      <t>ガイ</t>
    </rPh>
    <rPh sb="5" eb="7">
      <t>ホイク</t>
    </rPh>
    <rPh sb="7" eb="9">
      <t>シセツ</t>
    </rPh>
    <rPh sb="10" eb="12">
      <t>イチジ</t>
    </rPh>
    <rPh sb="12" eb="13">
      <t>アズ</t>
    </rPh>
    <rPh sb="15" eb="17">
      <t>ジギョウ</t>
    </rPh>
    <rPh sb="18" eb="20">
      <t>ビョウジ</t>
    </rPh>
    <rPh sb="20" eb="22">
      <t>ホイク</t>
    </rPh>
    <rPh sb="23" eb="25">
      <t>コソダ</t>
    </rPh>
    <rPh sb="26" eb="28">
      <t>エンジョ</t>
    </rPh>
    <rPh sb="28" eb="30">
      <t>カツドウ</t>
    </rPh>
    <rPh sb="30" eb="32">
      <t>シエン</t>
    </rPh>
    <rPh sb="32" eb="34">
      <t>ジギョウ</t>
    </rPh>
    <rPh sb="35" eb="37">
      <t>シセツ</t>
    </rPh>
    <rPh sb="37" eb="38">
      <t>トウ</t>
    </rPh>
    <rPh sb="38" eb="40">
      <t>リヨウ</t>
    </rPh>
    <rPh sb="40" eb="41">
      <t>ヒ</t>
    </rPh>
    <rPh sb="42" eb="44">
      <t>ショウカン</t>
    </rPh>
    <rPh sb="44" eb="45">
      <t>バラ</t>
    </rPh>
    <rPh sb="46" eb="48">
      <t>セイキュウ</t>
    </rPh>
    <rPh sb="49" eb="51">
      <t>ウチワケ</t>
    </rPh>
    <phoneticPr fontId="2"/>
  </si>
  <si>
    <t>認可外保育施設に支払った月額利用料（保育料）(a)</t>
    <rPh sb="0" eb="2">
      <t>ニンカ</t>
    </rPh>
    <rPh sb="2" eb="3">
      <t>ガイ</t>
    </rPh>
    <rPh sb="3" eb="5">
      <t>ホイク</t>
    </rPh>
    <rPh sb="5" eb="7">
      <t>シセツ</t>
    </rPh>
    <rPh sb="8" eb="10">
      <t>シハラ</t>
    </rPh>
    <rPh sb="12" eb="14">
      <t>ゲツガク</t>
    </rPh>
    <rPh sb="14" eb="17">
      <t>リヨウリョウ</t>
    </rPh>
    <rPh sb="18" eb="21">
      <t>ホイクリョウ</t>
    </rPh>
    <phoneticPr fontId="2"/>
  </si>
  <si>
    <t>一時預かり事業・病児保育・子育て援助活動支援事業に支払った月額合計利用料(b)</t>
    <rPh sb="0" eb="2">
      <t>イチジ</t>
    </rPh>
    <rPh sb="2" eb="3">
      <t>アズ</t>
    </rPh>
    <rPh sb="5" eb="7">
      <t>ジギョウ</t>
    </rPh>
    <rPh sb="8" eb="10">
      <t>ビョウジ</t>
    </rPh>
    <rPh sb="10" eb="12">
      <t>ホイク</t>
    </rPh>
    <rPh sb="13" eb="15">
      <t>コソダ</t>
    </rPh>
    <rPh sb="16" eb="18">
      <t>エンジョ</t>
    </rPh>
    <rPh sb="18" eb="20">
      <t>カツドウ</t>
    </rPh>
    <rPh sb="20" eb="22">
      <t>シエン</t>
    </rPh>
    <rPh sb="22" eb="24">
      <t>ジギョウ</t>
    </rPh>
    <rPh sb="25" eb="27">
      <t>シハラ</t>
    </rPh>
    <rPh sb="29" eb="31">
      <t>ゲツガク</t>
    </rPh>
    <rPh sb="31" eb="33">
      <t>ゴウケイ</t>
    </rPh>
    <rPh sb="33" eb="36">
      <t>リヨウリョウ</t>
    </rPh>
    <phoneticPr fontId="2"/>
  </si>
  <si>
    <t>支払額合計
（c=a+b）</t>
    <rPh sb="0" eb="2">
      <t>シハライ</t>
    </rPh>
    <rPh sb="2" eb="3">
      <t>ガク</t>
    </rPh>
    <rPh sb="3" eb="5">
      <t>ゴウケイ</t>
    </rPh>
    <phoneticPr fontId="2"/>
  </si>
  <si>
    <t>月額上限額
（d)</t>
    <rPh sb="0" eb="2">
      <t>ゲツガク</t>
    </rPh>
    <rPh sb="2" eb="4">
      <t>ジョウゲン</t>
    </rPh>
    <rPh sb="4" eb="5">
      <t>ガク</t>
    </rPh>
    <phoneticPr fontId="2"/>
  </si>
  <si>
    <t>請求額
（cとdを比較して小さい方）</t>
    <rPh sb="0" eb="2">
      <t>セイキュウ</t>
    </rPh>
    <rPh sb="2" eb="3">
      <t>ガク</t>
    </rPh>
    <rPh sb="9" eb="11">
      <t>ヒカク</t>
    </rPh>
    <rPh sb="13" eb="14">
      <t>チイ</t>
    </rPh>
    <rPh sb="16" eb="17">
      <t>ホウ</t>
    </rPh>
    <phoneticPr fontId="2"/>
  </si>
  <si>
    <t>3歳到達日</t>
    <rPh sb="1" eb="2">
      <t>サイ</t>
    </rPh>
    <rPh sb="2" eb="4">
      <t>トウタツ</t>
    </rPh>
    <rPh sb="4" eb="5">
      <t>ビ</t>
    </rPh>
    <phoneticPr fontId="2"/>
  </si>
  <si>
    <t>1 請求額</t>
    <rPh sb="2" eb="4">
      <t>セイキュウ</t>
    </rPh>
    <rPh sb="4" eb="5">
      <t>ガク</t>
    </rPh>
    <phoneticPr fontId="2"/>
  </si>
  <si>
    <t>請求額</t>
    <rPh sb="0" eb="2">
      <t>セイキュウ</t>
    </rPh>
    <rPh sb="2" eb="3">
      <t>ガク</t>
    </rPh>
    <phoneticPr fontId="2"/>
  </si>
  <si>
    <t>①児童の生年月日</t>
    <rPh sb="1" eb="3">
      <t>ジドウ</t>
    </rPh>
    <rPh sb="4" eb="6">
      <t>セイネン</t>
    </rPh>
    <rPh sb="6" eb="8">
      <t>ガッピ</t>
    </rPh>
    <phoneticPr fontId="2"/>
  </si>
  <si>
    <t>②施設等給付認定日</t>
    <rPh sb="1" eb="3">
      <t>シセツ</t>
    </rPh>
    <rPh sb="3" eb="4">
      <t>トウ</t>
    </rPh>
    <rPh sb="4" eb="6">
      <t>キュウフ</t>
    </rPh>
    <rPh sb="6" eb="8">
      <t>ニンテイ</t>
    </rPh>
    <rPh sb="8" eb="9">
      <t>ビ</t>
    </rPh>
    <phoneticPr fontId="2"/>
  </si>
  <si>
    <t>幼稚園預り保育</t>
    <rPh sb="0" eb="3">
      <t>ヨウチエン</t>
    </rPh>
    <rPh sb="3" eb="4">
      <t>アズ</t>
    </rPh>
    <rPh sb="5" eb="7">
      <t>ホイク</t>
    </rPh>
    <phoneticPr fontId="2"/>
  </si>
  <si>
    <t>認可外保育施設等</t>
    <rPh sb="0" eb="2">
      <t>ニンカ</t>
    </rPh>
    <rPh sb="2" eb="3">
      <t>ガイ</t>
    </rPh>
    <rPh sb="3" eb="5">
      <t>ホイク</t>
    </rPh>
    <rPh sb="5" eb="7">
      <t>シセツ</t>
    </rPh>
    <rPh sb="7" eb="8">
      <t>トウ</t>
    </rPh>
    <phoneticPr fontId="2"/>
  </si>
  <si>
    <t>のセルを入力してください。</t>
    <rPh sb="4" eb="6">
      <t>ニュウリョク</t>
    </rPh>
    <phoneticPr fontId="2"/>
  </si>
  <si>
    <t>一時預かり事業、病児保育、子育て援助活動支援事業</t>
    <rPh sb="0" eb="2">
      <t>イチジ</t>
    </rPh>
    <rPh sb="2" eb="3">
      <t>アズ</t>
    </rPh>
    <rPh sb="5" eb="7">
      <t>ジギョウ</t>
    </rPh>
    <rPh sb="8" eb="10">
      <t>ビョウジ</t>
    </rPh>
    <rPh sb="10" eb="12">
      <t>ホイク</t>
    </rPh>
    <rPh sb="13" eb="15">
      <t>コソダ</t>
    </rPh>
    <rPh sb="16" eb="18">
      <t>エンジョ</t>
    </rPh>
    <rPh sb="18" eb="20">
      <t>カツドウ</t>
    </rPh>
    <rPh sb="20" eb="22">
      <t>シエン</t>
    </rPh>
    <rPh sb="22" eb="24">
      <t>ジギョウ</t>
    </rPh>
    <phoneticPr fontId="2"/>
  </si>
  <si>
    <r>
      <t>認可外施設等利用料
（</t>
    </r>
    <r>
      <rPr>
        <sz val="11"/>
        <color rgb="FFFF0000"/>
        <rFont val="ＭＳ Ｐゴシック"/>
        <family val="3"/>
        <charset val="128"/>
        <scheme val="minor"/>
      </rPr>
      <t>月額</t>
    </r>
    <r>
      <rPr>
        <sz val="11"/>
        <color theme="1"/>
        <rFont val="ＭＳ Ｐゴシック"/>
        <family val="2"/>
        <charset val="128"/>
        <scheme val="minor"/>
      </rPr>
      <t>）</t>
    </r>
    <rPh sb="0" eb="2">
      <t>ニンカ</t>
    </rPh>
    <rPh sb="2" eb="3">
      <t>ガイ</t>
    </rPh>
    <rPh sb="3" eb="5">
      <t>シセツ</t>
    </rPh>
    <rPh sb="5" eb="6">
      <t>トウ</t>
    </rPh>
    <rPh sb="6" eb="9">
      <t>リヨウリョウ</t>
    </rPh>
    <rPh sb="11" eb="13">
      <t>ゲツガク</t>
    </rPh>
    <phoneticPr fontId="2"/>
  </si>
  <si>
    <t>月途中で市町村間の転出入があった場合の利用料の計算方法はこちら</t>
    <rPh sb="0" eb="1">
      <t>ツキ</t>
    </rPh>
    <rPh sb="1" eb="3">
      <t>トチュウ</t>
    </rPh>
    <rPh sb="4" eb="7">
      <t>シチョウソン</t>
    </rPh>
    <rPh sb="7" eb="8">
      <t>カン</t>
    </rPh>
    <rPh sb="9" eb="11">
      <t>テンシュツ</t>
    </rPh>
    <rPh sb="11" eb="12">
      <t>ニュウ</t>
    </rPh>
    <rPh sb="16" eb="18">
      <t>バアイ</t>
    </rPh>
    <rPh sb="19" eb="22">
      <t>リヨウリョウ</t>
    </rPh>
    <rPh sb="23" eb="25">
      <t>ケイサン</t>
    </rPh>
    <rPh sb="25" eb="27">
      <t>ホウホウ</t>
    </rPh>
    <phoneticPr fontId="2"/>
  </si>
  <si>
    <t>①利用料計算種別</t>
    <rPh sb="1" eb="4">
      <t>リヨウリョウ</t>
    </rPh>
    <rPh sb="4" eb="6">
      <t>ケイサン</t>
    </rPh>
    <rPh sb="6" eb="8">
      <t>シュベツ</t>
    </rPh>
    <phoneticPr fontId="2"/>
  </si>
  <si>
    <t>円</t>
    <rPh sb="0" eb="1">
      <t>エン</t>
    </rPh>
    <phoneticPr fontId="2"/>
  </si>
  <si>
    <t>②利用料単価</t>
    <rPh sb="1" eb="4">
      <t>リヨウリョウ</t>
    </rPh>
    <rPh sb="4" eb="6">
      <t>タンカ</t>
    </rPh>
    <phoneticPr fontId="2"/>
  </si>
  <si>
    <t>③転入・転出</t>
    <rPh sb="1" eb="3">
      <t>テンニュウ</t>
    </rPh>
    <rPh sb="4" eb="6">
      <t>テンシュツ</t>
    </rPh>
    <phoneticPr fontId="2"/>
  </si>
  <si>
    <t>転入日</t>
    <rPh sb="0" eb="2">
      <t>テンニュウ</t>
    </rPh>
    <rPh sb="2" eb="3">
      <t>ビ</t>
    </rPh>
    <phoneticPr fontId="2"/>
  </si>
  <si>
    <t>転出日</t>
    <rPh sb="0" eb="2">
      <t>テンシュツ</t>
    </rPh>
    <rPh sb="2" eb="3">
      <t>ビ</t>
    </rPh>
    <phoneticPr fontId="2"/>
  </si>
  <si>
    <t>当月日数</t>
    <rPh sb="0" eb="2">
      <t>トウゲツ</t>
    </rPh>
    <rPh sb="2" eb="4">
      <t>ニッスウ</t>
    </rPh>
    <phoneticPr fontId="2"/>
  </si>
  <si>
    <t>◎月途中で市町村間の転出入があった場合の計算</t>
    <rPh sb="1" eb="2">
      <t>ツキ</t>
    </rPh>
    <rPh sb="2" eb="4">
      <t>トチュウ</t>
    </rPh>
    <rPh sb="5" eb="8">
      <t>シチョウソン</t>
    </rPh>
    <rPh sb="8" eb="9">
      <t>カン</t>
    </rPh>
    <rPh sb="10" eb="12">
      <t>テンシュツ</t>
    </rPh>
    <rPh sb="12" eb="13">
      <t>ニュウ</t>
    </rPh>
    <rPh sb="17" eb="19">
      <t>バアイ</t>
    </rPh>
    <rPh sb="20" eb="22">
      <t>ケイサン</t>
    </rPh>
    <phoneticPr fontId="2"/>
  </si>
  <si>
    <t>←こちらを月の利用料に入力してください。</t>
    <rPh sb="5" eb="6">
      <t>ツキ</t>
    </rPh>
    <rPh sb="7" eb="10">
      <t>リヨウリョウ</t>
    </rPh>
    <rPh sb="11" eb="13">
      <t>ニュウリョク</t>
    </rPh>
    <phoneticPr fontId="2"/>
  </si>
  <si>
    <t>46号入力へ戻る</t>
    <rPh sb="2" eb="3">
      <t>ゴウ</t>
    </rPh>
    <rPh sb="3" eb="5">
      <t>ニュウリョク</t>
    </rPh>
    <rPh sb="6" eb="7">
      <t>モド</t>
    </rPh>
    <phoneticPr fontId="2"/>
  </si>
  <si>
    <t>47号入力へ戻る</t>
    <rPh sb="2" eb="3">
      <t>ゴウ</t>
    </rPh>
    <rPh sb="3" eb="5">
      <t>ニュウリョク</t>
    </rPh>
    <rPh sb="6" eb="7">
      <t>モド</t>
    </rPh>
    <phoneticPr fontId="2"/>
  </si>
  <si>
    <r>
      <t>様式第</t>
    </r>
    <r>
      <rPr>
        <b/>
        <sz val="18"/>
        <color rgb="FFFF0000"/>
        <rFont val="HGPｺﾞｼｯｸM"/>
        <family val="3"/>
        <charset val="128"/>
      </rPr>
      <t>46号（認可外施設利用）</t>
    </r>
    <r>
      <rPr>
        <b/>
        <sz val="18"/>
        <color theme="1"/>
        <rFont val="HGPｺﾞｼｯｸM"/>
        <family val="3"/>
        <charset val="128"/>
      </rPr>
      <t>対象者の場合</t>
    </r>
    <rPh sb="0" eb="2">
      <t>ヨウシキ</t>
    </rPh>
    <rPh sb="2" eb="3">
      <t>ダイ</t>
    </rPh>
    <rPh sb="5" eb="6">
      <t>ゴウ</t>
    </rPh>
    <rPh sb="7" eb="10">
      <t>ニンカガイ</t>
    </rPh>
    <rPh sb="10" eb="12">
      <t>シセツ</t>
    </rPh>
    <rPh sb="12" eb="14">
      <t>リヨウ</t>
    </rPh>
    <rPh sb="15" eb="17">
      <t>タイショウ</t>
    </rPh>
    <rPh sb="17" eb="18">
      <t>シャ</t>
    </rPh>
    <rPh sb="19" eb="21">
      <t>バアイ</t>
    </rPh>
    <phoneticPr fontId="2"/>
  </si>
  <si>
    <r>
      <t>一時預かり事業・病児保育・子育て援助活動支援事業に支払った
（</t>
    </r>
    <r>
      <rPr>
        <sz val="11"/>
        <color rgb="FFFF0000"/>
        <rFont val="ＭＳ Ｐゴシック"/>
        <family val="3"/>
        <charset val="128"/>
        <scheme val="minor"/>
      </rPr>
      <t>月額合計利用料）</t>
    </r>
    <rPh sb="0" eb="2">
      <t>イチジ</t>
    </rPh>
    <rPh sb="2" eb="3">
      <t>アズ</t>
    </rPh>
    <rPh sb="5" eb="7">
      <t>ジギョウ</t>
    </rPh>
    <rPh sb="8" eb="10">
      <t>ビョウジ</t>
    </rPh>
    <rPh sb="10" eb="12">
      <t>ホイク</t>
    </rPh>
    <rPh sb="13" eb="15">
      <t>コソダ</t>
    </rPh>
    <rPh sb="16" eb="18">
      <t>エンジョ</t>
    </rPh>
    <rPh sb="18" eb="20">
      <t>カツドウ</t>
    </rPh>
    <rPh sb="20" eb="22">
      <t>シエン</t>
    </rPh>
    <rPh sb="22" eb="24">
      <t>ジギョウ</t>
    </rPh>
    <rPh sb="25" eb="27">
      <t>シハラ</t>
    </rPh>
    <rPh sb="31" eb="33">
      <t>ゲツガク</t>
    </rPh>
    <rPh sb="33" eb="35">
      <t>ゴウケイ</t>
    </rPh>
    <rPh sb="35" eb="38">
      <t>リヨウリョウ</t>
    </rPh>
    <phoneticPr fontId="2"/>
  </si>
  <si>
    <r>
      <t>預かり保育利用料
（</t>
    </r>
    <r>
      <rPr>
        <sz val="11"/>
        <color rgb="FFFF0000"/>
        <rFont val="ＭＳ Ｐゴシック"/>
        <family val="3"/>
        <charset val="128"/>
        <scheme val="minor"/>
      </rPr>
      <t>月額</t>
    </r>
    <r>
      <rPr>
        <sz val="11"/>
        <color theme="1"/>
        <rFont val="ＭＳ Ｐゴシック"/>
        <family val="2"/>
        <charset val="128"/>
        <scheme val="minor"/>
      </rPr>
      <t>）</t>
    </r>
    <rPh sb="0" eb="1">
      <t>アズ</t>
    </rPh>
    <rPh sb="3" eb="5">
      <t>ホイク</t>
    </rPh>
    <rPh sb="5" eb="8">
      <t>リヨウリョウ</t>
    </rPh>
    <rPh sb="10" eb="12">
      <t>ゲツガク</t>
    </rPh>
    <phoneticPr fontId="2"/>
  </si>
  <si>
    <r>
      <t>様式第</t>
    </r>
    <r>
      <rPr>
        <u/>
        <sz val="16"/>
        <color rgb="FFFF0000"/>
        <rFont val="ＭＳ Ｐゴシック"/>
        <family val="2"/>
        <charset val="128"/>
        <scheme val="minor"/>
      </rPr>
      <t>46号（認可外施設利用）</t>
    </r>
    <r>
      <rPr>
        <u/>
        <sz val="16"/>
        <color theme="10"/>
        <rFont val="ＭＳ Ｐゴシック"/>
        <family val="2"/>
        <charset val="128"/>
        <scheme val="minor"/>
      </rPr>
      <t>が送付された方</t>
    </r>
    <rPh sb="0" eb="2">
      <t>ヨウシキ</t>
    </rPh>
    <rPh sb="2" eb="3">
      <t>ダイ</t>
    </rPh>
    <rPh sb="5" eb="6">
      <t>ゴウ</t>
    </rPh>
    <rPh sb="7" eb="10">
      <t>ニンカガイ</t>
    </rPh>
    <rPh sb="10" eb="12">
      <t>シセツ</t>
    </rPh>
    <rPh sb="12" eb="14">
      <t>リヨウ</t>
    </rPh>
    <rPh sb="16" eb="18">
      <t>ソウフ</t>
    </rPh>
    <rPh sb="21" eb="22">
      <t>カタ</t>
    </rPh>
    <phoneticPr fontId="2"/>
  </si>
  <si>
    <r>
      <t>様式第</t>
    </r>
    <r>
      <rPr>
        <u/>
        <sz val="16"/>
        <color rgb="FFFF0000"/>
        <rFont val="ＭＳ Ｐゴシック"/>
        <family val="2"/>
        <charset val="128"/>
        <scheme val="minor"/>
      </rPr>
      <t>47号（預かり保育+認可外施設利用）</t>
    </r>
    <r>
      <rPr>
        <u/>
        <sz val="16"/>
        <color theme="10"/>
        <rFont val="ＭＳ Ｐゴシック"/>
        <family val="2"/>
        <charset val="128"/>
        <scheme val="minor"/>
      </rPr>
      <t>が送付された方</t>
    </r>
    <rPh sb="0" eb="2">
      <t>ヨウシキ</t>
    </rPh>
    <rPh sb="2" eb="3">
      <t>ダイ</t>
    </rPh>
    <rPh sb="5" eb="6">
      <t>ゴウ</t>
    </rPh>
    <rPh sb="7" eb="8">
      <t>アズ</t>
    </rPh>
    <rPh sb="10" eb="12">
      <t>ホイク</t>
    </rPh>
    <rPh sb="13" eb="16">
      <t>ニンカガイ</t>
    </rPh>
    <rPh sb="16" eb="18">
      <t>シセツ</t>
    </rPh>
    <rPh sb="18" eb="20">
      <t>リヨウ</t>
    </rPh>
    <rPh sb="22" eb="24">
      <t>ソウフ</t>
    </rPh>
    <rPh sb="27" eb="28">
      <t>カタ</t>
    </rPh>
    <phoneticPr fontId="2"/>
  </si>
  <si>
    <r>
      <t>様式第</t>
    </r>
    <r>
      <rPr>
        <b/>
        <sz val="18"/>
        <color rgb="FFFF0000"/>
        <rFont val="HGPｺﾞｼｯｸM"/>
        <family val="3"/>
        <charset val="128"/>
      </rPr>
      <t>47号（預かり保育+認可外施設利用）</t>
    </r>
    <r>
      <rPr>
        <b/>
        <sz val="18"/>
        <color theme="1"/>
        <rFont val="HGPｺﾞｼｯｸM"/>
        <family val="3"/>
        <charset val="128"/>
      </rPr>
      <t>対象者の場合</t>
    </r>
    <rPh sb="0" eb="2">
      <t>ヨウシキ</t>
    </rPh>
    <rPh sb="2" eb="3">
      <t>ダイ</t>
    </rPh>
    <rPh sb="5" eb="6">
      <t>ゴウ</t>
    </rPh>
    <rPh sb="7" eb="8">
      <t>アズ</t>
    </rPh>
    <rPh sb="10" eb="12">
      <t>ホイク</t>
    </rPh>
    <rPh sb="13" eb="15">
      <t>ニンカ</t>
    </rPh>
    <rPh sb="15" eb="16">
      <t>ガイ</t>
    </rPh>
    <rPh sb="16" eb="18">
      <t>シセツ</t>
    </rPh>
    <rPh sb="18" eb="20">
      <t>リヨウ</t>
    </rPh>
    <rPh sb="21" eb="23">
      <t>タイショウ</t>
    </rPh>
    <rPh sb="23" eb="24">
      <t>シャ</t>
    </rPh>
    <rPh sb="25" eb="27">
      <t>バアイ</t>
    </rPh>
    <phoneticPr fontId="2"/>
  </si>
  <si>
    <r>
      <t>※つくば市外からの転入や、つくば市から転出した場合、</t>
    </r>
    <r>
      <rPr>
        <b/>
        <u/>
        <sz val="12"/>
        <color rgb="FFFF0000"/>
        <rFont val="ＭＳ Ｐゴシック"/>
        <family val="3"/>
        <charset val="128"/>
        <scheme val="minor"/>
      </rPr>
      <t>「つくば市民である期間」</t>
    </r>
    <r>
      <rPr>
        <b/>
        <sz val="12"/>
        <color rgb="FFFF0000"/>
        <rFont val="ＭＳ Ｐゴシック"/>
        <family val="3"/>
        <charset val="128"/>
        <scheme val="minor"/>
      </rPr>
      <t>の利用料としてください。</t>
    </r>
    <phoneticPr fontId="2"/>
  </si>
  <si>
    <r>
      <t>認可外施設等
利用料
（</t>
    </r>
    <r>
      <rPr>
        <sz val="11"/>
        <color rgb="FFFF0000"/>
        <rFont val="ＭＳ Ｐゴシック"/>
        <family val="3"/>
        <charset val="128"/>
        <scheme val="minor"/>
      </rPr>
      <t>月額</t>
    </r>
    <r>
      <rPr>
        <sz val="11"/>
        <color theme="1"/>
        <rFont val="ＭＳ Ｐゴシック"/>
        <family val="2"/>
        <charset val="128"/>
        <scheme val="minor"/>
      </rPr>
      <t>）</t>
    </r>
    <rPh sb="0" eb="2">
      <t>ニンカ</t>
    </rPh>
    <rPh sb="2" eb="3">
      <t>ガイ</t>
    </rPh>
    <rPh sb="3" eb="5">
      <t>シセツ</t>
    </rPh>
    <rPh sb="5" eb="6">
      <t>トウ</t>
    </rPh>
    <rPh sb="7" eb="10">
      <t>リヨウリョウ</t>
    </rPh>
    <rPh sb="12" eb="14">
      <t>ゲツガク</t>
    </rPh>
    <phoneticPr fontId="2"/>
  </si>
  <si>
    <r>
      <t>※つくば市外からの転入や、つくば市から転出した場合、「</t>
    </r>
    <r>
      <rPr>
        <b/>
        <u/>
        <sz val="14"/>
        <color rgb="FFFF0000"/>
        <rFont val="ＭＳ Ｐゴシック"/>
        <family val="3"/>
        <charset val="128"/>
        <scheme val="minor"/>
      </rPr>
      <t>つくば市民である期間</t>
    </r>
    <r>
      <rPr>
        <b/>
        <sz val="14"/>
        <color rgb="FFFF0000"/>
        <rFont val="ＭＳ Ｐゴシック"/>
        <family val="3"/>
        <charset val="128"/>
        <scheme val="minor"/>
      </rPr>
      <t>」の利用日数及び利用料としてください。</t>
    </r>
    <rPh sb="4" eb="5">
      <t>シ</t>
    </rPh>
    <rPh sb="5" eb="6">
      <t>ガイ</t>
    </rPh>
    <rPh sb="9" eb="11">
      <t>テンニュウ</t>
    </rPh>
    <rPh sb="16" eb="17">
      <t>シ</t>
    </rPh>
    <rPh sb="19" eb="21">
      <t>テンシュツ</t>
    </rPh>
    <rPh sb="23" eb="25">
      <t>バアイ</t>
    </rPh>
    <rPh sb="30" eb="32">
      <t>シミン</t>
    </rPh>
    <rPh sb="35" eb="37">
      <t>キカン</t>
    </rPh>
    <rPh sb="39" eb="41">
      <t>リヨウ</t>
    </rPh>
    <rPh sb="41" eb="43">
      <t>ニッスウ</t>
    </rPh>
    <rPh sb="43" eb="44">
      <t>オヨ</t>
    </rPh>
    <rPh sb="45" eb="48">
      <t>リヨウリョウ</t>
    </rPh>
    <phoneticPr fontId="2"/>
  </si>
  <si>
    <t>（※別シートにジャンプします。）</t>
    <rPh sb="2" eb="3">
      <t>ベツ</t>
    </rPh>
    <phoneticPr fontId="2"/>
  </si>
  <si>
    <t>※利用料の設定が月単位を超える場合は、利用料÷月数（10円未満切り捨て）を月額に入力してください。</t>
  </si>
  <si>
    <r>
      <t>（①の種別が</t>
    </r>
    <r>
      <rPr>
        <sz val="11"/>
        <color rgb="FFFF0000"/>
        <rFont val="ＭＳ Ｐゴシック"/>
        <family val="3"/>
        <charset val="128"/>
        <scheme val="minor"/>
      </rPr>
      <t>月額の場合「1月あたりの利用料」</t>
    </r>
    <r>
      <rPr>
        <sz val="11"/>
        <color theme="1"/>
        <rFont val="ＭＳ Ｐゴシック"/>
        <family val="2"/>
        <charset val="128"/>
        <scheme val="minor"/>
      </rPr>
      <t>。①が</t>
    </r>
    <r>
      <rPr>
        <sz val="11"/>
        <color theme="4" tint="-0.499984740745262"/>
        <rFont val="ＭＳ Ｐゴシック"/>
        <family val="3"/>
        <charset val="128"/>
        <scheme val="minor"/>
      </rPr>
      <t>日額の場合、「1日あたりの利用料」</t>
    </r>
    <r>
      <rPr>
        <sz val="11"/>
        <color theme="1"/>
        <rFont val="ＭＳ Ｐゴシック"/>
        <family val="2"/>
        <charset val="128"/>
        <scheme val="minor"/>
      </rPr>
      <t>を入力してください。
　日額が定額ではない場合は、日額の月利用額の合計を利用単価に入力してください。）</t>
    </r>
    <phoneticPr fontId="2"/>
  </si>
  <si>
    <t>※つくば市における利用日数を入力し、市外在住の時に利用した日数は入力しないでください。</t>
    <rPh sb="4" eb="5">
      <t>シ</t>
    </rPh>
    <rPh sb="9" eb="11">
      <t>リヨウ</t>
    </rPh>
    <rPh sb="11" eb="13">
      <t>ニッスウ</t>
    </rPh>
    <rPh sb="14" eb="16">
      <t>ニュウリョク</t>
    </rPh>
    <rPh sb="18" eb="20">
      <t>シガイ</t>
    </rPh>
    <rPh sb="20" eb="22">
      <t>ザイジュウ</t>
    </rPh>
    <rPh sb="23" eb="24">
      <t>トキ</t>
    </rPh>
    <rPh sb="25" eb="27">
      <t>リヨウ</t>
    </rPh>
    <rPh sb="29" eb="31">
      <t>ニッスウ</t>
    </rPh>
    <rPh sb="32" eb="34">
      <t>ニュウリョク</t>
    </rPh>
    <phoneticPr fontId="2"/>
  </si>
  <si>
    <t>④月途中転出・利用施設変更</t>
    <rPh sb="1" eb="2">
      <t>ツキ</t>
    </rPh>
    <rPh sb="2" eb="4">
      <t>トチュウ</t>
    </rPh>
    <rPh sb="4" eb="6">
      <t>テンシュツ</t>
    </rPh>
    <rPh sb="7" eb="9">
      <t>リヨウ</t>
    </rPh>
    <rPh sb="9" eb="11">
      <t>シセツ</t>
    </rPh>
    <rPh sb="11" eb="13">
      <t>ヘンコウ</t>
    </rPh>
    <phoneticPr fontId="2"/>
  </si>
  <si>
    <t>④月途中転出・利用施設変更</t>
    <rPh sb="1" eb="2">
      <t>ガツ</t>
    </rPh>
    <rPh sb="2" eb="4">
      <t>トチュウ</t>
    </rPh>
    <rPh sb="4" eb="6">
      <t>テンシュツ</t>
    </rPh>
    <rPh sb="7" eb="9">
      <t>リヨウ</t>
    </rPh>
    <rPh sb="9" eb="11">
      <t>シセツ</t>
    </rPh>
    <rPh sb="11" eb="13">
      <t>ヘンコウ</t>
    </rPh>
    <phoneticPr fontId="2"/>
  </si>
  <si>
    <t>月途中認定開始（市町村間の転出入）があった場合の利用料の計算方法はこちら</t>
    <rPh sb="0" eb="1">
      <t>ツキ</t>
    </rPh>
    <rPh sb="1" eb="3">
      <t>トチュウ</t>
    </rPh>
    <rPh sb="3" eb="5">
      <t>ニンテイ</t>
    </rPh>
    <rPh sb="5" eb="7">
      <t>カイシ</t>
    </rPh>
    <rPh sb="8" eb="11">
      <t>シチョウソン</t>
    </rPh>
    <rPh sb="11" eb="12">
      <t>カン</t>
    </rPh>
    <rPh sb="13" eb="15">
      <t>テンシュツ</t>
    </rPh>
    <rPh sb="15" eb="16">
      <t>ニュウ</t>
    </rPh>
    <rPh sb="21" eb="23">
      <t>バアイ</t>
    </rPh>
    <rPh sb="24" eb="27">
      <t>リヨウリョウ</t>
    </rPh>
    <rPh sb="28" eb="30">
      <t>ケイサン</t>
    </rPh>
    <rPh sb="30" eb="32">
      <t>ホウホウ</t>
    </rPh>
    <phoneticPr fontId="2"/>
  </si>
  <si>
    <t>⑤対象月</t>
    <rPh sb="1" eb="3">
      <t>タイショウ</t>
    </rPh>
    <rPh sb="3" eb="4">
      <t>ツキ</t>
    </rPh>
    <phoneticPr fontId="2"/>
  </si>
  <si>
    <t>⑥利用料</t>
    <rPh sb="1" eb="4">
      <t>リヨウリョウ</t>
    </rPh>
    <phoneticPr fontId="2"/>
  </si>
  <si>
    <r>
      <t>(1)途中入園</t>
    </r>
    <r>
      <rPr>
        <sz val="11"/>
        <color rgb="FFFF0000"/>
        <rFont val="ＭＳ Ｐゴシック"/>
        <family val="3"/>
        <charset val="128"/>
        <scheme val="minor"/>
      </rPr>
      <t>（月途中で保育所・こども園・幼稚園から認可外保育施設等に移った場合、保育所等の退所日の翌日）</t>
    </r>
    <rPh sb="3" eb="5">
      <t>トチュウ</t>
    </rPh>
    <rPh sb="5" eb="7">
      <t>ニュウエン</t>
    </rPh>
    <rPh sb="8" eb="9">
      <t>ツキ</t>
    </rPh>
    <rPh sb="9" eb="11">
      <t>トチュウ</t>
    </rPh>
    <rPh sb="12" eb="15">
      <t>ホイクショ</t>
    </rPh>
    <rPh sb="19" eb="20">
      <t>エン</t>
    </rPh>
    <rPh sb="21" eb="24">
      <t>ヨウチエン</t>
    </rPh>
    <rPh sb="26" eb="29">
      <t>ニンカガイ</t>
    </rPh>
    <rPh sb="29" eb="31">
      <t>ホイク</t>
    </rPh>
    <rPh sb="31" eb="33">
      <t>シセツ</t>
    </rPh>
    <rPh sb="33" eb="34">
      <t>トウ</t>
    </rPh>
    <rPh sb="35" eb="36">
      <t>ウツ</t>
    </rPh>
    <rPh sb="38" eb="40">
      <t>バアイ</t>
    </rPh>
    <rPh sb="41" eb="44">
      <t>ホイクショ</t>
    </rPh>
    <rPh sb="44" eb="45">
      <t>トウ</t>
    </rPh>
    <rPh sb="46" eb="48">
      <t>タイショ</t>
    </rPh>
    <rPh sb="48" eb="49">
      <t>ビ</t>
    </rPh>
    <rPh sb="50" eb="52">
      <t>ヨクジツ</t>
    </rPh>
    <phoneticPr fontId="2"/>
  </si>
  <si>
    <r>
      <t>(1)途中入園</t>
    </r>
    <r>
      <rPr>
        <sz val="11"/>
        <color theme="1"/>
        <rFont val="ＭＳ Ｐゴシック"/>
        <family val="3"/>
        <charset val="128"/>
        <scheme val="minor"/>
      </rPr>
      <t>（</t>
    </r>
    <r>
      <rPr>
        <sz val="11"/>
        <color rgb="FFFF0000"/>
        <rFont val="ＭＳ Ｐゴシック"/>
        <family val="3"/>
        <charset val="128"/>
        <scheme val="minor"/>
      </rPr>
      <t>月途中で保育所・こども園・幼稚園から認可外保育施設等に移った場合、保育所等の退所日の翌日</t>
    </r>
    <r>
      <rPr>
        <sz val="11"/>
        <color theme="1"/>
        <rFont val="ＭＳ Ｐゴシック"/>
        <family val="3"/>
        <charset val="128"/>
        <scheme val="minor"/>
      </rPr>
      <t>）</t>
    </r>
    <rPh sb="3" eb="5">
      <t>トチュウ</t>
    </rPh>
    <rPh sb="5" eb="7">
      <t>ニュウエン</t>
    </rPh>
    <phoneticPr fontId="2"/>
  </si>
  <si>
    <r>
      <t>（２）途中退園（</t>
    </r>
    <r>
      <rPr>
        <sz val="11"/>
        <color rgb="FFFF0000"/>
        <rFont val="ＭＳ Ｐゴシック"/>
        <family val="3"/>
        <charset val="128"/>
        <scheme val="minor"/>
      </rPr>
      <t>他市区町村に転入した前日　又は　月途中で認可外保育施設等から保育所・こども園・幼稚園に移った場合、保育所等入所の前日</t>
    </r>
    <r>
      <rPr>
        <sz val="11"/>
        <color theme="1"/>
        <rFont val="ＭＳ Ｐゴシック"/>
        <family val="2"/>
        <charset val="128"/>
        <scheme val="minor"/>
      </rPr>
      <t>）</t>
    </r>
    <rPh sb="3" eb="5">
      <t>トチュウ</t>
    </rPh>
    <rPh sb="5" eb="7">
      <t>タイエン</t>
    </rPh>
    <rPh sb="8" eb="13">
      <t>タシクチョウソン</t>
    </rPh>
    <rPh sb="14" eb="16">
      <t>テンニュウ</t>
    </rPh>
    <rPh sb="18" eb="20">
      <t>ゼンジツ</t>
    </rPh>
    <rPh sb="21" eb="22">
      <t>マタ</t>
    </rPh>
    <rPh sb="24" eb="25">
      <t>ツキ</t>
    </rPh>
    <rPh sb="25" eb="27">
      <t>トチュウ</t>
    </rPh>
    <rPh sb="28" eb="31">
      <t>ニンカガイ</t>
    </rPh>
    <rPh sb="31" eb="33">
      <t>ホイク</t>
    </rPh>
    <rPh sb="33" eb="35">
      <t>シセツ</t>
    </rPh>
    <rPh sb="35" eb="36">
      <t>トウ</t>
    </rPh>
    <rPh sb="38" eb="41">
      <t>ホイクショ</t>
    </rPh>
    <rPh sb="45" eb="46">
      <t>エン</t>
    </rPh>
    <rPh sb="47" eb="50">
      <t>ヨウチエン</t>
    </rPh>
    <rPh sb="51" eb="52">
      <t>ウツ</t>
    </rPh>
    <rPh sb="54" eb="56">
      <t>バアイ</t>
    </rPh>
    <rPh sb="57" eb="60">
      <t>ホイクショ</t>
    </rPh>
    <rPh sb="60" eb="61">
      <t>トウ</t>
    </rPh>
    <rPh sb="61" eb="63">
      <t>ニュウショ</t>
    </rPh>
    <rPh sb="64" eb="66">
      <t>ゼンジツ</t>
    </rPh>
    <phoneticPr fontId="2"/>
  </si>
  <si>
    <r>
      <t>（２）途中退園（</t>
    </r>
    <r>
      <rPr>
        <sz val="11"/>
        <color rgb="FFFF0000"/>
        <rFont val="ＭＳ Ｐゴシック"/>
        <family val="3"/>
        <charset val="128"/>
        <scheme val="minor"/>
      </rPr>
      <t>他市区町村に転入した前日　又は　月途中で認可外保育施設等から保育所・こども園・幼稚園に移った場合、保育所等入所の前日</t>
    </r>
    <r>
      <rPr>
        <sz val="11"/>
        <color theme="1"/>
        <rFont val="ＭＳ Ｐゴシック"/>
        <family val="2"/>
        <charset val="128"/>
        <scheme val="minor"/>
      </rPr>
      <t>）</t>
    </r>
    <rPh sb="3" eb="5">
      <t>トチュウ</t>
    </rPh>
    <rPh sb="5" eb="7">
      <t>タイエン</t>
    </rPh>
    <phoneticPr fontId="2"/>
  </si>
  <si>
    <t>※黄色のセルのみ入力してください。</t>
    <rPh sb="1" eb="3">
      <t>キイロ</t>
    </rPh>
    <rPh sb="8" eb="10">
      <t>ニュウリョク</t>
    </rPh>
    <phoneticPr fontId="2"/>
  </si>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</sst>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m&quot;月&quot;&quot;分&quot;"/>
    <numFmt numFmtId="177" formatCode="#,##0_ "/>
    <numFmt numFmtId="178" formatCode="#,##0_);[Red]\(#,##0\)"/>
    <numFmt numFmtId="179" formatCode="#,##0_);[Red]\(#,##0\)&quot;円&quot;"/>
    <numFmt numFmtId="180" formatCode="#,##0_ &quot;日&quot;"/>
    <numFmt numFmtId="181" formatCode="#,##0_ &quot;円&quot;"/>
    <numFmt numFmtId="182" formatCode="#,###"/>
  </numFmts>
  <fonts count="29">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4"/>
      <color theme="1"/>
      <name val="ＭＳ Ｐゴシック"/>
      <family val="2"/>
      <charset val="128"/>
      <scheme val="minor"/>
    </font>
    <font>
      <sz val="9"/>
      <color indexed="81"/>
      <name val="ＭＳ Ｐゴシック"/>
      <family val="3"/>
      <charset val="128"/>
    </font>
    <font>
      <sz val="12"/>
      <color indexed="81"/>
      <name val="ＭＳ Ｐゴシック"/>
      <family val="3"/>
      <charset val="128"/>
    </font>
    <font>
      <sz val="11"/>
      <color rgb="FFFF0000"/>
      <name val="ＭＳ Ｐゴシック"/>
      <family val="3"/>
      <charset val="128"/>
      <scheme val="minor"/>
    </font>
    <font>
      <b/>
      <sz val="18"/>
      <color theme="1"/>
      <name val="HGPｺﾞｼｯｸM"/>
      <family val="3"/>
      <charset val="128"/>
    </font>
    <font>
      <b/>
      <sz val="18"/>
      <color rgb="FFFF0000"/>
      <name val="HGPｺﾞｼｯｸM"/>
      <family val="3"/>
      <charset val="128"/>
    </font>
    <font>
      <b/>
      <sz val="14"/>
      <color theme="1"/>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u/>
      <sz val="16"/>
      <color theme="10"/>
      <name val="ＭＳ Ｐゴシック"/>
      <family val="2"/>
      <charset val="128"/>
      <scheme val="minor"/>
    </font>
    <font>
      <u/>
      <sz val="16"/>
      <color rgb="FFFF0000"/>
      <name val="ＭＳ Ｐゴシック"/>
      <family val="2"/>
      <charset val="128"/>
      <scheme val="minor"/>
    </font>
    <font>
      <b/>
      <u/>
      <sz val="14"/>
      <color rgb="FFFF000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u/>
      <sz val="14"/>
      <color theme="10"/>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4"/>
      <color rgb="FFFF0000"/>
      <name val="ＭＳ Ｐゴシック"/>
      <family val="3"/>
      <charset val="128"/>
      <scheme val="minor"/>
    </font>
    <font>
      <sz val="11"/>
      <color theme="4" tint="-0.499984740745262"/>
      <name val="ＭＳ Ｐゴシック"/>
      <family val="3"/>
      <charset val="128"/>
      <scheme val="minor"/>
    </font>
    <font>
      <sz val="11"/>
      <color theme="0"/>
      <name val="ＭＳ Ｐゴシック"/>
      <family val="2"/>
      <charset val="128"/>
      <scheme val="minor"/>
    </font>
    <font>
      <u/>
      <sz val="12"/>
      <color theme="10"/>
      <name val="ＭＳ Ｐゴシック"/>
      <family val="2"/>
      <charset val="128"/>
      <scheme val="minor"/>
    </font>
    <font>
      <b/>
      <sz val="12"/>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hair">
        <color auto="1"/>
      </left>
      <right style="hair">
        <color auto="1"/>
      </right>
      <top style="hair">
        <color auto="1"/>
      </top>
      <bottom style="medium">
        <color auto="1"/>
      </bottom>
      <diagonal/>
    </border>
    <border>
      <left/>
      <right/>
      <top/>
      <bottom style="medium">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medium">
        <color auto="1"/>
      </bottom>
      <diagonal/>
    </border>
    <border>
      <left style="medium">
        <color auto="1"/>
      </left>
      <right/>
      <top/>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medium">
        <color auto="1"/>
      </left>
      <right style="hair">
        <color auto="1"/>
      </right>
      <top style="medium">
        <color auto="1"/>
      </top>
      <bottom style="dashed">
        <color auto="1"/>
      </bottom>
      <diagonal/>
    </border>
    <border>
      <left style="hair">
        <color auto="1"/>
      </left>
      <right style="medium">
        <color auto="1"/>
      </right>
      <top style="medium">
        <color auto="1"/>
      </top>
      <bottom style="dashed">
        <color auto="1"/>
      </bottom>
      <diagonal/>
    </border>
    <border>
      <left style="medium">
        <color auto="1"/>
      </left>
      <right style="hair">
        <color auto="1"/>
      </right>
      <top style="dashed">
        <color auto="1"/>
      </top>
      <bottom style="medium">
        <color auto="1"/>
      </bottom>
      <diagonal/>
    </border>
    <border>
      <left style="hair">
        <color auto="1"/>
      </left>
      <right style="medium">
        <color auto="1"/>
      </right>
      <top style="dashed">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auto="1"/>
      </top>
      <bottom style="hair">
        <color auto="1"/>
      </bottom>
      <diagonal/>
    </border>
    <border>
      <left/>
      <right/>
      <top style="hair">
        <color auto="1"/>
      </top>
      <bottom style="medium">
        <color auto="1"/>
      </bottom>
      <diagonal/>
    </border>
    <border>
      <left style="hair">
        <color auto="1"/>
      </left>
      <right/>
      <top style="medium">
        <color auto="1"/>
      </top>
      <bottom style="dashed">
        <color auto="1"/>
      </bottom>
      <diagonal/>
    </border>
    <border>
      <left style="hair">
        <color auto="1"/>
      </left>
      <right/>
      <top style="dash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right style="double">
        <color auto="1"/>
      </right>
      <top style="medium">
        <color auto="1"/>
      </top>
      <bottom/>
      <diagonal/>
    </border>
    <border>
      <left/>
      <right style="double">
        <color auto="1"/>
      </right>
      <top/>
      <bottom style="medium">
        <color auto="1"/>
      </bottom>
      <diagonal/>
    </border>
    <border>
      <left style="hair">
        <color auto="1"/>
      </left>
      <right style="double">
        <color auto="1"/>
      </right>
      <top/>
      <bottom/>
      <diagonal/>
    </border>
    <border>
      <left style="hair">
        <color auto="1"/>
      </left>
      <right style="double">
        <color auto="1"/>
      </right>
      <top style="hair">
        <color auto="1"/>
      </top>
      <bottom style="hair">
        <color auto="1"/>
      </bottom>
      <diagonal/>
    </border>
    <border>
      <left style="hair">
        <color auto="1"/>
      </left>
      <right style="double">
        <color auto="1"/>
      </right>
      <top/>
      <bottom style="medium">
        <color auto="1"/>
      </bottom>
      <diagonal/>
    </border>
    <border>
      <left style="thick">
        <color rgb="FFFF0000"/>
      </left>
      <right style="thick">
        <color rgb="FFFF0000"/>
      </right>
      <top style="thick">
        <color rgb="FFFF0000"/>
      </top>
      <bottom style="thick">
        <color rgb="FFFF0000"/>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4">
    <xf numFmtId="0" fontId="0" fillId="0" borderId="0" xfId="0">
      <alignment vertical="center"/>
    </xf>
    <xf numFmtId="14" fontId="0" fillId="0" borderId="0" xfId="0" applyNumberFormat="1">
      <alignment vertical="center"/>
    </xf>
    <xf numFmtId="0" fontId="0" fillId="2" borderId="0" xfId="0" applyFill="1">
      <alignment vertical="center"/>
    </xf>
    <xf numFmtId="0" fontId="0" fillId="0" borderId="1" xfId="0" applyBorder="1">
      <alignment vertical="center"/>
    </xf>
    <xf numFmtId="0" fontId="0" fillId="2" borderId="1" xfId="0" applyFill="1" applyBorder="1">
      <alignment vertical="center"/>
    </xf>
    <xf numFmtId="14" fontId="0" fillId="0" borderId="1" xfId="0" applyNumberFormat="1" applyBorder="1">
      <alignment vertical="center"/>
    </xf>
    <xf numFmtId="0" fontId="0" fillId="0" borderId="2" xfId="0" applyBorder="1">
      <alignment vertical="center"/>
    </xf>
    <xf numFmtId="0" fontId="3" fillId="0" borderId="0" xfId="0" applyFont="1">
      <alignment vertical="center"/>
    </xf>
    <xf numFmtId="0" fontId="0" fillId="0" borderId="20"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176" fontId="0" fillId="0" borderId="11" xfId="0" applyNumberFormat="1" applyBorder="1">
      <alignment vertical="center"/>
    </xf>
    <xf numFmtId="176" fontId="0" fillId="0" borderId="10" xfId="0" applyNumberFormat="1" applyBorder="1">
      <alignment vertical="center"/>
    </xf>
    <xf numFmtId="176" fontId="0" fillId="0" borderId="13" xfId="0" applyNumberFormat="1" applyBorder="1">
      <alignment vertical="center"/>
    </xf>
    <xf numFmtId="0" fontId="4" fillId="0" borderId="0" xfId="0" applyFont="1">
      <alignment vertical="center"/>
    </xf>
    <xf numFmtId="0" fontId="0" fillId="0" borderId="0" xfId="0" applyNumberForma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34" xfId="0" applyBorder="1">
      <alignment vertical="center"/>
    </xf>
    <xf numFmtId="0" fontId="0" fillId="0" borderId="36" xfId="0" applyBorder="1">
      <alignment vertical="center"/>
    </xf>
    <xf numFmtId="0" fontId="0" fillId="0" borderId="38" xfId="0" applyBorder="1">
      <alignment vertical="center"/>
    </xf>
    <xf numFmtId="14" fontId="0" fillId="0" borderId="33" xfId="0" applyNumberFormat="1" applyBorder="1">
      <alignment vertical="center"/>
    </xf>
    <xf numFmtId="14" fontId="0" fillId="0" borderId="39" xfId="0" applyNumberFormat="1" applyBorder="1">
      <alignment vertical="center"/>
    </xf>
    <xf numFmtId="14" fontId="0" fillId="0" borderId="35" xfId="0" applyNumberFormat="1" applyBorder="1">
      <alignment vertical="center"/>
    </xf>
    <xf numFmtId="14" fontId="0" fillId="0" borderId="21" xfId="0" applyNumberFormat="1" applyBorder="1">
      <alignment vertical="center"/>
    </xf>
    <xf numFmtId="14" fontId="0" fillId="0" borderId="37" xfId="0" applyNumberFormat="1" applyBorder="1">
      <alignment vertical="center"/>
    </xf>
    <xf numFmtId="14" fontId="0" fillId="0" borderId="40" xfId="0" applyNumberFormat="1" applyBorder="1">
      <alignment vertical="center"/>
    </xf>
    <xf numFmtId="0" fontId="1" fillId="0" borderId="0" xfId="0" applyFont="1" applyAlignment="1">
      <alignment horizontal="center" vertical="center"/>
    </xf>
    <xf numFmtId="177" fontId="0" fillId="0" borderId="11" xfId="0" applyNumberFormat="1" applyBorder="1">
      <alignment vertical="center"/>
    </xf>
    <xf numFmtId="177" fontId="0" fillId="0" borderId="10" xfId="0" applyNumberFormat="1" applyBorder="1">
      <alignment vertical="center"/>
    </xf>
    <xf numFmtId="177" fontId="0" fillId="0" borderId="13" xfId="0" applyNumberFormat="1" applyBorder="1">
      <alignment vertical="center"/>
    </xf>
    <xf numFmtId="177" fontId="0" fillId="0" borderId="0" xfId="0" applyNumberFormat="1" applyBorder="1">
      <alignment vertical="center"/>
    </xf>
    <xf numFmtId="177" fontId="0" fillId="0" borderId="22" xfId="0" applyNumberFormat="1" applyBorder="1">
      <alignment vertical="center"/>
    </xf>
    <xf numFmtId="177" fontId="0" fillId="0" borderId="12" xfId="0" applyNumberFormat="1" applyBorder="1">
      <alignment vertical="center"/>
    </xf>
    <xf numFmtId="177" fontId="0" fillId="0" borderId="21" xfId="0" applyNumberFormat="1" applyBorder="1">
      <alignment vertical="center"/>
    </xf>
    <xf numFmtId="177" fontId="0" fillId="0" borderId="23" xfId="0" applyNumberFormat="1" applyBorder="1">
      <alignment vertical="center"/>
    </xf>
    <xf numFmtId="177" fontId="0" fillId="0" borderId="15" xfId="0" applyNumberFormat="1" applyBorder="1">
      <alignment vertical="center"/>
    </xf>
    <xf numFmtId="177" fontId="0" fillId="0" borderId="20" xfId="0" applyNumberFormat="1" applyBorder="1">
      <alignment vertical="center"/>
    </xf>
    <xf numFmtId="177" fontId="0" fillId="0" borderId="24" xfId="0" applyNumberFormat="1" applyBorder="1">
      <alignment vertical="center"/>
    </xf>
    <xf numFmtId="177" fontId="0" fillId="0" borderId="14" xfId="0" applyNumberFormat="1" applyBorder="1">
      <alignment vertical="center"/>
    </xf>
    <xf numFmtId="177" fontId="0" fillId="0" borderId="0" xfId="0" applyNumberFormat="1">
      <alignment vertical="center"/>
    </xf>
    <xf numFmtId="178" fontId="0" fillId="0" borderId="0" xfId="0" applyNumberFormat="1" applyBorder="1">
      <alignment vertical="center"/>
    </xf>
    <xf numFmtId="178" fontId="0" fillId="0" borderId="49" xfId="0" applyNumberFormat="1" applyBorder="1">
      <alignment vertical="center"/>
    </xf>
    <xf numFmtId="178" fontId="0" fillId="0" borderId="12" xfId="0" applyNumberFormat="1" applyBorder="1">
      <alignment vertical="center"/>
    </xf>
    <xf numFmtId="178" fontId="0" fillId="0" borderId="11" xfId="0" applyNumberFormat="1" applyBorder="1">
      <alignment vertical="center"/>
    </xf>
    <xf numFmtId="178" fontId="0" fillId="0" borderId="21" xfId="0" applyNumberFormat="1" applyBorder="1">
      <alignment vertical="center"/>
    </xf>
    <xf numFmtId="178" fontId="0" fillId="0" borderId="50" xfId="0" applyNumberFormat="1" applyBorder="1">
      <alignment vertical="center"/>
    </xf>
    <xf numFmtId="178" fontId="0" fillId="0" borderId="15" xfId="0" applyNumberFormat="1" applyBorder="1">
      <alignment vertical="center"/>
    </xf>
    <xf numFmtId="178" fontId="0" fillId="0" borderId="10" xfId="0" applyNumberFormat="1" applyBorder="1">
      <alignment vertical="center"/>
    </xf>
    <xf numFmtId="178" fontId="0" fillId="0" borderId="20" xfId="0" applyNumberFormat="1" applyBorder="1">
      <alignment vertical="center"/>
    </xf>
    <xf numFmtId="178" fontId="0" fillId="0" borderId="51" xfId="0" applyNumberFormat="1" applyBorder="1">
      <alignment vertical="center"/>
    </xf>
    <xf numFmtId="178" fontId="0" fillId="0" borderId="14" xfId="0" applyNumberFormat="1" applyBorder="1">
      <alignment vertical="center"/>
    </xf>
    <xf numFmtId="178" fontId="0" fillId="0" borderId="13" xfId="0" applyNumberFormat="1" applyBorder="1">
      <alignment vertical="center"/>
    </xf>
    <xf numFmtId="0" fontId="0" fillId="0" borderId="5" xfId="0" applyBorder="1" applyAlignment="1">
      <alignment horizontal="center" vertical="center"/>
    </xf>
    <xf numFmtId="14" fontId="0" fillId="2" borderId="1" xfId="0" applyNumberFormat="1" applyFill="1" applyBorder="1">
      <alignment vertical="center"/>
    </xf>
    <xf numFmtId="0" fontId="0" fillId="2" borderId="1" xfId="0" applyFill="1" applyBorder="1" applyAlignment="1">
      <alignment horizontal="center" vertical="center"/>
    </xf>
    <xf numFmtId="177" fontId="0" fillId="2" borderId="1" xfId="0" applyNumberFormat="1" applyFill="1" applyBorder="1">
      <alignment vertical="center"/>
    </xf>
    <xf numFmtId="0" fontId="0" fillId="0" borderId="25" xfId="0" applyBorder="1" applyAlignment="1">
      <alignment horizontal="center" vertical="center" wrapText="1"/>
    </xf>
    <xf numFmtId="178" fontId="0" fillId="0" borderId="25" xfId="0" applyNumberFormat="1" applyBorder="1">
      <alignment vertical="center"/>
    </xf>
    <xf numFmtId="0" fontId="0" fillId="0" borderId="0" xfId="0" applyBorder="1" applyAlignment="1">
      <alignment horizontal="center" vertical="center" wrapText="1"/>
    </xf>
    <xf numFmtId="0" fontId="0" fillId="0" borderId="0" xfId="0" applyProtection="1">
      <alignment vertical="center"/>
      <protection locked="0"/>
    </xf>
    <xf numFmtId="0" fontId="0" fillId="2" borderId="1" xfId="0" applyFill="1" applyBorder="1" applyAlignment="1" applyProtection="1">
      <alignment horizontal="center" vertical="center"/>
      <protection locked="0"/>
    </xf>
    <xf numFmtId="0" fontId="0" fillId="2" borderId="23" xfId="0" applyFill="1" applyBorder="1" applyProtection="1">
      <alignment vertical="center"/>
      <protection locked="0"/>
    </xf>
    <xf numFmtId="0" fontId="26" fillId="0" borderId="0" xfId="0" applyFont="1" applyProtection="1">
      <alignment vertical="center"/>
    </xf>
    <xf numFmtId="0" fontId="1" fillId="0" borderId="0" xfId="0" applyFont="1" applyProtection="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3" fillId="0" borderId="0" xfId="1" applyFont="1" applyProtection="1">
      <alignment vertical="center"/>
      <protection locked="0"/>
    </xf>
    <xf numFmtId="0" fontId="8" fillId="0" borderId="0" xfId="0" applyFont="1" applyProtection="1">
      <alignment vertical="center"/>
    </xf>
    <xf numFmtId="0" fontId="0" fillId="0" borderId="0" xfId="0" applyProtection="1">
      <alignment vertical="center"/>
    </xf>
    <xf numFmtId="0" fontId="1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0" fillId="0" borderId="0" xfId="0" applyAlignment="1" applyProtection="1">
      <alignment horizontal="center" vertical="center"/>
    </xf>
    <xf numFmtId="0" fontId="0" fillId="2" borderId="0" xfId="0" applyFill="1" applyProtection="1">
      <alignment vertical="center"/>
    </xf>
    <xf numFmtId="0" fontId="0" fillId="2" borderId="1" xfId="0" applyFill="1" applyBorder="1" applyAlignment="1" applyProtection="1">
      <alignment horizontal="center" vertical="center"/>
    </xf>
    <xf numFmtId="14" fontId="0" fillId="0" borderId="0" xfId="0" applyNumberFormat="1" applyProtection="1">
      <alignment vertical="center"/>
    </xf>
    <xf numFmtId="0" fontId="3" fillId="0" borderId="0" xfId="0" applyFont="1" applyProtection="1">
      <alignment vertical="center"/>
    </xf>
    <xf numFmtId="0" fontId="0" fillId="0" borderId="23" xfId="0" applyBorder="1" applyAlignment="1" applyProtection="1">
      <alignment horizontal="center" vertical="center"/>
    </xf>
    <xf numFmtId="0" fontId="0" fillId="0" borderId="23" xfId="0" applyBorder="1" applyProtection="1">
      <alignment vertical="center"/>
    </xf>
    <xf numFmtId="0" fontId="0" fillId="0" borderId="1" xfId="0" applyBorder="1" applyProtection="1">
      <alignment vertical="center"/>
    </xf>
    <xf numFmtId="0" fontId="0" fillId="0" borderId="1" xfId="0" applyFill="1" applyBorder="1" applyProtection="1">
      <alignment vertical="center"/>
    </xf>
    <xf numFmtId="0" fontId="0" fillId="0" borderId="0" xfId="0" applyAlignment="1" applyProtection="1">
      <alignment horizontal="left" vertical="center"/>
    </xf>
    <xf numFmtId="0" fontId="22" fillId="0" borderId="0" xfId="0" applyFont="1" applyProtection="1">
      <alignment vertical="center"/>
    </xf>
    <xf numFmtId="0" fontId="12" fillId="0" borderId="0" xfId="1" applyProtection="1">
      <alignment vertical="center"/>
    </xf>
    <xf numFmtId="0" fontId="15" fillId="0" borderId="0" xfId="0" applyFont="1" applyProtection="1">
      <alignment vertical="center"/>
    </xf>
    <xf numFmtId="0" fontId="24" fillId="0" borderId="0" xfId="0" applyFont="1" applyProtection="1">
      <alignment vertical="center"/>
    </xf>
    <xf numFmtId="0" fontId="18" fillId="0" borderId="0" xfId="0" applyFont="1" applyProtection="1">
      <alignment vertical="center"/>
    </xf>
    <xf numFmtId="0" fontId="11" fillId="0" borderId="0" xfId="0" applyFont="1" applyAlignment="1" applyProtection="1">
      <alignment horizontal="center" vertical="center"/>
    </xf>
    <xf numFmtId="0" fontId="11" fillId="2" borderId="0" xfId="0" applyFont="1" applyFill="1" applyAlignment="1" applyProtection="1">
      <alignment horizontal="center" vertical="center"/>
    </xf>
    <xf numFmtId="0" fontId="0" fillId="0" borderId="0" xfId="0" applyFill="1" applyAlignment="1" applyProtection="1">
      <alignment horizontal="center" vertical="center"/>
    </xf>
    <xf numFmtId="0" fontId="26" fillId="0" borderId="0" xfId="0" applyFont="1" applyFill="1" applyProtection="1">
      <alignment vertical="center"/>
    </xf>
    <xf numFmtId="0" fontId="0" fillId="0" borderId="0" xfId="0" applyFill="1" applyProtection="1">
      <alignment vertical="center"/>
    </xf>
    <xf numFmtId="0" fontId="1" fillId="0" borderId="0" xfId="0" applyFont="1" applyAlignment="1" applyProtection="1">
      <alignment horizontal="left" vertical="center"/>
    </xf>
    <xf numFmtId="0" fontId="0" fillId="0" borderId="0" xfId="0" applyAlignment="1" applyProtection="1">
      <alignment vertical="center"/>
    </xf>
    <xf numFmtId="0" fontId="11" fillId="0" borderId="0" xfId="0" applyFont="1" applyAlignment="1" applyProtection="1">
      <alignment horizontal="center" vertical="center" wrapText="1"/>
    </xf>
    <xf numFmtId="177" fontId="0" fillId="0" borderId="52" xfId="0" applyNumberFormat="1" applyFill="1" applyBorder="1" applyProtection="1">
      <alignment vertical="center"/>
    </xf>
    <xf numFmtId="0" fontId="0" fillId="0" borderId="0" xfId="0" applyBorder="1" applyProtection="1">
      <alignment vertical="center"/>
    </xf>
    <xf numFmtId="0" fontId="17" fillId="0" borderId="0" xfId="0" applyFont="1" applyFill="1" applyAlignment="1" applyProtection="1">
      <alignment horizontal="center" vertical="center"/>
    </xf>
    <xf numFmtId="0" fontId="0" fillId="0" borderId="0" xfId="0" applyFill="1" applyAlignment="1" applyProtection="1">
      <alignment horizontal="left" vertical="center"/>
    </xf>
    <xf numFmtId="182" fontId="0" fillId="0" borderId="0" xfId="0" applyNumberFormat="1" applyFill="1" applyProtection="1">
      <alignment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14" fontId="0" fillId="2" borderId="1" xfId="0" applyNumberFormat="1" applyFill="1" applyBorder="1" applyProtection="1">
      <alignment vertical="center"/>
    </xf>
    <xf numFmtId="0" fontId="0" fillId="2" borderId="1" xfId="0" applyFill="1" applyBorder="1" applyProtection="1">
      <alignment vertical="center"/>
    </xf>
    <xf numFmtId="0" fontId="0" fillId="0" borderId="2" xfId="0" applyBorder="1" applyProtection="1">
      <alignment vertical="center"/>
    </xf>
    <xf numFmtId="177" fontId="0" fillId="2" borderId="1" xfId="0" applyNumberFormat="1" applyFill="1" applyBorder="1" applyProtection="1">
      <alignment vertical="center"/>
    </xf>
    <xf numFmtId="0" fontId="0" fillId="0" borderId="1" xfId="0" applyNumberFormat="1" applyBorder="1" applyProtection="1">
      <alignment vertical="center"/>
    </xf>
    <xf numFmtId="14" fontId="0" fillId="0" borderId="1" xfId="0" applyNumberFormat="1" applyBorder="1" applyProtection="1">
      <alignment vertical="center"/>
    </xf>
    <xf numFmtId="0" fontId="0" fillId="0" borderId="1" xfId="0" applyNumberFormat="1" applyFill="1" applyBorder="1" applyProtection="1">
      <alignment vertical="center"/>
    </xf>
    <xf numFmtId="0" fontId="3" fillId="0" borderId="0" xfId="0" applyFont="1" applyBorder="1" applyProtection="1">
      <alignment vertical="center"/>
    </xf>
    <xf numFmtId="0" fontId="0" fillId="2" borderId="1" xfId="0" applyFill="1" applyBorder="1" applyProtection="1">
      <alignment vertical="center"/>
      <protection locked="0"/>
    </xf>
    <xf numFmtId="0" fontId="16" fillId="2" borderId="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4" xfId="0" applyFill="1" applyBorder="1" applyProtection="1">
      <alignment vertical="center"/>
      <protection locked="0"/>
    </xf>
    <xf numFmtId="0" fontId="0" fillId="2" borderId="3" xfId="0" applyFill="1" applyBorder="1" applyProtection="1">
      <alignment vertical="center"/>
      <protection locked="0"/>
    </xf>
    <xf numFmtId="0" fontId="0" fillId="0" borderId="4" xfId="0" applyFill="1" applyBorder="1" applyProtection="1">
      <alignment vertical="center"/>
    </xf>
    <xf numFmtId="0" fontId="0" fillId="0" borderId="3" xfId="0" applyFill="1" applyBorder="1" applyProtection="1">
      <alignment vertical="center"/>
    </xf>
    <xf numFmtId="0" fontId="11" fillId="0" borderId="1" xfId="0" applyFont="1" applyFill="1" applyBorder="1" applyAlignment="1" applyProtection="1">
      <alignment horizontal="center" vertical="center"/>
      <protection locked="0"/>
    </xf>
    <xf numFmtId="0" fontId="12" fillId="0" borderId="0" xfId="1" applyAlignment="1" applyProtection="1">
      <alignment vertical="center"/>
    </xf>
    <xf numFmtId="0" fontId="0" fillId="0" borderId="0" xfId="0" applyAlignment="1" applyProtection="1">
      <alignment vertic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pplyProtection="1">
      <alignment horizontal="left" vertical="center"/>
    </xf>
    <xf numFmtId="181" fontId="0" fillId="2" borderId="1" xfId="0" applyNumberFormat="1" applyFill="1" applyBorder="1" applyAlignment="1" applyProtection="1">
      <alignment horizontal="center" vertical="center"/>
      <protection locked="0"/>
    </xf>
    <xf numFmtId="181" fontId="0" fillId="2" borderId="2" xfId="0" applyNumberFormat="1" applyFill="1" applyBorder="1" applyAlignment="1" applyProtection="1">
      <alignment horizontal="center" vertical="center"/>
      <protection locked="0"/>
    </xf>
    <xf numFmtId="181" fontId="0" fillId="2" borderId="3"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3" xfId="0" applyBorder="1" applyAlignment="1" applyProtection="1">
      <alignment horizontal="left" vertical="center"/>
    </xf>
    <xf numFmtId="0" fontId="27" fillId="0" borderId="0" xfId="1" applyFont="1" applyAlignment="1" applyProtection="1">
      <alignment horizontal="center" vertical="center"/>
      <protection locked="0"/>
    </xf>
    <xf numFmtId="0" fontId="19" fillId="0" borderId="0" xfId="1" applyFont="1" applyAlignment="1" applyProtection="1">
      <alignment horizontal="center" vertical="center"/>
      <protection locked="0"/>
    </xf>
    <xf numFmtId="180" fontId="0" fillId="2" borderId="2" xfId="0" applyNumberFormat="1" applyFill="1" applyBorder="1" applyAlignment="1" applyProtection="1">
      <alignment horizontal="center" vertical="center"/>
      <protection locked="0"/>
    </xf>
    <xf numFmtId="180" fontId="0" fillId="2" borderId="3" xfId="0" applyNumberFormat="1" applyFill="1" applyBorder="1" applyAlignment="1" applyProtection="1">
      <alignment horizontal="center" vertical="center"/>
      <protection locked="0"/>
    </xf>
    <xf numFmtId="0" fontId="0" fillId="0" borderId="0" xfId="0" applyAlignment="1" applyProtection="1">
      <alignment horizontal="center" vertical="center"/>
    </xf>
    <xf numFmtId="0" fontId="12" fillId="0" borderId="0" xfId="1" applyAlignment="1" applyProtection="1">
      <alignment horizontal="center" vertical="center"/>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11" fillId="0" borderId="0" xfId="0" applyFont="1" applyFill="1" applyAlignment="1" applyProtection="1">
      <alignment horizontal="center" vertical="center"/>
      <protection locked="0"/>
    </xf>
    <xf numFmtId="177" fontId="16" fillId="2" borderId="2" xfId="0" applyNumberFormat="1" applyFont="1" applyFill="1" applyBorder="1" applyAlignment="1" applyProtection="1">
      <alignment horizontal="center" vertical="center"/>
      <protection locked="0"/>
    </xf>
    <xf numFmtId="177" fontId="16" fillId="2" borderId="3" xfId="0" applyNumberFormat="1" applyFont="1" applyFill="1" applyBorder="1" applyAlignment="1" applyProtection="1">
      <alignment horizontal="center" vertical="center"/>
      <protection locked="0"/>
    </xf>
    <xf numFmtId="0" fontId="0" fillId="0" borderId="0" xfId="0" applyAlignment="1" applyProtection="1">
      <alignment vertical="center" wrapText="1"/>
    </xf>
    <xf numFmtId="0" fontId="1" fillId="0" borderId="0" xfId="0" applyFont="1" applyAlignment="1" applyProtection="1">
      <alignment horizontal="right" vertical="center"/>
    </xf>
    <xf numFmtId="0" fontId="7" fillId="0" borderId="0" xfId="0" applyFont="1" applyAlignment="1" applyProtection="1">
      <alignment horizontal="right" vertical="center"/>
    </xf>
    <xf numFmtId="0" fontId="22" fillId="0" borderId="0" xfId="0" applyFont="1" applyAlignment="1" applyProtection="1">
      <alignment horizontal="center" vertical="center"/>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81" fontId="0" fillId="0" borderId="5" xfId="0" applyNumberForma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7" fillId="0" borderId="0" xfId="0" applyFont="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9" fontId="0" fillId="0" borderId="5" xfId="0" applyNumberFormat="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13" xfId="0" applyBorder="1" applyAlignment="1">
      <alignment horizontal="center" vertical="center" wrapText="1"/>
    </xf>
  </cellXfs>
  <cellStyles count="2">
    <cellStyle name="ハイパーリンク" xfId="1" builtinId="8"/>
    <cellStyle name="標準" xfId="0" builtinId="0"/>
  </cellStyles>
  <dxfs count="19">
    <dxf>
      <fill>
        <patternFill>
          <bgColor rgb="FFFFFF00"/>
        </patternFill>
      </fill>
    </dxf>
    <dxf>
      <fill>
        <patternFill>
          <bgColor rgb="FFFFFF00"/>
        </patternFill>
      </fill>
    </dxf>
    <dxf>
      <font>
        <color auto="1"/>
      </font>
      <fill>
        <patternFill>
          <bgColor theme="0"/>
        </patternFill>
      </fill>
    </dxf>
    <dxf>
      <font>
        <color theme="1"/>
      </font>
      <fill>
        <patternFill>
          <bgColor theme="0"/>
        </patternFill>
      </fill>
    </dxf>
    <dxf>
      <font>
        <color auto="1"/>
      </font>
      <fill>
        <patternFill>
          <bgColor theme="0"/>
        </patternFill>
      </fill>
    </dxf>
    <dxf>
      <font>
        <color theme="1"/>
      </font>
      <fill>
        <patternFill patternType="solid">
          <bgColor theme="0"/>
        </patternFill>
      </fill>
    </dxf>
    <dxf>
      <font>
        <color theme="1"/>
      </font>
      <fill>
        <patternFill>
          <bgColor theme="0"/>
        </patternFill>
      </fill>
    </dxf>
    <dxf>
      <font>
        <color auto="1"/>
      </font>
      <fill>
        <patternFill>
          <bgColor theme="0"/>
        </patternFill>
      </fill>
    </dxf>
    <dxf>
      <font>
        <color theme="1"/>
      </font>
      <fill>
        <patternFill>
          <bgColor theme="0"/>
        </patternFill>
      </fill>
    </dxf>
    <dxf>
      <font>
        <color auto="1"/>
      </font>
      <fill>
        <patternFill>
          <bgColor theme="0"/>
        </patternFill>
      </fill>
    </dxf>
    <dxf>
      <font>
        <color theme="1"/>
      </font>
      <fill>
        <patternFill patternType="solid">
          <bgColor theme="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6"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CheckBox" fmlaLink="$K$11" noThreeD="1"/>
</file>

<file path=xl/ctrlProps/ctrlProp4.xml><?xml version="1.0" encoding="utf-8"?>
<formControlPr xmlns="http://schemas.microsoft.com/office/spreadsheetml/2009/9/main" objectType="CheckBox" fmlaLink="$L$1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161924</xdr:colOff>
      <xdr:row>9</xdr:row>
      <xdr:rowOff>47625</xdr:rowOff>
    </xdr:from>
    <xdr:to>
      <xdr:col>7</xdr:col>
      <xdr:colOff>647700</xdr:colOff>
      <xdr:row>16</xdr:row>
      <xdr:rowOff>57150</xdr:rowOff>
    </xdr:to>
    <xdr:sp macro="" textlink="">
      <xdr:nvSpPr>
        <xdr:cNvPr id="2" name="テキスト ボックス 1"/>
        <xdr:cNvSpPr txBox="1"/>
      </xdr:nvSpPr>
      <xdr:spPr>
        <a:xfrm>
          <a:off x="161924" y="1971675"/>
          <a:ext cx="7258051" cy="12096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ご注意ください。</a:t>
          </a:r>
          <a:endParaRPr kumimoji="1" lang="en-US" altLang="ja-JP" sz="1600">
            <a:solidFill>
              <a:srgbClr val="FF0000"/>
            </a:solidFill>
          </a:endParaRPr>
        </a:p>
        <a:p>
          <a:r>
            <a:rPr kumimoji="1" lang="ja-JP" altLang="en-US" sz="1600">
              <a:solidFill>
                <a:srgbClr val="FF0000"/>
              </a:solidFill>
            </a:rPr>
            <a:t>入退園のケースにより日割り計算ができない場合がありますので</a:t>
          </a:r>
          <a:endParaRPr kumimoji="1" lang="en-US" altLang="ja-JP" sz="1600">
            <a:solidFill>
              <a:srgbClr val="FF0000"/>
            </a:solidFill>
          </a:endParaRPr>
        </a:p>
        <a:p>
          <a:r>
            <a:rPr kumimoji="1" lang="ja-JP" altLang="en-US" sz="1600">
              <a:solidFill>
                <a:srgbClr val="FF0000"/>
              </a:solidFill>
            </a:rPr>
            <a:t>不明点は、お手数ですがつくば市役所幼児保育課にお問合せください。</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4</xdr:col>
      <xdr:colOff>314326</xdr:colOff>
      <xdr:row>1</xdr:row>
      <xdr:rowOff>85725</xdr:rowOff>
    </xdr:from>
    <xdr:to>
      <xdr:col>7</xdr:col>
      <xdr:colOff>9526</xdr:colOff>
      <xdr:row>5</xdr:row>
      <xdr:rowOff>57150</xdr:rowOff>
    </xdr:to>
    <xdr:sp macro="" textlink="">
      <xdr:nvSpPr>
        <xdr:cNvPr id="3" name="角丸四角形吹き出し 2"/>
        <xdr:cNvSpPr/>
      </xdr:nvSpPr>
      <xdr:spPr>
        <a:xfrm>
          <a:off x="5029201" y="257175"/>
          <a:ext cx="1752600" cy="838200"/>
        </a:xfrm>
        <a:prstGeom prst="wedgeRoundRectCallout">
          <a:avLst>
            <a:gd name="adj1" fmla="val -74640"/>
            <a:gd name="adj2" fmla="val 420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該当する方を</a:t>
          </a:r>
          <a:endParaRPr kumimoji="1" lang="en-US" altLang="ja-JP" sz="1400" b="1">
            <a:solidFill>
              <a:schemeClr val="bg1"/>
            </a:solidFill>
          </a:endParaRPr>
        </a:p>
        <a:p>
          <a:pPr algn="l"/>
          <a:r>
            <a:rPr kumimoji="1" lang="ja-JP" altLang="en-US" sz="1400" b="1">
              <a:solidFill>
                <a:schemeClr val="bg1"/>
              </a:solidFill>
            </a:rPr>
            <a:t>クリックしてください。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37</xdr:row>
          <xdr:rowOff>152400</xdr:rowOff>
        </xdr:from>
        <xdr:to>
          <xdr:col>16</xdr:col>
          <xdr:colOff>196663</xdr:colOff>
          <xdr:row>59</xdr:row>
          <xdr:rowOff>28574</xdr:rowOff>
        </xdr:to>
        <xdr:pic>
          <xdr:nvPicPr>
            <xdr:cNvPr id="6" name="図 5"/>
            <xdr:cNvPicPr>
              <a:picLocks noChangeAspect="1" noChangeArrowheads="1"/>
              <a:extLst>
                <a:ext uri="{84589F7E-364E-4C9E-8A38-B11213B215E9}">
                  <a14:cameraTool cellRange="認可外!$A$3:$G$15" spid="_x0000_s8347"/>
                </a:ext>
              </a:extLst>
            </xdr:cNvPicPr>
          </xdr:nvPicPr>
          <xdr:blipFill>
            <a:blip xmlns:r="http://schemas.openxmlformats.org/officeDocument/2006/relationships" r:embed="rId1"/>
            <a:srcRect/>
            <a:stretch>
              <a:fillRect/>
            </a:stretch>
          </xdr:blipFill>
          <xdr:spPr bwMode="auto">
            <a:xfrm>
              <a:off x="295275" y="9906000"/>
              <a:ext cx="8963025" cy="36480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69057</xdr:colOff>
      <xdr:row>33</xdr:row>
      <xdr:rowOff>0</xdr:rowOff>
    </xdr:from>
    <xdr:to>
      <xdr:col>16</xdr:col>
      <xdr:colOff>261938</xdr:colOff>
      <xdr:row>62</xdr:row>
      <xdr:rowOff>76200</xdr:rowOff>
    </xdr:to>
    <xdr:sp macro="" textlink="">
      <xdr:nvSpPr>
        <xdr:cNvPr id="7" name="正方形/長方形 6"/>
        <xdr:cNvSpPr/>
      </xdr:nvSpPr>
      <xdr:spPr>
        <a:xfrm>
          <a:off x="69057" y="8822531"/>
          <a:ext cx="9265444" cy="49101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3</xdr:row>
      <xdr:rowOff>71437</xdr:rowOff>
    </xdr:from>
    <xdr:to>
      <xdr:col>16</xdr:col>
      <xdr:colOff>250030</xdr:colOff>
      <xdr:row>32</xdr:row>
      <xdr:rowOff>142874</xdr:rowOff>
    </xdr:to>
    <xdr:sp macro="" textlink="">
      <xdr:nvSpPr>
        <xdr:cNvPr id="2" name="正方形/長方形 1"/>
        <xdr:cNvSpPr/>
      </xdr:nvSpPr>
      <xdr:spPr>
        <a:xfrm>
          <a:off x="83342" y="666750"/>
          <a:ext cx="9239251" cy="8131968"/>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261939</xdr:colOff>
      <xdr:row>3</xdr:row>
      <xdr:rowOff>95251</xdr:rowOff>
    </xdr:from>
    <xdr:to>
      <xdr:col>16</xdr:col>
      <xdr:colOff>238125</xdr:colOff>
      <xdr:row>5</xdr:row>
      <xdr:rowOff>95251</xdr:rowOff>
    </xdr:to>
    <xdr:sp macro="" textlink="">
      <xdr:nvSpPr>
        <xdr:cNvPr id="8" name="正方形/長方形 7"/>
        <xdr:cNvSpPr/>
      </xdr:nvSpPr>
      <xdr:spPr>
        <a:xfrm>
          <a:off x="4976814" y="690564"/>
          <a:ext cx="4333874" cy="773906"/>
        </a:xfrm>
        <a:prstGeom prst="rect">
          <a:avLst/>
        </a:prstGeom>
        <a:solidFill>
          <a:schemeClr val="accent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入力欄</a:t>
          </a:r>
        </a:p>
      </xdr:txBody>
    </xdr:sp>
    <xdr:clientData/>
  </xdr:twoCellAnchor>
  <xdr:twoCellAnchor>
    <xdr:from>
      <xdr:col>0</xdr:col>
      <xdr:colOff>83342</xdr:colOff>
      <xdr:row>33</xdr:row>
      <xdr:rowOff>23812</xdr:rowOff>
    </xdr:from>
    <xdr:to>
      <xdr:col>16</xdr:col>
      <xdr:colOff>261936</xdr:colOff>
      <xdr:row>37</xdr:row>
      <xdr:rowOff>130968</xdr:rowOff>
    </xdr:to>
    <xdr:sp macro="" textlink="">
      <xdr:nvSpPr>
        <xdr:cNvPr id="9" name="正方形/長方形 8"/>
        <xdr:cNvSpPr/>
      </xdr:nvSpPr>
      <xdr:spPr>
        <a:xfrm>
          <a:off x="83342" y="8846343"/>
          <a:ext cx="9251157" cy="773906"/>
        </a:xfrm>
        <a:prstGeom prst="rect">
          <a:avLst/>
        </a:prstGeom>
        <a:solidFill>
          <a:srgbClr val="FF00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計算結果</a:t>
          </a:r>
          <a:r>
            <a:rPr kumimoji="1" lang="ja-JP" altLang="en-US" sz="2000" b="0"/>
            <a:t>（</a:t>
          </a:r>
          <a:r>
            <a:rPr kumimoji="1" lang="en-US" altLang="ja-JP" sz="2000" b="0"/>
            <a:t>※</a:t>
          </a:r>
          <a:r>
            <a:rPr kumimoji="1" lang="ja-JP" altLang="en-US" sz="2000" b="0"/>
            <a:t>請求書に転記してください。）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90202</xdr:colOff>
          <xdr:row>45</xdr:row>
          <xdr:rowOff>170637</xdr:rowOff>
        </xdr:from>
        <xdr:to>
          <xdr:col>15</xdr:col>
          <xdr:colOff>489505</xdr:colOff>
          <xdr:row>67</xdr:row>
          <xdr:rowOff>55765</xdr:rowOff>
        </xdr:to>
        <xdr:pic>
          <xdr:nvPicPr>
            <xdr:cNvPr id="2" name="図 1"/>
            <xdr:cNvPicPr>
              <a:picLocks noChangeAspect="1" noChangeArrowheads="1"/>
              <a:extLst>
                <a:ext uri="{84589F7E-364E-4C9E-8A38-B11213B215E9}">
                  <a14:cameraTool cellRange="預かり保育!$A$3:$G$16" spid="_x0000_s5273"/>
                </a:ext>
              </a:extLst>
            </xdr:cNvPicPr>
          </xdr:nvPicPr>
          <xdr:blipFill>
            <a:blip xmlns:r="http://schemas.openxmlformats.org/officeDocument/2006/relationships" r:embed="rId1"/>
            <a:srcRect/>
            <a:stretch>
              <a:fillRect/>
            </a:stretch>
          </xdr:blipFill>
          <xdr:spPr bwMode="auto">
            <a:xfrm>
              <a:off x="430381" y="10512066"/>
              <a:ext cx="8155374" cy="377677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130628</xdr:colOff>
      <xdr:row>37</xdr:row>
      <xdr:rowOff>100693</xdr:rowOff>
    </xdr:from>
    <xdr:to>
      <xdr:col>19</xdr:col>
      <xdr:colOff>326571</xdr:colOff>
      <xdr:row>68</xdr:row>
      <xdr:rowOff>81642</xdr:rowOff>
    </xdr:to>
    <xdr:sp macro="" textlink="">
      <xdr:nvSpPr>
        <xdr:cNvPr id="3" name="正方形/長方形 2"/>
        <xdr:cNvSpPr/>
      </xdr:nvSpPr>
      <xdr:spPr>
        <a:xfrm>
          <a:off x="130628" y="9026979"/>
          <a:ext cx="11013622" cy="54646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155864</xdr:colOff>
      <xdr:row>3</xdr:row>
      <xdr:rowOff>69273</xdr:rowOff>
    </xdr:from>
    <xdr:to>
      <xdr:col>19</xdr:col>
      <xdr:colOff>326571</xdr:colOff>
      <xdr:row>37</xdr:row>
      <xdr:rowOff>66024</xdr:rowOff>
    </xdr:to>
    <xdr:sp macro="" textlink="">
      <xdr:nvSpPr>
        <xdr:cNvPr id="6" name="正方形/長方形 5"/>
        <xdr:cNvSpPr/>
      </xdr:nvSpPr>
      <xdr:spPr>
        <a:xfrm>
          <a:off x="155864" y="681594"/>
          <a:ext cx="10988386" cy="8514823"/>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99119</xdr:colOff>
      <xdr:row>3</xdr:row>
      <xdr:rowOff>65873</xdr:rowOff>
    </xdr:from>
    <xdr:to>
      <xdr:col>19</xdr:col>
      <xdr:colOff>289617</xdr:colOff>
      <xdr:row>5</xdr:row>
      <xdr:rowOff>64789</xdr:rowOff>
    </xdr:to>
    <xdr:sp macro="" textlink="">
      <xdr:nvSpPr>
        <xdr:cNvPr id="7" name="正方形/長方形 6"/>
        <xdr:cNvSpPr/>
      </xdr:nvSpPr>
      <xdr:spPr>
        <a:xfrm>
          <a:off x="6834655" y="678194"/>
          <a:ext cx="4272641" cy="788131"/>
        </a:xfrm>
        <a:prstGeom prst="rect">
          <a:avLst/>
        </a:prstGeom>
        <a:solidFill>
          <a:schemeClr val="accent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入力欄</a:t>
          </a:r>
        </a:p>
      </xdr:txBody>
    </xdr:sp>
    <xdr:clientData/>
  </xdr:twoCellAnchor>
  <xdr:twoCellAnchor>
    <xdr:from>
      <xdr:col>0</xdr:col>
      <xdr:colOff>136070</xdr:colOff>
      <xdr:row>37</xdr:row>
      <xdr:rowOff>108856</xdr:rowOff>
    </xdr:from>
    <xdr:to>
      <xdr:col>19</xdr:col>
      <xdr:colOff>312964</xdr:colOff>
      <xdr:row>41</xdr:row>
      <xdr:rowOff>175191</xdr:rowOff>
    </xdr:to>
    <xdr:sp macro="" textlink="">
      <xdr:nvSpPr>
        <xdr:cNvPr id="8" name="正方形/長方形 7"/>
        <xdr:cNvSpPr/>
      </xdr:nvSpPr>
      <xdr:spPr>
        <a:xfrm>
          <a:off x="136070" y="9035142"/>
          <a:ext cx="10994573" cy="773906"/>
        </a:xfrm>
        <a:prstGeom prst="rect">
          <a:avLst/>
        </a:prstGeom>
        <a:solidFill>
          <a:srgbClr val="FF00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計算結果</a:t>
          </a:r>
          <a:r>
            <a:rPr kumimoji="1" lang="ja-JP" altLang="en-US" sz="2000"/>
            <a:t>（</a:t>
          </a:r>
          <a:r>
            <a:rPr kumimoji="1" lang="en-US" altLang="ja-JP" sz="2000"/>
            <a:t>※</a:t>
          </a:r>
          <a:r>
            <a:rPr kumimoji="1" lang="ja-JP" altLang="en-US" sz="2000"/>
            <a:t>請求書に転記してください。）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381000</xdr:colOff>
      <xdr:row>3</xdr:row>
      <xdr:rowOff>19050</xdr:rowOff>
    </xdr:from>
    <xdr:to>
      <xdr:col>22</xdr:col>
      <xdr:colOff>76200</xdr:colOff>
      <xdr:row>7</xdr:row>
      <xdr:rowOff>361950</xdr:rowOff>
    </xdr:to>
    <xdr:sp macro="" textlink="">
      <xdr:nvSpPr>
        <xdr:cNvPr id="4" name="正方形/長方形 3"/>
        <xdr:cNvSpPr/>
      </xdr:nvSpPr>
      <xdr:spPr>
        <a:xfrm>
          <a:off x="6715125" y="790575"/>
          <a:ext cx="5867400" cy="14192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85725</xdr:rowOff>
        </xdr:from>
        <xdr:to>
          <xdr:col>4</xdr:col>
          <xdr:colOff>85725</xdr:colOff>
          <xdr:row>5</xdr:row>
          <xdr:rowOff>333375</xdr:rowOff>
        </xdr:to>
        <xdr:sp macro="" textlink="">
          <xdr:nvSpPr>
            <xdr:cNvPr id="13314" name="Option Button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xdr:row>
          <xdr:rowOff>76200</xdr:rowOff>
        </xdr:from>
        <xdr:to>
          <xdr:col>5</xdr:col>
          <xdr:colOff>447675</xdr:colOff>
          <xdr:row>5</xdr:row>
          <xdr:rowOff>323850</xdr:rowOff>
        </xdr:to>
        <xdr:sp macro="" textlink="">
          <xdr:nvSpPr>
            <xdr:cNvPr id="13315" name="Option Button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66675</xdr:rowOff>
        </xdr:from>
        <xdr:to>
          <xdr:col>5</xdr:col>
          <xdr:colOff>295275</xdr:colOff>
          <xdr:row>10</xdr:row>
          <xdr:rowOff>314325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つくば市への転入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10</xdr:row>
          <xdr:rowOff>57150</xdr:rowOff>
        </xdr:from>
        <xdr:to>
          <xdr:col>8</xdr:col>
          <xdr:colOff>409575</xdr:colOff>
          <xdr:row>10</xdr:row>
          <xdr:rowOff>304800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つくば市からの転出</a:t>
              </a:r>
            </a:p>
          </xdr:txBody>
        </xdr:sp>
        <xdr:clientData fLocksWithSheet="0"/>
      </xdr:twoCellAnchor>
    </mc:Choice>
    <mc:Fallback/>
  </mc:AlternateContent>
  <xdr:twoCellAnchor>
    <xdr:from>
      <xdr:col>13</xdr:col>
      <xdr:colOff>428625</xdr:colOff>
      <xdr:row>1</xdr:row>
      <xdr:rowOff>209551</xdr:rowOff>
    </xdr:from>
    <xdr:to>
      <xdr:col>15</xdr:col>
      <xdr:colOff>114300</xdr:colOff>
      <xdr:row>3</xdr:row>
      <xdr:rowOff>276226</xdr:rowOff>
    </xdr:to>
    <xdr:sp macro="" textlink="">
      <xdr:nvSpPr>
        <xdr:cNvPr id="3" name="テキスト ボックス 2"/>
        <xdr:cNvSpPr txBox="1"/>
      </xdr:nvSpPr>
      <xdr:spPr>
        <a:xfrm>
          <a:off x="7058025" y="533401"/>
          <a:ext cx="10572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計算結果</a:t>
          </a:r>
        </a:p>
      </xdr:txBody>
    </xdr:sp>
    <xdr:clientData/>
  </xdr:twoCellAnchor>
  <mc:AlternateContent xmlns:mc="http://schemas.openxmlformats.org/markup-compatibility/2006">
    <mc:Choice xmlns:a14="http://schemas.microsoft.com/office/drawing/2010/main" Requires="a14">
      <xdr:twoCellAnchor editAs="oneCell">
        <xdr:from>
          <xdr:col>14</xdr:col>
          <xdr:colOff>219075</xdr:colOff>
          <xdr:row>3</xdr:row>
          <xdr:rowOff>314325</xdr:rowOff>
        </xdr:from>
        <xdr:to>
          <xdr:col>20</xdr:col>
          <xdr:colOff>116656</xdr:colOff>
          <xdr:row>7</xdr:row>
          <xdr:rowOff>160696</xdr:rowOff>
        </xdr:to>
        <xdr:pic>
          <xdr:nvPicPr>
            <xdr:cNvPr id="15" name="図 14"/>
            <xdr:cNvPicPr>
              <a:picLocks noChangeAspect="1" noChangeArrowheads="1"/>
              <a:extLst>
                <a:ext uri="{84589F7E-364E-4C9E-8A38-B11213B215E9}">
                  <a14:cameraTool cellRange="$B$17:$I$18" spid="_x0000_s13549"/>
                </a:ext>
              </a:extLst>
            </xdr:cNvPicPr>
          </xdr:nvPicPr>
          <xdr:blipFill>
            <a:blip xmlns:r="http://schemas.openxmlformats.org/officeDocument/2006/relationships" r:embed="rId1"/>
            <a:srcRect/>
            <a:stretch>
              <a:fillRect/>
            </a:stretch>
          </xdr:blipFill>
          <xdr:spPr bwMode="auto">
            <a:xfrm>
              <a:off x="7531817" y="1092712"/>
              <a:ext cx="4014839" cy="92177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xdr:row>
          <xdr:rowOff>66675</xdr:rowOff>
        </xdr:from>
        <xdr:to>
          <xdr:col>22</xdr:col>
          <xdr:colOff>258404</xdr:colOff>
          <xdr:row>7</xdr:row>
          <xdr:rowOff>76917</xdr:rowOff>
        </xdr:to>
        <xdr:pic>
          <xdr:nvPicPr>
            <xdr:cNvPr id="16" name="図 15"/>
            <xdr:cNvPicPr>
              <a:picLocks noChangeAspect="1" noChangeArrowheads="1"/>
              <a:extLst>
                <a:ext uri="{84589F7E-364E-4C9E-8A38-B11213B215E9}">
                  <a14:cameraTool cellRange="$B$20:$L$21" spid="_x0000_s13550"/>
                </a:ext>
              </a:extLst>
            </xdr:cNvPicPr>
          </xdr:nvPicPr>
          <xdr:blipFill>
            <a:blip xmlns:r="http://schemas.openxmlformats.org/officeDocument/2006/relationships" r:embed="rId2"/>
            <a:srcRect/>
            <a:stretch>
              <a:fillRect/>
            </a:stretch>
          </xdr:blipFill>
          <xdr:spPr bwMode="auto">
            <a:xfrm>
              <a:off x="7417517" y="1193288"/>
              <a:ext cx="5643306" cy="73741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228600</xdr:colOff>
      <xdr:row>0</xdr:row>
      <xdr:rowOff>47626</xdr:rowOff>
    </xdr:from>
    <xdr:to>
      <xdr:col>13</xdr:col>
      <xdr:colOff>304801</xdr:colOff>
      <xdr:row>14</xdr:row>
      <xdr:rowOff>190500</xdr:rowOff>
    </xdr:to>
    <xdr:sp macro="" textlink="">
      <xdr:nvSpPr>
        <xdr:cNvPr id="10" name="正方形/長方形 9"/>
        <xdr:cNvSpPr/>
      </xdr:nvSpPr>
      <xdr:spPr>
        <a:xfrm>
          <a:off x="228600" y="47626"/>
          <a:ext cx="6705601" cy="41338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485775</xdr:colOff>
      <xdr:row>0</xdr:row>
      <xdr:rowOff>57150</xdr:rowOff>
    </xdr:from>
    <xdr:to>
      <xdr:col>13</xdr:col>
      <xdr:colOff>304800</xdr:colOff>
      <xdr:row>3</xdr:row>
      <xdr:rowOff>59531</xdr:rowOff>
    </xdr:to>
    <xdr:sp macro="" textlink="">
      <xdr:nvSpPr>
        <xdr:cNvPr id="11" name="正方形/長方形 10"/>
        <xdr:cNvSpPr/>
      </xdr:nvSpPr>
      <xdr:spPr>
        <a:xfrm>
          <a:off x="5057775" y="57150"/>
          <a:ext cx="1876425" cy="773906"/>
        </a:xfrm>
        <a:prstGeom prst="rect">
          <a:avLst/>
        </a:prstGeom>
        <a:solidFill>
          <a:schemeClr val="accent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t>入力欄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D8"/>
  <sheetViews>
    <sheetView showGridLines="0" tabSelected="1" view="pageBreakPreview" zoomScale="112" zoomScaleNormal="100" zoomScaleSheetLayoutView="112" workbookViewId="0">
      <selection activeCell="A4" sqref="A4"/>
    </sheetView>
  </sheetViews>
  <sheetFormatPr defaultRowHeight="13.5"/>
  <cols>
    <col min="1" max="1" width="34.875" bestFit="1" customWidth="1"/>
  </cols>
  <sheetData>
    <row r="4" spans="1:4" ht="27.75" customHeight="1">
      <c r="A4" s="70" t="s">
        <v>73</v>
      </c>
      <c r="B4" s="63"/>
      <c r="C4" s="63"/>
    </row>
    <row r="8" spans="1:4" ht="29.25" customHeight="1">
      <c r="A8" s="70" t="s">
        <v>74</v>
      </c>
      <c r="B8" s="63"/>
      <c r="C8" s="63"/>
      <c r="D8" s="63"/>
    </row>
  </sheetData>
  <sheetProtection algorithmName="SHA-512" hashValue="Q+8oK2w32tfVxyb6oBDWWJ33as0WOLNGEsdCoC6TovrSkENNOd/Dqws4x5bZmD4f7tq9PeX1pgtQBvjMtVmTSg==" saltValue="nHUVXVJF+dGiPfHQ3xRZ1w==" spinCount="100000" sheet="1" objects="1" scenarios="1" selectLockedCells="1"/>
  <phoneticPr fontId="2"/>
  <hyperlinks>
    <hyperlink ref="A4" location="'46号入力'!A1" display="様式第46号が送付された方"/>
    <hyperlink ref="A8" location="'47号入力'!A1" display="様式第47号が送付された方"/>
  </hyperlinks>
  <pageMargins left="0.7" right="0.7" top="0.75" bottom="0.75" header="0.3" footer="0.3"/>
  <pageSetup paperSize="9" scale="91"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B1:T32"/>
  <sheetViews>
    <sheetView showGridLines="0" view="pageBreakPreview" zoomScale="86" zoomScaleNormal="85" zoomScaleSheetLayoutView="86" workbookViewId="0">
      <pane ySplit="3" topLeftCell="A4" activePane="bottomLeft" state="frozen"/>
      <selection activeCell="P1" sqref="P1:Q1"/>
      <selection pane="bottomLeft" activeCell="E24" sqref="E24"/>
    </sheetView>
  </sheetViews>
  <sheetFormatPr defaultRowHeight="13.5"/>
  <cols>
    <col min="1" max="1" width="4.375" style="72" customWidth="1"/>
    <col min="2" max="2" width="7" style="72" customWidth="1"/>
    <col min="3" max="3" width="6.625" style="72" customWidth="1"/>
    <col min="4" max="4" width="2.375" style="72" customWidth="1"/>
    <col min="5" max="5" width="5.5" style="72" customWidth="1"/>
    <col min="6" max="6" width="3" style="72" customWidth="1"/>
    <col min="7" max="7" width="5.875" style="72" customWidth="1"/>
    <col min="8" max="8" width="5.125" style="72" customWidth="1"/>
    <col min="9" max="9" width="10.5" style="72" bestFit="1" customWidth="1"/>
    <col min="10" max="10" width="11.625" style="72" bestFit="1" customWidth="1"/>
    <col min="11" max="11" width="11.875" style="72" customWidth="1"/>
    <col min="12" max="16384" width="9" style="72"/>
  </cols>
  <sheetData>
    <row r="1" spans="2:20" ht="21">
      <c r="B1" s="71" t="s">
        <v>70</v>
      </c>
    </row>
    <row r="2" spans="2:20" ht="9.75" customHeight="1"/>
    <row r="3" spans="2:20" ht="17.25">
      <c r="B3" s="73"/>
      <c r="C3" s="74" t="s">
        <v>55</v>
      </c>
    </row>
    <row r="4" spans="2:20" ht="36" customHeight="1">
      <c r="B4" s="75" t="s">
        <v>51</v>
      </c>
    </row>
    <row r="5" spans="2:20" ht="25.5" customHeight="1">
      <c r="B5" s="76" t="s">
        <v>2</v>
      </c>
      <c r="C5" s="114"/>
      <c r="D5" s="72" t="s">
        <v>3</v>
      </c>
      <c r="E5" s="114"/>
      <c r="F5" s="72" t="s">
        <v>4</v>
      </c>
      <c r="G5" s="114"/>
      <c r="H5" s="72" t="s">
        <v>5</v>
      </c>
    </row>
    <row r="7" spans="2:20" ht="29.25" customHeight="1">
      <c r="B7" s="75" t="s">
        <v>52</v>
      </c>
      <c r="I7" s="66" t="str">
        <f>IF(C8="","",C8)</f>
        <v/>
      </c>
      <c r="J7" s="66" t="str">
        <f>IF(E8="","",E8)</f>
        <v/>
      </c>
      <c r="K7" s="66" t="str">
        <f>IF(G8="","",G8)</f>
        <v/>
      </c>
    </row>
    <row r="8" spans="2:20" ht="24" customHeight="1">
      <c r="B8" s="76" t="s">
        <v>2</v>
      </c>
      <c r="C8" s="114"/>
      <c r="D8" s="72" t="s">
        <v>3</v>
      </c>
      <c r="E8" s="114"/>
      <c r="F8" s="72" t="s">
        <v>4</v>
      </c>
      <c r="G8" s="114"/>
      <c r="H8" s="72" t="s">
        <v>5</v>
      </c>
      <c r="I8" s="122" t="str">
        <f>IF(ISERROR(DATE(I7,J7,K7)),"",IF(OR(DATE(I7,J7,1)=DATE(I7,J7,K7),EOMONTH(DATE(I7,J7,K7),0)=DATE(I7,J7,K7)),"","月途中からの認定なので無償化費用に日割り計算が必要な場合があります。計算方法はこちらを御確認ください。"))</f>
        <v/>
      </c>
      <c r="J8" s="123"/>
      <c r="K8" s="123"/>
      <c r="L8" s="123"/>
      <c r="M8" s="123"/>
      <c r="N8" s="123"/>
      <c r="O8" s="123"/>
      <c r="P8" s="123"/>
      <c r="Q8" s="123"/>
    </row>
    <row r="10" spans="2:20">
      <c r="B10" s="75" t="s">
        <v>16</v>
      </c>
    </row>
    <row r="12" spans="2:20" ht="23.25" customHeight="1">
      <c r="B12" s="130" t="s">
        <v>54</v>
      </c>
      <c r="C12" s="130"/>
      <c r="D12" s="130"/>
      <c r="E12" s="64"/>
      <c r="I12" s="79"/>
      <c r="J12" s="79"/>
    </row>
    <row r="13" spans="2:20" ht="57" customHeight="1">
      <c r="B13" s="131" t="s">
        <v>56</v>
      </c>
      <c r="C13" s="131"/>
      <c r="D13" s="131"/>
      <c r="E13" s="64"/>
      <c r="M13" s="67"/>
      <c r="N13" s="67"/>
      <c r="O13" s="67"/>
      <c r="P13" s="67"/>
      <c r="Q13" s="67"/>
      <c r="R13" s="67"/>
      <c r="S13" s="67"/>
    </row>
    <row r="14" spans="2:20">
      <c r="M14" s="67"/>
      <c r="N14" s="67"/>
      <c r="O14" s="67"/>
      <c r="P14" s="67"/>
      <c r="Q14" s="67"/>
      <c r="R14" s="67"/>
      <c r="S14" s="67"/>
    </row>
    <row r="15" spans="2:20">
      <c r="B15" s="75" t="s">
        <v>83</v>
      </c>
      <c r="M15" s="67"/>
      <c r="N15" s="67"/>
      <c r="O15" s="67"/>
      <c r="P15" s="67"/>
      <c r="Q15" s="67"/>
      <c r="R15" s="67"/>
      <c r="S15" s="67"/>
    </row>
    <row r="16" spans="2:20">
      <c r="B16" s="72" t="s">
        <v>88</v>
      </c>
      <c r="M16" s="67"/>
      <c r="N16" s="67"/>
      <c r="O16" s="67"/>
      <c r="P16" s="67"/>
      <c r="Q16" s="67"/>
      <c r="R16" s="66"/>
      <c r="S16" s="66"/>
      <c r="T16" s="66"/>
    </row>
    <row r="17" spans="2:20" ht="24" customHeight="1">
      <c r="B17" s="76" t="s">
        <v>2</v>
      </c>
      <c r="C17" s="114"/>
      <c r="D17" s="72" t="s">
        <v>3</v>
      </c>
      <c r="E17" s="114"/>
      <c r="F17" s="72" t="s">
        <v>4</v>
      </c>
      <c r="G17" s="114"/>
      <c r="H17" s="72" t="s">
        <v>5</v>
      </c>
      <c r="I17" s="80" t="str">
        <f>IF(ISERROR(OR(DATE(C8,E8,G8),DATE(R17,S17,T17))),"",IF(DATE(C8,E8,G8)&gt;DATE(R17,S17,T17),"入園日又は転入日が認定日より前です。日付けを御確認ください。",""))</f>
        <v/>
      </c>
      <c r="M17" s="67"/>
      <c r="N17" s="67"/>
      <c r="O17" s="67"/>
      <c r="P17" s="67"/>
      <c r="Q17" s="67"/>
      <c r="R17" s="66" t="str">
        <f>IF(C17="","",C17)</f>
        <v/>
      </c>
      <c r="S17" s="66" t="str">
        <f>IF(E17="","",E17)</f>
        <v/>
      </c>
      <c r="T17" s="66" t="str">
        <f>IF(G17="","",G17)</f>
        <v/>
      </c>
    </row>
    <row r="18" spans="2:20">
      <c r="B18" s="72" t="s">
        <v>90</v>
      </c>
      <c r="M18" s="67"/>
      <c r="N18" s="67"/>
      <c r="O18" s="67"/>
      <c r="P18" s="67"/>
      <c r="Q18" s="67"/>
      <c r="R18" s="66" t="str">
        <f>IF(C19="","",C19)</f>
        <v/>
      </c>
      <c r="S18" s="66" t="str">
        <f>IF(E19="","",E19)</f>
        <v/>
      </c>
      <c r="T18" s="66" t="str">
        <f>IF(G19="","",G19)</f>
        <v/>
      </c>
    </row>
    <row r="19" spans="2:20" ht="24" customHeight="1">
      <c r="B19" s="76" t="s">
        <v>2</v>
      </c>
      <c r="C19" s="114"/>
      <c r="D19" s="72" t="s">
        <v>3</v>
      </c>
      <c r="E19" s="114"/>
      <c r="F19" s="72" t="s">
        <v>4</v>
      </c>
      <c r="G19" s="114"/>
      <c r="H19" s="72" t="s">
        <v>5</v>
      </c>
      <c r="I19" s="80" t="str">
        <f>IF(ISERROR(OR(DATE(C8,E8,G8),DATE(R18,S18,T18))),"",IF(DATE(C8,E8,G8)&gt;DATE(R18,S18,T18),"退園日又は転出日が認定日より前です。日付けを御確認ください。",""))</f>
        <v/>
      </c>
      <c r="M19" s="67"/>
      <c r="N19" s="67"/>
      <c r="O19" s="67"/>
      <c r="P19" s="67"/>
      <c r="Q19" s="67"/>
      <c r="R19" s="66"/>
      <c r="S19" s="66"/>
      <c r="T19" s="66"/>
    </row>
    <row r="20" spans="2:20">
      <c r="J20" s="79"/>
      <c r="M20" s="67"/>
      <c r="N20" s="67"/>
      <c r="O20" s="67"/>
      <c r="P20" s="67"/>
      <c r="Q20" s="67"/>
      <c r="R20" s="66"/>
      <c r="S20" s="66"/>
      <c r="T20" s="66"/>
    </row>
    <row r="21" spans="2:20">
      <c r="B21" s="75" t="s">
        <v>86</v>
      </c>
      <c r="M21" s="67"/>
      <c r="N21" s="67"/>
      <c r="O21" s="67"/>
      <c r="P21" s="67"/>
      <c r="Q21" s="67"/>
      <c r="R21" s="66"/>
      <c r="S21" s="66"/>
      <c r="T21" s="66"/>
    </row>
    <row r="22" spans="2:20" ht="23.25" customHeight="1">
      <c r="B22" s="81" t="s">
        <v>2</v>
      </c>
      <c r="C22" s="65"/>
      <c r="D22" s="82" t="s">
        <v>3</v>
      </c>
      <c r="E22" s="65"/>
      <c r="F22" s="132" t="s">
        <v>7</v>
      </c>
      <c r="G22" s="132"/>
      <c r="H22" s="80" t="str">
        <f>IF(ISERROR(OR(DATE(C8,E8,G8),DATE(R22,S22,T22))),"",IF(DATE(C8,E8,G8)&gt;DATE(R22,S22,T22),"対象月が認定年月日より前です。日付けを御確認下さい。",""))</f>
        <v/>
      </c>
      <c r="I22" s="79"/>
      <c r="K22" s="79"/>
      <c r="M22" s="67"/>
      <c r="N22" s="67"/>
      <c r="O22" s="67"/>
      <c r="P22" s="67"/>
      <c r="Q22" s="67"/>
      <c r="R22" s="66" t="str">
        <f>IF(C22="","",C22)</f>
        <v/>
      </c>
      <c r="S22" s="66" t="str">
        <f>IF(E22="","",E22)</f>
        <v/>
      </c>
      <c r="T22" s="66" t="str">
        <f>IF(G8="","",G8)</f>
        <v/>
      </c>
    </row>
    <row r="23" spans="2:20" ht="23.25" customHeight="1">
      <c r="B23" s="81" t="s">
        <v>2</v>
      </c>
      <c r="C23" s="65"/>
      <c r="D23" s="82" t="s">
        <v>3</v>
      </c>
      <c r="E23" s="65"/>
      <c r="F23" s="132" t="s">
        <v>7</v>
      </c>
      <c r="G23" s="132"/>
      <c r="H23" s="80" t="str">
        <f>IF(ISERROR(OR(DATE(C8,E8,G8),DATE(R23,S23,T23))),"",IF(DATE(C8,E8,G8)&gt;DATE(R23,S23,T23),"対象月が認定年月日より前です。日付けを御確認下さい。",""))</f>
        <v/>
      </c>
      <c r="M23" s="67"/>
      <c r="N23" s="67"/>
      <c r="O23" s="67"/>
      <c r="P23" s="67"/>
      <c r="Q23" s="67"/>
      <c r="R23" s="66" t="str">
        <f t="shared" ref="R23:R24" si="0">IF(C23="","",C23)</f>
        <v/>
      </c>
      <c r="S23" s="66" t="str">
        <f t="shared" ref="S23:S24" si="1">IF(E23="","",E23)</f>
        <v/>
      </c>
      <c r="T23" s="66" t="str">
        <f>IF(G8="","",G8)</f>
        <v/>
      </c>
    </row>
    <row r="24" spans="2:20" ht="23.25" customHeight="1">
      <c r="B24" s="81" t="s">
        <v>2</v>
      </c>
      <c r="C24" s="65"/>
      <c r="D24" s="82" t="s">
        <v>3</v>
      </c>
      <c r="E24" s="65"/>
      <c r="F24" s="132" t="s">
        <v>7</v>
      </c>
      <c r="G24" s="132"/>
      <c r="H24" s="80" t="str">
        <f>IF(ISERROR(OR(DATE(C8,E8,G8),DATE(R24,S24,T24))),"",IF(DATE(C8,E8,G8)&gt;DATE(R24,S24,T24),"対象月が認定年月日より前です。日付けを御確認下さい。",""))</f>
        <v/>
      </c>
      <c r="M24" s="67"/>
      <c r="N24" s="67"/>
      <c r="O24" s="67"/>
      <c r="P24" s="67"/>
      <c r="Q24" s="67"/>
      <c r="R24" s="66" t="str">
        <f t="shared" si="0"/>
        <v/>
      </c>
      <c r="S24" s="66" t="str">
        <f t="shared" si="1"/>
        <v/>
      </c>
      <c r="T24" s="66" t="str">
        <f>IF(G8="","",G8)</f>
        <v/>
      </c>
    </row>
    <row r="25" spans="2:20">
      <c r="M25" s="67"/>
      <c r="N25" s="67"/>
      <c r="O25" s="67"/>
      <c r="P25" s="67"/>
      <c r="Q25" s="67"/>
      <c r="R25" s="67"/>
      <c r="S25" s="67"/>
    </row>
    <row r="26" spans="2:20">
      <c r="B26" s="75" t="s">
        <v>87</v>
      </c>
    </row>
    <row r="27" spans="2:20" ht="60" customHeight="1">
      <c r="B27" s="130" t="s">
        <v>6</v>
      </c>
      <c r="C27" s="130"/>
      <c r="D27" s="130"/>
      <c r="E27" s="130"/>
      <c r="F27" s="130"/>
      <c r="G27" s="130"/>
      <c r="H27" s="124" t="s">
        <v>77</v>
      </c>
      <c r="I27" s="125"/>
      <c r="J27" s="124" t="s">
        <v>71</v>
      </c>
      <c r="K27" s="125"/>
    </row>
    <row r="28" spans="2:20" ht="24.75" customHeight="1">
      <c r="B28" s="83" t="s">
        <v>2</v>
      </c>
      <c r="C28" s="84" t="str">
        <f>IF(C22=0,"",C22)</f>
        <v/>
      </c>
      <c r="D28" s="83" t="s">
        <v>3</v>
      </c>
      <c r="E28" s="84" t="str">
        <f>IF(E22=0,"",E22)</f>
        <v/>
      </c>
      <c r="F28" s="126" t="s">
        <v>7</v>
      </c>
      <c r="G28" s="126"/>
      <c r="H28" s="127"/>
      <c r="I28" s="127"/>
      <c r="J28" s="128"/>
      <c r="K28" s="129"/>
    </row>
    <row r="29" spans="2:20" ht="24.75" customHeight="1">
      <c r="B29" s="83" t="s">
        <v>2</v>
      </c>
      <c r="C29" s="84" t="str">
        <f t="shared" ref="C29:C30" si="2">IF(C23=0,"",C23)</f>
        <v/>
      </c>
      <c r="D29" s="83" t="s">
        <v>3</v>
      </c>
      <c r="E29" s="84" t="str">
        <f t="shared" ref="E29:E30" si="3">IF(E23=0,"",E23)</f>
        <v/>
      </c>
      <c r="F29" s="126" t="s">
        <v>7</v>
      </c>
      <c r="G29" s="126"/>
      <c r="H29" s="127"/>
      <c r="I29" s="127"/>
      <c r="J29" s="128"/>
      <c r="K29" s="129"/>
    </row>
    <row r="30" spans="2:20" ht="24.75" customHeight="1">
      <c r="B30" s="83" t="s">
        <v>2</v>
      </c>
      <c r="C30" s="84" t="str">
        <f t="shared" si="2"/>
        <v/>
      </c>
      <c r="D30" s="83" t="s">
        <v>3</v>
      </c>
      <c r="E30" s="84" t="str">
        <f t="shared" si="3"/>
        <v/>
      </c>
      <c r="F30" s="126" t="s">
        <v>7</v>
      </c>
      <c r="G30" s="126"/>
      <c r="H30" s="127"/>
      <c r="I30" s="127"/>
      <c r="J30" s="128"/>
      <c r="K30" s="129"/>
    </row>
    <row r="31" spans="2:20" ht="14.25">
      <c r="E31" s="133" t="s">
        <v>85</v>
      </c>
      <c r="F31" s="133"/>
      <c r="G31" s="133"/>
      <c r="H31" s="133"/>
      <c r="I31" s="133"/>
      <c r="J31" s="133"/>
      <c r="K31" s="133"/>
      <c r="L31" s="133"/>
      <c r="M31" s="133"/>
      <c r="N31" s="85" t="s">
        <v>79</v>
      </c>
      <c r="O31" s="85"/>
    </row>
    <row r="32" spans="2:20" ht="14.25">
      <c r="E32" s="86" t="s">
        <v>76</v>
      </c>
    </row>
  </sheetData>
  <sheetProtection algorithmName="SHA-512" hashValue="H7uAE5k7ife0JjHcRmRfuIBx6TJ92SeH6nrr7rtBIa3t/lWHtpzWuzFic4xa0KF4v/KTFJvGE1kdQ/HXs9U5BA==" saltValue="Tz+HU3PRy7tYKWkfJhLYZA==" spinCount="100000" sheet="1" objects="1" scenarios="1" selectLockedCells="1"/>
  <mergeCells count="19">
    <mergeCell ref="E31:M31"/>
    <mergeCell ref="H29:I29"/>
    <mergeCell ref="J29:K29"/>
    <mergeCell ref="F30:G30"/>
    <mergeCell ref="H30:I30"/>
    <mergeCell ref="J30:K30"/>
    <mergeCell ref="F29:G29"/>
    <mergeCell ref="I8:Q8"/>
    <mergeCell ref="H27:I27"/>
    <mergeCell ref="J27:K27"/>
    <mergeCell ref="F28:G28"/>
    <mergeCell ref="H28:I28"/>
    <mergeCell ref="J28:K28"/>
    <mergeCell ref="B27:G27"/>
    <mergeCell ref="B12:D12"/>
    <mergeCell ref="B13:D13"/>
    <mergeCell ref="F22:G22"/>
    <mergeCell ref="F23:G23"/>
    <mergeCell ref="F24:G24"/>
  </mergeCells>
  <phoneticPr fontId="2"/>
  <conditionalFormatting sqref="J28:K30">
    <cfRule type="expression" dxfId="18" priority="1">
      <formula>$E$13=""</formula>
    </cfRule>
    <cfRule type="expression" dxfId="17" priority="3">
      <formula>$E$13=""</formula>
    </cfRule>
  </conditionalFormatting>
  <conditionalFormatting sqref="H28:I30">
    <cfRule type="expression" dxfId="16" priority="2">
      <formula>$E$12=""</formula>
    </cfRule>
  </conditionalFormatting>
  <dataValidations count="1">
    <dataValidation type="list" allowBlank="1" showInputMessage="1" showErrorMessage="1" sqref="E12:E13">
      <formula1>"○"</formula1>
    </dataValidation>
  </dataValidations>
  <hyperlinks>
    <hyperlink ref="E31" location="'月途中認定開始（市町村間の転出入）があった場合'!A1" display="月途中で市町村間の転出入があった場合の利用料の計算方法はこちら"/>
    <hyperlink ref="I8" location="'月途中認定開始（市町村間の転出入）があった場合'!A1" display="'月途中認定開始（市町村間の転出入）があった場合'!A1"/>
  </hyperlinks>
  <pageMargins left="0.7" right="0.7" top="0.75" bottom="0.75" header="0.3" footer="0.3"/>
  <pageSetup paperSize="9" scale="69" orientation="portrait" verticalDpi="0" r:id="rId1"/>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W32"/>
  <sheetViews>
    <sheetView showGridLines="0" view="pageBreakPreview" zoomScale="84" zoomScaleNormal="85" zoomScaleSheetLayoutView="84" workbookViewId="0">
      <pane ySplit="3" topLeftCell="A4" activePane="bottomLeft" state="frozen"/>
      <selection activeCell="P1" sqref="P1:Q1"/>
      <selection pane="bottomLeft" activeCell="C23" sqref="C23"/>
    </sheetView>
  </sheetViews>
  <sheetFormatPr defaultRowHeight="13.5"/>
  <cols>
    <col min="1" max="1" width="4.375" style="72" customWidth="1"/>
    <col min="2" max="2" width="7" style="72" customWidth="1"/>
    <col min="3" max="3" width="6.625" style="72" customWidth="1"/>
    <col min="4" max="4" width="2.375" style="72" customWidth="1"/>
    <col min="5" max="5" width="5.5" style="72" customWidth="1"/>
    <col min="6" max="6" width="3" style="72" customWidth="1"/>
    <col min="7" max="7" width="5.875" style="72" customWidth="1"/>
    <col min="8" max="8" width="7" style="72" customWidth="1"/>
    <col min="9" max="16384" width="9" style="72"/>
  </cols>
  <sheetData>
    <row r="1" spans="2:23" ht="21">
      <c r="B1" s="71" t="s">
        <v>75</v>
      </c>
    </row>
    <row r="2" spans="2:23" ht="9.75" customHeight="1"/>
    <row r="3" spans="2:23" ht="17.25">
      <c r="B3" s="73"/>
      <c r="C3" s="74" t="s">
        <v>55</v>
      </c>
    </row>
    <row r="4" spans="2:23" ht="36" customHeight="1">
      <c r="B4" s="75" t="s">
        <v>51</v>
      </c>
    </row>
    <row r="5" spans="2:23" ht="25.5" customHeight="1">
      <c r="B5" s="76" t="s">
        <v>2</v>
      </c>
      <c r="C5" s="114"/>
      <c r="D5" s="72" t="s">
        <v>3</v>
      </c>
      <c r="E5" s="114"/>
      <c r="F5" s="72" t="s">
        <v>4</v>
      </c>
      <c r="G5" s="114"/>
      <c r="H5" s="72" t="s">
        <v>5</v>
      </c>
    </row>
    <row r="7" spans="2:23" ht="29.25" customHeight="1">
      <c r="B7" s="75" t="s">
        <v>52</v>
      </c>
      <c r="I7" s="66" t="str">
        <f>IF(C8="","",C8)</f>
        <v/>
      </c>
      <c r="J7" s="66" t="str">
        <f>IF(E8="","",E8)</f>
        <v/>
      </c>
      <c r="K7" s="66" t="str">
        <f>IF(G8="","",G8)</f>
        <v/>
      </c>
    </row>
    <row r="8" spans="2:23" ht="24" customHeight="1">
      <c r="B8" s="76" t="s">
        <v>2</v>
      </c>
      <c r="C8" s="114"/>
      <c r="D8" s="72" t="s">
        <v>3</v>
      </c>
      <c r="E8" s="114"/>
      <c r="F8" s="72" t="s">
        <v>93</v>
      </c>
      <c r="G8" s="114"/>
      <c r="H8" s="72" t="s">
        <v>5</v>
      </c>
      <c r="I8" s="87" t="str">
        <f>IF(ISERROR(DATE(I7,J7,K7)),"",IF(OR(DATE(I7,J7,1)=DATE(I7,J7,K7),EOMONTH(DATE(I7,J7,K7),0)=DATE(I7,J7,K7)),"","月途中からの認定なので無償化費用に日割り計算が必要な場合があります。計算方法はこちらを御確認ください。"))</f>
        <v/>
      </c>
    </row>
    <row r="10" spans="2:23">
      <c r="B10" s="75" t="s">
        <v>16</v>
      </c>
    </row>
    <row r="12" spans="2:23" ht="23.25" customHeight="1">
      <c r="B12" s="130" t="s">
        <v>53</v>
      </c>
      <c r="C12" s="130"/>
      <c r="D12" s="130"/>
      <c r="E12" s="64"/>
    </row>
    <row r="13" spans="2:23" ht="23.25" customHeight="1">
      <c r="B13" s="130" t="s">
        <v>54</v>
      </c>
      <c r="C13" s="130"/>
      <c r="D13" s="130"/>
      <c r="E13" s="64"/>
    </row>
    <row r="14" spans="2:23">
      <c r="R14" s="67"/>
      <c r="S14" s="67"/>
      <c r="T14" s="67"/>
      <c r="U14" s="67"/>
      <c r="V14" s="67"/>
      <c r="W14" s="67"/>
    </row>
    <row r="15" spans="2:23">
      <c r="B15" s="75" t="s">
        <v>84</v>
      </c>
      <c r="R15" s="67"/>
      <c r="S15" s="67"/>
      <c r="T15" s="67"/>
      <c r="U15" s="67"/>
      <c r="V15" s="67"/>
      <c r="W15" s="67"/>
    </row>
    <row r="16" spans="2:23">
      <c r="B16" s="72" t="s">
        <v>89</v>
      </c>
      <c r="R16" s="67"/>
      <c r="S16" s="67"/>
      <c r="T16" s="67"/>
      <c r="U16" s="67"/>
      <c r="V16" s="67"/>
      <c r="W16" s="67"/>
    </row>
    <row r="17" spans="2:23" ht="24" customHeight="1">
      <c r="B17" s="76" t="s">
        <v>2</v>
      </c>
      <c r="C17" s="114"/>
      <c r="D17" s="72" t="s">
        <v>3</v>
      </c>
      <c r="E17" s="114"/>
      <c r="F17" s="72" t="s">
        <v>4</v>
      </c>
      <c r="G17" s="114"/>
      <c r="H17" s="72" t="s">
        <v>5</v>
      </c>
      <c r="I17" s="80" t="str">
        <f>IF(ISERROR(OR(DATE(C8,E8,G8),DATE(R17,S17,T17))),"",IF(DATE(C8,E8,G8)&gt;DATE(R17,S17,T17),"入園日又は転入日が認定日より前です。日付けを御確認ください。",""))</f>
        <v/>
      </c>
      <c r="R17" s="67" t="str">
        <f>IF(C17="","",C17)</f>
        <v/>
      </c>
      <c r="S17" s="67" t="str">
        <f>IF(E17="","",E17)</f>
        <v/>
      </c>
      <c r="T17" s="67" t="str">
        <f>IF(G17="","",G17)</f>
        <v/>
      </c>
      <c r="U17" s="67"/>
      <c r="V17" s="67"/>
      <c r="W17" s="67"/>
    </row>
    <row r="18" spans="2:23">
      <c r="B18" s="72" t="s">
        <v>91</v>
      </c>
      <c r="R18" s="67" t="str">
        <f>IF(C19="","",C19)</f>
        <v/>
      </c>
      <c r="S18" s="67" t="str">
        <f>IF(E19="","",E19)</f>
        <v/>
      </c>
      <c r="T18" s="67" t="str">
        <f>IF(G19="","",G19)</f>
        <v/>
      </c>
      <c r="U18" s="67"/>
      <c r="V18" s="67"/>
      <c r="W18" s="67"/>
    </row>
    <row r="19" spans="2:23" ht="24" customHeight="1">
      <c r="B19" s="76" t="s">
        <v>2</v>
      </c>
      <c r="C19" s="114"/>
      <c r="D19" s="72" t="s">
        <v>3</v>
      </c>
      <c r="E19" s="114"/>
      <c r="F19" s="72" t="s">
        <v>4</v>
      </c>
      <c r="G19" s="114"/>
      <c r="H19" s="72" t="s">
        <v>5</v>
      </c>
      <c r="I19" s="80" t="str">
        <f>IF(ISERROR(OR(DATE(C8,E8,G8),DATE(R18,S18,T18))),"",IF(DATE(C8,E8,G8)&gt;DATE(R18,S18,T18),"退園日又は転出日が認定日より前です。日付けを御確認ください。",""))</f>
        <v/>
      </c>
      <c r="R19" s="67"/>
      <c r="S19" s="67"/>
      <c r="T19" s="67"/>
      <c r="U19" s="67"/>
      <c r="V19" s="67"/>
      <c r="W19" s="67"/>
    </row>
    <row r="20" spans="2:23">
      <c r="R20" s="67"/>
      <c r="S20" s="67"/>
      <c r="T20" s="67"/>
      <c r="U20" s="67"/>
      <c r="V20" s="67"/>
      <c r="W20" s="67"/>
    </row>
    <row r="21" spans="2:23">
      <c r="B21" s="75" t="s">
        <v>86</v>
      </c>
      <c r="R21" s="66" t="str">
        <f>IF(C22="","",C22)</f>
        <v/>
      </c>
      <c r="S21" s="66" t="str">
        <f>IF(E22="","",E22)</f>
        <v/>
      </c>
      <c r="T21" s="66" t="str">
        <f>IF(G8="","",G8)</f>
        <v/>
      </c>
      <c r="U21" s="67"/>
      <c r="V21" s="67"/>
      <c r="W21" s="67"/>
    </row>
    <row r="22" spans="2:23" ht="23.25" customHeight="1">
      <c r="B22" s="81" t="s">
        <v>2</v>
      </c>
      <c r="C22" s="65"/>
      <c r="D22" s="82" t="s">
        <v>3</v>
      </c>
      <c r="E22" s="65"/>
      <c r="F22" s="132" t="s">
        <v>7</v>
      </c>
      <c r="G22" s="132"/>
      <c r="H22" s="80" t="str">
        <f>IF(ISERROR(OR(DATE(C8,E8,G8),DATE(R21,S21,T21))),"",IF(DATE(C8,E8,G8)&gt;DATE(R21,S21,T21),"対象月が認定年月日より前です。日付けを御確認下さい。",""))</f>
        <v/>
      </c>
      <c r="R22" s="66" t="str">
        <f>IF(C23="","",C23)</f>
        <v/>
      </c>
      <c r="S22" s="66" t="str">
        <f>IF(E23="","",E23)</f>
        <v/>
      </c>
      <c r="T22" s="66" t="str">
        <f>IF(G8="","",G8)</f>
        <v/>
      </c>
      <c r="U22" s="67"/>
      <c r="V22" s="67"/>
      <c r="W22" s="67"/>
    </row>
    <row r="23" spans="2:23" ht="23.25" customHeight="1">
      <c r="B23" s="81" t="s">
        <v>2</v>
      </c>
      <c r="C23" s="65"/>
      <c r="D23" s="82" t="s">
        <v>3</v>
      </c>
      <c r="E23" s="65"/>
      <c r="F23" s="132" t="s">
        <v>7</v>
      </c>
      <c r="G23" s="132"/>
      <c r="H23" s="80" t="str">
        <f>IF(ISERROR(OR(DATE(C8,E8,G8),DATE(R22,S22,T22))),"",IF(DATE(C8,E8,G8)&gt;DATE(R22,S22,T22),"対象月が認定年月日より前です。日付けを御確認下さい。",""))</f>
        <v/>
      </c>
      <c r="R23" s="66" t="str">
        <f>IF(C24="","",C24)</f>
        <v/>
      </c>
      <c r="S23" s="66" t="str">
        <f>IF(E24="","",E24)</f>
        <v/>
      </c>
      <c r="T23" s="66" t="str">
        <f>IF(G8="","",G8)</f>
        <v/>
      </c>
      <c r="U23" s="67"/>
      <c r="V23" s="67"/>
      <c r="W23" s="67"/>
    </row>
    <row r="24" spans="2:23" ht="23.25" customHeight="1">
      <c r="B24" s="81" t="s">
        <v>2</v>
      </c>
      <c r="C24" s="65"/>
      <c r="D24" s="82" t="s">
        <v>3</v>
      </c>
      <c r="E24" s="65"/>
      <c r="F24" s="132" t="s">
        <v>7</v>
      </c>
      <c r="G24" s="132"/>
      <c r="H24" s="80" t="str">
        <f>IF(ISERROR(OR(DATE(C8,E8,G8),DATE(R23,S23,T23))),"",IF(DATE(C8,E8,G8)&gt;DATE(R23,S23,T23),"対象月が認定年月日より前です。日付けを御確認下さい。",""))</f>
        <v/>
      </c>
      <c r="R24" s="67"/>
      <c r="S24" s="67"/>
      <c r="T24" s="67"/>
      <c r="U24" s="67"/>
      <c r="V24" s="67"/>
      <c r="W24" s="67"/>
    </row>
    <row r="25" spans="2:23">
      <c r="R25" s="67"/>
      <c r="S25" s="67"/>
      <c r="T25" s="67"/>
      <c r="U25" s="67"/>
      <c r="V25" s="67"/>
      <c r="W25" s="67"/>
    </row>
    <row r="26" spans="2:23" ht="17.25">
      <c r="B26" s="75" t="s">
        <v>87</v>
      </c>
      <c r="D26" s="88"/>
      <c r="R26" s="67"/>
      <c r="S26" s="67"/>
      <c r="T26" s="67"/>
      <c r="U26" s="67"/>
      <c r="V26" s="67"/>
      <c r="W26" s="67"/>
    </row>
    <row r="27" spans="2:23" ht="30" customHeight="1">
      <c r="B27" s="130" t="s">
        <v>6</v>
      </c>
      <c r="C27" s="130"/>
      <c r="D27" s="130"/>
      <c r="E27" s="130"/>
      <c r="F27" s="130"/>
      <c r="G27" s="130"/>
      <c r="H27" s="124" t="s">
        <v>8</v>
      </c>
      <c r="I27" s="125"/>
      <c r="J27" s="131" t="s">
        <v>72</v>
      </c>
      <c r="K27" s="130"/>
      <c r="L27" s="124" t="s">
        <v>57</v>
      </c>
      <c r="M27" s="125"/>
      <c r="R27" s="67"/>
      <c r="S27" s="67"/>
      <c r="T27" s="67"/>
      <c r="U27" s="67"/>
      <c r="V27" s="67"/>
      <c r="W27" s="67"/>
    </row>
    <row r="28" spans="2:23" ht="24.75" customHeight="1">
      <c r="B28" s="83" t="s">
        <v>2</v>
      </c>
      <c r="C28" s="84" t="str">
        <f>IF(C22=0,"",C22)</f>
        <v/>
      </c>
      <c r="D28" s="83" t="s">
        <v>3</v>
      </c>
      <c r="E28" s="84" t="str">
        <f>IF(E22=0,"",E22)</f>
        <v/>
      </c>
      <c r="F28" s="126" t="s">
        <v>7</v>
      </c>
      <c r="G28" s="126"/>
      <c r="H28" s="135"/>
      <c r="I28" s="136"/>
      <c r="J28" s="127"/>
      <c r="K28" s="127"/>
      <c r="L28" s="128"/>
      <c r="M28" s="129"/>
    </row>
    <row r="29" spans="2:23" ht="24.75" customHeight="1">
      <c r="B29" s="83" t="s">
        <v>2</v>
      </c>
      <c r="C29" s="84" t="str">
        <f t="shared" ref="C29:C30" si="0">IF(C23=0,"",C23)</f>
        <v/>
      </c>
      <c r="D29" s="83" t="s">
        <v>3</v>
      </c>
      <c r="E29" s="84" t="str">
        <f t="shared" ref="E29:E30" si="1">IF(E23=0,"",E23)</f>
        <v/>
      </c>
      <c r="F29" s="126" t="s">
        <v>7</v>
      </c>
      <c r="G29" s="126"/>
      <c r="H29" s="135"/>
      <c r="I29" s="136"/>
      <c r="J29" s="127"/>
      <c r="K29" s="127"/>
      <c r="L29" s="128"/>
      <c r="M29" s="129"/>
    </row>
    <row r="30" spans="2:23" ht="24.75" customHeight="1">
      <c r="B30" s="83" t="s">
        <v>2</v>
      </c>
      <c r="C30" s="84" t="str">
        <f t="shared" si="0"/>
        <v/>
      </c>
      <c r="D30" s="83" t="s">
        <v>3</v>
      </c>
      <c r="E30" s="84" t="str">
        <f t="shared" si="1"/>
        <v/>
      </c>
      <c r="F30" s="126" t="s">
        <v>7</v>
      </c>
      <c r="G30" s="126"/>
      <c r="H30" s="135"/>
      <c r="I30" s="136"/>
      <c r="J30" s="127"/>
      <c r="K30" s="127"/>
      <c r="L30" s="128"/>
      <c r="M30" s="129"/>
    </row>
    <row r="31" spans="2:23" ht="17.25">
      <c r="E31" s="134" t="s">
        <v>58</v>
      </c>
      <c r="F31" s="134"/>
      <c r="G31" s="134"/>
      <c r="H31" s="134"/>
      <c r="I31" s="134"/>
      <c r="J31" s="134"/>
      <c r="K31" s="134"/>
      <c r="L31" s="134"/>
      <c r="M31" s="134"/>
      <c r="N31" s="134"/>
      <c r="O31" s="85" t="s">
        <v>79</v>
      </c>
    </row>
    <row r="32" spans="2:23" ht="17.25">
      <c r="D32" s="89" t="s">
        <v>78</v>
      </c>
    </row>
  </sheetData>
  <sheetProtection algorithmName="SHA-512" hashValue="Z1e09m5amz1DM/K1SMIp38N7ZQ7BC117I4NpUmSbTi/f8sja95Vh1mr2vEMKAmy5zoC3ya3vSVqybG/x7UIfHw==" saltValue="rpPasbhx+lxR80xDOshfOQ==" spinCount="100000" sheet="1" objects="1" scenarios="1" selectLockedCells="1"/>
  <mergeCells count="22">
    <mergeCell ref="E31:N31"/>
    <mergeCell ref="L27:M27"/>
    <mergeCell ref="L28:M28"/>
    <mergeCell ref="L29:M29"/>
    <mergeCell ref="L30:M30"/>
    <mergeCell ref="F29:G29"/>
    <mergeCell ref="F30:G30"/>
    <mergeCell ref="B27:G27"/>
    <mergeCell ref="H27:I27"/>
    <mergeCell ref="J27:K27"/>
    <mergeCell ref="F28:G28"/>
    <mergeCell ref="H28:I28"/>
    <mergeCell ref="H29:I29"/>
    <mergeCell ref="H30:I30"/>
    <mergeCell ref="J28:K28"/>
    <mergeCell ref="J29:K29"/>
    <mergeCell ref="J30:K30"/>
    <mergeCell ref="B12:D12"/>
    <mergeCell ref="B13:D13"/>
    <mergeCell ref="F22:G22"/>
    <mergeCell ref="F23:G23"/>
    <mergeCell ref="F24:G24"/>
  </mergeCells>
  <phoneticPr fontId="2"/>
  <conditionalFormatting sqref="L28:M30">
    <cfRule type="expression" dxfId="15" priority="1">
      <formula>$E$13=""</formula>
    </cfRule>
  </conditionalFormatting>
  <dataValidations count="1">
    <dataValidation type="list" allowBlank="1" showInputMessage="1" showErrorMessage="1" sqref="E12:E13">
      <formula1>"○"</formula1>
    </dataValidation>
  </dataValidations>
  <hyperlinks>
    <hyperlink ref="E31" location="月途中で市町村間の転出入があった場合!A1" display="月途中で市町村間の転出入があった場合の利用料の計算方法はこちら"/>
    <hyperlink ref="I8" location="'月途中認定開始（市町村間の転出入）があった場合'!A1" display="'月途中認定開始（市町村間の転出入）があった場合'!A1"/>
  </hyperlinks>
  <pageMargins left="0.7" right="0.7" top="0.75" bottom="0.75" header="0.3" footer="0.3"/>
  <pageSetup paperSize="9" scale="5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B1:T25"/>
  <sheetViews>
    <sheetView showGridLines="0" view="pageBreakPreview" zoomScale="93" zoomScaleNormal="100" zoomScaleSheetLayoutView="93" workbookViewId="0">
      <selection activeCell="M13" sqref="M13"/>
    </sheetView>
  </sheetViews>
  <sheetFormatPr defaultRowHeight="13.5"/>
  <cols>
    <col min="1" max="1" width="3.875" style="72" customWidth="1"/>
    <col min="2" max="2" width="17.875" style="72" customWidth="1"/>
    <col min="3" max="3" width="5" style="72" customWidth="1"/>
    <col min="4" max="4" width="7" style="72" customWidth="1"/>
    <col min="5" max="5" width="2.25" style="72" customWidth="1"/>
    <col min="6" max="6" width="6.25" style="72" customWidth="1"/>
    <col min="7" max="7" width="4.625" style="72" customWidth="1"/>
    <col min="8" max="8" width="3.375" style="72" customWidth="1"/>
    <col min="9" max="9" width="6.375" style="72" customWidth="1"/>
    <col min="10" max="10" width="3.375" style="72" bestFit="1" customWidth="1"/>
    <col min="11" max="11" width="9" style="72" customWidth="1"/>
    <col min="12" max="16384" width="9" style="72"/>
  </cols>
  <sheetData>
    <row r="1" spans="2:20" ht="25.5" customHeight="1">
      <c r="B1" s="90" t="s">
        <v>66</v>
      </c>
      <c r="P1" s="138" t="s">
        <v>68</v>
      </c>
      <c r="Q1" s="138"/>
      <c r="R1" s="138" t="s">
        <v>69</v>
      </c>
      <c r="S1" s="138"/>
    </row>
    <row r="2" spans="2:20" ht="21.75" customHeight="1">
      <c r="B2" s="147" t="s">
        <v>92</v>
      </c>
      <c r="C2" s="147"/>
      <c r="D2" s="147"/>
      <c r="E2" s="147"/>
      <c r="F2" s="147"/>
      <c r="G2" s="147"/>
      <c r="H2" s="147"/>
      <c r="I2" s="147"/>
      <c r="J2" s="147"/>
      <c r="K2" s="147"/>
    </row>
    <row r="4" spans="2:20" ht="27.75" customHeight="1">
      <c r="B4" s="91" t="s">
        <v>6</v>
      </c>
      <c r="C4" s="76" t="s">
        <v>2</v>
      </c>
      <c r="D4" s="115"/>
      <c r="E4" s="76" t="s">
        <v>3</v>
      </c>
      <c r="F4" s="115"/>
      <c r="G4" s="76" t="s">
        <v>7</v>
      </c>
    </row>
    <row r="5" spans="2:20" ht="12" customHeight="1">
      <c r="B5" s="145" t="s">
        <v>82</v>
      </c>
      <c r="C5" s="146"/>
      <c r="D5" s="146"/>
      <c r="E5" s="146"/>
      <c r="F5" s="146"/>
      <c r="G5" s="146"/>
      <c r="H5" s="146"/>
      <c r="I5" s="146"/>
      <c r="J5" s="146"/>
      <c r="K5" s="146"/>
      <c r="L5" s="146"/>
      <c r="M5" s="146"/>
    </row>
    <row r="6" spans="2:20" ht="30.75" customHeight="1">
      <c r="B6" s="91" t="s">
        <v>59</v>
      </c>
      <c r="C6" s="116"/>
      <c r="D6" s="117"/>
      <c r="E6" s="117"/>
      <c r="F6" s="118"/>
      <c r="G6" s="141" t="s">
        <v>25</v>
      </c>
      <c r="H6" s="141"/>
      <c r="I6" s="92">
        <v>6</v>
      </c>
      <c r="J6" s="93" t="s">
        <v>5</v>
      </c>
      <c r="K6" s="94">
        <v>1</v>
      </c>
      <c r="L6" s="95"/>
    </row>
    <row r="7" spans="2:20" ht="14.25" customHeight="1">
      <c r="B7" s="96" t="s">
        <v>80</v>
      </c>
      <c r="C7" s="97"/>
      <c r="D7" s="97"/>
      <c r="E7" s="97"/>
      <c r="F7" s="97"/>
      <c r="G7" s="97"/>
      <c r="H7" s="97"/>
      <c r="I7" s="97"/>
      <c r="J7" s="97"/>
      <c r="K7" s="97"/>
      <c r="L7" s="97"/>
      <c r="M7" s="97"/>
    </row>
    <row r="8" spans="2:20" ht="30.75" customHeight="1" thickBot="1">
      <c r="B8" s="98" t="s">
        <v>61</v>
      </c>
      <c r="C8" s="142"/>
      <c r="D8" s="143"/>
      <c r="E8" s="72" t="s">
        <v>60</v>
      </c>
    </row>
    <row r="9" spans="2:20" ht="20.25" customHeight="1" thickTop="1" thickBot="1">
      <c r="B9" s="144" t="s">
        <v>81</v>
      </c>
      <c r="C9" s="123"/>
      <c r="D9" s="123"/>
      <c r="E9" s="123"/>
      <c r="F9" s="123"/>
      <c r="G9" s="123"/>
      <c r="H9" s="123"/>
      <c r="I9" s="123"/>
      <c r="J9" s="123"/>
      <c r="K9" s="123"/>
      <c r="L9" s="123"/>
      <c r="M9" s="123"/>
      <c r="N9" s="123"/>
      <c r="P9" s="99" t="e">
        <f>IF(K6=1,ROUNDDOWN(C8*(C14/H14),-1),IF(K6=2,I6*C8,""))</f>
        <v>#NUM!</v>
      </c>
      <c r="Q9" s="113" t="s">
        <v>67</v>
      </c>
      <c r="R9" s="100"/>
      <c r="S9" s="100"/>
      <c r="T9" s="100"/>
    </row>
    <row r="10" spans="2:20" ht="9" customHeight="1" thickTop="1">
      <c r="B10" s="123"/>
      <c r="C10" s="123"/>
      <c r="D10" s="123"/>
      <c r="E10" s="123"/>
      <c r="F10" s="123"/>
      <c r="G10" s="123"/>
      <c r="H10" s="123"/>
      <c r="I10" s="123"/>
      <c r="J10" s="123"/>
      <c r="K10" s="123"/>
      <c r="L10" s="123"/>
      <c r="M10" s="123"/>
      <c r="N10" s="123"/>
    </row>
    <row r="11" spans="2:20" ht="26.25" customHeight="1">
      <c r="B11" s="91" t="s">
        <v>62</v>
      </c>
      <c r="C11" s="139"/>
      <c r="D11" s="140"/>
      <c r="E11" s="140"/>
      <c r="F11" s="140"/>
      <c r="G11" s="119"/>
      <c r="H11" s="119"/>
      <c r="I11" s="120"/>
      <c r="K11" s="94" t="b">
        <v>0</v>
      </c>
      <c r="L11" s="94" t="b">
        <v>0</v>
      </c>
      <c r="M11" s="95"/>
      <c r="N11" s="95"/>
    </row>
    <row r="12" spans="2:20" ht="25.5" customHeight="1">
      <c r="B12" s="76" t="s">
        <v>63</v>
      </c>
      <c r="C12" s="76" t="s">
        <v>2</v>
      </c>
      <c r="D12" s="101" t="str">
        <f>IF(D4="","",D4)</f>
        <v/>
      </c>
      <c r="E12" s="76" t="s">
        <v>3</v>
      </c>
      <c r="F12" s="101" t="str">
        <f>IF(F4="","",F4)</f>
        <v/>
      </c>
      <c r="G12" s="76" t="s">
        <v>4</v>
      </c>
      <c r="H12" s="121"/>
      <c r="I12" s="72" t="s">
        <v>5</v>
      </c>
    </row>
    <row r="13" spans="2:20" ht="25.5" customHeight="1">
      <c r="B13" s="76" t="s">
        <v>64</v>
      </c>
      <c r="C13" s="76" t="s">
        <v>2</v>
      </c>
      <c r="D13" s="101" t="str">
        <f>IF(D4="","",D4)</f>
        <v/>
      </c>
      <c r="E13" s="76" t="s">
        <v>3</v>
      </c>
      <c r="F13" s="101" t="str">
        <f>IF(F4="","",F4)</f>
        <v/>
      </c>
      <c r="G13" s="76" t="s">
        <v>4</v>
      </c>
      <c r="H13" s="121"/>
      <c r="I13" s="72" t="s">
        <v>5</v>
      </c>
    </row>
    <row r="14" spans="2:20" ht="31.5" customHeight="1">
      <c r="B14" s="76" t="s">
        <v>25</v>
      </c>
      <c r="C14" s="137">
        <f>IF(AND(K11=TRUE,L11=TRUE),H13-(H12-1),IF(K11=TRUE,H14-(H12-1),H13))</f>
        <v>0</v>
      </c>
      <c r="D14" s="137"/>
      <c r="F14" s="137" t="s">
        <v>65</v>
      </c>
      <c r="G14" s="137"/>
      <c r="H14" s="137" t="e">
        <f>DAY(EOMONTH(DATE(D4,F4,1),0))</f>
        <v>#NUM!</v>
      </c>
      <c r="I14" s="137"/>
      <c r="J14" s="137"/>
    </row>
    <row r="15" spans="2:20" ht="30.75" customHeight="1">
      <c r="C15" s="137"/>
      <c r="D15" s="137"/>
    </row>
    <row r="16" spans="2:20" ht="16.5" customHeight="1">
      <c r="C16" s="137"/>
      <c r="D16" s="137"/>
    </row>
    <row r="17" spans="2:12" ht="31.5" customHeight="1">
      <c r="B17" s="102" t="str">
        <f>IF(K6=2,"○日額の場合","")</f>
        <v/>
      </c>
      <c r="C17" s="95"/>
      <c r="D17" s="95"/>
      <c r="E17" s="95"/>
      <c r="F17" s="95"/>
      <c r="G17" s="95"/>
      <c r="H17" s="95"/>
      <c r="I17" s="95"/>
      <c r="J17" s="95"/>
      <c r="K17" s="95"/>
      <c r="L17" s="95"/>
    </row>
    <row r="18" spans="2:12" ht="41.25" customHeight="1">
      <c r="B18" s="95" t="str">
        <f>IF(K6=2,"利用日数"&amp;I6&amp;"日×１日あたり利用料"&amp;C8&amp;"円="&amp;TEXT(I6*C8,"#,##")&amp;"円","")</f>
        <v/>
      </c>
      <c r="C18" s="95"/>
      <c r="D18" s="95"/>
      <c r="E18" s="95"/>
      <c r="F18" s="95"/>
      <c r="G18" s="95"/>
      <c r="H18" s="95"/>
      <c r="I18" s="95"/>
      <c r="J18" s="95"/>
      <c r="K18" s="95"/>
      <c r="L18" s="95"/>
    </row>
    <row r="19" spans="2:12" ht="20.25" customHeight="1">
      <c r="B19" s="95"/>
      <c r="C19" s="95"/>
      <c r="D19" s="95"/>
      <c r="E19" s="95"/>
      <c r="F19" s="95"/>
      <c r="G19" s="95"/>
      <c r="H19" s="95"/>
      <c r="I19" s="95"/>
      <c r="J19" s="95"/>
      <c r="K19" s="95"/>
      <c r="L19" s="95"/>
    </row>
    <row r="20" spans="2:12" ht="20.25" customHeight="1">
      <c r="B20" s="103" t="str">
        <f>IF(K6=1,"○月額の場合","")</f>
        <v>○月額の場合</v>
      </c>
      <c r="C20" s="95"/>
      <c r="D20" s="95"/>
      <c r="E20" s="95"/>
      <c r="F20" s="95"/>
      <c r="G20" s="95"/>
      <c r="H20" s="95"/>
      <c r="I20" s="95"/>
      <c r="J20" s="95"/>
      <c r="K20" s="95"/>
      <c r="L20" s="95"/>
    </row>
    <row r="21" spans="2:12" ht="38.25" customHeight="1">
      <c r="B21" s="95" t="e">
        <f>IF(K6=1,"利用料"&amp;C8&amp;"円/月 × その月の利用日数"&amp;C14&amp;"日 ÷ その月の日数"&amp;H14&amp;"日 = "&amp;TEXT(ROUNDDOWN(C8*(C14/H14),-1),"#,##")&amp;"円","")</f>
        <v>#NUM!</v>
      </c>
      <c r="C21" s="95"/>
      <c r="D21" s="95"/>
      <c r="E21" s="95"/>
      <c r="F21" s="95"/>
      <c r="G21" s="95"/>
      <c r="H21" s="95"/>
      <c r="I21" s="95"/>
      <c r="J21" s="95"/>
      <c r="K21" s="95"/>
      <c r="L21" s="95"/>
    </row>
    <row r="22" spans="2:12" ht="20.25" customHeight="1">
      <c r="B22" s="95"/>
      <c r="C22" s="95"/>
      <c r="D22" s="95"/>
      <c r="E22" s="95"/>
      <c r="F22" s="95"/>
      <c r="G22" s="95"/>
      <c r="H22" s="95"/>
      <c r="I22" s="95"/>
      <c r="J22" s="95"/>
      <c r="K22" s="95"/>
      <c r="L22" s="95"/>
    </row>
    <row r="23" spans="2:12" ht="20.25" customHeight="1">
      <c r="B23" s="95"/>
      <c r="C23" s="95"/>
      <c r="D23" s="95"/>
      <c r="E23" s="95"/>
      <c r="F23" s="95"/>
      <c r="G23" s="95"/>
      <c r="H23" s="95"/>
      <c r="I23" s="95"/>
      <c r="J23" s="95"/>
      <c r="K23" s="95"/>
      <c r="L23" s="95"/>
    </row>
    <row r="24" spans="2:12" ht="20.25" customHeight="1">
      <c r="B24" s="95"/>
      <c r="C24" s="95"/>
      <c r="D24" s="95"/>
      <c r="E24" s="95"/>
      <c r="F24" s="95"/>
      <c r="G24" s="95"/>
      <c r="H24" s="95"/>
      <c r="I24" s="95"/>
      <c r="J24" s="95"/>
      <c r="K24" s="95"/>
      <c r="L24" s="95"/>
    </row>
    <row r="25" spans="2:12" ht="20.25" customHeight="1"/>
  </sheetData>
  <sheetProtection formatCells="0" selectLockedCells="1"/>
  <mergeCells count="13">
    <mergeCell ref="C15:D15"/>
    <mergeCell ref="C16:D16"/>
    <mergeCell ref="P1:Q1"/>
    <mergeCell ref="R1:S1"/>
    <mergeCell ref="C11:F11"/>
    <mergeCell ref="G6:H6"/>
    <mergeCell ref="C14:D14"/>
    <mergeCell ref="F14:G14"/>
    <mergeCell ref="H14:J14"/>
    <mergeCell ref="C8:D8"/>
    <mergeCell ref="B9:N10"/>
    <mergeCell ref="B5:M5"/>
    <mergeCell ref="B2:K2"/>
  </mergeCells>
  <phoneticPr fontId="2"/>
  <conditionalFormatting sqref="I6:J6 G6 B5">
    <cfRule type="expression" dxfId="14" priority="6">
      <formula>$K$6=1</formula>
    </cfRule>
  </conditionalFormatting>
  <conditionalFormatting sqref="H12">
    <cfRule type="expression" dxfId="13" priority="5">
      <formula>$K$11=TRUE</formula>
    </cfRule>
  </conditionalFormatting>
  <conditionalFormatting sqref="H13">
    <cfRule type="expression" dxfId="12" priority="4">
      <formula>$L$11=TRUE</formula>
    </cfRule>
  </conditionalFormatting>
  <conditionalFormatting sqref="C11:I11">
    <cfRule type="expression" dxfId="11" priority="1">
      <formula>$K$6=1</formula>
    </cfRule>
  </conditionalFormatting>
  <dataValidations count="2">
    <dataValidation showInputMessage="1" showErrorMessage="1" sqref="C6"/>
    <dataValidation imeMode="off" showInputMessage="1" showErrorMessage="1" sqref="C8:D8"/>
  </dataValidations>
  <hyperlinks>
    <hyperlink ref="P1:Q1" location="'46号入力'!A1" display="46号入力へ戻る"/>
    <hyperlink ref="R1:S1" location="'47号入力'!A1" display="47号入力へ戻る"/>
  </hyperlinks>
  <pageMargins left="0.7" right="0.7" top="0.75" bottom="0.75" header="0.3" footer="0.3"/>
  <pageSetup paperSize="9" scale="5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Option Button 2">
              <controlPr locked="0" defaultSize="0" autoFill="0" autoLine="0" autoPict="0">
                <anchor moveWithCells="1">
                  <from>
                    <xdr:col>2</xdr:col>
                    <xdr:colOff>161925</xdr:colOff>
                    <xdr:row>5</xdr:row>
                    <xdr:rowOff>85725</xdr:rowOff>
                  </from>
                  <to>
                    <xdr:col>4</xdr:col>
                    <xdr:colOff>85725</xdr:colOff>
                    <xdr:row>5</xdr:row>
                    <xdr:rowOff>333375</xdr:rowOff>
                  </to>
                </anchor>
              </controlPr>
            </control>
          </mc:Choice>
        </mc:AlternateContent>
        <mc:AlternateContent xmlns:mc="http://schemas.openxmlformats.org/markup-compatibility/2006">
          <mc:Choice Requires="x14">
            <control shapeId="13315" r:id="rId5" name="Option Button 3">
              <controlPr locked="0" defaultSize="0" autoFill="0" autoLine="0" autoPict="0">
                <anchor moveWithCells="1">
                  <from>
                    <xdr:col>3</xdr:col>
                    <xdr:colOff>314325</xdr:colOff>
                    <xdr:row>5</xdr:row>
                    <xdr:rowOff>76200</xdr:rowOff>
                  </from>
                  <to>
                    <xdr:col>5</xdr:col>
                    <xdr:colOff>447675</xdr:colOff>
                    <xdr:row>5</xdr:row>
                    <xdr:rowOff>323850</xdr:rowOff>
                  </to>
                </anchor>
              </controlPr>
            </control>
          </mc:Choice>
        </mc:AlternateContent>
        <mc:AlternateContent xmlns:mc="http://schemas.openxmlformats.org/markup-compatibility/2006">
          <mc:Choice Requires="x14">
            <control shapeId="13324" r:id="rId6" name="Check Box 12">
              <controlPr locked="0" defaultSize="0" autoFill="0" autoLine="0" autoPict="0">
                <anchor moveWithCells="1">
                  <from>
                    <xdr:col>2</xdr:col>
                    <xdr:colOff>180975</xdr:colOff>
                    <xdr:row>10</xdr:row>
                    <xdr:rowOff>66675</xdr:rowOff>
                  </from>
                  <to>
                    <xdr:col>5</xdr:col>
                    <xdr:colOff>295275</xdr:colOff>
                    <xdr:row>10</xdr:row>
                    <xdr:rowOff>314325</xdr:rowOff>
                  </to>
                </anchor>
              </controlPr>
            </control>
          </mc:Choice>
        </mc:AlternateContent>
        <mc:AlternateContent xmlns:mc="http://schemas.openxmlformats.org/markup-compatibility/2006">
          <mc:Choice Requires="x14">
            <control shapeId="13325" r:id="rId7" name="Check Box 13">
              <controlPr locked="0" defaultSize="0" autoFill="0" autoLine="0" autoPict="0">
                <anchor moveWithCells="1">
                  <from>
                    <xdr:col>5</xdr:col>
                    <xdr:colOff>295275</xdr:colOff>
                    <xdr:row>10</xdr:row>
                    <xdr:rowOff>57150</xdr:rowOff>
                  </from>
                  <to>
                    <xdr:col>8</xdr:col>
                    <xdr:colOff>409575</xdr:colOff>
                    <xdr:row>10</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24"/>
  <sheetViews>
    <sheetView showGridLines="0" topLeftCell="A19" workbookViewId="0">
      <selection activeCell="P1" sqref="P1:Q1"/>
    </sheetView>
  </sheetViews>
  <sheetFormatPr defaultRowHeight="13.5"/>
  <cols>
    <col min="1" max="1" width="23.5" style="72" bestFit="1" customWidth="1"/>
    <col min="2" max="2" width="16.625" style="72" bestFit="1" customWidth="1"/>
    <col min="3" max="3" width="9.5" style="72" bestFit="1" customWidth="1"/>
    <col min="4" max="5" width="9" style="72"/>
    <col min="6" max="6" width="18.75" style="72" bestFit="1" customWidth="1"/>
    <col min="7" max="7" width="17.5" style="72" customWidth="1"/>
    <col min="8" max="8" width="9" style="72"/>
    <col min="9" max="9" width="11.75" style="72" customWidth="1"/>
    <col min="10" max="10" width="10.625" style="72" customWidth="1"/>
    <col min="11" max="16384" width="9" style="72"/>
  </cols>
  <sheetData>
    <row r="1" spans="1:10" ht="21.75" customHeight="1">
      <c r="A1" s="104" t="s">
        <v>1</v>
      </c>
      <c r="B1" s="105">
        <v>2019</v>
      </c>
      <c r="C1" s="79">
        <f>DATE(B1,4,1)</f>
        <v>43556</v>
      </c>
    </row>
    <row r="2" spans="1:10" ht="21.75" customHeight="1">
      <c r="A2" s="72" t="s">
        <v>0</v>
      </c>
      <c r="B2" s="79" t="e">
        <f>DATE(E2,G2,I2)</f>
        <v>#VALUE!</v>
      </c>
      <c r="D2" s="77" t="s">
        <v>2</v>
      </c>
      <c r="E2" s="77" t="str">
        <f>IF('46号入力'!C5=0,"",'46号入力'!C5)</f>
        <v/>
      </c>
      <c r="F2" s="77" t="s">
        <v>3</v>
      </c>
      <c r="G2" s="77" t="str">
        <f>IF('46号入力'!E5=0,"",'46号入力'!E5)</f>
        <v/>
      </c>
      <c r="H2" s="77" t="s">
        <v>4</v>
      </c>
      <c r="I2" s="77" t="str">
        <f>IF('46号入力'!G5=0,"",'46号入力'!G5)</f>
        <v/>
      </c>
      <c r="J2" s="77" t="s">
        <v>5</v>
      </c>
    </row>
    <row r="3" spans="1:10" ht="21.75" customHeight="1">
      <c r="A3" s="72" t="s">
        <v>19</v>
      </c>
      <c r="B3" s="72" t="e">
        <f>DATEDIF(B2,C1,"y")</f>
        <v>#VALUE!</v>
      </c>
    </row>
    <row r="4" spans="1:10" ht="21.75" customHeight="1">
      <c r="A4" s="72" t="s">
        <v>20</v>
      </c>
      <c r="B4" s="79" t="e">
        <f>DATE(E2+3,G2,I2)</f>
        <v>#VALUE!</v>
      </c>
    </row>
    <row r="5" spans="1:10" ht="21.75" customHeight="1">
      <c r="A5" s="72" t="s">
        <v>10</v>
      </c>
      <c r="B5" s="79"/>
      <c r="D5" s="77" t="s">
        <v>2</v>
      </c>
      <c r="E5" s="77" t="str">
        <f>IF('46号入力'!C8=0,"",'46号入力'!C8)</f>
        <v/>
      </c>
      <c r="F5" s="77" t="s">
        <v>3</v>
      </c>
      <c r="G5" s="77" t="str">
        <f>IF('46号入力'!E8=0,"",'46号入力'!E8)</f>
        <v/>
      </c>
      <c r="H5" s="77" t="s">
        <v>4</v>
      </c>
      <c r="I5" s="77" t="str">
        <f>IF('46号入力'!G8=0,"",'46号入力'!G8)</f>
        <v/>
      </c>
      <c r="J5" s="77" t="s">
        <v>5</v>
      </c>
    </row>
    <row r="6" spans="1:10" ht="21.75" customHeight="1">
      <c r="A6" s="72" t="s">
        <v>16</v>
      </c>
      <c r="B6" s="106" t="s">
        <v>9</v>
      </c>
      <c r="C6" s="78"/>
      <c r="D6" s="80" t="str">
        <f>IF(AND(C6="○",C8="○"),"市内私立幼稚園在籍の場合、預かり保育と認可外保育施設利用では認可外保育施設部分に係る料金は無償化の対象外となります。","")</f>
        <v/>
      </c>
    </row>
    <row r="7" spans="1:10" ht="21.75" customHeight="1">
      <c r="B7" s="106" t="s">
        <v>17</v>
      </c>
      <c r="C7" s="78"/>
      <c r="D7" s="80" t="str">
        <f>IF(AND(C7="○",C8="○"),"市内私立幼稚園在籍の場合、預かり保育と一時預かり利用では一時預かり利用部分に係る料金は無償化の対象外となります。","")</f>
        <v/>
      </c>
    </row>
    <row r="8" spans="1:10" ht="21.75" customHeight="1">
      <c r="B8" s="106" t="s">
        <v>18</v>
      </c>
      <c r="C8" s="78"/>
    </row>
    <row r="9" spans="1:10" ht="21.75" customHeight="1">
      <c r="A9" s="72" t="s">
        <v>34</v>
      </c>
      <c r="B9" s="79"/>
    </row>
    <row r="10" spans="1:10" ht="21.75" customHeight="1">
      <c r="A10" s="72" t="s">
        <v>11</v>
      </c>
      <c r="B10" s="79" t="str">
        <f>IF(ISERROR(DATE(E10,G10,I10)),"",DATE(E10,G10,I10))</f>
        <v/>
      </c>
      <c r="D10" s="77" t="s">
        <v>2</v>
      </c>
      <c r="E10" s="77" t="str">
        <f>IF('46号入力'!C17=0,"",'46号入力'!C17)</f>
        <v/>
      </c>
      <c r="F10" s="77" t="s">
        <v>3</v>
      </c>
      <c r="G10" s="77" t="str">
        <f>IF('46号入力'!E17=0,"",'46号入力'!E17)</f>
        <v/>
      </c>
      <c r="H10" s="77" t="s">
        <v>4</v>
      </c>
      <c r="I10" s="77" t="str">
        <f>IF('46号入力'!G17=0,"",'46号入力'!G17)</f>
        <v/>
      </c>
      <c r="J10" s="77" t="s">
        <v>5</v>
      </c>
    </row>
    <row r="11" spans="1:10" ht="21.75" customHeight="1">
      <c r="A11" s="72" t="s">
        <v>30</v>
      </c>
      <c r="B11" s="79" t="str">
        <f>IF(ISERROR(DATE(E11,G11,I11)),"",DATE(E11,G11,I11))</f>
        <v/>
      </c>
      <c r="D11" s="77" t="s">
        <v>2</v>
      </c>
      <c r="E11" s="77" t="str">
        <f>IF('46号入力'!C19=0,"",'46号入力'!C19)</f>
        <v/>
      </c>
      <c r="F11" s="77" t="s">
        <v>3</v>
      </c>
      <c r="G11" s="77" t="str">
        <f>IF('46号入力'!E19=0,"",'46号入力'!E19)</f>
        <v/>
      </c>
      <c r="H11" s="77" t="s">
        <v>4</v>
      </c>
      <c r="I11" s="77" t="str">
        <f>IF('46号入力'!G19=0,"",'46号入力'!G19)</f>
        <v/>
      </c>
      <c r="J11" s="77" t="s">
        <v>5</v>
      </c>
    </row>
    <row r="12" spans="1:10" ht="21.75" customHeight="1">
      <c r="B12" s="79"/>
    </row>
    <row r="13" spans="1:10" ht="21.75" customHeight="1">
      <c r="H13" s="148" t="s">
        <v>13</v>
      </c>
      <c r="I13" s="149"/>
      <c r="J13" s="150"/>
    </row>
    <row r="14" spans="1:10" ht="21.75" customHeight="1">
      <c r="A14" s="83" t="s">
        <v>6</v>
      </c>
      <c r="B14" s="83"/>
      <c r="C14" s="83"/>
      <c r="D14" s="83"/>
      <c r="E14" s="83"/>
      <c r="F14" s="107" t="s">
        <v>8</v>
      </c>
      <c r="G14" s="108"/>
      <c r="H14" s="107" t="s">
        <v>9</v>
      </c>
      <c r="I14" s="107" t="s">
        <v>14</v>
      </c>
      <c r="J14" s="107" t="s">
        <v>15</v>
      </c>
    </row>
    <row r="15" spans="1:10" ht="21.75" customHeight="1">
      <c r="A15" s="83" t="s">
        <v>2</v>
      </c>
      <c r="B15" s="107" t="str">
        <f>IF('46号入力'!C22=0,"",'46号入力'!C22)</f>
        <v/>
      </c>
      <c r="C15" s="83" t="s">
        <v>3</v>
      </c>
      <c r="D15" s="107" t="str">
        <f>IF('46号入力'!E22=0,"",'46号入力'!E22)</f>
        <v/>
      </c>
      <c r="E15" s="83" t="s">
        <v>7</v>
      </c>
      <c r="F15" s="107"/>
      <c r="G15" s="108" t="s">
        <v>5</v>
      </c>
      <c r="H15" s="109">
        <f>'46号入力'!H28</f>
        <v>0</v>
      </c>
      <c r="I15" s="109">
        <f>'46号入力'!J28</f>
        <v>0</v>
      </c>
      <c r="J15" s="109"/>
    </row>
    <row r="16" spans="1:10" ht="21.75" customHeight="1">
      <c r="A16" s="83" t="s">
        <v>2</v>
      </c>
      <c r="B16" s="107" t="str">
        <f>IF('46号入力'!C23=0,"",'46号入力'!C23)</f>
        <v/>
      </c>
      <c r="C16" s="83" t="s">
        <v>3</v>
      </c>
      <c r="D16" s="107" t="str">
        <f>IF('46号入力'!E23=0,"",'46号入力'!E23)</f>
        <v/>
      </c>
      <c r="E16" s="83" t="s">
        <v>7</v>
      </c>
      <c r="F16" s="107"/>
      <c r="G16" s="108" t="s">
        <v>5</v>
      </c>
      <c r="H16" s="109">
        <f>'46号入力'!H29</f>
        <v>0</v>
      </c>
      <c r="I16" s="109">
        <f>'46号入力'!J29</f>
        <v>0</v>
      </c>
      <c r="J16" s="109"/>
    </row>
    <row r="17" spans="1:10" ht="21.75" customHeight="1">
      <c r="A17" s="83" t="s">
        <v>2</v>
      </c>
      <c r="B17" s="107" t="str">
        <f>IF('46号入力'!C24=0,"",'46号入力'!C24)</f>
        <v/>
      </c>
      <c r="C17" s="83" t="s">
        <v>3</v>
      </c>
      <c r="D17" s="107" t="str">
        <f>IF('46号入力'!E24=0,"",'46号入力'!E24)</f>
        <v/>
      </c>
      <c r="E17" s="83" t="s">
        <v>7</v>
      </c>
      <c r="F17" s="107"/>
      <c r="G17" s="108" t="s">
        <v>5</v>
      </c>
      <c r="H17" s="109">
        <f>'46号入力'!H30</f>
        <v>0</v>
      </c>
      <c r="I17" s="109">
        <f>'46号入力'!J30</f>
        <v>0</v>
      </c>
      <c r="J17" s="109"/>
    </row>
    <row r="19" spans="1:10" ht="20.25" customHeight="1"/>
    <row r="20" spans="1:10" ht="20.25" customHeight="1">
      <c r="A20" s="72" t="s">
        <v>29</v>
      </c>
    </row>
    <row r="21" spans="1:10" ht="20.25" customHeight="1">
      <c r="A21" s="110" t="s">
        <v>31</v>
      </c>
      <c r="B21" s="111" t="str">
        <f>IF(B5="","",IF((EOMONTH(B5,-1)+1)-B5=0,"",IF(AND(B5&gt;=DATE(B15,D15,1),B5&lt;=EOMONTH(DATE(IF(B17&lt;&gt;"",B17,IF(B16&lt;&gt;"",B16,B15)),IF(D17&lt;&gt;"",D17,IF(D16&lt;&gt;"",D16,D15)),1),0)),TRUE,FALSE)))</f>
        <v/>
      </c>
    </row>
    <row r="22" spans="1:10" ht="20.25" customHeight="1">
      <c r="A22" s="112" t="s">
        <v>32</v>
      </c>
      <c r="B22" s="83" t="str">
        <f>IF(B10="","",IF(AND(B10&gt;=DATE(B15,D15,1),B10&lt;=EOMONTH(DATE(IF(B17&lt;&gt;"",B17,IF(B16&lt;&gt;"",B16,B15)),IF(D17&lt;&gt;"",D17,IF(D16&lt;&gt;"",D16,D15)),1),0)),TRUE,""))</f>
        <v/>
      </c>
    </row>
    <row r="23" spans="1:10" ht="20.25" customHeight="1">
      <c r="A23" s="112" t="s">
        <v>33</v>
      </c>
      <c r="B23" s="83" t="str">
        <f>IF(B11="","",TRUE)</f>
        <v/>
      </c>
    </row>
    <row r="24" spans="1:10" ht="20.25" customHeight="1">
      <c r="A24" s="112" t="s">
        <v>48</v>
      </c>
      <c r="B24" s="108" t="e">
        <f>IF(AND(B4&gt;=DATE(B15,D15,1),B4&lt;=EOMONTH(DATE(IF(B17&lt;&gt;"",B17,IF(B16&lt;&gt;"",B16,B15)),IF(D17&lt;&gt;"",D17,IF(D16&lt;&gt;"",D16,D15)),1),0)),TRUE,"")</f>
        <v>#VALUE!</v>
      </c>
      <c r="C24" s="113"/>
    </row>
  </sheetData>
  <sheetProtection algorithmName="SHA-512" hashValue="8KcuDXNil5IsoZTSPcVYZeO1k+vyH2KcykH2qzV2sAt7AaBS2x5shbgawNH9akdfRAAsSKcEnwu9Tv9430oJpw==" saltValue="Z0o3T1F6TO09JpISl9DCwQ==" spinCount="100000" sheet="1" objects="1" scenarios="1" selectLockedCells="1"/>
  <mergeCells count="1">
    <mergeCell ref="H13:J13"/>
  </mergeCells>
  <phoneticPr fontId="2"/>
  <conditionalFormatting sqref="F14:F17">
    <cfRule type="expression" dxfId="10" priority="5">
      <formula>$C$8=""</formula>
    </cfRule>
  </conditionalFormatting>
  <conditionalFormatting sqref="J14:J17">
    <cfRule type="expression" dxfId="9" priority="4">
      <formula>$C$8=""</formula>
    </cfRule>
  </conditionalFormatting>
  <conditionalFormatting sqref="H14:H17">
    <cfRule type="expression" dxfId="8" priority="3">
      <formula>$C$6=""</formula>
    </cfRule>
  </conditionalFormatting>
  <conditionalFormatting sqref="I14">
    <cfRule type="expression" dxfId="7" priority="2">
      <formula>$C$7=""</formula>
    </cfRule>
  </conditionalFormatting>
  <conditionalFormatting sqref="I15:I17">
    <cfRule type="expression" dxfId="6" priority="1">
      <formula>$C$6=""</formula>
    </cfRule>
  </conditionalFormatting>
  <dataValidations count="1">
    <dataValidation type="list" allowBlank="1" showInputMessage="1" showErrorMessage="1" sqref="C6:C8">
      <formula1>"○"</formula1>
    </dataValidation>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24"/>
  <sheetViews>
    <sheetView showGridLines="0" topLeftCell="C1" workbookViewId="0">
      <selection activeCell="P1" sqref="P1:Q1"/>
    </sheetView>
  </sheetViews>
  <sheetFormatPr defaultRowHeight="13.5"/>
  <cols>
    <col min="1" max="1" width="23.5" bestFit="1" customWidth="1"/>
    <col min="2" max="2" width="16.625" bestFit="1" customWidth="1"/>
    <col min="3" max="3" width="9.5" bestFit="1" customWidth="1"/>
    <col min="6" max="6" width="18.75" bestFit="1" customWidth="1"/>
    <col min="7" max="7" width="17.5" customWidth="1"/>
    <col min="9" max="9" width="11.75" customWidth="1"/>
    <col min="10" max="10" width="10.625" customWidth="1"/>
  </cols>
  <sheetData>
    <row r="1" spans="1:10" ht="21.75" customHeight="1">
      <c r="A1" s="68" t="s">
        <v>1</v>
      </c>
      <c r="B1" s="69">
        <v>2019</v>
      </c>
      <c r="C1" s="1">
        <f>DATE(B1,4,1)</f>
        <v>43556</v>
      </c>
    </row>
    <row r="2" spans="1:10" ht="21.75" customHeight="1">
      <c r="A2" t="s">
        <v>0</v>
      </c>
      <c r="B2" s="1" t="e">
        <f>DATE(E2,G2,I2)</f>
        <v>#VALUE!</v>
      </c>
      <c r="D2" s="2" t="s">
        <v>2</v>
      </c>
      <c r="E2" s="2" t="str">
        <f>IF('47号入力'!C5=0,"",'47号入力'!C5)</f>
        <v/>
      </c>
      <c r="F2" s="2" t="s">
        <v>3</v>
      </c>
      <c r="G2" s="2" t="str">
        <f>IF('47号入力'!E5=0,"",'47号入力'!E5)</f>
        <v/>
      </c>
      <c r="H2" s="2" t="s">
        <v>4</v>
      </c>
      <c r="I2" s="2" t="str">
        <f>IF('47号入力'!G5=0,"",'47号入力'!G5)</f>
        <v/>
      </c>
      <c r="J2" s="2" t="s">
        <v>5</v>
      </c>
    </row>
    <row r="3" spans="1:10" ht="21.75" customHeight="1">
      <c r="A3" t="s">
        <v>19</v>
      </c>
      <c r="B3" t="e">
        <f>DATEDIF(B2,C1,"y")</f>
        <v>#VALUE!</v>
      </c>
    </row>
    <row r="4" spans="1:10" ht="21.75" customHeight="1">
      <c r="A4" t="s">
        <v>20</v>
      </c>
      <c r="B4" s="1" t="e">
        <f>DATE(E2+3,G2,I2)</f>
        <v>#VALUE!</v>
      </c>
    </row>
    <row r="5" spans="1:10" ht="21.75" customHeight="1">
      <c r="A5" t="s">
        <v>10</v>
      </c>
      <c r="B5" s="1" t="str">
        <f>IF(ISERROR(DATE(E5,G5,I5)),"",DATE(E5,G5,I5))</f>
        <v/>
      </c>
      <c r="D5" s="2" t="s">
        <v>2</v>
      </c>
      <c r="E5" s="2" t="str">
        <f>IF('47号入力'!C8=0,"",'47号入力'!C8)</f>
        <v/>
      </c>
      <c r="F5" s="2" t="s">
        <v>3</v>
      </c>
      <c r="G5" s="2" t="str">
        <f>IF('47号入力'!E8=0,"",'47号入力'!E8)</f>
        <v/>
      </c>
      <c r="H5" s="2" t="s">
        <v>4</v>
      </c>
      <c r="I5" s="2" t="str">
        <f>IF('47号入力'!G8=0,"",'47号入力'!G8)</f>
        <v/>
      </c>
      <c r="J5" s="2" t="s">
        <v>5</v>
      </c>
    </row>
    <row r="6" spans="1:10" ht="21.75" customHeight="1">
      <c r="A6" t="s">
        <v>16</v>
      </c>
      <c r="B6" s="57" t="s">
        <v>9</v>
      </c>
      <c r="C6" s="58"/>
      <c r="D6" s="7" t="str">
        <f>IF(AND(C6="○",C8="○"),"市内私立幼稚園在籍の場合、預かり保育と認可外保育施設利用では認可外保育施設部分に係る料金は無償化の対象外となります。","")</f>
        <v/>
      </c>
    </row>
    <row r="7" spans="1:10" ht="21.75" customHeight="1">
      <c r="B7" s="57" t="s">
        <v>17</v>
      </c>
      <c r="C7" s="58"/>
      <c r="D7" s="7" t="str">
        <f>IF(AND(C7="○",C8="○"),"市内私立幼稚園在籍の場合、預かり保育と一時預かり利用では一時預かり利用部分に係る料金は無償化の対象外となります。","")</f>
        <v/>
      </c>
    </row>
    <row r="8" spans="1:10" ht="21.75" customHeight="1">
      <c r="B8" s="57" t="s">
        <v>18</v>
      </c>
      <c r="C8" s="58"/>
    </row>
    <row r="9" spans="1:10" ht="21.75" customHeight="1">
      <c r="A9" t="s">
        <v>34</v>
      </c>
      <c r="B9" s="1"/>
    </row>
    <row r="10" spans="1:10" ht="21.75" customHeight="1">
      <c r="A10" t="s">
        <v>11</v>
      </c>
      <c r="B10" s="1" t="str">
        <f>IF(ISERROR(DATE(E10,G10,I10)),"",DATE(E10,G10,I10))</f>
        <v/>
      </c>
      <c r="D10" s="2" t="s">
        <v>2</v>
      </c>
      <c r="E10" s="2" t="str">
        <f>IF('47号入力'!C17=0,"",'47号入力'!C17)</f>
        <v/>
      </c>
      <c r="F10" s="2" t="s">
        <v>3</v>
      </c>
      <c r="G10" s="2" t="str">
        <f>IF('47号入力'!E17=0,"",'47号入力'!E17)</f>
        <v/>
      </c>
      <c r="H10" s="2" t="s">
        <v>4</v>
      </c>
      <c r="I10" s="2" t="str">
        <f>IF('47号入力'!G17=0,"",'47号入力'!G17)</f>
        <v/>
      </c>
      <c r="J10" s="2" t="s">
        <v>5</v>
      </c>
    </row>
    <row r="11" spans="1:10" ht="21.75" customHeight="1">
      <c r="A11" t="s">
        <v>30</v>
      </c>
      <c r="B11" s="1" t="str">
        <f>IF(ISERROR(DATE(E11,G11,I11)),"",DATE(E11,G11,I11))</f>
        <v/>
      </c>
      <c r="D11" s="2" t="s">
        <v>2</v>
      </c>
      <c r="E11" s="2" t="str">
        <f>IF('47号入力'!C19=0,"",'47号入力'!C19)</f>
        <v/>
      </c>
      <c r="F11" s="2" t="s">
        <v>3</v>
      </c>
      <c r="G11" s="2" t="str">
        <f>IF('47号入力'!E19=0,"",'47号入力'!E19)</f>
        <v/>
      </c>
      <c r="H11" s="2" t="s">
        <v>4</v>
      </c>
      <c r="I11" s="2" t="str">
        <f>IF('47号入力'!G19=0,"",'47号入力'!G19)</f>
        <v/>
      </c>
      <c r="J11" s="2" t="s">
        <v>5</v>
      </c>
    </row>
    <row r="12" spans="1:10" ht="21.75" customHeight="1">
      <c r="B12" s="1"/>
    </row>
    <row r="13" spans="1:10" ht="21.75" customHeight="1">
      <c r="H13" s="151" t="s">
        <v>13</v>
      </c>
      <c r="I13" s="152"/>
      <c r="J13" s="153"/>
    </row>
    <row r="14" spans="1:10" ht="21.75" customHeight="1">
      <c r="A14" s="3" t="s">
        <v>6</v>
      </c>
      <c r="B14" s="3"/>
      <c r="C14" s="3"/>
      <c r="D14" s="3"/>
      <c r="E14" s="3"/>
      <c r="F14" s="4" t="s">
        <v>8</v>
      </c>
      <c r="G14" s="6"/>
      <c r="H14" s="4" t="s">
        <v>9</v>
      </c>
      <c r="I14" s="4" t="s">
        <v>14</v>
      </c>
      <c r="J14" s="4" t="s">
        <v>15</v>
      </c>
    </row>
    <row r="15" spans="1:10" ht="21.75" customHeight="1">
      <c r="A15" s="3" t="s">
        <v>2</v>
      </c>
      <c r="B15" s="4" t="str">
        <f>IF('47号入力'!C22=0,"",'47号入力'!C22)</f>
        <v/>
      </c>
      <c r="C15" s="3" t="s">
        <v>3</v>
      </c>
      <c r="D15" s="4" t="str">
        <f>IF('47号入力'!E22=0,"",'47号入力'!E22)</f>
        <v/>
      </c>
      <c r="E15" s="3" t="s">
        <v>7</v>
      </c>
      <c r="F15" s="4">
        <f>'47号入力'!H28</f>
        <v>0</v>
      </c>
      <c r="G15" s="6" t="s">
        <v>5</v>
      </c>
      <c r="H15" s="59">
        <f>'47号入力'!L28</f>
        <v>0</v>
      </c>
      <c r="I15" s="59"/>
      <c r="J15" s="59">
        <f>'47号入力'!J28</f>
        <v>0</v>
      </c>
    </row>
    <row r="16" spans="1:10" ht="21.75" customHeight="1">
      <c r="A16" s="3" t="s">
        <v>2</v>
      </c>
      <c r="B16" s="4" t="str">
        <f>IF('47号入力'!C23=0,"",'47号入力'!C23)</f>
        <v/>
      </c>
      <c r="C16" s="3" t="s">
        <v>3</v>
      </c>
      <c r="D16" s="4" t="str">
        <f>IF('47号入力'!E23=0,"",'47号入力'!E23)</f>
        <v/>
      </c>
      <c r="E16" s="3" t="s">
        <v>7</v>
      </c>
      <c r="F16" s="4">
        <f>'47号入力'!H29</f>
        <v>0</v>
      </c>
      <c r="G16" s="6" t="s">
        <v>5</v>
      </c>
      <c r="H16" s="59">
        <f>'47号入力'!L29</f>
        <v>0</v>
      </c>
      <c r="I16" s="59"/>
      <c r="J16" s="59">
        <f>'47号入力'!J29</f>
        <v>0</v>
      </c>
    </row>
    <row r="17" spans="1:10" ht="21.75" customHeight="1">
      <c r="A17" s="3" t="s">
        <v>2</v>
      </c>
      <c r="B17" s="4" t="str">
        <f>IF('47号入力'!C24=0,"",'47号入力'!C24)</f>
        <v/>
      </c>
      <c r="C17" s="3" t="s">
        <v>3</v>
      </c>
      <c r="D17" s="4" t="str">
        <f>IF('47号入力'!E24=0,"",'47号入力'!E24)</f>
        <v/>
      </c>
      <c r="E17" s="3" t="s">
        <v>7</v>
      </c>
      <c r="F17" s="4">
        <f>'47号入力'!H30</f>
        <v>0</v>
      </c>
      <c r="G17" s="6" t="s">
        <v>5</v>
      </c>
      <c r="H17" s="59">
        <f>'47号入力'!L30</f>
        <v>0</v>
      </c>
      <c r="I17" s="59"/>
      <c r="J17" s="59">
        <f>'47号入力'!J30</f>
        <v>0</v>
      </c>
    </row>
    <row r="19" spans="1:10" ht="20.25" customHeight="1"/>
    <row r="20" spans="1:10" ht="20.25" customHeight="1">
      <c r="A20" t="s">
        <v>29</v>
      </c>
    </row>
    <row r="21" spans="1:10" ht="20.25" customHeight="1">
      <c r="A21" s="16" t="s">
        <v>31</v>
      </c>
      <c r="B21" s="5" t="str">
        <f>IF(B5="","",IF((EOMONTH(B5,-1)+1)-B5=0,"",IF(AND(B5&gt;=DATE(B15,D15,1),B5&lt;=EOMONTH(DATE(IF(B17&lt;&gt;"",B17,IF(B16&lt;&gt;"",B16,B15)),IF(D17&lt;&gt;"",D17,IF(D16&lt;&gt;"",D16,D15)),1),0)),TRUE,FALSE)))</f>
        <v/>
      </c>
    </row>
    <row r="22" spans="1:10" ht="20.25" customHeight="1">
      <c r="A22" s="17" t="s">
        <v>32</v>
      </c>
      <c r="B22" s="3" t="str">
        <f>IF(B10="","",IF(AND(B10&gt;=DATE(B15,D15,1),B10&lt;=EOMONTH(DATE(IF(B17&lt;&gt;"",B17,IF(B16&lt;&gt;"",B16,B15)),IF(D17&lt;&gt;"",D17,IF(D16&lt;&gt;"",D16,D15)),1),0)),TRUE,""))</f>
        <v/>
      </c>
    </row>
    <row r="23" spans="1:10" ht="20.25" customHeight="1">
      <c r="A23" s="17" t="s">
        <v>33</v>
      </c>
      <c r="B23" s="3" t="str">
        <f>IF(B11="","",TRUE)</f>
        <v/>
      </c>
    </row>
    <row r="24" spans="1:10" ht="20.25" customHeight="1">
      <c r="A24" s="17" t="s">
        <v>48</v>
      </c>
      <c r="B24" s="6" t="e">
        <f>IF(AND(B4&gt;=DATE(B15,D15,1),B4&lt;=EOMONTH(DATE(IF(B17&lt;&gt;"",B17,IF(B16&lt;&gt;"",B16,B15)),IF(D17&lt;&gt;"",D17,IF(D16&lt;&gt;"",D16,D15)),1),0)),TRUE,"")</f>
        <v>#VALUE!</v>
      </c>
      <c r="C24" s="7"/>
    </row>
  </sheetData>
  <sheetProtection algorithmName="SHA-512" hashValue="E6gaXtQngnO9RIMY2xYIS6B+/fyIRy+zOTGxpYjkh9EnRRxllZ8kyH1JwQeopCIgD3FtKJ+ReRFWYFSwgHxJww==" saltValue="SfnHbJZzpQHkyeyR/7oNfQ==" spinCount="100000" sheet="1" objects="1" scenarios="1" selectLockedCells="1"/>
  <mergeCells count="1">
    <mergeCell ref="H13:J13"/>
  </mergeCells>
  <phoneticPr fontId="2"/>
  <conditionalFormatting sqref="F14:F17">
    <cfRule type="expression" dxfId="5" priority="4">
      <formula>$C$8=""</formula>
    </cfRule>
  </conditionalFormatting>
  <conditionalFormatting sqref="J14:J17">
    <cfRule type="expression" dxfId="4" priority="3">
      <formula>$C$8=""</formula>
    </cfRule>
  </conditionalFormatting>
  <conditionalFormatting sqref="H14:H17">
    <cfRule type="expression" dxfId="3" priority="2">
      <formula>$C$6=""</formula>
    </cfRule>
  </conditionalFormatting>
  <conditionalFormatting sqref="I14:I17">
    <cfRule type="expression" dxfId="2" priority="1">
      <formula>$C$7=""</formula>
    </cfRule>
  </conditionalFormatting>
  <dataValidations count="1">
    <dataValidation type="list" allowBlank="1" showInputMessage="1" showErrorMessage="1" sqref="C6:C8">
      <formula1>"○"</formula1>
    </dataValidation>
  </dataValidation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15"/>
  <sheetViews>
    <sheetView showGridLines="0" workbookViewId="0">
      <selection activeCell="P1" sqref="P1:Q1"/>
    </sheetView>
  </sheetViews>
  <sheetFormatPr defaultRowHeight="13.5"/>
  <cols>
    <col min="1" max="2" width="16.375" customWidth="1"/>
    <col min="3" max="3" width="9" bestFit="1" customWidth="1"/>
    <col min="4" max="4" width="16.375" customWidth="1"/>
    <col min="5" max="5" width="16.25" customWidth="1"/>
    <col min="6" max="7" width="16.5" customWidth="1"/>
    <col min="11" max="11" width="10.625" bestFit="1" customWidth="1"/>
    <col min="12" max="12" width="11.625" bestFit="1" customWidth="1"/>
    <col min="13" max="13" width="10.875" customWidth="1"/>
    <col min="14" max="14" width="13" customWidth="1"/>
    <col min="15" max="15" width="13.5" bestFit="1" customWidth="1"/>
  </cols>
  <sheetData>
    <row r="3" spans="1:15" ht="17.25">
      <c r="A3" s="14" t="s">
        <v>21</v>
      </c>
    </row>
    <row r="4" spans="1:15" ht="14.25" thickBot="1">
      <c r="O4" s="30" t="s">
        <v>41</v>
      </c>
    </row>
    <row r="5" spans="1:15" ht="18.75" customHeight="1">
      <c r="A5" s="162" t="s">
        <v>22</v>
      </c>
      <c r="B5" s="172" t="s">
        <v>23</v>
      </c>
      <c r="C5" s="173"/>
      <c r="D5" s="173"/>
      <c r="E5" s="174"/>
      <c r="F5" s="168" t="s">
        <v>27</v>
      </c>
      <c r="G5" s="170" t="s">
        <v>28</v>
      </c>
      <c r="H5" s="164" t="s">
        <v>35</v>
      </c>
      <c r="I5" s="165" t="s">
        <v>36</v>
      </c>
      <c r="J5" s="155" t="s">
        <v>37</v>
      </c>
      <c r="K5" s="156" t="s">
        <v>11</v>
      </c>
      <c r="L5" s="160" t="s">
        <v>12</v>
      </c>
      <c r="M5" s="158" t="s">
        <v>38</v>
      </c>
      <c r="N5" s="166" t="s">
        <v>40</v>
      </c>
      <c r="O5" s="167" t="e">
        <f>IF('47計算'!B3&gt;=3,11300,16300)</f>
        <v>#VALUE!</v>
      </c>
    </row>
    <row r="6" spans="1:15" ht="54" customHeight="1" thickBot="1">
      <c r="A6" s="163"/>
      <c r="B6" s="8" t="s">
        <v>24</v>
      </c>
      <c r="C6" s="9" t="s">
        <v>25</v>
      </c>
      <c r="D6" s="10" t="s">
        <v>26</v>
      </c>
      <c r="E6" s="8" t="s">
        <v>39</v>
      </c>
      <c r="F6" s="169"/>
      <c r="G6" s="171"/>
      <c r="H6" s="164"/>
      <c r="I6" s="165"/>
      <c r="J6" s="155"/>
      <c r="K6" s="157"/>
      <c r="L6" s="161"/>
      <c r="M6" s="159"/>
      <c r="N6" s="166"/>
      <c r="O6" s="167"/>
    </row>
    <row r="7" spans="1:15" ht="27" customHeight="1">
      <c r="A7" s="11" t="e">
        <f>DATE('47計算'!B15,'47計算'!D15,1)</f>
        <v>#VALUE!</v>
      </c>
      <c r="B7" s="34">
        <f>'47計算'!J15</f>
        <v>0</v>
      </c>
      <c r="C7" s="35">
        <f>'47計算'!F15</f>
        <v>0</v>
      </c>
      <c r="D7" s="35">
        <f>C7*450</f>
        <v>0</v>
      </c>
      <c r="E7" s="34">
        <f>MIN(B7,D7)</f>
        <v>0</v>
      </c>
      <c r="F7" s="31">
        <f>'47計算'!H15+'47計算'!I15</f>
        <v>0</v>
      </c>
      <c r="G7" s="36">
        <f>IF(ISERROR(E7+MIN(F7,N7)),0,E7+MIN(F7,N7))</f>
        <v>0</v>
      </c>
      <c r="H7" s="18" t="e">
        <f>IF(AND('47計算'!$B$21=TRUE,'47計算'!$B$5&gt;=預かり保育!A7,'47計算'!$B$5&lt;=EOMONTH(預かり保育!A7,0)),TRUE,"")</f>
        <v>#VALUE!</v>
      </c>
      <c r="I7" s="19" t="e">
        <f>IF(AND('47計算'!$B$22=TRUE,'47計算'!$B$10&gt;=預かり保育!A7,'47計算'!$B$10&lt;=EOMONTH(預かり保育!A7,0)),TRUE,"")</f>
        <v>#VALUE!</v>
      </c>
      <c r="J7" s="20" t="e">
        <f>IF(AND('47計算'!$B$23=TRUE,'47計算'!$B$11&gt;=預かり保育!A7,'47計算'!$B$11&lt;=EOMONTH(預かり保育!A7,0)),TRUE,"")</f>
        <v>#VALUE!</v>
      </c>
      <c r="K7" s="24" t="e">
        <f>IF(OR(H7=TRUE,I7=TRUE),MAX('47計算'!$B$5,'47計算'!$B$10),"")</f>
        <v>#VALUE!</v>
      </c>
      <c r="L7" s="25" t="e">
        <f>IF(J7=TRUE,'47計算'!$B$11,"")</f>
        <v>#VALUE!</v>
      </c>
      <c r="M7" s="21" t="e">
        <f>IF(AND(K7="",L7=""),"",IF(L7="",EOMONTH(A7,0),L7)-IF(K7="",A7,K7)+1)</f>
        <v>#VALUE!</v>
      </c>
      <c r="N7" s="43" t="e">
        <f>ROUNDDOWN($O$5*IF(M7="",1,M7/DAY(EOMONTH(A7,0))),-1)-E7</f>
        <v>#VALUE!</v>
      </c>
      <c r="O7" s="15"/>
    </row>
    <row r="8" spans="1:15" ht="27" customHeight="1">
      <c r="A8" s="12" t="e">
        <f>DATE('47計算'!B16,'47計算'!D16,1)</f>
        <v>#VALUE!</v>
      </c>
      <c r="B8" s="37">
        <f>'47計算'!J16</f>
        <v>0</v>
      </c>
      <c r="C8" s="38">
        <f>'47計算'!F16</f>
        <v>0</v>
      </c>
      <c r="D8" s="38">
        <f t="shared" ref="D8:D9" si="0">C8*450</f>
        <v>0</v>
      </c>
      <c r="E8" s="37">
        <f t="shared" ref="E8:E9" si="1">MIN(B8,D8)</f>
        <v>0</v>
      </c>
      <c r="F8" s="32">
        <f>'47計算'!H16+'47計算'!I16</f>
        <v>0</v>
      </c>
      <c r="G8" s="39">
        <f t="shared" ref="G8:G9" si="2">IF(ISERROR(E8+MIN(F8,N8)),0,E8+MIN(F8,N8))</f>
        <v>0</v>
      </c>
      <c r="H8" s="18" t="e">
        <f>IF(AND('47計算'!$B$21=TRUE,'47計算'!$B$5&gt;=預かり保育!A8,'47計算'!$B$5&lt;=EOMONTH(預かり保育!A8,0)),TRUE,"")</f>
        <v>#VALUE!</v>
      </c>
      <c r="I8" s="19" t="e">
        <f>IF(AND('47計算'!$B$22=TRUE,'47計算'!$B$10&gt;=預かり保育!A8,'47計算'!$B$10&lt;=EOMONTH(預かり保育!A8,0)),TRUE,"")</f>
        <v>#VALUE!</v>
      </c>
      <c r="J8" s="20" t="e">
        <f>IF(AND('47計算'!$B$23=TRUE,'47計算'!$B$11&gt;=預かり保育!A8,'47計算'!$B$11&lt;=EOMONTH(預かり保育!A8,0)),TRUE,"")</f>
        <v>#VALUE!</v>
      </c>
      <c r="K8" s="26" t="e">
        <f>IF(OR(H8=TRUE,I8=TRUE),MAX('47計算'!$B$5,'47計算'!$B$10),"")</f>
        <v>#VALUE!</v>
      </c>
      <c r="L8" s="27" t="e">
        <f>IF(J8=TRUE,'47計算'!$B$11,"")</f>
        <v>#VALUE!</v>
      </c>
      <c r="M8" s="22" t="e">
        <f t="shared" ref="M8:M9" si="3">IF(AND(K8="",L8=""),"",IF(L8="",EOMONTH(A8,0),L8)-IF(K8="",A8,K8)+1)</f>
        <v>#VALUE!</v>
      </c>
      <c r="N8" s="15" t="e">
        <f t="shared" ref="N8:N9" si="4">ROUNDDOWN($O$5*IF(M8="",1,M8/DAY(EOMONTH(A8,0))),-1)-E8</f>
        <v>#VALUE!</v>
      </c>
    </row>
    <row r="9" spans="1:15" ht="27" customHeight="1" thickBot="1">
      <c r="A9" s="13" t="e">
        <f>DATE('47計算'!B17,'47計算'!D17,1)</f>
        <v>#VALUE!</v>
      </c>
      <c r="B9" s="40">
        <f>'47計算'!J17</f>
        <v>0</v>
      </c>
      <c r="C9" s="41">
        <f>'47計算'!F17</f>
        <v>0</v>
      </c>
      <c r="D9" s="41">
        <f t="shared" si="0"/>
        <v>0</v>
      </c>
      <c r="E9" s="40">
        <f t="shared" si="1"/>
        <v>0</v>
      </c>
      <c r="F9" s="33">
        <f>'47計算'!H17+'47計算'!I17</f>
        <v>0</v>
      </c>
      <c r="G9" s="42">
        <f t="shared" si="2"/>
        <v>0</v>
      </c>
      <c r="H9" s="18"/>
      <c r="I9" s="19" t="e">
        <f>IF(AND('47計算'!$B$22=TRUE,'47計算'!$B$10&gt;=預かり保育!A9,'47計算'!$B$10&lt;=EOMONTH(預かり保育!A9,0)),TRUE,"")</f>
        <v>#VALUE!</v>
      </c>
      <c r="J9" s="20" t="e">
        <f>IF(AND('47計算'!$B$23=TRUE,'47計算'!$B$11&gt;=預かり保育!A9,'47計算'!$B$11&lt;=EOMONTH(預かり保育!A9,0)),TRUE,"")</f>
        <v>#VALUE!</v>
      </c>
      <c r="K9" s="28" t="e">
        <f>IF(OR(H9=TRUE,I9=TRUE),MAX('47計算'!$B$5,'47計算'!$B$10),"")</f>
        <v>#VALUE!</v>
      </c>
      <c r="L9" s="29" t="e">
        <f>IF(J9=TRUE,'47計算'!$B$11,"")</f>
        <v>#VALUE!</v>
      </c>
      <c r="M9" s="23" t="e">
        <f t="shared" si="3"/>
        <v>#VALUE!</v>
      </c>
      <c r="N9" s="15" t="e">
        <f t="shared" si="4"/>
        <v>#VALUE!</v>
      </c>
    </row>
    <row r="13" spans="1:15" ht="17.25">
      <c r="A13" s="14" t="s">
        <v>49</v>
      </c>
    </row>
    <row r="14" spans="1:15" ht="14.25" thickBot="1"/>
    <row r="15" spans="1:15" ht="28.5" customHeight="1" thickBot="1">
      <c r="A15" s="56" t="s">
        <v>50</v>
      </c>
      <c r="B15" s="154">
        <f>SUM(G7:G9)</f>
        <v>0</v>
      </c>
      <c r="C15" s="154"/>
      <c r="D15" s="154"/>
      <c r="E15" s="154"/>
    </row>
  </sheetData>
  <sheetProtection algorithmName="SHA-512" hashValue="flsLDaj8hOvJuX7k78wSKFXUdwGoH/L2uD0kpIeoViZJWWz2/deCj2ssDvSjwNhbXhJOQjbhOfh7NQjW6fREpg==" saltValue="JSE6VNDQqufK7xUbF1Z/7g==" spinCount="100000" sheet="1" objects="1" scenarios="1" selectLockedCells="1"/>
  <mergeCells count="13">
    <mergeCell ref="A5:A6"/>
    <mergeCell ref="H5:H6"/>
    <mergeCell ref="I5:I6"/>
    <mergeCell ref="N5:N6"/>
    <mergeCell ref="O5:O6"/>
    <mergeCell ref="F5:F6"/>
    <mergeCell ref="G5:G6"/>
    <mergeCell ref="B5:E5"/>
    <mergeCell ref="B15:E15"/>
    <mergeCell ref="J5:J6"/>
    <mergeCell ref="K5:K6"/>
    <mergeCell ref="M5:M6"/>
    <mergeCell ref="L5:L6"/>
  </mergeCells>
  <phoneticPr fontId="2"/>
  <conditionalFormatting sqref="A7:A9">
    <cfRule type="containsErrors" dxfId="1" priority="1">
      <formula>ISERROR(A7)</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P15"/>
  <sheetViews>
    <sheetView showGridLines="0" topLeftCell="E1" workbookViewId="0">
      <selection activeCell="P1" sqref="P1:Q1"/>
    </sheetView>
  </sheetViews>
  <sheetFormatPr defaultRowHeight="13.5"/>
  <cols>
    <col min="1" max="1" width="16.375" customWidth="1"/>
    <col min="2" max="2" width="17.875" customWidth="1"/>
    <col min="3" max="3" width="17.625" customWidth="1"/>
    <col min="4" max="4" width="16.375" customWidth="1"/>
    <col min="5" max="5" width="16.25" customWidth="1"/>
    <col min="6" max="8" width="16.5" customWidth="1"/>
    <col min="12" max="12" width="10.625" bestFit="1" customWidth="1"/>
    <col min="13" max="13" width="11.625" bestFit="1" customWidth="1"/>
    <col min="14" max="14" width="10.875" customWidth="1"/>
    <col min="15" max="15" width="13" customWidth="1"/>
    <col min="16" max="16" width="13.5" bestFit="1" customWidth="1"/>
  </cols>
  <sheetData>
    <row r="3" spans="1:16" ht="17.25">
      <c r="A3" s="14" t="s">
        <v>42</v>
      </c>
    </row>
    <row r="4" spans="1:16" ht="14.25" thickBot="1">
      <c r="P4" s="30" t="s">
        <v>41</v>
      </c>
    </row>
    <row r="5" spans="1:16" ht="18.75" customHeight="1">
      <c r="A5" s="162" t="s">
        <v>22</v>
      </c>
      <c r="B5" s="176" t="s">
        <v>43</v>
      </c>
      <c r="C5" s="178" t="s">
        <v>44</v>
      </c>
      <c r="D5" s="180" t="s">
        <v>45</v>
      </c>
      <c r="E5" s="182" t="s">
        <v>46</v>
      </c>
      <c r="F5" s="168" t="s">
        <v>47</v>
      </c>
      <c r="G5" s="60"/>
      <c r="H5" s="62"/>
      <c r="I5" s="164" t="s">
        <v>35</v>
      </c>
      <c r="J5" s="165" t="s">
        <v>36</v>
      </c>
      <c r="K5" s="155" t="s">
        <v>37</v>
      </c>
      <c r="L5" s="156" t="s">
        <v>11</v>
      </c>
      <c r="M5" s="160" t="s">
        <v>12</v>
      </c>
      <c r="N5" s="158" t="s">
        <v>38</v>
      </c>
      <c r="O5" s="166" t="s">
        <v>40</v>
      </c>
      <c r="P5" s="167" t="e">
        <f>IF('46計算'!B3&gt;=3,37000,42000)</f>
        <v>#VALUE!</v>
      </c>
    </row>
    <row r="6" spans="1:16" ht="54" customHeight="1" thickBot="1">
      <c r="A6" s="163"/>
      <c r="B6" s="177"/>
      <c r="C6" s="179"/>
      <c r="D6" s="181"/>
      <c r="E6" s="183"/>
      <c r="F6" s="169"/>
      <c r="G6" s="60"/>
      <c r="H6" s="62"/>
      <c r="I6" s="164"/>
      <c r="J6" s="165"/>
      <c r="K6" s="155"/>
      <c r="L6" s="157"/>
      <c r="M6" s="161"/>
      <c r="N6" s="159"/>
      <c r="O6" s="166"/>
      <c r="P6" s="167"/>
    </row>
    <row r="7" spans="1:16" ht="27" customHeight="1">
      <c r="A7" s="11" t="e">
        <f>DATE('46計算'!B15,'46計算'!D15,1)</f>
        <v>#VALUE!</v>
      </c>
      <c r="B7" s="44">
        <f>'46計算'!H15</f>
        <v>0</v>
      </c>
      <c r="C7" s="45">
        <f>'46計算'!I15</f>
        <v>0</v>
      </c>
      <c r="D7" s="46">
        <f>B7+C7</f>
        <v>0</v>
      </c>
      <c r="E7" s="47" t="e">
        <f>O7</f>
        <v>#VALUE!</v>
      </c>
      <c r="F7" s="47">
        <f>IF(ISERROR(MIN(D7,E7)),0,MIN(D7,E7))</f>
        <v>0</v>
      </c>
      <c r="G7" s="61"/>
      <c r="H7" s="44"/>
      <c r="I7" s="18" t="e">
        <f>IF(AND('46計算'!$B$21=TRUE,'46計算'!$B$5&gt;=認可外!A7,'46計算'!$B$5&lt;=EOMONTH(認可外!A7,0)),TRUE,"")</f>
        <v>#VALUE!</v>
      </c>
      <c r="J7" s="19" t="e">
        <f>IF(AND('46計算'!$B$22=TRUE,'46計算'!$B$10&gt;=認可外!A7,'46計算'!$B$10&lt;=EOMONTH(認可外!A7,0)),TRUE,"")</f>
        <v>#VALUE!</v>
      </c>
      <c r="K7" s="20" t="e">
        <f>IF(AND('46計算'!$B$23=TRUE,'46計算'!$B$11&gt;=認可外!A7,'46計算'!$B$11&lt;=EOMONTH(認可外!A7,0)),TRUE,"")</f>
        <v>#VALUE!</v>
      </c>
      <c r="L7" s="24" t="e">
        <f>IF(OR(I7=TRUE,J7=TRUE),MAX('46計算'!$B$5,'46計算'!$B$10),"")</f>
        <v>#VALUE!</v>
      </c>
      <c r="M7" s="25" t="e">
        <f>IF(K7=TRUE,'46計算'!$B$11,"")</f>
        <v>#VALUE!</v>
      </c>
      <c r="N7" s="21" t="e">
        <f>IF(AND(L7="",M7=""),"",IF(M7="",EOMONTH(A7,0),M7)-IF(L7="",A7,L7)+1)</f>
        <v>#VALUE!</v>
      </c>
      <c r="O7" s="15" t="e">
        <f>ROUNDDOWN($P$5*IF(N7="",1,N7/DAY(EOMONTH(A7,0))),-1)</f>
        <v>#VALUE!</v>
      </c>
      <c r="P7" s="15"/>
    </row>
    <row r="8" spans="1:16" ht="27" customHeight="1">
      <c r="A8" s="12" t="e">
        <f>DATE('46計算'!B16,'46計算'!D16,1)</f>
        <v>#VALUE!</v>
      </c>
      <c r="B8" s="48">
        <f>'46計算'!H16</f>
        <v>0</v>
      </c>
      <c r="C8" s="49">
        <f>'46計算'!I16</f>
        <v>0</v>
      </c>
      <c r="D8" s="50">
        <f t="shared" ref="D8:D9" si="0">B8+C8</f>
        <v>0</v>
      </c>
      <c r="E8" s="51" t="e">
        <f t="shared" ref="E8:E9" si="1">O8</f>
        <v>#VALUE!</v>
      </c>
      <c r="F8" s="51">
        <f t="shared" ref="F8:F9" si="2">IF(ISERROR(MIN(D8,E8)),0,MIN(D8,E8))</f>
        <v>0</v>
      </c>
      <c r="G8" s="61"/>
      <c r="H8" s="44"/>
      <c r="I8" s="18" t="e">
        <f>IF(AND('46計算'!$B$21=TRUE,'46計算'!$B$5&gt;=認可外!A8,'46計算'!$B$5&lt;=EOMONTH(認可外!A8,0)),TRUE,"")</f>
        <v>#VALUE!</v>
      </c>
      <c r="J8" s="19" t="e">
        <f>IF(AND('46計算'!$B$22=TRUE,'46計算'!$B$10&gt;=認可外!A8,'46計算'!$B$10&lt;=EOMONTH(認可外!A8,0)),TRUE,"")</f>
        <v>#VALUE!</v>
      </c>
      <c r="K8" s="20" t="e">
        <f>IF(AND('46計算'!$B$23=TRUE,'46計算'!$B$11&gt;=認可外!A8,'46計算'!$B$11&lt;=EOMONTH(認可外!A8,0)),TRUE,"")</f>
        <v>#VALUE!</v>
      </c>
      <c r="L8" s="26" t="e">
        <f>IF(OR(I8=TRUE,J8=TRUE),MAX('46計算'!$B$5,'46計算'!$B$10),"")</f>
        <v>#VALUE!</v>
      </c>
      <c r="M8" s="27" t="e">
        <f>IF(K8=TRUE,'46計算'!$B$11,"")</f>
        <v>#VALUE!</v>
      </c>
      <c r="N8" s="22" t="e">
        <f>IF(AND(L8="",M8=""),"",IF(M8="",EOMONTH(A8,0),M8)-IF(L8="",A8,L8)+1)</f>
        <v>#VALUE!</v>
      </c>
      <c r="O8" s="15" t="e">
        <f>ROUNDDOWN($P$5*IF(N8="",1,N8/DAY(EOMONTH(A8,0))),-1)</f>
        <v>#VALUE!</v>
      </c>
    </row>
    <row r="9" spans="1:16" ht="27" customHeight="1" thickBot="1">
      <c r="A9" s="13" t="e">
        <f>DATE('46計算'!B17,'46計算'!D17,1)</f>
        <v>#VALUE!</v>
      </c>
      <c r="B9" s="52">
        <f>'46計算'!H17</f>
        <v>0</v>
      </c>
      <c r="C9" s="53">
        <f>'46計算'!I17</f>
        <v>0</v>
      </c>
      <c r="D9" s="54">
        <f t="shared" si="0"/>
        <v>0</v>
      </c>
      <c r="E9" s="55" t="e">
        <f t="shared" si="1"/>
        <v>#VALUE!</v>
      </c>
      <c r="F9" s="55">
        <f t="shared" si="2"/>
        <v>0</v>
      </c>
      <c r="G9" s="61"/>
      <c r="H9" s="44"/>
      <c r="I9" s="18"/>
      <c r="J9" s="19" t="e">
        <f>IF(AND('46計算'!$B$22=TRUE,'46計算'!$B$10&gt;=認可外!A9,'46計算'!$B$10&lt;=EOMONTH(認可外!A9,0)),TRUE,"")</f>
        <v>#VALUE!</v>
      </c>
      <c r="K9" s="20" t="e">
        <f>IF(AND('46計算'!$B$23=TRUE,'46計算'!$B$11&gt;=認可外!A9,'46計算'!$B$11&lt;=EOMONTH(認可外!A9,0)),TRUE,"")</f>
        <v>#VALUE!</v>
      </c>
      <c r="L9" s="28" t="e">
        <f>IF(OR(I9=TRUE,J9=TRUE),MAX('46計算'!$B$5,'46計算'!$B$10),"")</f>
        <v>#VALUE!</v>
      </c>
      <c r="M9" s="29" t="e">
        <f>IF(K9=TRUE,'46計算'!$B$11,"")</f>
        <v>#VALUE!</v>
      </c>
      <c r="N9" s="23" t="e">
        <f>IF(AND(L9="",M9=""),"",IF(M9="",EOMONTH(A9,0),M9)-IF(L9="",A9,L9)+1)</f>
        <v>#VALUE!</v>
      </c>
      <c r="O9" s="15" t="e">
        <f>ROUNDDOWN($P$5*IF(N9="",1,N9/DAY(EOMONTH(A9,0))),-1)</f>
        <v>#VALUE!</v>
      </c>
    </row>
    <row r="13" spans="1:16" ht="17.25">
      <c r="A13" s="14" t="s">
        <v>49</v>
      </c>
    </row>
    <row r="14" spans="1:16" ht="14.25" thickBot="1"/>
    <row r="15" spans="1:16" ht="29.25" customHeight="1" thickBot="1">
      <c r="A15" s="56" t="s">
        <v>50</v>
      </c>
      <c r="B15" s="175">
        <f>SUM(F7:F9)</f>
        <v>0</v>
      </c>
      <c r="C15" s="175"/>
      <c r="D15" s="175"/>
      <c r="E15" s="175"/>
    </row>
  </sheetData>
  <sheetProtection algorithmName="SHA-512" hashValue="1cYl2p5WI0LN3K52nxXX5an7EyiNf0Uki+73EkEBMgZMkTmun6VXrGogS+wgmPsLZvbj5djEpT3n0A2+rSHRCw==" saltValue="KQCsZT/+LqMpyVthWklj+g==" spinCount="100000" sheet="1" objects="1" scenarios="1" selectLockedCells="1"/>
  <mergeCells count="15">
    <mergeCell ref="O5:O6"/>
    <mergeCell ref="P5:P6"/>
    <mergeCell ref="A5:A6"/>
    <mergeCell ref="F5:F6"/>
    <mergeCell ref="I5:I6"/>
    <mergeCell ref="J5:J6"/>
    <mergeCell ref="B5:B6"/>
    <mergeCell ref="C5:C6"/>
    <mergeCell ref="D5:D6"/>
    <mergeCell ref="E5:E6"/>
    <mergeCell ref="B15:E15"/>
    <mergeCell ref="K5:K6"/>
    <mergeCell ref="L5:L6"/>
    <mergeCell ref="M5:M6"/>
    <mergeCell ref="N5:N6"/>
  </mergeCells>
  <phoneticPr fontId="2"/>
  <conditionalFormatting sqref="A7:A9">
    <cfRule type="containsErrors" dxfId="0" priority="1">
      <formula>ISERROR(A7)</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ポータル</vt:lpstr>
      <vt:lpstr>46号入力</vt:lpstr>
      <vt:lpstr>47号入力</vt:lpstr>
      <vt:lpstr>月途中認定開始（市町村間の転出入）があった場合</vt:lpstr>
      <vt:lpstr>46計算</vt:lpstr>
      <vt:lpstr>47計算</vt:lpstr>
      <vt:lpstr>預かり保育</vt:lpstr>
      <vt:lpstr>認可外</vt:lpstr>
      <vt:lpstr>'46号入力'!Print_Area</vt:lpstr>
      <vt:lpstr>'月途中認定開始（市町村間の転出入）があった場合'!Print_Area</vt:lpstr>
    </vt:vector>
  </TitlesOfParts>
  <Company>つくば市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Administrator</cp:lastModifiedBy>
  <dcterms:created xsi:type="dcterms:W3CDTF">2019-12-16T05:19:52Z</dcterms:created>
  <dcterms:modified xsi:type="dcterms:W3CDTF">2020-06-23T06:30:33Z</dcterms:modified>
</cp:coreProperties>
</file>