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codeName="ThisWorkbook"/>
  <xr:revisionPtr revIDLastSave="0" documentId="8_{6DF4CB76-7868-4CE8-AB28-3C775FC8F71D}" xr6:coauthVersionLast="36" xr6:coauthVersionMax="36" xr10:uidLastSave="{00000000-0000-0000-0000-000000000000}"/>
  <workbookProtection workbookAlgorithmName="SHA-512" workbookHashValue="0f13l1ympw8KTOyQLOUuvPA6AkCumug4NPkth/dFLmON+wNwaaA9x4zw+u7vaKito2koSKKRZ2zDh1UbW7LH4Q==" workbookSaltValue="TghDQjZ1q2+8uw6/6e9beA==" workbookSpinCount="100000" lockStructure="1"/>
  <bookViews>
    <workbookView xWindow="0" yWindow="0" windowWidth="19200" windowHeight="6645" tabRatio="827" xr2:uid="{FE969FE4-3182-420F-8F47-438BB500422D}"/>
  </bookViews>
  <sheets>
    <sheet name="つくば市医療機関コード" sheetId="17" r:id="rId1"/>
    <sheet name="入力シート" sheetId="32" r:id="rId2"/>
    <sheet name="請求書" sheetId="13" r:id="rId3"/>
    <sheet name="実施報告書①(定期・任意)" sheetId="33" r:id="rId4"/>
    <sheet name="実施報告書②(高ｲﾝﾌﾙ) " sheetId="29" state="hidden" r:id="rId5"/>
    <sheet name="実施報告書③(高ｺﾛﾅ)" sheetId="34" state="hidden" r:id="rId6"/>
    <sheet name="実施報告書④(小児ｲﾝﾌﾙ)" sheetId="23" state="hidden" r:id="rId7"/>
    <sheet name="請求書等医療機関一覧用" sheetId="12" state="hidden" r:id="rId8"/>
    <sheet name="印刷等(編集しない)" sheetId="25" state="hidden" r:id="rId9"/>
    <sheet name="封筒" sheetId="26" state="hidden" r:id="rId10"/>
    <sheet name="HP" sheetId="27" state="hidden" r:id="rId11"/>
    <sheet name="HP (英語版)" sheetId="35" state="hidden" r:id="rId12"/>
  </sheets>
  <definedNames>
    <definedName name="_xlnm._FilterDatabase" localSheetId="0" hidden="1">つくば市医療機関コード!$A$5:$F$5</definedName>
    <definedName name="_xlnm._FilterDatabase" localSheetId="7" hidden="1">請求書等医療機関一覧用!$A$3:$BE$163</definedName>
    <definedName name="_xlnm.Print_Area" localSheetId="10">HP!$B$1:$Z$168</definedName>
    <definedName name="_xlnm.Print_Area" localSheetId="11">'HP (英語版)'!$B$1:$Z$171</definedName>
    <definedName name="_xlnm.Print_Area" localSheetId="3">'実施報告書①(定期・任意)'!$A$1:$P$47</definedName>
    <definedName name="_xlnm.Print_Area" localSheetId="4">'実施報告書②(高ｲﾝﾌﾙ) '!$A$1:$N$37</definedName>
    <definedName name="_xlnm.Print_Area" localSheetId="5">'実施報告書③(高ｺﾛﾅ)'!$A$1:$N$36</definedName>
    <definedName name="_xlnm.Print_Area" localSheetId="6">'実施報告書④(小児ｲﾝﾌﾙ)'!$A$1:$O$32</definedName>
    <definedName name="_xlnm.Print_Area" localSheetId="2">請求書!$A$1:$V$55</definedName>
    <definedName name="_xlnm.Print_Area" localSheetId="1">入力シート!$A$1:$Z$95</definedName>
    <definedName name="_xlnm.Print_Area" localSheetId="9">封筒!$A$1:$Y$13</definedName>
    <definedName name="_xlnm.Print_Titles" localSheetId="10">HP!$5:$5</definedName>
    <definedName name="_xlnm.Print_Titles" localSheetId="11">'HP (英語版)'!$6:$8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6" i="27" l="1"/>
  <c r="C76" i="27"/>
  <c r="D76" i="27"/>
  <c r="E76" i="27"/>
  <c r="F76" i="27"/>
  <c r="G76" i="27"/>
  <c r="H76" i="27"/>
  <c r="I76" i="27"/>
  <c r="J76" i="27"/>
  <c r="K76" i="27"/>
  <c r="L76" i="27"/>
  <c r="M76" i="27"/>
  <c r="N76" i="27"/>
  <c r="O76" i="27"/>
  <c r="P76" i="27"/>
  <c r="Q76" i="27"/>
  <c r="R76" i="27"/>
  <c r="S76" i="27"/>
  <c r="T76" i="27"/>
  <c r="U76" i="27"/>
  <c r="V76" i="27"/>
  <c r="W76" i="27"/>
  <c r="X76" i="27"/>
  <c r="Y76" i="27"/>
  <c r="Z76" i="27"/>
  <c r="AA76" i="27"/>
  <c r="B77" i="27"/>
  <c r="C77" i="27"/>
  <c r="D77" i="27"/>
  <c r="E77" i="27"/>
  <c r="F77" i="27"/>
  <c r="G77" i="27"/>
  <c r="H77" i="27"/>
  <c r="I77" i="27"/>
  <c r="J77" i="27"/>
  <c r="K77" i="27"/>
  <c r="L77" i="27"/>
  <c r="M77" i="27"/>
  <c r="N77" i="27"/>
  <c r="O77" i="27"/>
  <c r="P77" i="27"/>
  <c r="Q77" i="27"/>
  <c r="R77" i="27"/>
  <c r="S77" i="27"/>
  <c r="T77" i="27"/>
  <c r="U77" i="27"/>
  <c r="V77" i="27"/>
  <c r="W77" i="27"/>
  <c r="X77" i="27"/>
  <c r="Y77" i="27"/>
  <c r="Z77" i="27"/>
  <c r="AA77" i="27"/>
  <c r="B36" i="35" l="1"/>
  <c r="C36" i="35"/>
  <c r="D36" i="35"/>
  <c r="E36" i="35"/>
  <c r="F36" i="35"/>
  <c r="G36" i="35"/>
  <c r="H36" i="35"/>
  <c r="I36" i="35"/>
  <c r="J36" i="35"/>
  <c r="K36" i="35"/>
  <c r="L36" i="35"/>
  <c r="M36" i="35"/>
  <c r="N36" i="35"/>
  <c r="O36" i="35"/>
  <c r="P36" i="35"/>
  <c r="Q36" i="35"/>
  <c r="R36" i="35"/>
  <c r="S36" i="35"/>
  <c r="T36" i="35"/>
  <c r="U36" i="35"/>
  <c r="V36" i="35"/>
  <c r="W36" i="35"/>
  <c r="X36" i="35"/>
  <c r="Y36" i="35"/>
  <c r="Z36" i="35"/>
  <c r="B33" i="27" l="1"/>
  <c r="C33" i="27"/>
  <c r="D33" i="27"/>
  <c r="E33" i="27"/>
  <c r="F33" i="27"/>
  <c r="G33" i="27"/>
  <c r="H33" i="27"/>
  <c r="I33" i="27"/>
  <c r="J33" i="27"/>
  <c r="K33" i="27"/>
  <c r="L33" i="27"/>
  <c r="M33" i="27"/>
  <c r="N33" i="27"/>
  <c r="O33" i="27"/>
  <c r="P33" i="27"/>
  <c r="Q33" i="27"/>
  <c r="R33" i="27"/>
  <c r="S33" i="27"/>
  <c r="T33" i="27"/>
  <c r="U33" i="27"/>
  <c r="V33" i="27"/>
  <c r="W33" i="27"/>
  <c r="X33" i="27"/>
  <c r="Y33" i="27"/>
  <c r="Z33" i="27"/>
  <c r="AA24" i="27" l="1"/>
  <c r="AA25" i="27"/>
  <c r="AA26" i="27"/>
  <c r="AA27" i="27"/>
  <c r="AA28" i="27"/>
  <c r="AA29" i="27"/>
  <c r="AA30" i="27"/>
  <c r="BB158" i="12"/>
  <c r="BB159" i="12"/>
  <c r="BB160" i="12"/>
  <c r="AT160" i="12"/>
  <c r="AU160" i="12"/>
  <c r="AV160" i="12"/>
  <c r="AW160" i="12"/>
  <c r="AX160" i="12"/>
  <c r="AV159" i="12" l="1"/>
  <c r="AA163" i="35"/>
  <c r="AA96" i="35"/>
  <c r="AA93" i="27"/>
  <c r="AA159" i="27"/>
  <c r="B96" i="35" l="1"/>
  <c r="C96" i="35"/>
  <c r="D96" i="35"/>
  <c r="E96" i="35"/>
  <c r="F96" i="35"/>
  <c r="G96" i="35"/>
  <c r="H96" i="35"/>
  <c r="I96" i="35"/>
  <c r="J96" i="35"/>
  <c r="K96" i="35"/>
  <c r="L96" i="35"/>
  <c r="M96" i="35"/>
  <c r="N96" i="35"/>
  <c r="O96" i="35"/>
  <c r="P96" i="35"/>
  <c r="Q96" i="35"/>
  <c r="R96" i="35"/>
  <c r="S96" i="35"/>
  <c r="T96" i="35"/>
  <c r="U96" i="35"/>
  <c r="V96" i="35"/>
  <c r="W96" i="35"/>
  <c r="X96" i="35"/>
  <c r="Y96" i="35"/>
  <c r="Z96" i="35"/>
  <c r="B163" i="35"/>
  <c r="C163" i="35"/>
  <c r="D163" i="35"/>
  <c r="E163" i="35"/>
  <c r="F163" i="35"/>
  <c r="G163" i="35"/>
  <c r="H163" i="35"/>
  <c r="I163" i="35"/>
  <c r="J163" i="35"/>
  <c r="K163" i="35"/>
  <c r="L163" i="35"/>
  <c r="M163" i="35"/>
  <c r="N163" i="35"/>
  <c r="O163" i="35"/>
  <c r="P163" i="35"/>
  <c r="Q163" i="35"/>
  <c r="R163" i="35"/>
  <c r="S163" i="35"/>
  <c r="T163" i="35"/>
  <c r="U163" i="35"/>
  <c r="V163" i="35"/>
  <c r="W163" i="35"/>
  <c r="X163" i="35"/>
  <c r="Y163" i="35"/>
  <c r="Z163" i="35"/>
  <c r="B160" i="27"/>
  <c r="B159" i="27"/>
  <c r="C159" i="27"/>
  <c r="D159" i="27"/>
  <c r="E159" i="27"/>
  <c r="F159" i="27"/>
  <c r="G159" i="27"/>
  <c r="H159" i="27"/>
  <c r="I159" i="27"/>
  <c r="J159" i="27"/>
  <c r="K159" i="27"/>
  <c r="L159" i="27"/>
  <c r="M159" i="27"/>
  <c r="N159" i="27"/>
  <c r="O159" i="27"/>
  <c r="P159" i="27"/>
  <c r="Q159" i="27"/>
  <c r="R159" i="27"/>
  <c r="S159" i="27"/>
  <c r="T159" i="27"/>
  <c r="U159" i="27"/>
  <c r="V159" i="27"/>
  <c r="W159" i="27"/>
  <c r="X159" i="27"/>
  <c r="Y159" i="27"/>
  <c r="Z159" i="27"/>
  <c r="B93" i="27"/>
  <c r="C93" i="27"/>
  <c r="D93" i="27"/>
  <c r="E93" i="27"/>
  <c r="F93" i="27"/>
  <c r="G93" i="27"/>
  <c r="H93" i="27"/>
  <c r="I93" i="27"/>
  <c r="J93" i="27"/>
  <c r="K93" i="27"/>
  <c r="L93" i="27"/>
  <c r="M93" i="27"/>
  <c r="N93" i="27"/>
  <c r="O93" i="27"/>
  <c r="P93" i="27"/>
  <c r="Q93" i="27"/>
  <c r="R93" i="27"/>
  <c r="S93" i="27"/>
  <c r="T93" i="27"/>
  <c r="U93" i="27"/>
  <c r="V93" i="27"/>
  <c r="W93" i="27"/>
  <c r="X93" i="27"/>
  <c r="Y93" i="27"/>
  <c r="Z93" i="27"/>
  <c r="BD157" i="12"/>
  <c r="BE157" i="12"/>
  <c r="BD158" i="12"/>
  <c r="BE158" i="12"/>
  <c r="BD159" i="12"/>
  <c r="BE159" i="12"/>
  <c r="BD160" i="12"/>
  <c r="BE160" i="12"/>
  <c r="BD161" i="12"/>
  <c r="BE161" i="12"/>
  <c r="BD162" i="12"/>
  <c r="BE162" i="12"/>
  <c r="BD163" i="12"/>
  <c r="BE163" i="12"/>
  <c r="AT158" i="12"/>
  <c r="AU158" i="12"/>
  <c r="AT159" i="12"/>
  <c r="AU159" i="12"/>
  <c r="AW159" i="12" l="1"/>
  <c r="AX159" i="12"/>
  <c r="AW5" i="12"/>
  <c r="AW6" i="12"/>
  <c r="AW7" i="12"/>
  <c r="AW8" i="12"/>
  <c r="AW9" i="12"/>
  <c r="AW10" i="12"/>
  <c r="AW11" i="12"/>
  <c r="AW12" i="12"/>
  <c r="AW13" i="12"/>
  <c r="AW14" i="12"/>
  <c r="AW15" i="12"/>
  <c r="AW16" i="12"/>
  <c r="AW17" i="12"/>
  <c r="AW18" i="12"/>
  <c r="AW19" i="12"/>
  <c r="AW20" i="12"/>
  <c r="AW21" i="12"/>
  <c r="AW22" i="12"/>
  <c r="AW23" i="12"/>
  <c r="AW24" i="12"/>
  <c r="AW25" i="12"/>
  <c r="AW26" i="12"/>
  <c r="AW27" i="12"/>
  <c r="AW28" i="12"/>
  <c r="AW29" i="12"/>
  <c r="AW30" i="12"/>
  <c r="AW31" i="12"/>
  <c r="AW32" i="12"/>
  <c r="AW33" i="12"/>
  <c r="AW34" i="12"/>
  <c r="AW35" i="12"/>
  <c r="AW36" i="12"/>
  <c r="AW37" i="12"/>
  <c r="AW38" i="12"/>
  <c r="AW39" i="12"/>
  <c r="AW40" i="12"/>
  <c r="AW41" i="12"/>
  <c r="AW42" i="12"/>
  <c r="AW43" i="12"/>
  <c r="AW44" i="12"/>
  <c r="AW45" i="12"/>
  <c r="AW46" i="12"/>
  <c r="AW47" i="12"/>
  <c r="AW48" i="12"/>
  <c r="AW49" i="12"/>
  <c r="AW50" i="12"/>
  <c r="AW51" i="12"/>
  <c r="AW52" i="12"/>
  <c r="AW53" i="12"/>
  <c r="AW54" i="12"/>
  <c r="AW55" i="12"/>
  <c r="AW56" i="12"/>
  <c r="AW57" i="12"/>
  <c r="AW58" i="12"/>
  <c r="AW59" i="12"/>
  <c r="AW60" i="12"/>
  <c r="AW61" i="12"/>
  <c r="AW62" i="12"/>
  <c r="AW63" i="12"/>
  <c r="AW64" i="12"/>
  <c r="AW65" i="12"/>
  <c r="AW66" i="12"/>
  <c r="AW67" i="12"/>
  <c r="AW68" i="12"/>
  <c r="AW69" i="12"/>
  <c r="AW70" i="12"/>
  <c r="AW71" i="12"/>
  <c r="AW72" i="12"/>
  <c r="AW73" i="12"/>
  <c r="AW74" i="12"/>
  <c r="AW75" i="12"/>
  <c r="AW76" i="12"/>
  <c r="AW77" i="12"/>
  <c r="AW78" i="12"/>
  <c r="AW79" i="12"/>
  <c r="AW80" i="12"/>
  <c r="AW81" i="12"/>
  <c r="AW82" i="12"/>
  <c r="AW83" i="12"/>
  <c r="AW84" i="12"/>
  <c r="AW85" i="12"/>
  <c r="AW86" i="12"/>
  <c r="AW87" i="12"/>
  <c r="AW88" i="12"/>
  <c r="AW89" i="12"/>
  <c r="AW90" i="12"/>
  <c r="AW91" i="12"/>
  <c r="AW92" i="12"/>
  <c r="AW93" i="12"/>
  <c r="AW94" i="12"/>
  <c r="AW95" i="12"/>
  <c r="AW96" i="12"/>
  <c r="AW97" i="12"/>
  <c r="AW98" i="12"/>
  <c r="AW99" i="12"/>
  <c r="AW100" i="12"/>
  <c r="AW101" i="12"/>
  <c r="AW102" i="12"/>
  <c r="AW103" i="12"/>
  <c r="AW104" i="12"/>
  <c r="AW105" i="12"/>
  <c r="AW106" i="12"/>
  <c r="AW107" i="12"/>
  <c r="AW108" i="12"/>
  <c r="AW109" i="12"/>
  <c r="AW110" i="12"/>
  <c r="AW111" i="12"/>
  <c r="AW112" i="12"/>
  <c r="AW113" i="12"/>
  <c r="AW114" i="12"/>
  <c r="AW115" i="12"/>
  <c r="AW116" i="12"/>
  <c r="AW117" i="12"/>
  <c r="AW118" i="12"/>
  <c r="AW119" i="12"/>
  <c r="AW120" i="12"/>
  <c r="AW121" i="12"/>
  <c r="AW122" i="12"/>
  <c r="AW123" i="12"/>
  <c r="AW124" i="12"/>
  <c r="AW125" i="12"/>
  <c r="AW126" i="12"/>
  <c r="AW127" i="12"/>
  <c r="AW128" i="12"/>
  <c r="AW129" i="12"/>
  <c r="AW130" i="12"/>
  <c r="AW131" i="12"/>
  <c r="AW132" i="12"/>
  <c r="AW133" i="12"/>
  <c r="AW134" i="12"/>
  <c r="AW135" i="12"/>
  <c r="AW136" i="12"/>
  <c r="AW137" i="12"/>
  <c r="AW138" i="12"/>
  <c r="AW139" i="12"/>
  <c r="AW140" i="12"/>
  <c r="AW141" i="12"/>
  <c r="AW142" i="12"/>
  <c r="AW143" i="12"/>
  <c r="AW144" i="12"/>
  <c r="AW145" i="12"/>
  <c r="AW146" i="12"/>
  <c r="AW147" i="12"/>
  <c r="AW148" i="12"/>
  <c r="AW149" i="12"/>
  <c r="AW150" i="12"/>
  <c r="AW151" i="12"/>
  <c r="AW152" i="12"/>
  <c r="AW153" i="12"/>
  <c r="AW154" i="12"/>
  <c r="AW155" i="12"/>
  <c r="AW156" i="12"/>
  <c r="AW157" i="12"/>
  <c r="AW158" i="12"/>
  <c r="AW4" i="12"/>
  <c r="AT4" i="12"/>
  <c r="AU4" i="12"/>
  <c r="AV158" i="12"/>
  <c r="AX158" i="12" l="1"/>
  <c r="BE156" i="12" l="1"/>
  <c r="BE155" i="12"/>
  <c r="BE154" i="12"/>
  <c r="BE153" i="12"/>
  <c r="BE152" i="12"/>
  <c r="BE150" i="12"/>
  <c r="BE146" i="12"/>
  <c r="BE145" i="12"/>
  <c r="BE144" i="12"/>
  <c r="BE143" i="12"/>
  <c r="BE142" i="12"/>
  <c r="BE141" i="12"/>
  <c r="BE139" i="12"/>
  <c r="BE138" i="12"/>
  <c r="BE137" i="12"/>
  <c r="BE136" i="12"/>
  <c r="BE135" i="12"/>
  <c r="BE134" i="12"/>
  <c r="BE133" i="12"/>
  <c r="BE132" i="12"/>
  <c r="BE131" i="12"/>
  <c r="BE130" i="12"/>
  <c r="BE128" i="12"/>
  <c r="BE127" i="12"/>
  <c r="BE126" i="12"/>
  <c r="BE125" i="12"/>
  <c r="BE124" i="12"/>
  <c r="BE123" i="12"/>
  <c r="BE122" i="12"/>
  <c r="BE121" i="12"/>
  <c r="BE120" i="12"/>
  <c r="BE119" i="12"/>
  <c r="BE118" i="12"/>
  <c r="BE117" i="12"/>
  <c r="BE116" i="12"/>
  <c r="BE114" i="12"/>
  <c r="BE113" i="12"/>
  <c r="BE112" i="12"/>
  <c r="BE111" i="12"/>
  <c r="BE110" i="12"/>
  <c r="BE109" i="12"/>
  <c r="BE108" i="12"/>
  <c r="BE107" i="12"/>
  <c r="BE104" i="12"/>
  <c r="BE103" i="12"/>
  <c r="BE102" i="12"/>
  <c r="BE101" i="12"/>
  <c r="BE100" i="12"/>
  <c r="BE99" i="12"/>
  <c r="BE98" i="12"/>
  <c r="BE97" i="12"/>
  <c r="BE96" i="12"/>
  <c r="BE95" i="12"/>
  <c r="BE94" i="12"/>
  <c r="BE93" i="12"/>
  <c r="BE92" i="12"/>
  <c r="BE91" i="12"/>
  <c r="BE90" i="12"/>
  <c r="BE89" i="12"/>
  <c r="BE88" i="12"/>
  <c r="BE87" i="12"/>
  <c r="BE86" i="12"/>
  <c r="BE85" i="12"/>
  <c r="BE84" i="12"/>
  <c r="BE83" i="12"/>
  <c r="BE82" i="12"/>
  <c r="BE81" i="12"/>
  <c r="BE80" i="12"/>
  <c r="BE79" i="12"/>
  <c r="BE78" i="12"/>
  <c r="BE77" i="12"/>
  <c r="BE76" i="12"/>
  <c r="BE75" i="12"/>
  <c r="BE74" i="12"/>
  <c r="BE73" i="12"/>
  <c r="BE72" i="12"/>
  <c r="BE71" i="12"/>
  <c r="BE70" i="12"/>
  <c r="BE69" i="12"/>
  <c r="BE68" i="12"/>
  <c r="BE67" i="12"/>
  <c r="BE66" i="12"/>
  <c r="BE65" i="12"/>
  <c r="BE64" i="12"/>
  <c r="BE63" i="12"/>
  <c r="BE62" i="12"/>
  <c r="BE61" i="12"/>
  <c r="BE60" i="12"/>
  <c r="BE59" i="12"/>
  <c r="BE58" i="12"/>
  <c r="BE57" i="12"/>
  <c r="BE56" i="12"/>
  <c r="BE55" i="12"/>
  <c r="BE54" i="12"/>
  <c r="BE53" i="12"/>
  <c r="BE52" i="12"/>
  <c r="BE51" i="12"/>
  <c r="BE50" i="12"/>
  <c r="BE49" i="12"/>
  <c r="BE48" i="12"/>
  <c r="BE47" i="12"/>
  <c r="BE46" i="12"/>
  <c r="BE45" i="12"/>
  <c r="BE44" i="12"/>
  <c r="BE43" i="12"/>
  <c r="BE42" i="12"/>
  <c r="BE41" i="12"/>
  <c r="BE39" i="12"/>
  <c r="BE38" i="12"/>
  <c r="BE37" i="12"/>
  <c r="BE36" i="12"/>
  <c r="BE35" i="12"/>
  <c r="BE34" i="12"/>
  <c r="BE33" i="12"/>
  <c r="BE32" i="12"/>
  <c r="BE31" i="12"/>
  <c r="BE30" i="12"/>
  <c r="BE29" i="12"/>
  <c r="BE28" i="12"/>
  <c r="BE27" i="12"/>
  <c r="BE26" i="12"/>
  <c r="BE25" i="12"/>
  <c r="BE24" i="12"/>
  <c r="BE23" i="12"/>
  <c r="BE22" i="12"/>
  <c r="BE21" i="12"/>
  <c r="BE20" i="12"/>
  <c r="BE18" i="12"/>
  <c r="BE17" i="12"/>
  <c r="BE16" i="12"/>
  <c r="BE15" i="12"/>
  <c r="BE13" i="12"/>
  <c r="BE12" i="12"/>
  <c r="BE10" i="12"/>
  <c r="BE9" i="12"/>
  <c r="BE8" i="12"/>
  <c r="BE7" i="12"/>
  <c r="BE5" i="12"/>
  <c r="BE4" i="12"/>
  <c r="BE11" i="12"/>
  <c r="BE14" i="12"/>
  <c r="BE19" i="12"/>
  <c r="BE40" i="12"/>
  <c r="BE105" i="12"/>
  <c r="BE106" i="12"/>
  <c r="BE115" i="12"/>
  <c r="BE129" i="12"/>
  <c r="BE140" i="12"/>
  <c r="BE147" i="12"/>
  <c r="BE148" i="12"/>
  <c r="BE149" i="12"/>
  <c r="BE151" i="12"/>
  <c r="BD79" i="12"/>
  <c r="BD80" i="12"/>
  <c r="BD81" i="12"/>
  <c r="BD82" i="12"/>
  <c r="BD83" i="12"/>
  <c r="BD84" i="12"/>
  <c r="BD85" i="12"/>
  <c r="BD86" i="12"/>
  <c r="BD87" i="12"/>
  <c r="BD88" i="12"/>
  <c r="BD89" i="12"/>
  <c r="BD90" i="12"/>
  <c r="BD91" i="12"/>
  <c r="BD92" i="12"/>
  <c r="BD93" i="12"/>
  <c r="BD94" i="12"/>
  <c r="BD95" i="12"/>
  <c r="BD96" i="12"/>
  <c r="BD97" i="12"/>
  <c r="BD98" i="12"/>
  <c r="BD99" i="12"/>
  <c r="BD100" i="12"/>
  <c r="BD101" i="12"/>
  <c r="BD102" i="12"/>
  <c r="BD103" i="12"/>
  <c r="BD104" i="12"/>
  <c r="BD105" i="12"/>
  <c r="BD106" i="12"/>
  <c r="BD107" i="12"/>
  <c r="BD108" i="12"/>
  <c r="BD109" i="12"/>
  <c r="BD110" i="12"/>
  <c r="BD111" i="12"/>
  <c r="BD112" i="12"/>
  <c r="BD113" i="12"/>
  <c r="BD114" i="12"/>
  <c r="BD115" i="12"/>
  <c r="BD116" i="12"/>
  <c r="BD117" i="12"/>
  <c r="BD118" i="12"/>
  <c r="BD119" i="12"/>
  <c r="BD120" i="12"/>
  <c r="BD121" i="12"/>
  <c r="BD122" i="12"/>
  <c r="BD123" i="12"/>
  <c r="BD124" i="12"/>
  <c r="BD125" i="12"/>
  <c r="BD126" i="12"/>
  <c r="BD127" i="12"/>
  <c r="BD128" i="12"/>
  <c r="BD129" i="12"/>
  <c r="BD130" i="12"/>
  <c r="BD131" i="12"/>
  <c r="BD132" i="12"/>
  <c r="BD133" i="12"/>
  <c r="BD134" i="12"/>
  <c r="BD135" i="12"/>
  <c r="BD136" i="12"/>
  <c r="BD137" i="12"/>
  <c r="BD138" i="12"/>
  <c r="BD139" i="12"/>
  <c r="BD140" i="12"/>
  <c r="BD141" i="12"/>
  <c r="BD142" i="12"/>
  <c r="BD143" i="12"/>
  <c r="BD144" i="12"/>
  <c r="BD145" i="12"/>
  <c r="BD146" i="12"/>
  <c r="BD147" i="12"/>
  <c r="BD148" i="12"/>
  <c r="BD149" i="12"/>
  <c r="BD150" i="12"/>
  <c r="BD151" i="12"/>
  <c r="BD152" i="12"/>
  <c r="BD153" i="12"/>
  <c r="BD154" i="12"/>
  <c r="BD155" i="12"/>
  <c r="BD156" i="12"/>
  <c r="BD15" i="12"/>
  <c r="BD16" i="12"/>
  <c r="BD17" i="12"/>
  <c r="BD18" i="12"/>
  <c r="BD19" i="12"/>
  <c r="BD20" i="12"/>
  <c r="BD21" i="12"/>
  <c r="BD22" i="12"/>
  <c r="BD23" i="12"/>
  <c r="BD24" i="12"/>
  <c r="BD25" i="12"/>
  <c r="BD26" i="12"/>
  <c r="BD27" i="12"/>
  <c r="BD28" i="12"/>
  <c r="BD29" i="12"/>
  <c r="BD30" i="12"/>
  <c r="BD31" i="12"/>
  <c r="BD32" i="12"/>
  <c r="BD33" i="12"/>
  <c r="BD34" i="12"/>
  <c r="BD35" i="12"/>
  <c r="BD36" i="12"/>
  <c r="BD37" i="12"/>
  <c r="BD38" i="12"/>
  <c r="BD39" i="12"/>
  <c r="BD40" i="12"/>
  <c r="BD41" i="12"/>
  <c r="BD42" i="12"/>
  <c r="BD43" i="12"/>
  <c r="BD44" i="12"/>
  <c r="BD45" i="12"/>
  <c r="BD46" i="12"/>
  <c r="BD47" i="12"/>
  <c r="BD48" i="12"/>
  <c r="BD49" i="12"/>
  <c r="BD50" i="12"/>
  <c r="BD51" i="12"/>
  <c r="BD52" i="12"/>
  <c r="BD53" i="12"/>
  <c r="BD54" i="12"/>
  <c r="BD55" i="12"/>
  <c r="BD56" i="12"/>
  <c r="BD57" i="12"/>
  <c r="BD58" i="12"/>
  <c r="BD59" i="12"/>
  <c r="BD60" i="12"/>
  <c r="BD61" i="12"/>
  <c r="BD62" i="12"/>
  <c r="BD63" i="12"/>
  <c r="BD64" i="12"/>
  <c r="BD65" i="12"/>
  <c r="BD66" i="12"/>
  <c r="BD67" i="12"/>
  <c r="BD68" i="12"/>
  <c r="BD69" i="12"/>
  <c r="BD70" i="12"/>
  <c r="BD71" i="12"/>
  <c r="BD72" i="12"/>
  <c r="BD73" i="12"/>
  <c r="BD74" i="12"/>
  <c r="BD75" i="12"/>
  <c r="BD76" i="12"/>
  <c r="BD77" i="12"/>
  <c r="BD78" i="12"/>
  <c r="BD5" i="12"/>
  <c r="BD7" i="12"/>
  <c r="BD8" i="12"/>
  <c r="BD9" i="12"/>
  <c r="BD10" i="12"/>
  <c r="BD11" i="12"/>
  <c r="BD12" i="12"/>
  <c r="BD13" i="12"/>
  <c r="BD14" i="12"/>
  <c r="BD4" i="12"/>
  <c r="I168" i="35" l="1"/>
  <c r="I169" i="35"/>
  <c r="I170" i="35"/>
  <c r="I171" i="35"/>
  <c r="I159" i="35"/>
  <c r="I160" i="35"/>
  <c r="I161" i="35"/>
  <c r="I162" i="35"/>
  <c r="I164" i="35"/>
  <c r="I165" i="35"/>
  <c r="I166" i="35"/>
  <c r="I167" i="35"/>
  <c r="I158" i="35"/>
  <c r="B149" i="35" l="1"/>
  <c r="X159" i="35"/>
  <c r="X160" i="35"/>
  <c r="X161" i="35"/>
  <c r="X162" i="35"/>
  <c r="X164" i="35"/>
  <c r="X165" i="35"/>
  <c r="X166" i="35"/>
  <c r="X167" i="35"/>
  <c r="X168" i="35"/>
  <c r="X169" i="35"/>
  <c r="X170" i="35"/>
  <c r="X171" i="35"/>
  <c r="X158" i="35"/>
  <c r="S159" i="35"/>
  <c r="S160" i="35"/>
  <c r="S161" i="35"/>
  <c r="S162" i="35"/>
  <c r="S164" i="35"/>
  <c r="S165" i="35"/>
  <c r="S166" i="35"/>
  <c r="S167" i="35"/>
  <c r="S168" i="35"/>
  <c r="S169" i="35"/>
  <c r="S170" i="35"/>
  <c r="S171" i="35"/>
  <c r="S158" i="35"/>
  <c r="R159" i="35"/>
  <c r="R160" i="35"/>
  <c r="R161" i="35"/>
  <c r="R162" i="35"/>
  <c r="R164" i="35"/>
  <c r="R165" i="35"/>
  <c r="R166" i="35"/>
  <c r="R167" i="35"/>
  <c r="R168" i="35"/>
  <c r="R169" i="35"/>
  <c r="R170" i="35"/>
  <c r="R171" i="35"/>
  <c r="R158" i="35"/>
  <c r="Q160" i="35"/>
  <c r="Q161" i="35"/>
  <c r="Q162" i="35"/>
  <c r="Q164" i="35"/>
  <c r="Q165" i="35"/>
  <c r="Q166" i="35"/>
  <c r="Q167" i="35"/>
  <c r="Q168" i="35"/>
  <c r="Q169" i="35"/>
  <c r="Q170" i="35"/>
  <c r="Q171" i="35"/>
  <c r="Q159" i="35"/>
  <c r="Q158" i="35"/>
  <c r="C159" i="35"/>
  <c r="C160" i="35"/>
  <c r="C161" i="35"/>
  <c r="C162" i="35"/>
  <c r="C164" i="35"/>
  <c r="C165" i="35"/>
  <c r="C166" i="35"/>
  <c r="C167" i="35"/>
  <c r="C168" i="35"/>
  <c r="C169" i="35"/>
  <c r="C170" i="35"/>
  <c r="C171" i="35"/>
  <c r="C158" i="35"/>
  <c r="C150" i="35"/>
  <c r="C151" i="35"/>
  <c r="C152" i="35"/>
  <c r="C153" i="35"/>
  <c r="C154" i="35"/>
  <c r="C155" i="35"/>
  <c r="C156" i="35"/>
  <c r="C149" i="35"/>
  <c r="C80" i="35"/>
  <c r="C81" i="35"/>
  <c r="C82" i="35"/>
  <c r="C83" i="35"/>
  <c r="C84" i="35"/>
  <c r="C85" i="35"/>
  <c r="C86" i="35"/>
  <c r="C87" i="35"/>
  <c r="C88" i="35"/>
  <c r="C89" i="35"/>
  <c r="C90" i="35"/>
  <c r="C91" i="35"/>
  <c r="C92" i="35"/>
  <c r="C93" i="35"/>
  <c r="C94" i="35"/>
  <c r="C95" i="35"/>
  <c r="C97" i="35"/>
  <c r="C98" i="35"/>
  <c r="C99" i="35"/>
  <c r="C100" i="35"/>
  <c r="C101" i="35"/>
  <c r="C102" i="35"/>
  <c r="C103" i="35"/>
  <c r="C104" i="35"/>
  <c r="C105" i="35"/>
  <c r="C106" i="35"/>
  <c r="C107" i="35"/>
  <c r="C108" i="35"/>
  <c r="C109" i="35"/>
  <c r="C110" i="35"/>
  <c r="C111" i="35"/>
  <c r="C112" i="35"/>
  <c r="C113" i="35"/>
  <c r="C114" i="35"/>
  <c r="C115" i="35"/>
  <c r="C116" i="35"/>
  <c r="C117" i="35"/>
  <c r="C118" i="35"/>
  <c r="C119" i="35"/>
  <c r="C120" i="35"/>
  <c r="C121" i="35"/>
  <c r="C122" i="35"/>
  <c r="C123" i="35"/>
  <c r="C124" i="35"/>
  <c r="C125" i="35"/>
  <c r="C126" i="35"/>
  <c r="C127" i="35"/>
  <c r="C128" i="35"/>
  <c r="C129" i="35"/>
  <c r="C130" i="35"/>
  <c r="C131" i="35"/>
  <c r="C132" i="35"/>
  <c r="C133" i="35"/>
  <c r="C134" i="35"/>
  <c r="C135" i="35"/>
  <c r="C136" i="35"/>
  <c r="C137" i="35"/>
  <c r="C138" i="35"/>
  <c r="C139" i="35"/>
  <c r="C140" i="35"/>
  <c r="C141" i="35"/>
  <c r="C142" i="35"/>
  <c r="C143" i="35"/>
  <c r="C144" i="35"/>
  <c r="C145" i="35"/>
  <c r="C146" i="35"/>
  <c r="C147" i="35"/>
  <c r="C79" i="35"/>
  <c r="C39" i="35"/>
  <c r="C40" i="35"/>
  <c r="C41" i="35"/>
  <c r="C42" i="35"/>
  <c r="C43" i="35"/>
  <c r="C44" i="35"/>
  <c r="C45" i="35"/>
  <c r="C46" i="35"/>
  <c r="C47" i="35"/>
  <c r="C48" i="35"/>
  <c r="C49" i="35"/>
  <c r="C50" i="35"/>
  <c r="C51" i="35"/>
  <c r="C52" i="35"/>
  <c r="C53" i="35"/>
  <c r="C54" i="35"/>
  <c r="C55" i="35"/>
  <c r="C56" i="35"/>
  <c r="C57" i="35"/>
  <c r="C58" i="35"/>
  <c r="C59" i="35"/>
  <c r="C60" i="35"/>
  <c r="C61" i="35"/>
  <c r="C62" i="35"/>
  <c r="C63" i="35"/>
  <c r="C64" i="35"/>
  <c r="C65" i="35"/>
  <c r="C66" i="35"/>
  <c r="C67" i="35"/>
  <c r="C68" i="35"/>
  <c r="C69" i="35"/>
  <c r="C70" i="35"/>
  <c r="C71" i="35"/>
  <c r="C72" i="35"/>
  <c r="C73" i="35"/>
  <c r="C74" i="35"/>
  <c r="C75" i="35"/>
  <c r="C76" i="35"/>
  <c r="C77" i="35"/>
  <c r="C38" i="35"/>
  <c r="C35" i="35"/>
  <c r="C22" i="35"/>
  <c r="C23" i="35"/>
  <c r="C24" i="35"/>
  <c r="C25" i="35"/>
  <c r="C26" i="35"/>
  <c r="C27" i="35"/>
  <c r="C28" i="35"/>
  <c r="C29" i="35"/>
  <c r="C30" i="35"/>
  <c r="C31" i="35"/>
  <c r="C32" i="35"/>
  <c r="C33" i="35"/>
  <c r="C21" i="35"/>
  <c r="C11" i="35"/>
  <c r="C12" i="35"/>
  <c r="C13" i="35"/>
  <c r="C14" i="35"/>
  <c r="C15" i="35"/>
  <c r="C16" i="35"/>
  <c r="C17" i="35"/>
  <c r="C18" i="35"/>
  <c r="C19" i="35"/>
  <c r="C10" i="35"/>
  <c r="B159" i="35"/>
  <c r="B160" i="35"/>
  <c r="B161" i="35"/>
  <c r="B162" i="35"/>
  <c r="B164" i="35"/>
  <c r="B165" i="35"/>
  <c r="B166" i="35"/>
  <c r="B167" i="35"/>
  <c r="B168" i="35"/>
  <c r="B169" i="35"/>
  <c r="B170" i="35"/>
  <c r="B171" i="35"/>
  <c r="B158" i="35"/>
  <c r="B150" i="35"/>
  <c r="B151" i="35"/>
  <c r="B152" i="35"/>
  <c r="B153" i="35"/>
  <c r="B154" i="35"/>
  <c r="B155" i="35"/>
  <c r="B156" i="35"/>
  <c r="B80" i="35"/>
  <c r="B81" i="35"/>
  <c r="B82" i="35"/>
  <c r="B83" i="35"/>
  <c r="B84" i="35"/>
  <c r="B85" i="35"/>
  <c r="B86" i="35"/>
  <c r="B87" i="35"/>
  <c r="B88" i="35"/>
  <c r="B89" i="35"/>
  <c r="B90" i="35"/>
  <c r="B91" i="35"/>
  <c r="B92" i="35"/>
  <c r="B93" i="35"/>
  <c r="B94" i="35"/>
  <c r="B95" i="35"/>
  <c r="B97" i="35"/>
  <c r="B98" i="35"/>
  <c r="B99" i="35"/>
  <c r="B100" i="35"/>
  <c r="B101" i="35"/>
  <c r="B102" i="35"/>
  <c r="B103" i="35"/>
  <c r="B104" i="35"/>
  <c r="B105" i="35"/>
  <c r="B106" i="35"/>
  <c r="B107" i="35"/>
  <c r="B108" i="35"/>
  <c r="B109" i="35"/>
  <c r="B110" i="35"/>
  <c r="B111" i="35"/>
  <c r="B112" i="35"/>
  <c r="B113" i="35"/>
  <c r="B114" i="35"/>
  <c r="B115" i="35"/>
  <c r="B116" i="35"/>
  <c r="B117" i="35"/>
  <c r="B118" i="35"/>
  <c r="B119" i="35"/>
  <c r="B120" i="35"/>
  <c r="B121" i="35"/>
  <c r="B122" i="35"/>
  <c r="B123" i="35"/>
  <c r="B124" i="35"/>
  <c r="B125" i="35"/>
  <c r="B126" i="35"/>
  <c r="B127" i="35"/>
  <c r="B128" i="35"/>
  <c r="B129" i="35"/>
  <c r="B130" i="35"/>
  <c r="B131" i="35"/>
  <c r="B132" i="35"/>
  <c r="B133" i="35"/>
  <c r="B134" i="35"/>
  <c r="B135" i="35"/>
  <c r="B136" i="35"/>
  <c r="B137" i="35"/>
  <c r="B138" i="35"/>
  <c r="B139" i="35"/>
  <c r="B140" i="35"/>
  <c r="B141" i="35"/>
  <c r="B142" i="35"/>
  <c r="B143" i="35"/>
  <c r="B144" i="35"/>
  <c r="B145" i="35"/>
  <c r="B146" i="35"/>
  <c r="B147" i="35"/>
  <c r="B79" i="35"/>
  <c r="B39" i="35"/>
  <c r="B40" i="35"/>
  <c r="B41" i="35"/>
  <c r="B42" i="35"/>
  <c r="B43" i="35"/>
  <c r="B44" i="35"/>
  <c r="B45" i="35"/>
  <c r="B46" i="35"/>
  <c r="B47" i="35"/>
  <c r="B48" i="35"/>
  <c r="B49" i="35"/>
  <c r="B50" i="35"/>
  <c r="B51" i="35"/>
  <c r="B52" i="35"/>
  <c r="B53" i="35"/>
  <c r="B54" i="35"/>
  <c r="B55" i="35"/>
  <c r="B56" i="35"/>
  <c r="B57" i="35"/>
  <c r="B58" i="35"/>
  <c r="B59" i="35"/>
  <c r="B60" i="35"/>
  <c r="B61" i="35"/>
  <c r="B62" i="35"/>
  <c r="B63" i="35"/>
  <c r="B64" i="35"/>
  <c r="B65" i="35"/>
  <c r="B66" i="35"/>
  <c r="B67" i="35"/>
  <c r="B68" i="35"/>
  <c r="B69" i="35"/>
  <c r="B70" i="35"/>
  <c r="B71" i="35"/>
  <c r="B72" i="35"/>
  <c r="B73" i="35"/>
  <c r="B74" i="35"/>
  <c r="B75" i="35"/>
  <c r="B76" i="35"/>
  <c r="B77" i="35"/>
  <c r="B38" i="35"/>
  <c r="B35" i="35"/>
  <c r="B22" i="35"/>
  <c r="B23" i="35"/>
  <c r="B24" i="35"/>
  <c r="B25" i="35"/>
  <c r="B26" i="35"/>
  <c r="B27" i="35"/>
  <c r="B28" i="35"/>
  <c r="B29" i="35"/>
  <c r="B30" i="35"/>
  <c r="B31" i="35"/>
  <c r="B32" i="35"/>
  <c r="B33" i="35"/>
  <c r="B21" i="35"/>
  <c r="B11" i="35"/>
  <c r="B12" i="35"/>
  <c r="B13" i="35"/>
  <c r="B14" i="35"/>
  <c r="B15" i="35"/>
  <c r="B16" i="35"/>
  <c r="B17" i="35"/>
  <c r="B18" i="35"/>
  <c r="B19" i="35"/>
  <c r="B10" i="35"/>
  <c r="Z159" i="35"/>
  <c r="Z160" i="35"/>
  <c r="Z161" i="35"/>
  <c r="Z162" i="35"/>
  <c r="Z164" i="35"/>
  <c r="Z165" i="35"/>
  <c r="Z166" i="35"/>
  <c r="Z167" i="35"/>
  <c r="Z168" i="35"/>
  <c r="Z169" i="35"/>
  <c r="Z170" i="35"/>
  <c r="Z171" i="35"/>
  <c r="Z150" i="35"/>
  <c r="Z151" i="35"/>
  <c r="Z152" i="35"/>
  <c r="Z153" i="35"/>
  <c r="Z154" i="35"/>
  <c r="Z155" i="35"/>
  <c r="Z156" i="35"/>
  <c r="Z149" i="35"/>
  <c r="Z80" i="35"/>
  <c r="Z81" i="35"/>
  <c r="Z82" i="35"/>
  <c r="Z83" i="35"/>
  <c r="Z84" i="35"/>
  <c r="Z85" i="35"/>
  <c r="Z86" i="35"/>
  <c r="Z87" i="35"/>
  <c r="Z88" i="35"/>
  <c r="Z89" i="35"/>
  <c r="Z90" i="35"/>
  <c r="Z91" i="35"/>
  <c r="Z92" i="35"/>
  <c r="Z93" i="35"/>
  <c r="Z94" i="35"/>
  <c r="Z95" i="35"/>
  <c r="Z97" i="35"/>
  <c r="Z98" i="35"/>
  <c r="Z99" i="35"/>
  <c r="Z100" i="35"/>
  <c r="Z101" i="35"/>
  <c r="Z102" i="35"/>
  <c r="Z103" i="35"/>
  <c r="Z104" i="35"/>
  <c r="Z105" i="35"/>
  <c r="Z106" i="35"/>
  <c r="Z107" i="35"/>
  <c r="Z108" i="35"/>
  <c r="Z109" i="35"/>
  <c r="Z110" i="35"/>
  <c r="Z111" i="35"/>
  <c r="Z112" i="35"/>
  <c r="Z113" i="35"/>
  <c r="Z114" i="35"/>
  <c r="Z115" i="35"/>
  <c r="Z116" i="35"/>
  <c r="Z117" i="35"/>
  <c r="Z118" i="35"/>
  <c r="Z119" i="35"/>
  <c r="Z120" i="35"/>
  <c r="Z121" i="35"/>
  <c r="Z122" i="35"/>
  <c r="Z123" i="35"/>
  <c r="Z124" i="35"/>
  <c r="Z125" i="35"/>
  <c r="Z126" i="35"/>
  <c r="Z127" i="35"/>
  <c r="Z128" i="35"/>
  <c r="Z129" i="35"/>
  <c r="Z130" i="35"/>
  <c r="Z131" i="35"/>
  <c r="Z132" i="35"/>
  <c r="Z133" i="35"/>
  <c r="Z134" i="35"/>
  <c r="Z135" i="35"/>
  <c r="Z136" i="35"/>
  <c r="Z137" i="35"/>
  <c r="Z138" i="35"/>
  <c r="Z139" i="35"/>
  <c r="Z140" i="35"/>
  <c r="Z141" i="35"/>
  <c r="Z142" i="35"/>
  <c r="Z143" i="35"/>
  <c r="Z144" i="35"/>
  <c r="Z145" i="35"/>
  <c r="Z146" i="35"/>
  <c r="Z147" i="35"/>
  <c r="Z79" i="35"/>
  <c r="Z39" i="35"/>
  <c r="Z40" i="35"/>
  <c r="Z41" i="35"/>
  <c r="Z42" i="35"/>
  <c r="Z43" i="35"/>
  <c r="Z44" i="35"/>
  <c r="Z45" i="35"/>
  <c r="Z46" i="35"/>
  <c r="Z47" i="35"/>
  <c r="Z48" i="35"/>
  <c r="Z49" i="35"/>
  <c r="Z50" i="35"/>
  <c r="Z51" i="35"/>
  <c r="Z52" i="35"/>
  <c r="Z53" i="35"/>
  <c r="Z54" i="35"/>
  <c r="Z55" i="35"/>
  <c r="Z56" i="35"/>
  <c r="Z57" i="35"/>
  <c r="Z58" i="35"/>
  <c r="Z59" i="35"/>
  <c r="Z60" i="35"/>
  <c r="Z61" i="35"/>
  <c r="Z62" i="35"/>
  <c r="Z63" i="35"/>
  <c r="Z64" i="35"/>
  <c r="Z65" i="35"/>
  <c r="Z66" i="35"/>
  <c r="Z67" i="35"/>
  <c r="Z68" i="35"/>
  <c r="Z69" i="35"/>
  <c r="Z70" i="35"/>
  <c r="Z71" i="35"/>
  <c r="Z72" i="35"/>
  <c r="Z73" i="35"/>
  <c r="Z74" i="35"/>
  <c r="Z75" i="35"/>
  <c r="Z76" i="35"/>
  <c r="Z77" i="35"/>
  <c r="Z38" i="35"/>
  <c r="Z35" i="35"/>
  <c r="Z22" i="35"/>
  <c r="Z23" i="35"/>
  <c r="Z24" i="35"/>
  <c r="Z25" i="35"/>
  <c r="Z26" i="35"/>
  <c r="Z27" i="35"/>
  <c r="Z28" i="35"/>
  <c r="Z29" i="35"/>
  <c r="Z30" i="35"/>
  <c r="Z31" i="35"/>
  <c r="Z32" i="35"/>
  <c r="Z33" i="35"/>
  <c r="Z21" i="35"/>
  <c r="Z11" i="35"/>
  <c r="Z12" i="35"/>
  <c r="Z13" i="35"/>
  <c r="Z14" i="35"/>
  <c r="Z15" i="35"/>
  <c r="Z16" i="35"/>
  <c r="Z17" i="35"/>
  <c r="Z18" i="35"/>
  <c r="Z19" i="35"/>
  <c r="Z10" i="35"/>
  <c r="Z158" i="35"/>
  <c r="BC2" i="12"/>
  <c r="AP2" i="12"/>
  <c r="AQ2" i="12"/>
  <c r="AR2" i="12"/>
  <c r="AS2" i="12"/>
  <c r="AT2" i="12"/>
  <c r="AU2" i="12"/>
  <c r="AV2" i="12"/>
  <c r="AW2" i="12"/>
  <c r="AX2" i="12"/>
  <c r="AY2" i="12"/>
  <c r="AZ2" i="12"/>
  <c r="BA2" i="12"/>
  <c r="BB2" i="12"/>
  <c r="AO2" i="12"/>
  <c r="X156" i="35" l="1"/>
  <c r="X155" i="35"/>
  <c r="X154" i="35"/>
  <c r="X153" i="35"/>
  <c r="X152" i="35"/>
  <c r="X151" i="35"/>
  <c r="X150" i="35"/>
  <c r="X149" i="35"/>
  <c r="X147" i="35"/>
  <c r="X146" i="35"/>
  <c r="X145" i="35"/>
  <c r="X144" i="35"/>
  <c r="X143" i="35"/>
  <c r="X142" i="35"/>
  <c r="X141" i="35"/>
  <c r="X140" i="35"/>
  <c r="X139" i="35"/>
  <c r="X138" i="35"/>
  <c r="X137" i="35"/>
  <c r="X136" i="35"/>
  <c r="X135" i="35"/>
  <c r="X134" i="35"/>
  <c r="X133" i="35"/>
  <c r="X132" i="35"/>
  <c r="X131" i="35"/>
  <c r="X130" i="35"/>
  <c r="X129" i="35"/>
  <c r="X128" i="35"/>
  <c r="X127" i="35"/>
  <c r="X126" i="35"/>
  <c r="X125" i="35"/>
  <c r="X124" i="35"/>
  <c r="X123" i="35"/>
  <c r="X122" i="35"/>
  <c r="X121" i="35"/>
  <c r="X120" i="35"/>
  <c r="X119" i="35"/>
  <c r="X118" i="35"/>
  <c r="X117" i="35"/>
  <c r="X116" i="35"/>
  <c r="X115" i="35"/>
  <c r="X114" i="35"/>
  <c r="X113" i="35"/>
  <c r="X112" i="35"/>
  <c r="X111" i="35"/>
  <c r="X110" i="35"/>
  <c r="X109" i="35"/>
  <c r="X108" i="35"/>
  <c r="X107" i="35"/>
  <c r="X106" i="35"/>
  <c r="X105" i="35"/>
  <c r="X104" i="35"/>
  <c r="X103" i="35"/>
  <c r="X102" i="35"/>
  <c r="X101" i="35"/>
  <c r="X100" i="35"/>
  <c r="X99" i="35"/>
  <c r="X98" i="35"/>
  <c r="X97" i="35"/>
  <c r="X95" i="35"/>
  <c r="X94" i="35"/>
  <c r="X93" i="35"/>
  <c r="X92" i="35"/>
  <c r="X91" i="35"/>
  <c r="X90" i="35"/>
  <c r="X89" i="35"/>
  <c r="X88" i="35"/>
  <c r="X87" i="35"/>
  <c r="X86" i="35"/>
  <c r="X85" i="35"/>
  <c r="X84" i="35"/>
  <c r="X83" i="35"/>
  <c r="X82" i="35"/>
  <c r="X81" i="35"/>
  <c r="X80" i="35"/>
  <c r="X79" i="35"/>
  <c r="X77" i="35"/>
  <c r="X76" i="35"/>
  <c r="X75" i="35"/>
  <c r="X74" i="35"/>
  <c r="X73" i="35"/>
  <c r="X72" i="35"/>
  <c r="X71" i="35"/>
  <c r="X70" i="35"/>
  <c r="X69" i="35"/>
  <c r="X68" i="35"/>
  <c r="X67" i="35"/>
  <c r="X66" i="35"/>
  <c r="X65" i="35"/>
  <c r="X64" i="35"/>
  <c r="X63" i="35"/>
  <c r="X62" i="35"/>
  <c r="X61" i="35"/>
  <c r="X60" i="35"/>
  <c r="X59" i="35"/>
  <c r="X58" i="35"/>
  <c r="X57" i="35"/>
  <c r="X56" i="35"/>
  <c r="X55" i="35"/>
  <c r="X54" i="35"/>
  <c r="X53" i="35"/>
  <c r="X52" i="35"/>
  <c r="X51" i="35"/>
  <c r="X50" i="35"/>
  <c r="X49" i="35"/>
  <c r="X48" i="35"/>
  <c r="X47" i="35"/>
  <c r="X46" i="35"/>
  <c r="X45" i="35"/>
  <c r="X44" i="35"/>
  <c r="X43" i="35"/>
  <c r="X42" i="35"/>
  <c r="X41" i="35"/>
  <c r="X40" i="35"/>
  <c r="X39" i="35"/>
  <c r="X38" i="35"/>
  <c r="X35" i="35"/>
  <c r="X33" i="35"/>
  <c r="X32" i="35"/>
  <c r="X31" i="35"/>
  <c r="X30" i="35"/>
  <c r="X29" i="35"/>
  <c r="X28" i="35"/>
  <c r="X27" i="35"/>
  <c r="X26" i="35"/>
  <c r="X25" i="35"/>
  <c r="X24" i="35"/>
  <c r="X23" i="35"/>
  <c r="X22" i="35"/>
  <c r="X21" i="35"/>
  <c r="X19" i="35"/>
  <c r="X18" i="35"/>
  <c r="X17" i="35"/>
  <c r="X16" i="35"/>
  <c r="X15" i="35"/>
  <c r="X14" i="35"/>
  <c r="X13" i="35"/>
  <c r="X12" i="35"/>
  <c r="X11" i="35"/>
  <c r="X10" i="35"/>
  <c r="W171" i="35"/>
  <c r="W170" i="35"/>
  <c r="W169" i="35"/>
  <c r="W168" i="35"/>
  <c r="W167" i="35"/>
  <c r="W166" i="35"/>
  <c r="W165" i="35"/>
  <c r="W164" i="35"/>
  <c r="W162" i="35"/>
  <c r="W161" i="35"/>
  <c r="W160" i="35"/>
  <c r="W159" i="35"/>
  <c r="W158" i="35"/>
  <c r="W156" i="35"/>
  <c r="W155" i="35"/>
  <c r="W154" i="35"/>
  <c r="W153" i="35"/>
  <c r="W152" i="35"/>
  <c r="W151" i="35"/>
  <c r="W150" i="35"/>
  <c r="W149" i="35"/>
  <c r="W147" i="35"/>
  <c r="W146" i="35"/>
  <c r="W145" i="35"/>
  <c r="W144" i="35"/>
  <c r="W143" i="35"/>
  <c r="W142" i="35"/>
  <c r="W141" i="35"/>
  <c r="W140" i="35"/>
  <c r="W139" i="35"/>
  <c r="W138" i="35"/>
  <c r="W137" i="35"/>
  <c r="W136" i="35"/>
  <c r="W135" i="35"/>
  <c r="W134" i="35"/>
  <c r="W133" i="35"/>
  <c r="W132" i="35"/>
  <c r="W131" i="35"/>
  <c r="W130" i="35"/>
  <c r="W129" i="35"/>
  <c r="W128" i="35"/>
  <c r="W127" i="35"/>
  <c r="W126" i="35"/>
  <c r="W125" i="35"/>
  <c r="W124" i="35"/>
  <c r="W123" i="35"/>
  <c r="W122" i="35"/>
  <c r="W121" i="35"/>
  <c r="W120" i="35"/>
  <c r="W119" i="35"/>
  <c r="W118" i="35"/>
  <c r="W117" i="35"/>
  <c r="W116" i="35"/>
  <c r="W115" i="35"/>
  <c r="W114" i="35"/>
  <c r="W113" i="35"/>
  <c r="W112" i="35"/>
  <c r="W111" i="35"/>
  <c r="W110" i="35"/>
  <c r="W109" i="35"/>
  <c r="W108" i="35"/>
  <c r="W107" i="35"/>
  <c r="W106" i="35"/>
  <c r="W105" i="35"/>
  <c r="W104" i="35"/>
  <c r="W103" i="35"/>
  <c r="W102" i="35"/>
  <c r="W101" i="35"/>
  <c r="W100" i="35"/>
  <c r="W99" i="35"/>
  <c r="W98" i="35"/>
  <c r="W97" i="35"/>
  <c r="W95" i="35"/>
  <c r="W94" i="35"/>
  <c r="W93" i="35"/>
  <c r="W92" i="35"/>
  <c r="W91" i="35"/>
  <c r="W90" i="35"/>
  <c r="W89" i="35"/>
  <c r="W88" i="35"/>
  <c r="W87" i="35"/>
  <c r="W86" i="35"/>
  <c r="W85" i="35"/>
  <c r="W84" i="35"/>
  <c r="W83" i="35"/>
  <c r="W82" i="35"/>
  <c r="W81" i="35"/>
  <c r="W80" i="35"/>
  <c r="W79" i="35"/>
  <c r="W77" i="35"/>
  <c r="W76" i="35"/>
  <c r="W75" i="35"/>
  <c r="W74" i="35"/>
  <c r="W73" i="35"/>
  <c r="W72" i="35"/>
  <c r="W71" i="35"/>
  <c r="W70" i="35"/>
  <c r="W69" i="35"/>
  <c r="W68" i="35"/>
  <c r="W67" i="35"/>
  <c r="W66" i="35"/>
  <c r="W65" i="35"/>
  <c r="W64" i="35"/>
  <c r="W63" i="35"/>
  <c r="W62" i="35"/>
  <c r="W61" i="35"/>
  <c r="W60" i="35"/>
  <c r="W59" i="35"/>
  <c r="W58" i="35"/>
  <c r="W57" i="35"/>
  <c r="W56" i="35"/>
  <c r="W55" i="35"/>
  <c r="W54" i="35"/>
  <c r="W53" i="35"/>
  <c r="W52" i="35"/>
  <c r="W51" i="35"/>
  <c r="W50" i="35"/>
  <c r="W49" i="35"/>
  <c r="W48" i="35"/>
  <c r="W47" i="35"/>
  <c r="W46" i="35"/>
  <c r="W45" i="35"/>
  <c r="W44" i="35"/>
  <c r="W43" i="35"/>
  <c r="W42" i="35"/>
  <c r="W41" i="35"/>
  <c r="W40" i="35"/>
  <c r="W39" i="35"/>
  <c r="W38" i="35"/>
  <c r="W35" i="35"/>
  <c r="W33" i="35"/>
  <c r="W32" i="35"/>
  <c r="W31" i="35"/>
  <c r="W30" i="35"/>
  <c r="W29" i="35"/>
  <c r="W28" i="35"/>
  <c r="W27" i="35"/>
  <c r="W26" i="35"/>
  <c r="W25" i="35"/>
  <c r="W24" i="35"/>
  <c r="W23" i="35"/>
  <c r="W22" i="35"/>
  <c r="W21" i="35"/>
  <c r="W19" i="35"/>
  <c r="W18" i="35"/>
  <c r="W17" i="35"/>
  <c r="W16" i="35"/>
  <c r="W15" i="35"/>
  <c r="W14" i="35"/>
  <c r="W13" i="35"/>
  <c r="W12" i="35"/>
  <c r="W11" i="35"/>
  <c r="W10" i="35"/>
  <c r="Y171" i="35"/>
  <c r="Y170" i="35"/>
  <c r="Y169" i="35"/>
  <c r="Y168" i="35"/>
  <c r="Y167" i="35"/>
  <c r="Y166" i="35"/>
  <c r="Y165" i="35"/>
  <c r="Y164" i="35"/>
  <c r="Y162" i="35"/>
  <c r="Y161" i="35"/>
  <c r="Y160" i="35"/>
  <c r="Y159" i="35"/>
  <c r="Y158" i="35"/>
  <c r="Y156" i="35"/>
  <c r="Y155" i="35"/>
  <c r="Y154" i="35"/>
  <c r="Y153" i="35"/>
  <c r="Y152" i="35"/>
  <c r="Y151" i="35"/>
  <c r="Y150" i="35"/>
  <c r="Y149" i="35"/>
  <c r="Y147" i="35"/>
  <c r="Y146" i="35"/>
  <c r="Y145" i="35"/>
  <c r="Y144" i="35"/>
  <c r="Y143" i="35"/>
  <c r="Y142" i="35"/>
  <c r="Y141" i="35"/>
  <c r="Y140" i="35"/>
  <c r="Y139" i="35"/>
  <c r="Y138" i="35"/>
  <c r="Y137" i="35"/>
  <c r="Y136" i="35"/>
  <c r="Y135" i="35"/>
  <c r="Y134" i="35"/>
  <c r="Y133" i="35"/>
  <c r="Y132" i="35"/>
  <c r="Y131" i="35"/>
  <c r="Y130" i="35"/>
  <c r="Y129" i="35"/>
  <c r="Y128" i="35"/>
  <c r="Y127" i="35"/>
  <c r="Y126" i="35"/>
  <c r="Y125" i="35"/>
  <c r="Y124" i="35"/>
  <c r="Y123" i="35"/>
  <c r="Y122" i="35"/>
  <c r="Y121" i="35"/>
  <c r="Y120" i="35"/>
  <c r="Y119" i="35"/>
  <c r="Y118" i="35"/>
  <c r="Y117" i="35"/>
  <c r="Y116" i="35"/>
  <c r="Y115" i="35"/>
  <c r="Y114" i="35"/>
  <c r="Y113" i="35"/>
  <c r="Y112" i="35"/>
  <c r="Y111" i="35"/>
  <c r="Y110" i="35"/>
  <c r="Y109" i="35"/>
  <c r="Y108" i="35"/>
  <c r="Y107" i="35"/>
  <c r="Y106" i="35"/>
  <c r="Y105" i="35"/>
  <c r="Y104" i="35"/>
  <c r="Y103" i="35"/>
  <c r="Y102" i="35"/>
  <c r="Y101" i="35"/>
  <c r="Y100" i="35"/>
  <c r="Y99" i="35"/>
  <c r="Y98" i="35"/>
  <c r="Y97" i="35"/>
  <c r="Y95" i="35"/>
  <c r="Y94" i="35"/>
  <c r="Y93" i="35"/>
  <c r="Y92" i="35"/>
  <c r="Y91" i="35"/>
  <c r="Y90" i="35"/>
  <c r="Y89" i="35"/>
  <c r="Y88" i="35"/>
  <c r="Y87" i="35"/>
  <c r="Y86" i="35"/>
  <c r="Y85" i="35"/>
  <c r="Y84" i="35"/>
  <c r="Y83" i="35"/>
  <c r="Y82" i="35"/>
  <c r="Y81" i="35"/>
  <c r="Y80" i="35"/>
  <c r="Y79" i="35"/>
  <c r="Y77" i="35"/>
  <c r="Y76" i="35"/>
  <c r="Y75" i="35"/>
  <c r="Y74" i="35"/>
  <c r="Y73" i="35"/>
  <c r="Y72" i="35"/>
  <c r="Y71" i="35"/>
  <c r="Y70" i="35"/>
  <c r="Y69" i="35"/>
  <c r="Y68" i="35"/>
  <c r="Y67" i="35"/>
  <c r="Y66" i="35"/>
  <c r="Y65" i="35"/>
  <c r="Y64" i="35"/>
  <c r="Y63" i="35"/>
  <c r="Y62" i="35"/>
  <c r="Y61" i="35"/>
  <c r="Y60" i="35"/>
  <c r="Y59" i="35"/>
  <c r="Y58" i="35"/>
  <c r="Y57" i="35"/>
  <c r="Y56" i="35"/>
  <c r="Y55" i="35"/>
  <c r="Y54" i="35"/>
  <c r="Y53" i="35"/>
  <c r="Y52" i="35"/>
  <c r="Y51" i="35"/>
  <c r="Y50" i="35"/>
  <c r="Y49" i="35"/>
  <c r="Y48" i="35"/>
  <c r="Y47" i="35"/>
  <c r="Y46" i="35"/>
  <c r="Y45" i="35"/>
  <c r="Y44" i="35"/>
  <c r="Y43" i="35"/>
  <c r="Y42" i="35"/>
  <c r="Y41" i="35"/>
  <c r="Y40" i="35"/>
  <c r="Y39" i="35"/>
  <c r="Y38" i="35"/>
  <c r="Y35" i="35"/>
  <c r="Y33" i="35"/>
  <c r="Y32" i="35"/>
  <c r="Y31" i="35"/>
  <c r="Y30" i="35"/>
  <c r="Y29" i="35"/>
  <c r="Y28" i="35"/>
  <c r="Y27" i="35"/>
  <c r="Y26" i="35"/>
  <c r="Y25" i="35"/>
  <c r="Y24" i="35"/>
  <c r="Y23" i="35"/>
  <c r="Y22" i="35"/>
  <c r="Y21" i="35"/>
  <c r="Y19" i="35"/>
  <c r="Y18" i="35"/>
  <c r="Y17" i="35"/>
  <c r="Y16" i="35"/>
  <c r="Y15" i="35"/>
  <c r="Y14" i="35"/>
  <c r="Y13" i="35"/>
  <c r="Y12" i="35"/>
  <c r="Y11" i="35"/>
  <c r="Y10" i="35" s="1"/>
  <c r="V171" i="35"/>
  <c r="V170" i="35"/>
  <c r="V169" i="35"/>
  <c r="V168" i="35"/>
  <c r="V167" i="35"/>
  <c r="V166" i="35"/>
  <c r="V165" i="35"/>
  <c r="V164" i="35"/>
  <c r="V162" i="35"/>
  <c r="V161" i="35"/>
  <c r="V160" i="35"/>
  <c r="V159" i="35"/>
  <c r="V158" i="35"/>
  <c r="V156" i="35"/>
  <c r="V155" i="35"/>
  <c r="V154" i="35"/>
  <c r="V153" i="35"/>
  <c r="V152" i="35"/>
  <c r="V151" i="35"/>
  <c r="V150" i="35"/>
  <c r="V149" i="35"/>
  <c r="V147" i="35"/>
  <c r="V146" i="35"/>
  <c r="V145" i="35"/>
  <c r="V144" i="35"/>
  <c r="V143" i="35"/>
  <c r="V142" i="35"/>
  <c r="V141" i="35"/>
  <c r="V140" i="35"/>
  <c r="V139" i="35"/>
  <c r="V138" i="35"/>
  <c r="V137" i="35"/>
  <c r="V136" i="35"/>
  <c r="V135" i="35"/>
  <c r="V134" i="35"/>
  <c r="V133" i="35"/>
  <c r="V132" i="35"/>
  <c r="V131" i="35"/>
  <c r="V130" i="35"/>
  <c r="V129" i="35"/>
  <c r="V128" i="35"/>
  <c r="V127" i="35"/>
  <c r="V126" i="35"/>
  <c r="V125" i="35"/>
  <c r="V124" i="35"/>
  <c r="V123" i="35"/>
  <c r="V122" i="35"/>
  <c r="V121" i="35"/>
  <c r="V120" i="35"/>
  <c r="V119" i="35"/>
  <c r="V118" i="35"/>
  <c r="V117" i="35"/>
  <c r="V116" i="35"/>
  <c r="V115" i="35"/>
  <c r="V114" i="35"/>
  <c r="V113" i="35"/>
  <c r="V112" i="35"/>
  <c r="V111" i="35"/>
  <c r="V110" i="35"/>
  <c r="V109" i="35"/>
  <c r="V108" i="35"/>
  <c r="V107" i="35"/>
  <c r="V106" i="35"/>
  <c r="V105" i="35"/>
  <c r="V104" i="35"/>
  <c r="V103" i="35"/>
  <c r="V102" i="35"/>
  <c r="V101" i="35"/>
  <c r="V100" i="35"/>
  <c r="V99" i="35"/>
  <c r="V98" i="35"/>
  <c r="V97" i="35"/>
  <c r="V95" i="35"/>
  <c r="V94" i="35"/>
  <c r="V93" i="35"/>
  <c r="V92" i="35"/>
  <c r="V91" i="35"/>
  <c r="V90" i="35"/>
  <c r="V89" i="35"/>
  <c r="V88" i="35"/>
  <c r="V87" i="35"/>
  <c r="V86" i="35"/>
  <c r="V85" i="35"/>
  <c r="V84" i="35"/>
  <c r="V83" i="35"/>
  <c r="V82" i="35"/>
  <c r="V81" i="35"/>
  <c r="V80" i="35"/>
  <c r="V79" i="35"/>
  <c r="V77" i="35"/>
  <c r="V76" i="35"/>
  <c r="V75" i="35"/>
  <c r="V74" i="35"/>
  <c r="V73" i="35"/>
  <c r="V72" i="35"/>
  <c r="V71" i="35"/>
  <c r="V70" i="35"/>
  <c r="V69" i="35"/>
  <c r="V68" i="35"/>
  <c r="V67" i="35"/>
  <c r="V66" i="35"/>
  <c r="V65" i="35"/>
  <c r="V64" i="35"/>
  <c r="V63" i="35"/>
  <c r="V62" i="35"/>
  <c r="V61" i="35"/>
  <c r="V60" i="35"/>
  <c r="V59" i="35"/>
  <c r="V58" i="35"/>
  <c r="V57" i="35"/>
  <c r="V56" i="35"/>
  <c r="V55" i="35"/>
  <c r="V54" i="35"/>
  <c r="V53" i="35"/>
  <c r="V52" i="35"/>
  <c r="V51" i="35"/>
  <c r="V50" i="35"/>
  <c r="V49" i="35"/>
  <c r="V48" i="35"/>
  <c r="V47" i="35"/>
  <c r="V46" i="35"/>
  <c r="V45" i="35"/>
  <c r="V44" i="35"/>
  <c r="V43" i="35"/>
  <c r="V42" i="35"/>
  <c r="V41" i="35"/>
  <c r="V40" i="35"/>
  <c r="V39" i="35"/>
  <c r="V38" i="35"/>
  <c r="V35" i="35"/>
  <c r="V33" i="35"/>
  <c r="V32" i="35"/>
  <c r="V31" i="35"/>
  <c r="V30" i="35"/>
  <c r="V29" i="35"/>
  <c r="V28" i="35"/>
  <c r="V27" i="35"/>
  <c r="V26" i="35"/>
  <c r="V25" i="35"/>
  <c r="V24" i="35"/>
  <c r="V23" i="35"/>
  <c r="V22" i="35"/>
  <c r="V21" i="35"/>
  <c r="V19" i="35"/>
  <c r="V18" i="35"/>
  <c r="V17" i="35"/>
  <c r="V16" i="35"/>
  <c r="V15" i="35"/>
  <c r="V14" i="35"/>
  <c r="V13" i="35"/>
  <c r="V12" i="35"/>
  <c r="V11" i="35"/>
  <c r="V10" i="35"/>
  <c r="U171" i="35"/>
  <c r="U170" i="35"/>
  <c r="U169" i="35"/>
  <c r="U168" i="35"/>
  <c r="U167" i="35"/>
  <c r="U166" i="35"/>
  <c r="U165" i="35"/>
  <c r="U164" i="35"/>
  <c r="U162" i="35"/>
  <c r="U161" i="35"/>
  <c r="U160" i="35"/>
  <c r="U159" i="35"/>
  <c r="U158" i="35"/>
  <c r="U156" i="35"/>
  <c r="U155" i="35"/>
  <c r="U154" i="35"/>
  <c r="U153" i="35"/>
  <c r="U152" i="35"/>
  <c r="U151" i="35"/>
  <c r="U150" i="35"/>
  <c r="U149" i="35"/>
  <c r="U147" i="35"/>
  <c r="U146" i="35"/>
  <c r="U145" i="35"/>
  <c r="U144" i="35"/>
  <c r="U143" i="35"/>
  <c r="U142" i="35"/>
  <c r="U141" i="35"/>
  <c r="U140" i="35"/>
  <c r="U139" i="35"/>
  <c r="U138" i="35"/>
  <c r="U137" i="35"/>
  <c r="U136" i="35"/>
  <c r="U135" i="35"/>
  <c r="U134" i="35"/>
  <c r="U133" i="35"/>
  <c r="U132" i="35"/>
  <c r="U131" i="35"/>
  <c r="U130" i="35"/>
  <c r="U129" i="35"/>
  <c r="U128" i="35"/>
  <c r="U127" i="35"/>
  <c r="U126" i="35"/>
  <c r="U125" i="35"/>
  <c r="U124" i="35"/>
  <c r="U123" i="35"/>
  <c r="U122" i="35"/>
  <c r="U121" i="35"/>
  <c r="U120" i="35"/>
  <c r="U119" i="35"/>
  <c r="U118" i="35"/>
  <c r="U117" i="35"/>
  <c r="U116" i="35"/>
  <c r="U115" i="35"/>
  <c r="U114" i="35"/>
  <c r="U113" i="35"/>
  <c r="U112" i="35"/>
  <c r="U111" i="35"/>
  <c r="U110" i="35"/>
  <c r="U109" i="35"/>
  <c r="U108" i="35"/>
  <c r="U107" i="35"/>
  <c r="U106" i="35"/>
  <c r="U105" i="35"/>
  <c r="U104" i="35"/>
  <c r="U103" i="35"/>
  <c r="U102" i="35"/>
  <c r="U101" i="35"/>
  <c r="U100" i="35"/>
  <c r="U99" i="35"/>
  <c r="U98" i="35"/>
  <c r="U97" i="35"/>
  <c r="U95" i="35"/>
  <c r="U94" i="35"/>
  <c r="U93" i="35"/>
  <c r="U92" i="35"/>
  <c r="U91" i="35"/>
  <c r="U90" i="35"/>
  <c r="U89" i="35"/>
  <c r="U88" i="35"/>
  <c r="U87" i="35"/>
  <c r="U86" i="35"/>
  <c r="U85" i="35"/>
  <c r="U84" i="35"/>
  <c r="U83" i="35"/>
  <c r="U82" i="35"/>
  <c r="U81" i="35"/>
  <c r="U80" i="35"/>
  <c r="U79" i="35"/>
  <c r="U77" i="35"/>
  <c r="U76" i="35"/>
  <c r="U75" i="35"/>
  <c r="U74" i="35"/>
  <c r="U73" i="35"/>
  <c r="U72" i="35"/>
  <c r="U71" i="35"/>
  <c r="U70" i="35"/>
  <c r="U69" i="35"/>
  <c r="U68" i="35"/>
  <c r="U67" i="35"/>
  <c r="U66" i="35"/>
  <c r="U65" i="35"/>
  <c r="U64" i="35"/>
  <c r="U63" i="35"/>
  <c r="U62" i="35"/>
  <c r="U61" i="35"/>
  <c r="U60" i="35"/>
  <c r="U59" i="35"/>
  <c r="U58" i="35"/>
  <c r="U57" i="35"/>
  <c r="U56" i="35"/>
  <c r="U55" i="35"/>
  <c r="U54" i="35"/>
  <c r="U53" i="35"/>
  <c r="U52" i="35"/>
  <c r="U51" i="35"/>
  <c r="U50" i="35"/>
  <c r="U49" i="35"/>
  <c r="U48" i="35"/>
  <c r="U47" i="35"/>
  <c r="U46" i="35"/>
  <c r="U45" i="35"/>
  <c r="U44" i="35"/>
  <c r="U43" i="35"/>
  <c r="U42" i="35"/>
  <c r="U41" i="35"/>
  <c r="U40" i="35"/>
  <c r="U39" i="35"/>
  <c r="U38" i="35"/>
  <c r="U35" i="35"/>
  <c r="U33" i="35"/>
  <c r="U32" i="35"/>
  <c r="U31" i="35"/>
  <c r="U30" i="35"/>
  <c r="U29" i="35"/>
  <c r="U28" i="35"/>
  <c r="U27" i="35"/>
  <c r="U26" i="35"/>
  <c r="U25" i="35"/>
  <c r="U24" i="35"/>
  <c r="U23" i="35"/>
  <c r="U22" i="35"/>
  <c r="U21" i="35"/>
  <c r="U19" i="35"/>
  <c r="U18" i="35"/>
  <c r="U17" i="35"/>
  <c r="U16" i="35"/>
  <c r="U15" i="35"/>
  <c r="U14" i="35"/>
  <c r="U13" i="35"/>
  <c r="U12" i="35"/>
  <c r="U11" i="35"/>
  <c r="U10" i="35"/>
  <c r="T171" i="35"/>
  <c r="T170" i="35"/>
  <c r="T169" i="35"/>
  <c r="T168" i="35"/>
  <c r="T167" i="35"/>
  <c r="T166" i="35"/>
  <c r="T165" i="35"/>
  <c r="T164" i="35"/>
  <c r="T162" i="35"/>
  <c r="T161" i="35"/>
  <c r="T160" i="35"/>
  <c r="T159" i="35"/>
  <c r="T158" i="35"/>
  <c r="T156" i="35"/>
  <c r="T155" i="35"/>
  <c r="T154" i="35"/>
  <c r="T153" i="35"/>
  <c r="T152" i="35"/>
  <c r="T151" i="35"/>
  <c r="T150" i="35"/>
  <c r="T149" i="35"/>
  <c r="T147" i="35"/>
  <c r="T146" i="35"/>
  <c r="T145" i="35"/>
  <c r="T144" i="35"/>
  <c r="T143" i="35"/>
  <c r="T142" i="35"/>
  <c r="T141" i="35"/>
  <c r="T140" i="35"/>
  <c r="T139" i="35"/>
  <c r="T138" i="35"/>
  <c r="T137" i="35"/>
  <c r="T136" i="35"/>
  <c r="T135" i="35"/>
  <c r="T134" i="35"/>
  <c r="T133" i="35"/>
  <c r="T132" i="35"/>
  <c r="T131" i="35"/>
  <c r="T130" i="35"/>
  <c r="T129" i="35"/>
  <c r="T128" i="35"/>
  <c r="T127" i="35"/>
  <c r="T126" i="35"/>
  <c r="T125" i="35"/>
  <c r="T124" i="35"/>
  <c r="T123" i="35"/>
  <c r="T122" i="35"/>
  <c r="T121" i="35"/>
  <c r="T120" i="35"/>
  <c r="T119" i="35"/>
  <c r="T118" i="35"/>
  <c r="T117" i="35"/>
  <c r="T116" i="35"/>
  <c r="T115" i="35"/>
  <c r="T114" i="35"/>
  <c r="T113" i="35"/>
  <c r="T112" i="35"/>
  <c r="T111" i="35"/>
  <c r="T110" i="35"/>
  <c r="T109" i="35"/>
  <c r="T108" i="35"/>
  <c r="T107" i="35"/>
  <c r="T106" i="35"/>
  <c r="T105" i="35"/>
  <c r="T104" i="35"/>
  <c r="T103" i="35"/>
  <c r="T102" i="35"/>
  <c r="T101" i="35"/>
  <c r="T100" i="35"/>
  <c r="T99" i="35"/>
  <c r="T98" i="35"/>
  <c r="T97" i="35"/>
  <c r="T95" i="35"/>
  <c r="T94" i="35"/>
  <c r="T93" i="35"/>
  <c r="T92" i="35"/>
  <c r="T91" i="35"/>
  <c r="T90" i="35"/>
  <c r="T89" i="35"/>
  <c r="T88" i="35"/>
  <c r="T87" i="35"/>
  <c r="T86" i="35"/>
  <c r="T85" i="35"/>
  <c r="T84" i="35"/>
  <c r="T83" i="35"/>
  <c r="T82" i="35"/>
  <c r="T81" i="35"/>
  <c r="T80" i="35"/>
  <c r="T79" i="35"/>
  <c r="T77" i="35"/>
  <c r="T76" i="35"/>
  <c r="T75" i="35"/>
  <c r="T74" i="35"/>
  <c r="T73" i="35"/>
  <c r="T72" i="35"/>
  <c r="T71" i="35"/>
  <c r="T70" i="35"/>
  <c r="T69" i="35"/>
  <c r="T68" i="35"/>
  <c r="T67" i="35"/>
  <c r="T66" i="35"/>
  <c r="T65" i="35"/>
  <c r="T64" i="35"/>
  <c r="T63" i="35"/>
  <c r="T62" i="35"/>
  <c r="T61" i="35"/>
  <c r="T60" i="35"/>
  <c r="T59" i="35"/>
  <c r="T58" i="35"/>
  <c r="T57" i="35"/>
  <c r="T56" i="35"/>
  <c r="T55" i="35"/>
  <c r="T54" i="35"/>
  <c r="T53" i="35"/>
  <c r="T52" i="35"/>
  <c r="T51" i="35"/>
  <c r="T50" i="35"/>
  <c r="T49" i="35"/>
  <c r="T48" i="35"/>
  <c r="T47" i="35"/>
  <c r="T46" i="35"/>
  <c r="T45" i="35"/>
  <c r="T44" i="35"/>
  <c r="T43" i="35"/>
  <c r="T42" i="35"/>
  <c r="T41" i="35"/>
  <c r="T40" i="35"/>
  <c r="T39" i="35"/>
  <c r="T38" i="35"/>
  <c r="T35" i="35"/>
  <c r="T33" i="35"/>
  <c r="T32" i="35"/>
  <c r="T31" i="35"/>
  <c r="T30" i="35"/>
  <c r="T29" i="35"/>
  <c r="T28" i="35"/>
  <c r="T27" i="35"/>
  <c r="T26" i="35"/>
  <c r="T25" i="35"/>
  <c r="T24" i="35"/>
  <c r="T23" i="35"/>
  <c r="T22" i="35"/>
  <c r="T21" i="35"/>
  <c r="T19" i="35"/>
  <c r="T18" i="35"/>
  <c r="T17" i="35"/>
  <c r="T16" i="35"/>
  <c r="T15" i="35"/>
  <c r="T14" i="35"/>
  <c r="T13" i="35"/>
  <c r="T12" i="35"/>
  <c r="T11" i="35"/>
  <c r="T10" i="35"/>
  <c r="S156" i="35"/>
  <c r="S155" i="35"/>
  <c r="S154" i="35"/>
  <c r="S153" i="35"/>
  <c r="S152" i="35"/>
  <c r="S151" i="35"/>
  <c r="S150" i="35"/>
  <c r="S149" i="35"/>
  <c r="S147" i="35"/>
  <c r="S146" i="35"/>
  <c r="S145" i="35"/>
  <c r="S144" i="35"/>
  <c r="S143" i="35"/>
  <c r="S142" i="35"/>
  <c r="S141" i="35"/>
  <c r="S140" i="35"/>
  <c r="S139" i="35"/>
  <c r="S138" i="35"/>
  <c r="S137" i="35"/>
  <c r="S136" i="35"/>
  <c r="S135" i="35"/>
  <c r="S134" i="35"/>
  <c r="S133" i="35"/>
  <c r="S132" i="35"/>
  <c r="S131" i="35"/>
  <c r="S130" i="35"/>
  <c r="S129" i="35"/>
  <c r="S128" i="35"/>
  <c r="S127" i="35"/>
  <c r="S126" i="35"/>
  <c r="S125" i="35"/>
  <c r="S124" i="35"/>
  <c r="S123" i="35"/>
  <c r="S122" i="35"/>
  <c r="S121" i="35"/>
  <c r="S120" i="35"/>
  <c r="S119" i="35"/>
  <c r="S118" i="35"/>
  <c r="S117" i="35"/>
  <c r="S116" i="35"/>
  <c r="S115" i="35"/>
  <c r="S114" i="35"/>
  <c r="S113" i="35"/>
  <c r="S112" i="35"/>
  <c r="S111" i="35"/>
  <c r="S110" i="35"/>
  <c r="S109" i="35"/>
  <c r="S108" i="35"/>
  <c r="S107" i="35"/>
  <c r="S106" i="35"/>
  <c r="S105" i="35"/>
  <c r="S104" i="35"/>
  <c r="S103" i="35"/>
  <c r="S102" i="35"/>
  <c r="S101" i="35"/>
  <c r="S100" i="35"/>
  <c r="S99" i="35"/>
  <c r="S98" i="35"/>
  <c r="S97" i="35"/>
  <c r="S95" i="35"/>
  <c r="S94" i="35"/>
  <c r="S93" i="35"/>
  <c r="S92" i="35"/>
  <c r="S91" i="35"/>
  <c r="S90" i="35"/>
  <c r="S89" i="35"/>
  <c r="S88" i="35"/>
  <c r="S87" i="35"/>
  <c r="S86" i="35"/>
  <c r="S85" i="35"/>
  <c r="S84" i="35"/>
  <c r="S83" i="35"/>
  <c r="S82" i="35"/>
  <c r="S81" i="35"/>
  <c r="S80" i="35"/>
  <c r="S79" i="35"/>
  <c r="S77" i="35"/>
  <c r="S76" i="35"/>
  <c r="S75" i="35"/>
  <c r="S74" i="35"/>
  <c r="S73" i="35"/>
  <c r="S72" i="35"/>
  <c r="S71" i="35"/>
  <c r="S70" i="35"/>
  <c r="S69" i="35"/>
  <c r="S68" i="35"/>
  <c r="S67" i="35"/>
  <c r="S66" i="35"/>
  <c r="S65" i="35"/>
  <c r="S64" i="35"/>
  <c r="S63" i="35"/>
  <c r="S62" i="35"/>
  <c r="S61" i="35"/>
  <c r="S60" i="35"/>
  <c r="S59" i="35"/>
  <c r="S58" i="35"/>
  <c r="S57" i="35"/>
  <c r="S56" i="35"/>
  <c r="S55" i="35"/>
  <c r="S54" i="35"/>
  <c r="S53" i="35"/>
  <c r="S52" i="35"/>
  <c r="S51" i="35"/>
  <c r="S50" i="35"/>
  <c r="S49" i="35"/>
  <c r="S48" i="35"/>
  <c r="S47" i="35"/>
  <c r="S46" i="35"/>
  <c r="S45" i="35"/>
  <c r="S44" i="35"/>
  <c r="S43" i="35"/>
  <c r="S42" i="35"/>
  <c r="S41" i="35"/>
  <c r="S40" i="35"/>
  <c r="S39" i="35"/>
  <c r="S38" i="35"/>
  <c r="S35" i="35"/>
  <c r="S33" i="35"/>
  <c r="S32" i="35"/>
  <c r="S31" i="35"/>
  <c r="S30" i="35"/>
  <c r="S29" i="35"/>
  <c r="S28" i="35"/>
  <c r="S27" i="35"/>
  <c r="S26" i="35"/>
  <c r="S25" i="35"/>
  <c r="S24" i="35"/>
  <c r="S23" i="35"/>
  <c r="S22" i="35"/>
  <c r="S21" i="35"/>
  <c r="S19" i="35"/>
  <c r="S18" i="35"/>
  <c r="S17" i="35"/>
  <c r="S16" i="35"/>
  <c r="S15" i="35"/>
  <c r="S14" i="35"/>
  <c r="S13" i="35"/>
  <c r="S12" i="35"/>
  <c r="S11" i="35"/>
  <c r="S10" i="35"/>
  <c r="R156" i="35"/>
  <c r="R155" i="35"/>
  <c r="R154" i="35"/>
  <c r="R153" i="35"/>
  <c r="R152" i="35"/>
  <c r="R151" i="35"/>
  <c r="R150" i="35"/>
  <c r="R149" i="35"/>
  <c r="R147" i="35"/>
  <c r="R146" i="35"/>
  <c r="R145" i="35"/>
  <c r="R144" i="35"/>
  <c r="R143" i="35"/>
  <c r="R142" i="35"/>
  <c r="R141" i="35"/>
  <c r="R140" i="35"/>
  <c r="R139" i="35"/>
  <c r="R138" i="35"/>
  <c r="R137" i="35"/>
  <c r="R136" i="35"/>
  <c r="R135" i="35"/>
  <c r="R134" i="35"/>
  <c r="R133" i="35"/>
  <c r="R132" i="35"/>
  <c r="R131" i="35"/>
  <c r="R130" i="35"/>
  <c r="R129" i="35"/>
  <c r="R128" i="35"/>
  <c r="R127" i="35"/>
  <c r="R126" i="35"/>
  <c r="R125" i="35"/>
  <c r="R124" i="35"/>
  <c r="R123" i="35"/>
  <c r="R122" i="35"/>
  <c r="R121" i="35"/>
  <c r="R120" i="35"/>
  <c r="R119" i="35"/>
  <c r="R118" i="35"/>
  <c r="R117" i="35"/>
  <c r="R116" i="35"/>
  <c r="R115" i="35"/>
  <c r="R114" i="35"/>
  <c r="R113" i="35"/>
  <c r="R112" i="35"/>
  <c r="R111" i="35"/>
  <c r="R110" i="35"/>
  <c r="R109" i="35"/>
  <c r="R108" i="35"/>
  <c r="R107" i="35"/>
  <c r="R106" i="35"/>
  <c r="R105" i="35"/>
  <c r="R104" i="35"/>
  <c r="R103" i="35"/>
  <c r="R102" i="35"/>
  <c r="R101" i="35"/>
  <c r="R100" i="35"/>
  <c r="R99" i="35"/>
  <c r="R98" i="35"/>
  <c r="R97" i="35"/>
  <c r="R95" i="35"/>
  <c r="R94" i="35"/>
  <c r="R93" i="35"/>
  <c r="R92" i="35"/>
  <c r="R91" i="35"/>
  <c r="R90" i="35"/>
  <c r="R89" i="35"/>
  <c r="R88" i="35"/>
  <c r="R87" i="35"/>
  <c r="R86" i="35"/>
  <c r="R85" i="35"/>
  <c r="R84" i="35"/>
  <c r="R83" i="35"/>
  <c r="R82" i="35"/>
  <c r="R81" i="35"/>
  <c r="R80" i="35"/>
  <c r="R79" i="35"/>
  <c r="R77" i="35"/>
  <c r="R76" i="35"/>
  <c r="R75" i="35"/>
  <c r="R74" i="35"/>
  <c r="R73" i="35"/>
  <c r="R72" i="35"/>
  <c r="R71" i="35"/>
  <c r="R70" i="35"/>
  <c r="R69" i="35"/>
  <c r="R68" i="35"/>
  <c r="R67" i="35"/>
  <c r="R66" i="35"/>
  <c r="R65" i="35"/>
  <c r="R64" i="35"/>
  <c r="R63" i="35"/>
  <c r="R62" i="35"/>
  <c r="R61" i="35"/>
  <c r="R60" i="35"/>
  <c r="R59" i="35"/>
  <c r="R58" i="35"/>
  <c r="R57" i="35"/>
  <c r="R56" i="35"/>
  <c r="R55" i="35"/>
  <c r="R54" i="35"/>
  <c r="R53" i="35"/>
  <c r="R52" i="35"/>
  <c r="R51" i="35"/>
  <c r="R50" i="35"/>
  <c r="R49" i="35"/>
  <c r="R48" i="35"/>
  <c r="R47" i="35"/>
  <c r="R46" i="35"/>
  <c r="R45" i="35"/>
  <c r="R44" i="35"/>
  <c r="R43" i="35"/>
  <c r="R42" i="35"/>
  <c r="R41" i="35"/>
  <c r="R40" i="35"/>
  <c r="R39" i="35"/>
  <c r="R38" i="35"/>
  <c r="R35" i="35"/>
  <c r="R33" i="35"/>
  <c r="R32" i="35"/>
  <c r="R31" i="35"/>
  <c r="R30" i="35"/>
  <c r="R29" i="35"/>
  <c r="R28" i="35"/>
  <c r="R27" i="35"/>
  <c r="R26" i="35"/>
  <c r="R25" i="35"/>
  <c r="R24" i="35"/>
  <c r="R23" i="35"/>
  <c r="R22" i="35"/>
  <c r="R21" i="35"/>
  <c r="R19" i="35"/>
  <c r="R18" i="35"/>
  <c r="R17" i="35"/>
  <c r="R16" i="35"/>
  <c r="R15" i="35"/>
  <c r="R14" i="35"/>
  <c r="R13" i="35"/>
  <c r="R12" i="35"/>
  <c r="R11" i="35"/>
  <c r="R10" i="35"/>
  <c r="Q156" i="35"/>
  <c r="Q155" i="35"/>
  <c r="Q154" i="35"/>
  <c r="Q153" i="35"/>
  <c r="Q152" i="35"/>
  <c r="Q151" i="35"/>
  <c r="Q150" i="35"/>
  <c r="Q149" i="35"/>
  <c r="Q147" i="35"/>
  <c r="Q146" i="35"/>
  <c r="Q145" i="35"/>
  <c r="Q144" i="35"/>
  <c r="Q143" i="35"/>
  <c r="Q142" i="35"/>
  <c r="Q141" i="35"/>
  <c r="Q140" i="35"/>
  <c r="Q139" i="35"/>
  <c r="Q138" i="35"/>
  <c r="Q137" i="35"/>
  <c r="Q136" i="35"/>
  <c r="Q135" i="35"/>
  <c r="Q134" i="35"/>
  <c r="Q133" i="35"/>
  <c r="Q132" i="35"/>
  <c r="Q131" i="35"/>
  <c r="Q130" i="35"/>
  <c r="Q129" i="35"/>
  <c r="Q128" i="35"/>
  <c r="Q127" i="35"/>
  <c r="Q126" i="35"/>
  <c r="Q125" i="35"/>
  <c r="Q124" i="35"/>
  <c r="Q123" i="35"/>
  <c r="Q122" i="35"/>
  <c r="Q121" i="35"/>
  <c r="Q120" i="35"/>
  <c r="Q119" i="35"/>
  <c r="Q118" i="35"/>
  <c r="Q117" i="35"/>
  <c r="Q116" i="35"/>
  <c r="Q115" i="35"/>
  <c r="Q114" i="35"/>
  <c r="Q113" i="35"/>
  <c r="Q112" i="35"/>
  <c r="Q111" i="35"/>
  <c r="Q110" i="35"/>
  <c r="Q109" i="35"/>
  <c r="Q108" i="35"/>
  <c r="Q107" i="35"/>
  <c r="Q106" i="35"/>
  <c r="Q105" i="35"/>
  <c r="Q104" i="35"/>
  <c r="Q103" i="35"/>
  <c r="Q102" i="35"/>
  <c r="Q101" i="35"/>
  <c r="Q100" i="35"/>
  <c r="Q99" i="35"/>
  <c r="Q98" i="35"/>
  <c r="Q97" i="35"/>
  <c r="Q95" i="35"/>
  <c r="Q94" i="35"/>
  <c r="Q93" i="35"/>
  <c r="Q92" i="35"/>
  <c r="Q91" i="35"/>
  <c r="Q90" i="35"/>
  <c r="Q89" i="35"/>
  <c r="Q88" i="35"/>
  <c r="Q87" i="35"/>
  <c r="Q86" i="35"/>
  <c r="Q85" i="35"/>
  <c r="Q84" i="35"/>
  <c r="Q83" i="35"/>
  <c r="Q82" i="35"/>
  <c r="Q81" i="35"/>
  <c r="Q80" i="35"/>
  <c r="Q79" i="35"/>
  <c r="Q77" i="35"/>
  <c r="Q76" i="35"/>
  <c r="Q75" i="35"/>
  <c r="Q74" i="35"/>
  <c r="Q73" i="35"/>
  <c r="Q72" i="35"/>
  <c r="Q71" i="35"/>
  <c r="Q70" i="35"/>
  <c r="Q69" i="35"/>
  <c r="Q68" i="35"/>
  <c r="Q67" i="35"/>
  <c r="Q66" i="35"/>
  <c r="Q65" i="35"/>
  <c r="Q64" i="35"/>
  <c r="Q63" i="35"/>
  <c r="Q62" i="35"/>
  <c r="Q61" i="35"/>
  <c r="Q60" i="35"/>
  <c r="Q59" i="35"/>
  <c r="Q58" i="35"/>
  <c r="Q57" i="35"/>
  <c r="Q56" i="35"/>
  <c r="Q55" i="35"/>
  <c r="Q54" i="35"/>
  <c r="Q53" i="35"/>
  <c r="Q52" i="35"/>
  <c r="Q51" i="35"/>
  <c r="Q50" i="35"/>
  <c r="Q49" i="35"/>
  <c r="Q48" i="35"/>
  <c r="Q47" i="35"/>
  <c r="Q46" i="35"/>
  <c r="Q45" i="35"/>
  <c r="Q44" i="35"/>
  <c r="Q43" i="35"/>
  <c r="Q42" i="35"/>
  <c r="Q41" i="35"/>
  <c r="Q40" i="35"/>
  <c r="Q39" i="35"/>
  <c r="Q38" i="35"/>
  <c r="Q35" i="35"/>
  <c r="Q33" i="35"/>
  <c r="Q32" i="35"/>
  <c r="Q31" i="35"/>
  <c r="Q30" i="35"/>
  <c r="Q29" i="35"/>
  <c r="Q28" i="35"/>
  <c r="Q27" i="35"/>
  <c r="Q26" i="35"/>
  <c r="Q25" i="35"/>
  <c r="Q24" i="35"/>
  <c r="Q23" i="35"/>
  <c r="Q22" i="35"/>
  <c r="Q21" i="35"/>
  <c r="Q19" i="35"/>
  <c r="Q18" i="35"/>
  <c r="Q17" i="35"/>
  <c r="Q16" i="35"/>
  <c r="Q15" i="35"/>
  <c r="Q14" i="35"/>
  <c r="Q13" i="35"/>
  <c r="Q12" i="35"/>
  <c r="Q11" i="35"/>
  <c r="Q10" i="35"/>
  <c r="N171" i="35"/>
  <c r="N170" i="35"/>
  <c r="N169" i="35"/>
  <c r="N168" i="35"/>
  <c r="N167" i="35"/>
  <c r="N166" i="35"/>
  <c r="N165" i="35"/>
  <c r="N164" i="35"/>
  <c r="N162" i="35"/>
  <c r="N161" i="35"/>
  <c r="N160" i="35"/>
  <c r="N156" i="35"/>
  <c r="N155" i="35"/>
  <c r="N154" i="35"/>
  <c r="N153" i="35"/>
  <c r="N152" i="35"/>
  <c r="N151" i="35"/>
  <c r="N150" i="35"/>
  <c r="N149" i="35"/>
  <c r="N147" i="35"/>
  <c r="N146" i="35"/>
  <c r="N145" i="35"/>
  <c r="N144" i="35"/>
  <c r="N143" i="35"/>
  <c r="N142" i="35"/>
  <c r="N141" i="35"/>
  <c r="N140" i="35"/>
  <c r="N139" i="35"/>
  <c r="N138" i="35"/>
  <c r="N137" i="35"/>
  <c r="N136" i="35"/>
  <c r="N135" i="35"/>
  <c r="N134" i="35"/>
  <c r="N133" i="35"/>
  <c r="N132" i="35"/>
  <c r="N131" i="35"/>
  <c r="N130" i="35"/>
  <c r="N129" i="35"/>
  <c r="N128" i="35"/>
  <c r="N127" i="35"/>
  <c r="N126" i="35"/>
  <c r="N125" i="35"/>
  <c r="N124" i="35"/>
  <c r="N123" i="35"/>
  <c r="N122" i="35"/>
  <c r="N121" i="35"/>
  <c r="N120" i="35"/>
  <c r="N119" i="35"/>
  <c r="N118" i="35"/>
  <c r="N117" i="35"/>
  <c r="N116" i="35"/>
  <c r="N115" i="35"/>
  <c r="N114" i="35"/>
  <c r="N113" i="35"/>
  <c r="N112" i="35"/>
  <c r="N111" i="35"/>
  <c r="N110" i="35"/>
  <c r="N109" i="35"/>
  <c r="N108" i="35"/>
  <c r="N107" i="35"/>
  <c r="N106" i="35"/>
  <c r="N105" i="35"/>
  <c r="N104" i="35"/>
  <c r="N103" i="35"/>
  <c r="N102" i="35"/>
  <c r="N101" i="35"/>
  <c r="N100" i="35"/>
  <c r="N99" i="35"/>
  <c r="N98" i="35"/>
  <c r="N97" i="35"/>
  <c r="N95" i="35"/>
  <c r="N94" i="35"/>
  <c r="N93" i="35"/>
  <c r="N92" i="35"/>
  <c r="N91" i="35"/>
  <c r="N90" i="35"/>
  <c r="N89" i="35"/>
  <c r="N88" i="35"/>
  <c r="N87" i="35"/>
  <c r="N86" i="35"/>
  <c r="N85" i="35"/>
  <c r="N84" i="35"/>
  <c r="N83" i="35"/>
  <c r="N82" i="35"/>
  <c r="N81" i="35"/>
  <c r="N80" i="35"/>
  <c r="N79" i="35"/>
  <c r="N77" i="35"/>
  <c r="N76" i="35"/>
  <c r="N75" i="35"/>
  <c r="N74" i="35"/>
  <c r="N73" i="35"/>
  <c r="N72" i="35"/>
  <c r="N71" i="35"/>
  <c r="N70" i="35"/>
  <c r="N69" i="35"/>
  <c r="N68" i="35"/>
  <c r="N67" i="35"/>
  <c r="N66" i="35"/>
  <c r="N65" i="35"/>
  <c r="N64" i="35"/>
  <c r="N63" i="35"/>
  <c r="N62" i="35"/>
  <c r="N61" i="35"/>
  <c r="N60" i="35"/>
  <c r="N59" i="35"/>
  <c r="N58" i="35"/>
  <c r="N57" i="35"/>
  <c r="N56" i="35"/>
  <c r="N55" i="35"/>
  <c r="N54" i="35"/>
  <c r="N53" i="35"/>
  <c r="N52" i="35"/>
  <c r="N51" i="35"/>
  <c r="N50" i="35"/>
  <c r="N49" i="35"/>
  <c r="N48" i="35"/>
  <c r="N47" i="35"/>
  <c r="N46" i="35"/>
  <c r="N45" i="35"/>
  <c r="N44" i="35"/>
  <c r="N43" i="35"/>
  <c r="N42" i="35"/>
  <c r="N41" i="35"/>
  <c r="N40" i="35"/>
  <c r="N39" i="35"/>
  <c r="N38" i="35"/>
  <c r="N35" i="35"/>
  <c r="N33" i="35"/>
  <c r="N32" i="35"/>
  <c r="N31" i="35"/>
  <c r="N30" i="35"/>
  <c r="N29" i="35"/>
  <c r="N28" i="35"/>
  <c r="N27" i="35"/>
  <c r="N26" i="35"/>
  <c r="N25" i="35"/>
  <c r="N24" i="35"/>
  <c r="N23" i="35"/>
  <c r="N22" i="35"/>
  <c r="N21" i="35"/>
  <c r="M171" i="35"/>
  <c r="M170" i="35"/>
  <c r="M169" i="35"/>
  <c r="M168" i="35"/>
  <c r="M167" i="35"/>
  <c r="M166" i="35"/>
  <c r="M165" i="35"/>
  <c r="M164" i="35"/>
  <c r="M162" i="35"/>
  <c r="M161" i="35"/>
  <c r="M160" i="35"/>
  <c r="M159" i="35"/>
  <c r="M158" i="35"/>
  <c r="M156" i="35"/>
  <c r="M155" i="35"/>
  <c r="M154" i="35"/>
  <c r="M153" i="35"/>
  <c r="M152" i="35"/>
  <c r="M151" i="35"/>
  <c r="M150" i="35"/>
  <c r="M149" i="35"/>
  <c r="M147" i="35"/>
  <c r="M146" i="35"/>
  <c r="M145" i="35"/>
  <c r="M144" i="35"/>
  <c r="M143" i="35"/>
  <c r="M142" i="35"/>
  <c r="M141" i="35"/>
  <c r="M140" i="35"/>
  <c r="M139" i="35"/>
  <c r="M138" i="35"/>
  <c r="M137" i="35"/>
  <c r="M136" i="35"/>
  <c r="M135" i="35"/>
  <c r="M134" i="35"/>
  <c r="M133" i="35"/>
  <c r="M132" i="35"/>
  <c r="M131" i="35"/>
  <c r="M130" i="35"/>
  <c r="M129" i="35"/>
  <c r="M128" i="35"/>
  <c r="M127" i="35"/>
  <c r="M126" i="35"/>
  <c r="M125" i="35"/>
  <c r="M124" i="35"/>
  <c r="M123" i="35"/>
  <c r="M122" i="35"/>
  <c r="M121" i="35"/>
  <c r="M120" i="35"/>
  <c r="M119" i="35"/>
  <c r="M118" i="35"/>
  <c r="M117" i="35"/>
  <c r="M116" i="35"/>
  <c r="M115" i="35"/>
  <c r="M114" i="35"/>
  <c r="M113" i="35"/>
  <c r="M112" i="35"/>
  <c r="M111" i="35"/>
  <c r="M110" i="35"/>
  <c r="M109" i="35"/>
  <c r="M108" i="35"/>
  <c r="M107" i="35"/>
  <c r="M106" i="35"/>
  <c r="M105" i="35"/>
  <c r="M104" i="35"/>
  <c r="M103" i="35"/>
  <c r="M102" i="35"/>
  <c r="M101" i="35"/>
  <c r="M100" i="35"/>
  <c r="M99" i="35"/>
  <c r="M98" i="35"/>
  <c r="M97" i="35"/>
  <c r="M95" i="35"/>
  <c r="M94" i="35"/>
  <c r="M93" i="35"/>
  <c r="M92" i="35"/>
  <c r="M91" i="35"/>
  <c r="M90" i="35"/>
  <c r="M89" i="35"/>
  <c r="M88" i="35"/>
  <c r="M87" i="35"/>
  <c r="M86" i="35"/>
  <c r="M85" i="35"/>
  <c r="M84" i="35"/>
  <c r="M83" i="35"/>
  <c r="M82" i="35"/>
  <c r="M81" i="35"/>
  <c r="M80" i="35"/>
  <c r="M79" i="35"/>
  <c r="M77" i="35"/>
  <c r="M76" i="35"/>
  <c r="M75" i="35"/>
  <c r="M74" i="35"/>
  <c r="M73" i="35"/>
  <c r="M72" i="35"/>
  <c r="M71" i="35"/>
  <c r="M70" i="35"/>
  <c r="M69" i="35"/>
  <c r="M68" i="35"/>
  <c r="M67" i="35"/>
  <c r="M66" i="35"/>
  <c r="M65" i="35"/>
  <c r="M64" i="35"/>
  <c r="M63" i="35"/>
  <c r="M62" i="35"/>
  <c r="M61" i="35"/>
  <c r="M60" i="35"/>
  <c r="M59" i="35"/>
  <c r="M58" i="35"/>
  <c r="M57" i="35"/>
  <c r="M56" i="35"/>
  <c r="M55" i="35"/>
  <c r="M54" i="35"/>
  <c r="M53" i="35"/>
  <c r="M52" i="35"/>
  <c r="M51" i="35"/>
  <c r="M50" i="35"/>
  <c r="M49" i="35"/>
  <c r="M48" i="35"/>
  <c r="M47" i="35"/>
  <c r="M46" i="35"/>
  <c r="M45" i="35"/>
  <c r="M44" i="35"/>
  <c r="M43" i="35"/>
  <c r="M42" i="35"/>
  <c r="M41" i="35"/>
  <c r="M40" i="35"/>
  <c r="M39" i="35"/>
  <c r="M38" i="35"/>
  <c r="M35" i="35"/>
  <c r="M33" i="35"/>
  <c r="M32" i="35"/>
  <c r="M31" i="35"/>
  <c r="M30" i="35"/>
  <c r="M29" i="35"/>
  <c r="M28" i="35"/>
  <c r="M27" i="35"/>
  <c r="M26" i="35"/>
  <c r="M25" i="35"/>
  <c r="M24" i="35"/>
  <c r="M23" i="35"/>
  <c r="M22" i="35"/>
  <c r="M21" i="35"/>
  <c r="L171" i="35"/>
  <c r="L170" i="35"/>
  <c r="L169" i="35"/>
  <c r="L168" i="35"/>
  <c r="L167" i="35"/>
  <c r="L166" i="35"/>
  <c r="L165" i="35"/>
  <c r="L164" i="35"/>
  <c r="L162" i="35"/>
  <c r="L161" i="35"/>
  <c r="L160" i="35"/>
  <c r="L159" i="35"/>
  <c r="L158" i="35"/>
  <c r="L156" i="35"/>
  <c r="L155" i="35"/>
  <c r="L154" i="35"/>
  <c r="L153" i="35"/>
  <c r="L152" i="35"/>
  <c r="L151" i="35"/>
  <c r="L150" i="35"/>
  <c r="L149" i="35"/>
  <c r="L147" i="35"/>
  <c r="L146" i="35"/>
  <c r="L145" i="35"/>
  <c r="L144" i="35"/>
  <c r="L143" i="35"/>
  <c r="L142" i="35"/>
  <c r="L141" i="35"/>
  <c r="L140" i="35"/>
  <c r="L139" i="35"/>
  <c r="L138" i="35"/>
  <c r="L137" i="35"/>
  <c r="L136" i="35"/>
  <c r="L135" i="35"/>
  <c r="L134" i="35"/>
  <c r="L133" i="35"/>
  <c r="L132" i="35"/>
  <c r="L131" i="35"/>
  <c r="L130" i="35"/>
  <c r="L129" i="35"/>
  <c r="L128" i="35"/>
  <c r="L127" i="35"/>
  <c r="L126" i="35"/>
  <c r="L125" i="35"/>
  <c r="L124" i="35"/>
  <c r="L123" i="35"/>
  <c r="L122" i="35"/>
  <c r="L121" i="35"/>
  <c r="L120" i="35"/>
  <c r="L119" i="35"/>
  <c r="L118" i="35"/>
  <c r="L117" i="35"/>
  <c r="L116" i="35"/>
  <c r="L115" i="35"/>
  <c r="L114" i="35"/>
  <c r="L113" i="35"/>
  <c r="L112" i="35"/>
  <c r="L111" i="35"/>
  <c r="L110" i="35"/>
  <c r="L109" i="35"/>
  <c r="L108" i="35"/>
  <c r="L107" i="35"/>
  <c r="L106" i="35"/>
  <c r="L105" i="35"/>
  <c r="L104" i="35"/>
  <c r="L103" i="35"/>
  <c r="L102" i="35"/>
  <c r="L101" i="35"/>
  <c r="L100" i="35"/>
  <c r="L99" i="35"/>
  <c r="L98" i="35"/>
  <c r="L97" i="35"/>
  <c r="L95" i="35"/>
  <c r="L94" i="35"/>
  <c r="L93" i="35"/>
  <c r="L92" i="35"/>
  <c r="L91" i="35"/>
  <c r="L90" i="35"/>
  <c r="L89" i="35"/>
  <c r="L88" i="35"/>
  <c r="L87" i="35"/>
  <c r="L86" i="35"/>
  <c r="L85" i="35"/>
  <c r="L84" i="35"/>
  <c r="L83" i="35"/>
  <c r="L82" i="35"/>
  <c r="L81" i="35"/>
  <c r="L80" i="35"/>
  <c r="L79" i="35"/>
  <c r="L77" i="35"/>
  <c r="L76" i="35"/>
  <c r="L75" i="35"/>
  <c r="L74" i="35"/>
  <c r="L73" i="35"/>
  <c r="L72" i="35"/>
  <c r="L71" i="35"/>
  <c r="L70" i="35"/>
  <c r="L69" i="35"/>
  <c r="L68" i="35"/>
  <c r="L67" i="35"/>
  <c r="L66" i="35"/>
  <c r="L65" i="35"/>
  <c r="L64" i="35"/>
  <c r="L63" i="35"/>
  <c r="L62" i="35"/>
  <c r="L61" i="35"/>
  <c r="L60" i="35"/>
  <c r="L59" i="35"/>
  <c r="L58" i="35"/>
  <c r="L57" i="35"/>
  <c r="L56" i="35"/>
  <c r="L55" i="35"/>
  <c r="L54" i="35"/>
  <c r="L53" i="35"/>
  <c r="L52" i="35"/>
  <c r="L51" i="35"/>
  <c r="L50" i="35"/>
  <c r="L49" i="35"/>
  <c r="L48" i="35"/>
  <c r="L47" i="35"/>
  <c r="L46" i="35"/>
  <c r="L45" i="35"/>
  <c r="L44" i="35"/>
  <c r="L43" i="35"/>
  <c r="L42" i="35"/>
  <c r="L41" i="35"/>
  <c r="L40" i="35"/>
  <c r="L39" i="35"/>
  <c r="L38" i="35"/>
  <c r="L35" i="35"/>
  <c r="L33" i="35"/>
  <c r="L32" i="35"/>
  <c r="L31" i="35"/>
  <c r="L30" i="35"/>
  <c r="L29" i="35"/>
  <c r="L28" i="35"/>
  <c r="L27" i="35"/>
  <c r="L26" i="35"/>
  <c r="L25" i="35"/>
  <c r="L24" i="35"/>
  <c r="L23" i="35"/>
  <c r="L22" i="35"/>
  <c r="L21" i="35"/>
  <c r="I156" i="35"/>
  <c r="I155" i="35"/>
  <c r="I154" i="35"/>
  <c r="I153" i="35"/>
  <c r="I152" i="35"/>
  <c r="I151" i="35"/>
  <c r="I150" i="35"/>
  <c r="I149" i="35"/>
  <c r="I147" i="35"/>
  <c r="I146" i="35"/>
  <c r="I145" i="35"/>
  <c r="I144" i="35"/>
  <c r="I143" i="35"/>
  <c r="I142" i="35"/>
  <c r="I141" i="35"/>
  <c r="I140" i="35"/>
  <c r="I139" i="35"/>
  <c r="I138" i="35"/>
  <c r="I137" i="35"/>
  <c r="I136" i="35"/>
  <c r="I135" i="35"/>
  <c r="I134" i="35"/>
  <c r="I133" i="35"/>
  <c r="I132" i="35"/>
  <c r="I131" i="35"/>
  <c r="I130" i="35"/>
  <c r="I129" i="35"/>
  <c r="I128" i="35"/>
  <c r="I127" i="35"/>
  <c r="I126" i="35"/>
  <c r="I125" i="35"/>
  <c r="I124" i="35"/>
  <c r="I123" i="35"/>
  <c r="I122" i="35"/>
  <c r="I121" i="35"/>
  <c r="I120" i="35"/>
  <c r="I119" i="35"/>
  <c r="I118" i="35"/>
  <c r="I117" i="35"/>
  <c r="I116" i="35"/>
  <c r="I115" i="35"/>
  <c r="I114" i="35"/>
  <c r="I113" i="35"/>
  <c r="I112" i="35"/>
  <c r="I111" i="35"/>
  <c r="I110" i="35"/>
  <c r="I109" i="35"/>
  <c r="I108" i="35"/>
  <c r="I107" i="35"/>
  <c r="I106" i="35"/>
  <c r="I105" i="35"/>
  <c r="I104" i="35"/>
  <c r="I103" i="35"/>
  <c r="I102" i="35"/>
  <c r="I101" i="35"/>
  <c r="I100" i="35"/>
  <c r="I99" i="35"/>
  <c r="I98" i="35"/>
  <c r="I97" i="35"/>
  <c r="I95" i="35"/>
  <c r="I94" i="35"/>
  <c r="I93" i="35"/>
  <c r="I92" i="35"/>
  <c r="I91" i="35"/>
  <c r="I90" i="35"/>
  <c r="I89" i="35"/>
  <c r="I88" i="35"/>
  <c r="I87" i="35"/>
  <c r="I86" i="35"/>
  <c r="I85" i="35"/>
  <c r="I84" i="35"/>
  <c r="I83" i="35"/>
  <c r="I82" i="35"/>
  <c r="I81" i="35"/>
  <c r="I80" i="35"/>
  <c r="I79" i="35"/>
  <c r="I77" i="35"/>
  <c r="I76" i="35"/>
  <c r="I75" i="35"/>
  <c r="I74" i="35"/>
  <c r="I73" i="35"/>
  <c r="I72" i="35"/>
  <c r="I71" i="35"/>
  <c r="I70" i="35"/>
  <c r="I69" i="35"/>
  <c r="I68" i="35"/>
  <c r="I67" i="35"/>
  <c r="I66" i="35"/>
  <c r="I65" i="35"/>
  <c r="I64" i="35"/>
  <c r="I63" i="35"/>
  <c r="I62" i="35"/>
  <c r="I61" i="35"/>
  <c r="I60" i="35"/>
  <c r="I59" i="35"/>
  <c r="I58" i="35"/>
  <c r="I57" i="35"/>
  <c r="I56" i="35"/>
  <c r="I55" i="35"/>
  <c r="I54" i="35"/>
  <c r="I53" i="35"/>
  <c r="I52" i="35"/>
  <c r="I51" i="35"/>
  <c r="I50" i="35"/>
  <c r="I49" i="35"/>
  <c r="I48" i="35"/>
  <c r="I47" i="35"/>
  <c r="I46" i="35"/>
  <c r="I45" i="35"/>
  <c r="I44" i="35"/>
  <c r="I43" i="35"/>
  <c r="I42" i="35"/>
  <c r="I41" i="35"/>
  <c r="I40" i="35"/>
  <c r="I39" i="35"/>
  <c r="I38" i="35"/>
  <c r="I35" i="35"/>
  <c r="I33" i="35"/>
  <c r="I32" i="35"/>
  <c r="I31" i="35"/>
  <c r="I30" i="35"/>
  <c r="I29" i="35"/>
  <c r="I28" i="35"/>
  <c r="I27" i="35"/>
  <c r="I26" i="35"/>
  <c r="I25" i="35"/>
  <c r="I24" i="35"/>
  <c r="I23" i="35"/>
  <c r="I22" i="35"/>
  <c r="I21" i="35"/>
  <c r="H171" i="35"/>
  <c r="H170" i="35"/>
  <c r="H169" i="35"/>
  <c r="H168" i="35"/>
  <c r="H167" i="35"/>
  <c r="H166" i="35"/>
  <c r="H165" i="35"/>
  <c r="H164" i="35"/>
  <c r="H162" i="35"/>
  <c r="H161" i="35"/>
  <c r="H160" i="35"/>
  <c r="H159" i="35"/>
  <c r="H158" i="35"/>
  <c r="H156" i="35"/>
  <c r="H155" i="35"/>
  <c r="H154" i="35"/>
  <c r="H153" i="35"/>
  <c r="H152" i="35"/>
  <c r="H151" i="35"/>
  <c r="H150" i="35"/>
  <c r="H149" i="35"/>
  <c r="H147" i="35"/>
  <c r="H146" i="35"/>
  <c r="H145" i="35"/>
  <c r="H144" i="35"/>
  <c r="H143" i="35"/>
  <c r="H142" i="35"/>
  <c r="H141" i="35"/>
  <c r="H140" i="35"/>
  <c r="H139" i="35"/>
  <c r="H138" i="35"/>
  <c r="H137" i="35"/>
  <c r="H136" i="35"/>
  <c r="H135" i="35"/>
  <c r="H134" i="35"/>
  <c r="H133" i="35"/>
  <c r="H132" i="35"/>
  <c r="H131" i="35"/>
  <c r="H130" i="35"/>
  <c r="H129" i="35"/>
  <c r="H128" i="35"/>
  <c r="H127" i="35"/>
  <c r="H126" i="35"/>
  <c r="H125" i="35"/>
  <c r="H124" i="35"/>
  <c r="H123" i="35"/>
  <c r="H122" i="35"/>
  <c r="H121" i="35"/>
  <c r="H120" i="35"/>
  <c r="H119" i="35"/>
  <c r="H118" i="35"/>
  <c r="H117" i="35"/>
  <c r="H116" i="35"/>
  <c r="H115" i="35"/>
  <c r="H114" i="35"/>
  <c r="H113" i="35"/>
  <c r="H112" i="35"/>
  <c r="H111" i="35"/>
  <c r="H110" i="35"/>
  <c r="H109" i="35"/>
  <c r="H108" i="35"/>
  <c r="H107" i="35"/>
  <c r="H106" i="35"/>
  <c r="H105" i="35"/>
  <c r="H104" i="35"/>
  <c r="H103" i="35"/>
  <c r="H102" i="35"/>
  <c r="H101" i="35"/>
  <c r="H100" i="35"/>
  <c r="H99" i="35"/>
  <c r="H98" i="35"/>
  <c r="H97" i="35"/>
  <c r="H95" i="35"/>
  <c r="H94" i="35"/>
  <c r="H93" i="35"/>
  <c r="H92" i="35"/>
  <c r="H91" i="35"/>
  <c r="H90" i="35"/>
  <c r="H89" i="35"/>
  <c r="H88" i="35"/>
  <c r="H87" i="35"/>
  <c r="H86" i="35"/>
  <c r="H85" i="35"/>
  <c r="H84" i="35"/>
  <c r="H83" i="35"/>
  <c r="H82" i="35"/>
  <c r="H81" i="35"/>
  <c r="H80" i="35"/>
  <c r="H79" i="35"/>
  <c r="H77" i="35"/>
  <c r="H76" i="35"/>
  <c r="H75" i="35"/>
  <c r="H74" i="35"/>
  <c r="H73" i="35"/>
  <c r="H72" i="35"/>
  <c r="H71" i="35"/>
  <c r="H70" i="35"/>
  <c r="H69" i="35"/>
  <c r="H68" i="35"/>
  <c r="H67" i="35"/>
  <c r="H66" i="35"/>
  <c r="H65" i="35"/>
  <c r="H64" i="35"/>
  <c r="H63" i="35"/>
  <c r="H62" i="35"/>
  <c r="H61" i="35"/>
  <c r="H60" i="35"/>
  <c r="H59" i="35"/>
  <c r="H58" i="35"/>
  <c r="H57" i="35"/>
  <c r="H56" i="35"/>
  <c r="H55" i="35"/>
  <c r="H54" i="35"/>
  <c r="H53" i="35"/>
  <c r="H52" i="35"/>
  <c r="H51" i="35"/>
  <c r="H50" i="35"/>
  <c r="H49" i="35"/>
  <c r="H48" i="35"/>
  <c r="H47" i="35"/>
  <c r="H46" i="35"/>
  <c r="H45" i="35"/>
  <c r="H44" i="35"/>
  <c r="H43" i="35"/>
  <c r="H42" i="35"/>
  <c r="H41" i="35"/>
  <c r="H40" i="35"/>
  <c r="H39" i="35"/>
  <c r="H38" i="35"/>
  <c r="H35" i="35"/>
  <c r="H33" i="35"/>
  <c r="H32" i="35"/>
  <c r="H31" i="35"/>
  <c r="H30" i="35"/>
  <c r="H29" i="35"/>
  <c r="H28" i="35"/>
  <c r="H27" i="35"/>
  <c r="H26" i="35"/>
  <c r="H25" i="35"/>
  <c r="H24" i="35"/>
  <c r="H23" i="35"/>
  <c r="H22" i="35"/>
  <c r="H21" i="35"/>
  <c r="G171" i="35"/>
  <c r="G170" i="35"/>
  <c r="G169" i="35"/>
  <c r="G168" i="35"/>
  <c r="G167" i="35"/>
  <c r="G166" i="35"/>
  <c r="G165" i="35"/>
  <c r="G164" i="35"/>
  <c r="G162" i="35"/>
  <c r="G161" i="35"/>
  <c r="G160" i="35"/>
  <c r="G159" i="35"/>
  <c r="G156" i="35"/>
  <c r="G155" i="35"/>
  <c r="G154" i="35"/>
  <c r="G153" i="35"/>
  <c r="G152" i="35"/>
  <c r="G151" i="35"/>
  <c r="G150" i="35"/>
  <c r="G149" i="35"/>
  <c r="G147" i="35"/>
  <c r="G146" i="35"/>
  <c r="G145" i="35"/>
  <c r="G144" i="35"/>
  <c r="G143" i="35"/>
  <c r="G142" i="35"/>
  <c r="G141" i="35"/>
  <c r="G140" i="35"/>
  <c r="G139" i="35"/>
  <c r="G138" i="35"/>
  <c r="G137" i="35"/>
  <c r="G136" i="35"/>
  <c r="G135" i="35"/>
  <c r="G134" i="35"/>
  <c r="G133" i="35"/>
  <c r="G132" i="35"/>
  <c r="G131" i="35"/>
  <c r="G130" i="35"/>
  <c r="G129" i="35"/>
  <c r="G128" i="35"/>
  <c r="G127" i="35"/>
  <c r="G126" i="35"/>
  <c r="G125" i="35"/>
  <c r="G124" i="35"/>
  <c r="G123" i="35"/>
  <c r="G122" i="35"/>
  <c r="G121" i="35"/>
  <c r="G120" i="35"/>
  <c r="G119" i="35"/>
  <c r="G118" i="35"/>
  <c r="G117" i="35"/>
  <c r="G116" i="35"/>
  <c r="G115" i="35"/>
  <c r="G114" i="35"/>
  <c r="G113" i="35"/>
  <c r="G112" i="35"/>
  <c r="G111" i="35"/>
  <c r="G110" i="35"/>
  <c r="G109" i="35"/>
  <c r="G108" i="35"/>
  <c r="G107" i="35"/>
  <c r="G106" i="35"/>
  <c r="G105" i="35"/>
  <c r="G104" i="35"/>
  <c r="G103" i="35"/>
  <c r="G102" i="35"/>
  <c r="G101" i="35"/>
  <c r="G100" i="35"/>
  <c r="G99" i="35"/>
  <c r="G98" i="35"/>
  <c r="G97" i="35"/>
  <c r="G95" i="35"/>
  <c r="G94" i="35"/>
  <c r="G93" i="35"/>
  <c r="G92" i="35"/>
  <c r="G91" i="35"/>
  <c r="G90" i="35"/>
  <c r="G89" i="35"/>
  <c r="G88" i="35"/>
  <c r="G87" i="35"/>
  <c r="G86" i="35"/>
  <c r="G85" i="35"/>
  <c r="G84" i="35"/>
  <c r="G83" i="35"/>
  <c r="G82" i="35"/>
  <c r="G81" i="35"/>
  <c r="G80" i="35"/>
  <c r="G79" i="35"/>
  <c r="G77" i="35"/>
  <c r="G76" i="35"/>
  <c r="G75" i="35"/>
  <c r="G74" i="35"/>
  <c r="G73" i="35"/>
  <c r="G72" i="35"/>
  <c r="G71" i="35"/>
  <c r="G70" i="35"/>
  <c r="G69" i="35"/>
  <c r="G68" i="35"/>
  <c r="G67" i="35"/>
  <c r="G66" i="35"/>
  <c r="G65" i="35"/>
  <c r="G64" i="35"/>
  <c r="G63" i="35"/>
  <c r="G62" i="35"/>
  <c r="G61" i="35"/>
  <c r="G60" i="35"/>
  <c r="G59" i="35"/>
  <c r="G58" i="35"/>
  <c r="G57" i="35"/>
  <c r="G56" i="35"/>
  <c r="G55" i="35"/>
  <c r="G54" i="35"/>
  <c r="G53" i="35"/>
  <c r="G52" i="35"/>
  <c r="G51" i="35"/>
  <c r="G50" i="35"/>
  <c r="G49" i="35"/>
  <c r="G48" i="35"/>
  <c r="G47" i="35"/>
  <c r="G46" i="35"/>
  <c r="G45" i="35"/>
  <c r="G44" i="35"/>
  <c r="G43" i="35"/>
  <c r="G42" i="35"/>
  <c r="G41" i="35"/>
  <c r="G40" i="35"/>
  <c r="G39" i="35"/>
  <c r="G38" i="35"/>
  <c r="G35" i="35"/>
  <c r="G33" i="35"/>
  <c r="G32" i="35"/>
  <c r="G31" i="35"/>
  <c r="G30" i="35"/>
  <c r="G29" i="35"/>
  <c r="G28" i="35"/>
  <c r="G27" i="35"/>
  <c r="G26" i="35"/>
  <c r="G25" i="35"/>
  <c r="G24" i="35"/>
  <c r="G23" i="35"/>
  <c r="G22" i="35"/>
  <c r="G21" i="35"/>
  <c r="G158" i="35"/>
  <c r="F171" i="35"/>
  <c r="F170" i="35"/>
  <c r="F169" i="35"/>
  <c r="F168" i="35"/>
  <c r="F167" i="35"/>
  <c r="F166" i="35"/>
  <c r="F165" i="35"/>
  <c r="F164" i="35"/>
  <c r="F162" i="35"/>
  <c r="F161" i="35"/>
  <c r="F160" i="35"/>
  <c r="F159" i="35"/>
  <c r="F158" i="35"/>
  <c r="F156" i="35"/>
  <c r="F155" i="35"/>
  <c r="F154" i="35"/>
  <c r="F153" i="35"/>
  <c r="F152" i="35"/>
  <c r="F151" i="35"/>
  <c r="F150" i="35"/>
  <c r="F149" i="35"/>
  <c r="F147" i="35"/>
  <c r="F146" i="35"/>
  <c r="F145" i="35"/>
  <c r="F144" i="35"/>
  <c r="F143" i="35"/>
  <c r="F142" i="35"/>
  <c r="F141" i="35"/>
  <c r="F140" i="35"/>
  <c r="F139" i="35"/>
  <c r="F138" i="35"/>
  <c r="F137" i="35"/>
  <c r="F136" i="35"/>
  <c r="F135" i="35"/>
  <c r="F134" i="35"/>
  <c r="F133" i="35"/>
  <c r="F132" i="35"/>
  <c r="F131" i="35"/>
  <c r="F130" i="35"/>
  <c r="F129" i="35"/>
  <c r="F128" i="35"/>
  <c r="F127" i="35"/>
  <c r="F126" i="35"/>
  <c r="F125" i="35"/>
  <c r="F124" i="35"/>
  <c r="F123" i="35"/>
  <c r="F122" i="35"/>
  <c r="F121" i="35"/>
  <c r="F120" i="35"/>
  <c r="F119" i="35"/>
  <c r="F118" i="35"/>
  <c r="F117" i="35"/>
  <c r="F116" i="35"/>
  <c r="F115" i="35"/>
  <c r="F114" i="35"/>
  <c r="F113" i="35"/>
  <c r="F112" i="35"/>
  <c r="F111" i="35"/>
  <c r="F110" i="35"/>
  <c r="F109" i="35"/>
  <c r="F108" i="35"/>
  <c r="F107" i="35"/>
  <c r="F106" i="35"/>
  <c r="F105" i="35"/>
  <c r="F104" i="35"/>
  <c r="F103" i="35"/>
  <c r="F102" i="35"/>
  <c r="F101" i="35"/>
  <c r="F100" i="35"/>
  <c r="F99" i="35"/>
  <c r="F98" i="35"/>
  <c r="F97" i="35"/>
  <c r="F95" i="35"/>
  <c r="F94" i="35"/>
  <c r="F93" i="35"/>
  <c r="F92" i="35"/>
  <c r="F91" i="35"/>
  <c r="F90" i="35"/>
  <c r="F89" i="35"/>
  <c r="F88" i="35"/>
  <c r="F87" i="35"/>
  <c r="F86" i="35"/>
  <c r="F85" i="35"/>
  <c r="F84" i="35"/>
  <c r="F83" i="35"/>
  <c r="F82" i="35"/>
  <c r="F81" i="35"/>
  <c r="F80" i="35"/>
  <c r="F79" i="35"/>
  <c r="F77" i="35"/>
  <c r="F76" i="35"/>
  <c r="F75" i="35"/>
  <c r="F74" i="35"/>
  <c r="F73" i="35"/>
  <c r="F72" i="35"/>
  <c r="F71" i="35"/>
  <c r="F70" i="35"/>
  <c r="F69" i="35"/>
  <c r="F68" i="35"/>
  <c r="F67" i="35"/>
  <c r="F66" i="35"/>
  <c r="F65" i="35"/>
  <c r="F64" i="35"/>
  <c r="F63" i="35"/>
  <c r="F62" i="35"/>
  <c r="F61" i="35"/>
  <c r="F60" i="35"/>
  <c r="F59" i="35"/>
  <c r="F58" i="35"/>
  <c r="F57" i="35"/>
  <c r="F56" i="35"/>
  <c r="F55" i="35"/>
  <c r="F54" i="35"/>
  <c r="F53" i="35"/>
  <c r="F52" i="35"/>
  <c r="F51" i="35"/>
  <c r="F50" i="35"/>
  <c r="F49" i="35"/>
  <c r="F48" i="35"/>
  <c r="F47" i="35"/>
  <c r="F46" i="35"/>
  <c r="F45" i="35"/>
  <c r="F44" i="35"/>
  <c r="F43" i="35"/>
  <c r="F42" i="35"/>
  <c r="F41" i="35"/>
  <c r="F40" i="35"/>
  <c r="F39" i="35"/>
  <c r="F38" i="35"/>
  <c r="F35" i="35"/>
  <c r="F33" i="35"/>
  <c r="F32" i="35"/>
  <c r="F31" i="35"/>
  <c r="F30" i="35"/>
  <c r="F29" i="35"/>
  <c r="F28" i="35"/>
  <c r="F27" i="35"/>
  <c r="F26" i="35"/>
  <c r="F25" i="35"/>
  <c r="F24" i="35"/>
  <c r="F23" i="35"/>
  <c r="F22" i="35"/>
  <c r="F21" i="35"/>
  <c r="E171" i="35"/>
  <c r="E170" i="35"/>
  <c r="E169" i="35"/>
  <c r="E168" i="35"/>
  <c r="E167" i="35"/>
  <c r="E166" i="35"/>
  <c r="E165" i="35"/>
  <c r="E164" i="35"/>
  <c r="E162" i="35"/>
  <c r="E161" i="35"/>
  <c r="E160" i="35"/>
  <c r="E159" i="35"/>
  <c r="E158" i="35"/>
  <c r="E156" i="35"/>
  <c r="E155" i="35"/>
  <c r="E154" i="35"/>
  <c r="E153" i="35"/>
  <c r="E152" i="35"/>
  <c r="E151" i="35"/>
  <c r="E150" i="35"/>
  <c r="E149" i="35"/>
  <c r="E147" i="35"/>
  <c r="E146" i="35"/>
  <c r="E145" i="35"/>
  <c r="E144" i="35"/>
  <c r="E143" i="35"/>
  <c r="E142" i="35"/>
  <c r="E141" i="35"/>
  <c r="E140" i="35"/>
  <c r="E139" i="35"/>
  <c r="E138" i="35"/>
  <c r="E137" i="35"/>
  <c r="E136" i="35"/>
  <c r="E135" i="35"/>
  <c r="E134" i="35"/>
  <c r="E133" i="35"/>
  <c r="E132" i="35"/>
  <c r="E131" i="35"/>
  <c r="E130" i="35"/>
  <c r="E129" i="35"/>
  <c r="E128" i="35"/>
  <c r="E127" i="35"/>
  <c r="E126" i="35"/>
  <c r="E125" i="35"/>
  <c r="E124" i="35"/>
  <c r="E123" i="35"/>
  <c r="E122" i="35"/>
  <c r="E121" i="35"/>
  <c r="E120" i="35"/>
  <c r="E119" i="35"/>
  <c r="E118" i="35"/>
  <c r="E117" i="35"/>
  <c r="E116" i="35"/>
  <c r="E115" i="35"/>
  <c r="E114" i="35"/>
  <c r="E113" i="35"/>
  <c r="E112" i="35"/>
  <c r="E111" i="35"/>
  <c r="E110" i="35"/>
  <c r="E109" i="35"/>
  <c r="E108" i="35"/>
  <c r="E107" i="35"/>
  <c r="E106" i="35"/>
  <c r="E105" i="35"/>
  <c r="E104" i="35"/>
  <c r="E103" i="35"/>
  <c r="E102" i="35"/>
  <c r="E101" i="35"/>
  <c r="E100" i="35"/>
  <c r="E99" i="35"/>
  <c r="E98" i="35"/>
  <c r="E97" i="35"/>
  <c r="E95" i="35"/>
  <c r="E94" i="35"/>
  <c r="E93" i="35"/>
  <c r="E92" i="35"/>
  <c r="E91" i="35"/>
  <c r="E90" i="35"/>
  <c r="E89" i="35"/>
  <c r="E88" i="35"/>
  <c r="E87" i="35"/>
  <c r="E86" i="35"/>
  <c r="E85" i="35"/>
  <c r="E84" i="35"/>
  <c r="E83" i="35"/>
  <c r="E82" i="35"/>
  <c r="E81" i="35"/>
  <c r="E80" i="35"/>
  <c r="E79" i="35"/>
  <c r="E77" i="35"/>
  <c r="E76" i="35"/>
  <c r="E75" i="35"/>
  <c r="E74" i="35"/>
  <c r="E73" i="35"/>
  <c r="E72" i="35"/>
  <c r="E71" i="35"/>
  <c r="E70" i="35"/>
  <c r="E69" i="35"/>
  <c r="E68" i="35"/>
  <c r="E67" i="35"/>
  <c r="E66" i="35"/>
  <c r="E65" i="35"/>
  <c r="E64" i="35"/>
  <c r="E63" i="35"/>
  <c r="E62" i="35"/>
  <c r="E61" i="35"/>
  <c r="E60" i="35"/>
  <c r="E59" i="35"/>
  <c r="E58" i="35"/>
  <c r="E57" i="35"/>
  <c r="E56" i="35"/>
  <c r="E55" i="35"/>
  <c r="E54" i="35"/>
  <c r="E53" i="35"/>
  <c r="E52" i="35"/>
  <c r="E51" i="35"/>
  <c r="E50" i="35"/>
  <c r="E49" i="35"/>
  <c r="E48" i="35"/>
  <c r="E47" i="35"/>
  <c r="E46" i="35"/>
  <c r="E45" i="35"/>
  <c r="E44" i="35"/>
  <c r="E43" i="35"/>
  <c r="E42" i="35"/>
  <c r="E41" i="35"/>
  <c r="E40" i="35"/>
  <c r="E39" i="35"/>
  <c r="E38" i="35"/>
  <c r="E35" i="35"/>
  <c r="E33" i="35"/>
  <c r="E32" i="35"/>
  <c r="E31" i="35"/>
  <c r="E30" i="35"/>
  <c r="E29" i="35"/>
  <c r="E28" i="35"/>
  <c r="E27" i="35"/>
  <c r="E26" i="35"/>
  <c r="E25" i="35"/>
  <c r="E24" i="35"/>
  <c r="E23" i="35"/>
  <c r="E22" i="35"/>
  <c r="E21" i="35"/>
  <c r="N19" i="35"/>
  <c r="N18" i="35"/>
  <c r="N17" i="35"/>
  <c r="N16" i="35"/>
  <c r="N15" i="35"/>
  <c r="N14" i="35"/>
  <c r="N13" i="35"/>
  <c r="N12" i="35"/>
  <c r="N11" i="35"/>
  <c r="N10" i="35"/>
  <c r="N159" i="35"/>
  <c r="N158" i="35"/>
  <c r="M11" i="35"/>
  <c r="M12" i="35"/>
  <c r="M13" i="35"/>
  <c r="M14" i="35"/>
  <c r="M15" i="35"/>
  <c r="M16" i="35"/>
  <c r="M17" i="35"/>
  <c r="M18" i="35"/>
  <c r="M19" i="35"/>
  <c r="M10" i="35"/>
  <c r="L11" i="35"/>
  <c r="L12" i="35"/>
  <c r="L13" i="35"/>
  <c r="L14" i="35"/>
  <c r="L15" i="35"/>
  <c r="L16" i="35"/>
  <c r="L17" i="35"/>
  <c r="L18" i="35"/>
  <c r="L19" i="35"/>
  <c r="L10" i="35"/>
  <c r="I12" i="35"/>
  <c r="I13" i="35"/>
  <c r="I14" i="35"/>
  <c r="I15" i="35"/>
  <c r="I16" i="35"/>
  <c r="I17" i="35"/>
  <c r="I18" i="35"/>
  <c r="I19" i="35"/>
  <c r="I11" i="35"/>
  <c r="I10" i="35"/>
  <c r="H11" i="35"/>
  <c r="H12" i="35"/>
  <c r="H13" i="35"/>
  <c r="H14" i="35"/>
  <c r="H15" i="35"/>
  <c r="H16" i="35"/>
  <c r="H17" i="35"/>
  <c r="H18" i="35"/>
  <c r="H19" i="35"/>
  <c r="H10" i="35"/>
  <c r="G11" i="35"/>
  <c r="G12" i="35"/>
  <c r="G13" i="35"/>
  <c r="G14" i="35"/>
  <c r="G15" i="35"/>
  <c r="G16" i="35"/>
  <c r="G17" i="35"/>
  <c r="G18" i="35"/>
  <c r="G19" i="35"/>
  <c r="G10" i="35"/>
  <c r="F11" i="35"/>
  <c r="F12" i="35"/>
  <c r="F13" i="35"/>
  <c r="F14" i="35"/>
  <c r="F15" i="35"/>
  <c r="F16" i="35"/>
  <c r="F17" i="35"/>
  <c r="F18" i="35"/>
  <c r="F19" i="35"/>
  <c r="F10" i="35"/>
  <c r="E11" i="35"/>
  <c r="E12" i="35"/>
  <c r="E13" i="35"/>
  <c r="E14" i="35"/>
  <c r="E15" i="35"/>
  <c r="E16" i="35"/>
  <c r="E17" i="35"/>
  <c r="E18" i="35"/>
  <c r="E19" i="35"/>
  <c r="E10" i="35"/>
  <c r="AA171" i="35"/>
  <c r="P171" i="35"/>
  <c r="O171" i="35"/>
  <c r="K171" i="35"/>
  <c r="J171" i="35"/>
  <c r="D171" i="35"/>
  <c r="AA170" i="35"/>
  <c r="P170" i="35"/>
  <c r="O170" i="35"/>
  <c r="K170" i="35"/>
  <c r="J170" i="35"/>
  <c r="D170" i="35"/>
  <c r="AA169" i="35"/>
  <c r="P169" i="35"/>
  <c r="O169" i="35"/>
  <c r="K169" i="35"/>
  <c r="J169" i="35"/>
  <c r="D169" i="35"/>
  <c r="AA168" i="35"/>
  <c r="P168" i="35"/>
  <c r="O168" i="35"/>
  <c r="K168" i="35"/>
  <c r="J168" i="35"/>
  <c r="D168" i="35"/>
  <c r="AA167" i="35"/>
  <c r="P167" i="35"/>
  <c r="O167" i="35"/>
  <c r="K167" i="35"/>
  <c r="J167" i="35"/>
  <c r="D167" i="35"/>
  <c r="AA166" i="35"/>
  <c r="P166" i="35"/>
  <c r="O166" i="35"/>
  <c r="K166" i="35"/>
  <c r="J166" i="35"/>
  <c r="D166" i="35"/>
  <c r="AA165" i="35"/>
  <c r="P165" i="35"/>
  <c r="O165" i="35"/>
  <c r="K165" i="35"/>
  <c r="J165" i="35"/>
  <c r="D165" i="35"/>
  <c r="AA164" i="35"/>
  <c r="P164" i="35"/>
  <c r="O164" i="35"/>
  <c r="K164" i="35"/>
  <c r="J164" i="35"/>
  <c r="D164" i="35"/>
  <c r="AA162" i="35"/>
  <c r="P162" i="35"/>
  <c r="O162" i="35"/>
  <c r="K162" i="35"/>
  <c r="J162" i="35"/>
  <c r="D162" i="35"/>
  <c r="AA161" i="35"/>
  <c r="P161" i="35"/>
  <c r="O161" i="35"/>
  <c r="K161" i="35"/>
  <c r="J161" i="35"/>
  <c r="D161" i="35"/>
  <c r="AA160" i="35"/>
  <c r="P160" i="35"/>
  <c r="O160" i="35"/>
  <c r="K160" i="35"/>
  <c r="J160" i="35"/>
  <c r="D160" i="35"/>
  <c r="AA159" i="35"/>
  <c r="P159" i="35"/>
  <c r="O159" i="35"/>
  <c r="K159" i="35"/>
  <c r="J159" i="35"/>
  <c r="D159" i="35"/>
  <c r="AA158" i="35"/>
  <c r="P158" i="35"/>
  <c r="O158" i="35"/>
  <c r="K158" i="35"/>
  <c r="J158" i="35"/>
  <c r="D158" i="35"/>
  <c r="AA156" i="35"/>
  <c r="P156" i="35"/>
  <c r="O156" i="35"/>
  <c r="K156" i="35"/>
  <c r="J156" i="35"/>
  <c r="D156" i="35"/>
  <c r="AA155" i="35"/>
  <c r="P155" i="35"/>
  <c r="O155" i="35"/>
  <c r="K155" i="35"/>
  <c r="J155" i="35"/>
  <c r="D155" i="35"/>
  <c r="AA154" i="35"/>
  <c r="P154" i="35"/>
  <c r="O154" i="35"/>
  <c r="K154" i="35"/>
  <c r="J154" i="35"/>
  <c r="D154" i="35"/>
  <c r="AA153" i="35"/>
  <c r="P153" i="35"/>
  <c r="O153" i="35"/>
  <c r="K153" i="35"/>
  <c r="J153" i="35"/>
  <c r="D153" i="35"/>
  <c r="AA152" i="35"/>
  <c r="P152" i="35"/>
  <c r="O152" i="35"/>
  <c r="K152" i="35"/>
  <c r="J152" i="35"/>
  <c r="D152" i="35"/>
  <c r="AA151" i="35"/>
  <c r="P151" i="35"/>
  <c r="O151" i="35"/>
  <c r="K151" i="35"/>
  <c r="J151" i="35"/>
  <c r="D151" i="35"/>
  <c r="AA150" i="35"/>
  <c r="P150" i="35"/>
  <c r="O150" i="35"/>
  <c r="K150" i="35"/>
  <c r="J150" i="35"/>
  <c r="D150" i="35"/>
  <c r="AA149" i="35"/>
  <c r="P149" i="35"/>
  <c r="O149" i="35"/>
  <c r="K149" i="35"/>
  <c r="J149" i="35"/>
  <c r="D149" i="35"/>
  <c r="AA147" i="35"/>
  <c r="P147" i="35"/>
  <c r="O147" i="35"/>
  <c r="K147" i="35"/>
  <c r="J147" i="35"/>
  <c r="D147" i="35"/>
  <c r="AA146" i="35"/>
  <c r="P146" i="35"/>
  <c r="O146" i="35"/>
  <c r="K146" i="35"/>
  <c r="J146" i="35"/>
  <c r="D146" i="35"/>
  <c r="AA145" i="35"/>
  <c r="P145" i="35"/>
  <c r="O145" i="35"/>
  <c r="K145" i="35"/>
  <c r="J145" i="35"/>
  <c r="D145" i="35"/>
  <c r="AA144" i="35"/>
  <c r="P144" i="35"/>
  <c r="O144" i="35"/>
  <c r="K144" i="35"/>
  <c r="J144" i="35"/>
  <c r="D144" i="35"/>
  <c r="AA143" i="35"/>
  <c r="P143" i="35"/>
  <c r="O143" i="35"/>
  <c r="K143" i="35"/>
  <c r="J143" i="35"/>
  <c r="D143" i="35"/>
  <c r="AA142" i="35"/>
  <c r="P142" i="35"/>
  <c r="O142" i="35"/>
  <c r="K142" i="35"/>
  <c r="J142" i="35"/>
  <c r="D142" i="35"/>
  <c r="AA141" i="35"/>
  <c r="P141" i="35"/>
  <c r="O141" i="35"/>
  <c r="K141" i="35"/>
  <c r="J141" i="35"/>
  <c r="D141" i="35"/>
  <c r="AA140" i="35"/>
  <c r="P140" i="35"/>
  <c r="O140" i="35"/>
  <c r="K140" i="35"/>
  <c r="J140" i="35"/>
  <c r="D140" i="35"/>
  <c r="AA139" i="35"/>
  <c r="P139" i="35"/>
  <c r="O139" i="35"/>
  <c r="K139" i="35"/>
  <c r="J139" i="35"/>
  <c r="D139" i="35"/>
  <c r="AA138" i="35"/>
  <c r="P138" i="35"/>
  <c r="O138" i="35"/>
  <c r="K138" i="35"/>
  <c r="J138" i="35"/>
  <c r="D138" i="35"/>
  <c r="AA137" i="35"/>
  <c r="P137" i="35"/>
  <c r="O137" i="35"/>
  <c r="K137" i="35"/>
  <c r="J137" i="35"/>
  <c r="D137" i="35"/>
  <c r="AA136" i="35"/>
  <c r="P136" i="35"/>
  <c r="O136" i="35"/>
  <c r="K136" i="35"/>
  <c r="J136" i="35"/>
  <c r="D136" i="35"/>
  <c r="AA135" i="35"/>
  <c r="P135" i="35"/>
  <c r="O135" i="35"/>
  <c r="K135" i="35"/>
  <c r="J135" i="35"/>
  <c r="D135" i="35"/>
  <c r="AA134" i="35"/>
  <c r="P134" i="35"/>
  <c r="O134" i="35"/>
  <c r="K134" i="35"/>
  <c r="J134" i="35"/>
  <c r="D134" i="35"/>
  <c r="AA133" i="35"/>
  <c r="P133" i="35"/>
  <c r="O133" i="35"/>
  <c r="K133" i="35"/>
  <c r="J133" i="35"/>
  <c r="D133" i="35"/>
  <c r="AA132" i="35"/>
  <c r="P132" i="35"/>
  <c r="O132" i="35"/>
  <c r="K132" i="35"/>
  <c r="J132" i="35"/>
  <c r="D132" i="35"/>
  <c r="AA131" i="35"/>
  <c r="P131" i="35"/>
  <c r="O131" i="35"/>
  <c r="K131" i="35"/>
  <c r="J131" i="35"/>
  <c r="D131" i="35"/>
  <c r="AA130" i="35"/>
  <c r="P130" i="35"/>
  <c r="O130" i="35"/>
  <c r="K130" i="35"/>
  <c r="J130" i="35"/>
  <c r="D130" i="35"/>
  <c r="AA129" i="35"/>
  <c r="P129" i="35"/>
  <c r="O129" i="35"/>
  <c r="K129" i="35"/>
  <c r="J129" i="35"/>
  <c r="D129" i="35"/>
  <c r="AA128" i="35"/>
  <c r="P128" i="35"/>
  <c r="O128" i="35"/>
  <c r="K128" i="35"/>
  <c r="J128" i="35"/>
  <c r="D128" i="35"/>
  <c r="AA127" i="35"/>
  <c r="P127" i="35"/>
  <c r="O127" i="35"/>
  <c r="K127" i="35"/>
  <c r="J127" i="35"/>
  <c r="D127" i="35"/>
  <c r="AA126" i="35"/>
  <c r="P126" i="35"/>
  <c r="O126" i="35"/>
  <c r="K126" i="35"/>
  <c r="J126" i="35"/>
  <c r="D126" i="35"/>
  <c r="AA125" i="35"/>
  <c r="P125" i="35"/>
  <c r="O125" i="35"/>
  <c r="K125" i="35"/>
  <c r="J125" i="35"/>
  <c r="D125" i="35"/>
  <c r="AA124" i="35"/>
  <c r="P124" i="35"/>
  <c r="O124" i="35"/>
  <c r="K124" i="35"/>
  <c r="J124" i="35"/>
  <c r="D124" i="35"/>
  <c r="AA123" i="35"/>
  <c r="P123" i="35"/>
  <c r="O123" i="35"/>
  <c r="K123" i="35"/>
  <c r="J123" i="35"/>
  <c r="D123" i="35"/>
  <c r="AA122" i="35"/>
  <c r="P122" i="35"/>
  <c r="O122" i="35"/>
  <c r="K122" i="35"/>
  <c r="J122" i="35"/>
  <c r="D122" i="35"/>
  <c r="AA121" i="35"/>
  <c r="P121" i="35"/>
  <c r="O121" i="35"/>
  <c r="K121" i="35"/>
  <c r="J121" i="35"/>
  <c r="D121" i="35"/>
  <c r="AA120" i="35"/>
  <c r="P120" i="35"/>
  <c r="O120" i="35"/>
  <c r="K120" i="35"/>
  <c r="J120" i="35"/>
  <c r="D120" i="35"/>
  <c r="AA119" i="35"/>
  <c r="P119" i="35"/>
  <c r="O119" i="35"/>
  <c r="K119" i="35"/>
  <c r="J119" i="35"/>
  <c r="D119" i="35"/>
  <c r="AA118" i="35"/>
  <c r="P118" i="35"/>
  <c r="O118" i="35"/>
  <c r="K118" i="35"/>
  <c r="J118" i="35"/>
  <c r="D118" i="35"/>
  <c r="AA117" i="35"/>
  <c r="P117" i="35"/>
  <c r="O117" i="35"/>
  <c r="K117" i="35"/>
  <c r="J117" i="35"/>
  <c r="D117" i="35"/>
  <c r="AA116" i="35"/>
  <c r="P116" i="35"/>
  <c r="O116" i="35"/>
  <c r="K116" i="35"/>
  <c r="J116" i="35"/>
  <c r="D116" i="35"/>
  <c r="AA115" i="35"/>
  <c r="P115" i="35"/>
  <c r="O115" i="35"/>
  <c r="K115" i="35"/>
  <c r="J115" i="35"/>
  <c r="D115" i="35"/>
  <c r="AA114" i="35"/>
  <c r="P114" i="35"/>
  <c r="O114" i="35"/>
  <c r="K114" i="35"/>
  <c r="J114" i="35"/>
  <c r="D114" i="35"/>
  <c r="AA113" i="35"/>
  <c r="P113" i="35"/>
  <c r="O113" i="35"/>
  <c r="K113" i="35"/>
  <c r="J113" i="35"/>
  <c r="D113" i="35"/>
  <c r="AA112" i="35"/>
  <c r="P112" i="35"/>
  <c r="O112" i="35"/>
  <c r="K112" i="35"/>
  <c r="J112" i="35"/>
  <c r="D112" i="35"/>
  <c r="AA111" i="35"/>
  <c r="P111" i="35"/>
  <c r="O111" i="35"/>
  <c r="K111" i="35"/>
  <c r="J111" i="35"/>
  <c r="D111" i="35"/>
  <c r="AA110" i="35"/>
  <c r="P110" i="35"/>
  <c r="O110" i="35"/>
  <c r="K110" i="35"/>
  <c r="J110" i="35"/>
  <c r="D110" i="35"/>
  <c r="AA109" i="35"/>
  <c r="P109" i="35"/>
  <c r="O109" i="35"/>
  <c r="K109" i="35"/>
  <c r="J109" i="35"/>
  <c r="D109" i="35"/>
  <c r="AA108" i="35"/>
  <c r="P108" i="35"/>
  <c r="O108" i="35"/>
  <c r="K108" i="35"/>
  <c r="J108" i="35"/>
  <c r="D108" i="35"/>
  <c r="AA107" i="35"/>
  <c r="P107" i="35"/>
  <c r="O107" i="35"/>
  <c r="K107" i="35"/>
  <c r="J107" i="35"/>
  <c r="D107" i="35"/>
  <c r="AA106" i="35"/>
  <c r="P106" i="35"/>
  <c r="O106" i="35"/>
  <c r="K106" i="35"/>
  <c r="J106" i="35"/>
  <c r="D106" i="35"/>
  <c r="AA105" i="35"/>
  <c r="P105" i="35"/>
  <c r="O105" i="35"/>
  <c r="K105" i="35"/>
  <c r="J105" i="35"/>
  <c r="D105" i="35"/>
  <c r="AA104" i="35"/>
  <c r="P104" i="35"/>
  <c r="O104" i="35"/>
  <c r="K104" i="35"/>
  <c r="J104" i="35"/>
  <c r="D104" i="35"/>
  <c r="AA103" i="35"/>
  <c r="P103" i="35"/>
  <c r="O103" i="35"/>
  <c r="K103" i="35"/>
  <c r="J103" i="35"/>
  <c r="D103" i="35"/>
  <c r="AA102" i="35"/>
  <c r="P102" i="35"/>
  <c r="O102" i="35"/>
  <c r="K102" i="35"/>
  <c r="J102" i="35"/>
  <c r="D102" i="35"/>
  <c r="AA101" i="35"/>
  <c r="P101" i="35"/>
  <c r="O101" i="35"/>
  <c r="K101" i="35"/>
  <c r="J101" i="35"/>
  <c r="D101" i="35"/>
  <c r="AA100" i="35"/>
  <c r="P100" i="35"/>
  <c r="O100" i="35"/>
  <c r="K100" i="35"/>
  <c r="J100" i="35"/>
  <c r="D100" i="35"/>
  <c r="AA99" i="35"/>
  <c r="P99" i="35"/>
  <c r="O99" i="35"/>
  <c r="K99" i="35"/>
  <c r="J99" i="35"/>
  <c r="D99" i="35"/>
  <c r="AA98" i="35"/>
  <c r="P98" i="35"/>
  <c r="O98" i="35"/>
  <c r="K98" i="35"/>
  <c r="J98" i="35"/>
  <c r="D98" i="35"/>
  <c r="AA97" i="35"/>
  <c r="P97" i="35"/>
  <c r="O97" i="35"/>
  <c r="K97" i="35"/>
  <c r="J97" i="35"/>
  <c r="D97" i="35"/>
  <c r="AA95" i="35"/>
  <c r="P95" i="35"/>
  <c r="O95" i="35"/>
  <c r="K95" i="35"/>
  <c r="J95" i="35"/>
  <c r="D95" i="35"/>
  <c r="AA94" i="35"/>
  <c r="P94" i="35"/>
  <c r="O94" i="35"/>
  <c r="K94" i="35"/>
  <c r="J94" i="35"/>
  <c r="D94" i="35"/>
  <c r="AA93" i="35"/>
  <c r="P93" i="35"/>
  <c r="O93" i="35"/>
  <c r="K93" i="35"/>
  <c r="J93" i="35"/>
  <c r="D93" i="35"/>
  <c r="AA92" i="35"/>
  <c r="P92" i="35"/>
  <c r="O92" i="35"/>
  <c r="K92" i="35"/>
  <c r="J92" i="35"/>
  <c r="D92" i="35"/>
  <c r="AA91" i="35"/>
  <c r="P91" i="35"/>
  <c r="O91" i="35"/>
  <c r="K91" i="35"/>
  <c r="J91" i="35"/>
  <c r="D91" i="35"/>
  <c r="AA90" i="35"/>
  <c r="P90" i="35"/>
  <c r="O90" i="35"/>
  <c r="K90" i="35"/>
  <c r="J90" i="35"/>
  <c r="D90" i="35"/>
  <c r="AA89" i="35"/>
  <c r="P89" i="35"/>
  <c r="O89" i="35"/>
  <c r="K89" i="35"/>
  <c r="J89" i="35"/>
  <c r="D89" i="35"/>
  <c r="AA88" i="35"/>
  <c r="P88" i="35"/>
  <c r="O88" i="35"/>
  <c r="K88" i="35"/>
  <c r="J88" i="35"/>
  <c r="D88" i="35"/>
  <c r="AA87" i="35"/>
  <c r="P87" i="35"/>
  <c r="O87" i="35"/>
  <c r="K87" i="35"/>
  <c r="J87" i="35"/>
  <c r="D87" i="35"/>
  <c r="AA86" i="35"/>
  <c r="P86" i="35"/>
  <c r="O86" i="35"/>
  <c r="K86" i="35"/>
  <c r="J86" i="35"/>
  <c r="D86" i="35"/>
  <c r="AA85" i="35"/>
  <c r="P85" i="35"/>
  <c r="O85" i="35"/>
  <c r="K85" i="35"/>
  <c r="J85" i="35"/>
  <c r="D85" i="35"/>
  <c r="AA84" i="35"/>
  <c r="P84" i="35"/>
  <c r="O84" i="35"/>
  <c r="K84" i="35"/>
  <c r="J84" i="35"/>
  <c r="D84" i="35"/>
  <c r="AA83" i="35"/>
  <c r="P83" i="35"/>
  <c r="O83" i="35"/>
  <c r="K83" i="35"/>
  <c r="J83" i="35"/>
  <c r="D83" i="35"/>
  <c r="AA82" i="35"/>
  <c r="P82" i="35"/>
  <c r="O82" i="35"/>
  <c r="K82" i="35"/>
  <c r="J82" i="35"/>
  <c r="D82" i="35"/>
  <c r="AA81" i="35"/>
  <c r="P81" i="35"/>
  <c r="O81" i="35"/>
  <c r="K81" i="35"/>
  <c r="J81" i="35"/>
  <c r="D81" i="35"/>
  <c r="AA80" i="35"/>
  <c r="P80" i="35"/>
  <c r="O80" i="35"/>
  <c r="K80" i="35"/>
  <c r="J80" i="35"/>
  <c r="D80" i="35"/>
  <c r="AA79" i="35"/>
  <c r="P79" i="35"/>
  <c r="O79" i="35"/>
  <c r="K79" i="35"/>
  <c r="J79" i="35"/>
  <c r="D79" i="35"/>
  <c r="AA77" i="35"/>
  <c r="P77" i="35"/>
  <c r="O77" i="35"/>
  <c r="K77" i="35"/>
  <c r="J77" i="35"/>
  <c r="D77" i="35"/>
  <c r="AA76" i="35"/>
  <c r="P76" i="35"/>
  <c r="O76" i="35"/>
  <c r="K76" i="35"/>
  <c r="J76" i="35"/>
  <c r="D76" i="35"/>
  <c r="AA75" i="35"/>
  <c r="P75" i="35"/>
  <c r="O75" i="35"/>
  <c r="K75" i="35"/>
  <c r="J75" i="35"/>
  <c r="D75" i="35"/>
  <c r="AA74" i="35"/>
  <c r="P74" i="35"/>
  <c r="O74" i="35"/>
  <c r="K74" i="35"/>
  <c r="J74" i="35"/>
  <c r="D74" i="35"/>
  <c r="AA73" i="35"/>
  <c r="P73" i="35"/>
  <c r="O73" i="35"/>
  <c r="K73" i="35"/>
  <c r="J73" i="35"/>
  <c r="D73" i="35"/>
  <c r="AA72" i="35"/>
  <c r="P72" i="35"/>
  <c r="O72" i="35"/>
  <c r="K72" i="35"/>
  <c r="J72" i="35"/>
  <c r="D72" i="35"/>
  <c r="AA71" i="35"/>
  <c r="P71" i="35"/>
  <c r="O71" i="35"/>
  <c r="K71" i="35"/>
  <c r="J71" i="35"/>
  <c r="D71" i="35"/>
  <c r="AA70" i="35"/>
  <c r="P70" i="35"/>
  <c r="O70" i="35"/>
  <c r="K70" i="35"/>
  <c r="J70" i="35"/>
  <c r="D70" i="35"/>
  <c r="AA69" i="35"/>
  <c r="P69" i="35"/>
  <c r="O69" i="35"/>
  <c r="K69" i="35"/>
  <c r="J69" i="35"/>
  <c r="D69" i="35"/>
  <c r="AA68" i="35"/>
  <c r="P68" i="35"/>
  <c r="O68" i="35"/>
  <c r="K68" i="35"/>
  <c r="J68" i="35"/>
  <c r="D68" i="35"/>
  <c r="AA67" i="35"/>
  <c r="P67" i="35"/>
  <c r="O67" i="35"/>
  <c r="K67" i="35"/>
  <c r="J67" i="35"/>
  <c r="D67" i="35"/>
  <c r="AA66" i="35"/>
  <c r="P66" i="35"/>
  <c r="O66" i="35"/>
  <c r="K66" i="35"/>
  <c r="J66" i="35"/>
  <c r="D66" i="35"/>
  <c r="AA65" i="35"/>
  <c r="P65" i="35"/>
  <c r="O65" i="35"/>
  <c r="K65" i="35"/>
  <c r="J65" i="35"/>
  <c r="D65" i="35"/>
  <c r="AA64" i="35"/>
  <c r="P64" i="35"/>
  <c r="O64" i="35"/>
  <c r="K64" i="35"/>
  <c r="J64" i="35"/>
  <c r="D64" i="35"/>
  <c r="AA63" i="35"/>
  <c r="P63" i="35"/>
  <c r="O63" i="35"/>
  <c r="K63" i="35"/>
  <c r="J63" i="35"/>
  <c r="D63" i="35"/>
  <c r="AA62" i="35"/>
  <c r="P62" i="35"/>
  <c r="O62" i="35"/>
  <c r="K62" i="35"/>
  <c r="J62" i="35"/>
  <c r="D62" i="35"/>
  <c r="AA61" i="35"/>
  <c r="P61" i="35"/>
  <c r="O61" i="35"/>
  <c r="K61" i="35"/>
  <c r="J61" i="35"/>
  <c r="D61" i="35"/>
  <c r="AA60" i="35"/>
  <c r="P60" i="35"/>
  <c r="O60" i="35"/>
  <c r="K60" i="35"/>
  <c r="J60" i="35"/>
  <c r="D60" i="35"/>
  <c r="AA59" i="35"/>
  <c r="P59" i="35"/>
  <c r="O59" i="35"/>
  <c r="K59" i="35"/>
  <c r="J59" i="35"/>
  <c r="D59" i="35"/>
  <c r="AA58" i="35"/>
  <c r="P58" i="35"/>
  <c r="O58" i="35"/>
  <c r="K58" i="35"/>
  <c r="J58" i="35"/>
  <c r="D58" i="35"/>
  <c r="AA57" i="35"/>
  <c r="P57" i="35"/>
  <c r="O57" i="35"/>
  <c r="K57" i="35"/>
  <c r="J57" i="35"/>
  <c r="D57" i="35"/>
  <c r="AA56" i="35"/>
  <c r="P56" i="35"/>
  <c r="O56" i="35"/>
  <c r="K56" i="35"/>
  <c r="J56" i="35"/>
  <c r="D56" i="35"/>
  <c r="AA55" i="35"/>
  <c r="P55" i="35"/>
  <c r="O55" i="35"/>
  <c r="K55" i="35"/>
  <c r="J55" i="35"/>
  <c r="D55" i="35"/>
  <c r="AA54" i="35"/>
  <c r="P54" i="35"/>
  <c r="O54" i="35"/>
  <c r="K54" i="35"/>
  <c r="J54" i="35"/>
  <c r="D54" i="35"/>
  <c r="AA53" i="35"/>
  <c r="P53" i="35"/>
  <c r="O53" i="35"/>
  <c r="K53" i="35"/>
  <c r="J53" i="35"/>
  <c r="D53" i="35"/>
  <c r="AA52" i="35"/>
  <c r="P52" i="35"/>
  <c r="O52" i="35"/>
  <c r="K52" i="35"/>
  <c r="J52" i="35"/>
  <c r="D52" i="35"/>
  <c r="AA51" i="35"/>
  <c r="P51" i="35"/>
  <c r="O51" i="35"/>
  <c r="K51" i="35"/>
  <c r="J51" i="35"/>
  <c r="D51" i="35"/>
  <c r="AA50" i="35"/>
  <c r="P50" i="35"/>
  <c r="O50" i="35"/>
  <c r="K50" i="35"/>
  <c r="J50" i="35"/>
  <c r="D50" i="35"/>
  <c r="AA49" i="35"/>
  <c r="P49" i="35"/>
  <c r="O49" i="35"/>
  <c r="K49" i="35"/>
  <c r="J49" i="35"/>
  <c r="D49" i="35"/>
  <c r="AA48" i="35"/>
  <c r="P48" i="35"/>
  <c r="O48" i="35"/>
  <c r="K48" i="35"/>
  <c r="J48" i="35"/>
  <c r="D48" i="35"/>
  <c r="AA47" i="35"/>
  <c r="P47" i="35"/>
  <c r="O47" i="35"/>
  <c r="K47" i="35"/>
  <c r="J47" i="35"/>
  <c r="D47" i="35"/>
  <c r="AA46" i="35"/>
  <c r="P46" i="35"/>
  <c r="O46" i="35"/>
  <c r="K46" i="35"/>
  <c r="J46" i="35"/>
  <c r="D46" i="35"/>
  <c r="AA45" i="35"/>
  <c r="P45" i="35"/>
  <c r="O45" i="35"/>
  <c r="K45" i="35"/>
  <c r="J45" i="35"/>
  <c r="D45" i="35"/>
  <c r="AA44" i="35"/>
  <c r="P44" i="35"/>
  <c r="O44" i="35"/>
  <c r="K44" i="35"/>
  <c r="J44" i="35"/>
  <c r="D44" i="35"/>
  <c r="AA43" i="35"/>
  <c r="P43" i="35"/>
  <c r="O43" i="35"/>
  <c r="K43" i="35"/>
  <c r="J43" i="35"/>
  <c r="D43" i="35"/>
  <c r="AA42" i="35"/>
  <c r="P42" i="35"/>
  <c r="O42" i="35"/>
  <c r="K42" i="35"/>
  <c r="J42" i="35"/>
  <c r="D42" i="35"/>
  <c r="AA41" i="35"/>
  <c r="P41" i="35"/>
  <c r="O41" i="35"/>
  <c r="K41" i="35"/>
  <c r="J41" i="35"/>
  <c r="D41" i="35"/>
  <c r="AA40" i="35"/>
  <c r="P40" i="35"/>
  <c r="O40" i="35"/>
  <c r="K40" i="35"/>
  <c r="J40" i="35"/>
  <c r="D40" i="35"/>
  <c r="AA39" i="35"/>
  <c r="P39" i="35"/>
  <c r="O39" i="35"/>
  <c r="K39" i="35"/>
  <c r="J39" i="35"/>
  <c r="D39" i="35"/>
  <c r="AA38" i="35"/>
  <c r="P38" i="35"/>
  <c r="O38" i="35"/>
  <c r="K38" i="35"/>
  <c r="J38" i="35"/>
  <c r="D38" i="35"/>
  <c r="P35" i="35"/>
  <c r="O35" i="35"/>
  <c r="K35" i="35"/>
  <c r="J35" i="35"/>
  <c r="D35" i="35"/>
  <c r="AA33" i="35"/>
  <c r="P33" i="35"/>
  <c r="O33" i="35"/>
  <c r="K33" i="35"/>
  <c r="J33" i="35"/>
  <c r="D33" i="35"/>
  <c r="AA32" i="35"/>
  <c r="P32" i="35"/>
  <c r="O32" i="35"/>
  <c r="K32" i="35"/>
  <c r="J32" i="35"/>
  <c r="D32" i="35"/>
  <c r="AA31" i="35"/>
  <c r="P31" i="35"/>
  <c r="O31" i="35"/>
  <c r="K31" i="35"/>
  <c r="J31" i="35"/>
  <c r="D31" i="35"/>
  <c r="AA30" i="35"/>
  <c r="P30" i="35"/>
  <c r="O30" i="35"/>
  <c r="K30" i="35"/>
  <c r="J30" i="35"/>
  <c r="D30" i="35"/>
  <c r="AA29" i="35"/>
  <c r="P29" i="35"/>
  <c r="O29" i="35"/>
  <c r="K29" i="35"/>
  <c r="J29" i="35"/>
  <c r="D29" i="35"/>
  <c r="AA28" i="35"/>
  <c r="P28" i="35"/>
  <c r="O28" i="35"/>
  <c r="K28" i="35"/>
  <c r="J28" i="35"/>
  <c r="D28" i="35"/>
  <c r="AA27" i="35"/>
  <c r="P27" i="35"/>
  <c r="O27" i="35"/>
  <c r="K27" i="35"/>
  <c r="J27" i="35"/>
  <c r="D27" i="35"/>
  <c r="AA26" i="35"/>
  <c r="P26" i="35"/>
  <c r="O26" i="35"/>
  <c r="K26" i="35"/>
  <c r="J26" i="35"/>
  <c r="D26" i="35"/>
  <c r="AA25" i="35"/>
  <c r="P25" i="35"/>
  <c r="O25" i="35"/>
  <c r="K25" i="35"/>
  <c r="J25" i="35"/>
  <c r="D25" i="35"/>
  <c r="AA24" i="35"/>
  <c r="P24" i="35"/>
  <c r="O24" i="35"/>
  <c r="K24" i="35"/>
  <c r="J24" i="35"/>
  <c r="D24" i="35"/>
  <c r="AA23" i="35"/>
  <c r="P23" i="35"/>
  <c r="O23" i="35"/>
  <c r="K23" i="35"/>
  <c r="J23" i="35"/>
  <c r="D23" i="35"/>
  <c r="AA22" i="35"/>
  <c r="P22" i="35"/>
  <c r="O22" i="35"/>
  <c r="K22" i="35"/>
  <c r="J22" i="35"/>
  <c r="D22" i="35"/>
  <c r="AA21" i="35"/>
  <c r="P21" i="35"/>
  <c r="O21" i="35"/>
  <c r="K21" i="35"/>
  <c r="J21" i="35"/>
  <c r="D21" i="35"/>
  <c r="AA19" i="35"/>
  <c r="P19" i="35"/>
  <c r="O19" i="35"/>
  <c r="K19" i="35"/>
  <c r="J19" i="35"/>
  <c r="D19" i="35"/>
  <c r="AA18" i="35"/>
  <c r="P18" i="35"/>
  <c r="O18" i="35"/>
  <c r="K18" i="35"/>
  <c r="J18" i="35"/>
  <c r="D18" i="35"/>
  <c r="AA17" i="35"/>
  <c r="P17" i="35"/>
  <c r="O17" i="35"/>
  <c r="K17" i="35"/>
  <c r="J17" i="35"/>
  <c r="D17" i="35"/>
  <c r="AA16" i="35"/>
  <c r="P16" i="35"/>
  <c r="O16" i="35"/>
  <c r="K16" i="35"/>
  <c r="J16" i="35"/>
  <c r="D16" i="35"/>
  <c r="AA15" i="35"/>
  <c r="P15" i="35"/>
  <c r="O15" i="35"/>
  <c r="K15" i="35"/>
  <c r="J15" i="35"/>
  <c r="D15" i="35"/>
  <c r="AA14" i="35"/>
  <c r="P14" i="35"/>
  <c r="O14" i="35"/>
  <c r="K14" i="35"/>
  <c r="J14" i="35"/>
  <c r="D14" i="35"/>
  <c r="AA13" i="35"/>
  <c r="P13" i="35"/>
  <c r="O13" i="35"/>
  <c r="K13" i="35"/>
  <c r="J13" i="35"/>
  <c r="D13" i="35"/>
  <c r="AA12" i="35"/>
  <c r="P12" i="35"/>
  <c r="O12" i="35"/>
  <c r="K12" i="35"/>
  <c r="J12" i="35"/>
  <c r="D12" i="35"/>
  <c r="AA11" i="35"/>
  <c r="P11" i="35"/>
  <c r="O11" i="35"/>
  <c r="K11" i="35"/>
  <c r="J11" i="35"/>
  <c r="D11" i="35"/>
  <c r="AA10" i="35"/>
  <c r="P10" i="35"/>
  <c r="O10" i="35"/>
  <c r="K10" i="35"/>
  <c r="J10" i="35"/>
  <c r="D10" i="35"/>
  <c r="AT5" i="12" l="1"/>
  <c r="AT6" i="12"/>
  <c r="AT7" i="12"/>
  <c r="AT8" i="12"/>
  <c r="AT9" i="12"/>
  <c r="AT10" i="12"/>
  <c r="AT11" i="12"/>
  <c r="AT12" i="12"/>
  <c r="AT13" i="12"/>
  <c r="AT14" i="12"/>
  <c r="AT15" i="12"/>
  <c r="AT16" i="12"/>
  <c r="AT17" i="12"/>
  <c r="AT18" i="12"/>
  <c r="AT19" i="12"/>
  <c r="AT20" i="12"/>
  <c r="AT21" i="12"/>
  <c r="AT22" i="12"/>
  <c r="AT23" i="12"/>
  <c r="AT24" i="12"/>
  <c r="AT25" i="12"/>
  <c r="AT26" i="12"/>
  <c r="AT27" i="12"/>
  <c r="AT28" i="12"/>
  <c r="AT29" i="12"/>
  <c r="AT30" i="12"/>
  <c r="AT31" i="12"/>
  <c r="AT32" i="12"/>
  <c r="AT33" i="12"/>
  <c r="AT34" i="12"/>
  <c r="AT35" i="12"/>
  <c r="AT36" i="12"/>
  <c r="AT37" i="12"/>
  <c r="AT38" i="12"/>
  <c r="AT39" i="12"/>
  <c r="AT40" i="12"/>
  <c r="AT41" i="12"/>
  <c r="AT42" i="12"/>
  <c r="AT43" i="12"/>
  <c r="AT44" i="12"/>
  <c r="AT45" i="12"/>
  <c r="AT46" i="12"/>
  <c r="AT47" i="12"/>
  <c r="AT48" i="12"/>
  <c r="AT49" i="12"/>
  <c r="AT50" i="12"/>
  <c r="AT51" i="12"/>
  <c r="AT52" i="12"/>
  <c r="AT53" i="12"/>
  <c r="AT54" i="12"/>
  <c r="AT55" i="12"/>
  <c r="AT56" i="12"/>
  <c r="AT57" i="12"/>
  <c r="AT58" i="12"/>
  <c r="AT59" i="12"/>
  <c r="AT60" i="12"/>
  <c r="AT61" i="12"/>
  <c r="AT62" i="12"/>
  <c r="AT63" i="12"/>
  <c r="AT64" i="12"/>
  <c r="AT65" i="12"/>
  <c r="AT66" i="12"/>
  <c r="AT67" i="12"/>
  <c r="AT68" i="12"/>
  <c r="AT69" i="12"/>
  <c r="AT70" i="12"/>
  <c r="AT71" i="12"/>
  <c r="AT72" i="12"/>
  <c r="AT73" i="12"/>
  <c r="AT74" i="12"/>
  <c r="AT75" i="12"/>
  <c r="AT76" i="12"/>
  <c r="AT77" i="12"/>
  <c r="AT78" i="12"/>
  <c r="AT79" i="12"/>
  <c r="AT80" i="12"/>
  <c r="AT81" i="12"/>
  <c r="AT82" i="12"/>
  <c r="AT83" i="12"/>
  <c r="AT84" i="12"/>
  <c r="AT85" i="12"/>
  <c r="AT86" i="12"/>
  <c r="AT87" i="12"/>
  <c r="AT88" i="12"/>
  <c r="AT89" i="12"/>
  <c r="AT90" i="12"/>
  <c r="AT91" i="12"/>
  <c r="AT92" i="12"/>
  <c r="AT93" i="12"/>
  <c r="AT94" i="12"/>
  <c r="AT95" i="12"/>
  <c r="AT96" i="12"/>
  <c r="AT97" i="12"/>
  <c r="AT98" i="12"/>
  <c r="AT99" i="12"/>
  <c r="AT100" i="12"/>
  <c r="AT101" i="12"/>
  <c r="AT102" i="12"/>
  <c r="AT103" i="12"/>
  <c r="AT104" i="12"/>
  <c r="AT105" i="12"/>
  <c r="AT106" i="12"/>
  <c r="AT107" i="12"/>
  <c r="AT108" i="12"/>
  <c r="AT109" i="12"/>
  <c r="AT110" i="12"/>
  <c r="AT111" i="12"/>
  <c r="AT112" i="12"/>
  <c r="AT113" i="12"/>
  <c r="AT114" i="12"/>
  <c r="AT115" i="12"/>
  <c r="AT116" i="12"/>
  <c r="AT117" i="12"/>
  <c r="AT118" i="12"/>
  <c r="AT119" i="12"/>
  <c r="AT120" i="12"/>
  <c r="AT121" i="12"/>
  <c r="AT122" i="12"/>
  <c r="AT123" i="12"/>
  <c r="AT124" i="12"/>
  <c r="AT125" i="12"/>
  <c r="AT126" i="12"/>
  <c r="AT127" i="12"/>
  <c r="AT128" i="12"/>
  <c r="AT129" i="12"/>
  <c r="AT130" i="12"/>
  <c r="AT131" i="12"/>
  <c r="AT132" i="12"/>
  <c r="AT133" i="12"/>
  <c r="AT134" i="12"/>
  <c r="AT135" i="12"/>
  <c r="AT136" i="12"/>
  <c r="AT137" i="12"/>
  <c r="AT138" i="12"/>
  <c r="AT139" i="12"/>
  <c r="AT140" i="12"/>
  <c r="AT141" i="12"/>
  <c r="AT142" i="12"/>
  <c r="AT143" i="12"/>
  <c r="AT144" i="12"/>
  <c r="AT145" i="12"/>
  <c r="AT146" i="12"/>
  <c r="AT147" i="12"/>
  <c r="AT148" i="12"/>
  <c r="AT149" i="12"/>
  <c r="AT150" i="12"/>
  <c r="AT151" i="12"/>
  <c r="AT152" i="12"/>
  <c r="AT153" i="12"/>
  <c r="AT154" i="12"/>
  <c r="AT155" i="12"/>
  <c r="AT156" i="12"/>
  <c r="AT157" i="12"/>
  <c r="P38" i="13" l="1"/>
  <c r="BB5" i="12" l="1"/>
  <c r="BB6" i="12"/>
  <c r="BB7" i="12"/>
  <c r="BB9" i="12"/>
  <c r="BB10" i="12"/>
  <c r="BB11" i="12"/>
  <c r="BB12" i="12"/>
  <c r="BB13" i="12"/>
  <c r="BB14" i="12"/>
  <c r="BB15" i="12"/>
  <c r="BB16" i="12"/>
  <c r="BB17" i="12"/>
  <c r="BB18" i="12"/>
  <c r="BB19" i="12"/>
  <c r="BB20" i="12"/>
  <c r="BB21" i="12"/>
  <c r="BB22" i="12"/>
  <c r="BB23" i="12"/>
  <c r="BB24" i="12"/>
  <c r="BB25" i="12"/>
  <c r="BB26" i="12"/>
  <c r="BB27" i="12"/>
  <c r="BB28" i="12"/>
  <c r="BB29" i="12"/>
  <c r="BB30" i="12"/>
  <c r="BB31" i="12"/>
  <c r="BB32" i="12"/>
  <c r="BB33" i="12"/>
  <c r="BB34" i="12"/>
  <c r="BB35" i="12"/>
  <c r="BB36" i="12"/>
  <c r="BB37" i="12"/>
  <c r="BB38" i="12"/>
  <c r="BB39" i="12"/>
  <c r="BB40" i="12"/>
  <c r="BB41" i="12"/>
  <c r="BB42" i="12"/>
  <c r="BB43" i="12"/>
  <c r="BB44" i="12"/>
  <c r="BB45" i="12"/>
  <c r="BB46" i="12"/>
  <c r="BB47" i="12"/>
  <c r="BB48" i="12"/>
  <c r="BB49" i="12"/>
  <c r="BB50" i="12"/>
  <c r="BB51" i="12"/>
  <c r="BB52" i="12"/>
  <c r="BB53" i="12"/>
  <c r="BB54" i="12"/>
  <c r="BB55" i="12"/>
  <c r="BB56" i="12"/>
  <c r="BB57" i="12"/>
  <c r="BB58" i="12"/>
  <c r="BB59" i="12"/>
  <c r="BB60" i="12"/>
  <c r="BB61" i="12"/>
  <c r="BB62" i="12"/>
  <c r="BB63" i="12"/>
  <c r="BB64" i="12"/>
  <c r="BB8" i="12"/>
  <c r="BB65" i="12"/>
  <c r="BB66" i="12"/>
  <c r="BB67" i="12"/>
  <c r="BB68" i="12"/>
  <c r="BB69" i="12"/>
  <c r="BB70" i="12"/>
  <c r="BB71" i="12"/>
  <c r="BB72" i="12"/>
  <c r="BB73" i="12"/>
  <c r="BB74" i="12"/>
  <c r="BB75" i="12"/>
  <c r="BB76" i="12"/>
  <c r="BB77" i="12"/>
  <c r="BB78" i="12"/>
  <c r="BB79" i="12"/>
  <c r="BB80" i="12"/>
  <c r="BB81" i="12"/>
  <c r="BB82" i="12"/>
  <c r="BB83" i="12"/>
  <c r="BB84" i="12"/>
  <c r="BB85" i="12"/>
  <c r="BB86" i="12"/>
  <c r="BB87" i="12"/>
  <c r="BB88" i="12"/>
  <c r="BB89" i="12"/>
  <c r="BB90" i="12"/>
  <c r="BB91" i="12"/>
  <c r="BB92" i="12"/>
  <c r="BB93" i="12"/>
  <c r="BB94" i="12"/>
  <c r="BB95" i="12"/>
  <c r="BB96" i="12"/>
  <c r="BB97" i="12"/>
  <c r="BB98" i="12"/>
  <c r="BB99" i="12"/>
  <c r="BB100" i="12"/>
  <c r="BB101" i="12"/>
  <c r="BB102" i="12"/>
  <c r="BB103" i="12"/>
  <c r="BB104" i="12"/>
  <c r="BB105" i="12"/>
  <c r="BB106" i="12"/>
  <c r="BB107" i="12"/>
  <c r="BB108" i="12"/>
  <c r="BB109" i="12"/>
  <c r="BB110" i="12"/>
  <c r="BB111" i="12"/>
  <c r="BB112" i="12"/>
  <c r="BB113" i="12"/>
  <c r="BB114" i="12"/>
  <c r="BB115" i="12"/>
  <c r="BB116" i="12"/>
  <c r="BB117" i="12"/>
  <c r="BB118" i="12"/>
  <c r="BB119" i="12"/>
  <c r="BB120" i="12"/>
  <c r="BB121" i="12"/>
  <c r="BB122" i="12"/>
  <c r="BB123" i="12"/>
  <c r="BB124" i="12"/>
  <c r="BB125" i="12"/>
  <c r="BB126" i="12"/>
  <c r="BB127" i="12"/>
  <c r="BB128" i="12"/>
  <c r="BB129" i="12"/>
  <c r="BB130" i="12"/>
  <c r="BB131" i="12"/>
  <c r="BB132" i="12"/>
  <c r="BB133" i="12"/>
  <c r="BB134" i="12"/>
  <c r="BB135" i="12"/>
  <c r="BB136" i="12"/>
  <c r="BB137" i="12"/>
  <c r="BB138" i="12"/>
  <c r="BB139" i="12"/>
  <c r="BB140" i="12"/>
  <c r="BB141" i="12"/>
  <c r="BB142" i="12"/>
  <c r="BB143" i="12"/>
  <c r="BB144" i="12"/>
  <c r="BB145" i="12"/>
  <c r="BB146" i="12"/>
  <c r="BB147" i="12"/>
  <c r="BB148" i="12"/>
  <c r="BB149" i="12"/>
  <c r="BB150" i="12"/>
  <c r="BB151" i="12"/>
  <c r="BB152" i="12"/>
  <c r="BB153" i="12"/>
  <c r="BB154" i="12"/>
  <c r="BB155" i="12"/>
  <c r="BB156" i="12"/>
  <c r="BB157" i="12"/>
  <c r="BB4" i="12"/>
  <c r="X7" i="32"/>
  <c r="L17" i="23" l="1"/>
  <c r="L12" i="23"/>
  <c r="P2" i="12" l="1"/>
  <c r="Q2" i="12"/>
  <c r="R2" i="12"/>
  <c r="S2" i="12"/>
  <c r="T2" i="12"/>
  <c r="U2" i="12"/>
  <c r="V2" i="12"/>
  <c r="W2" i="12"/>
  <c r="X2" i="12"/>
  <c r="Y2" i="12"/>
  <c r="Z2" i="12"/>
  <c r="AA2" i="12"/>
  <c r="AB2" i="12"/>
  <c r="AC2" i="12"/>
  <c r="AD2" i="12"/>
  <c r="AE2" i="12"/>
  <c r="AF2" i="12"/>
  <c r="AG2" i="12"/>
  <c r="AH2" i="12"/>
  <c r="AI2" i="12"/>
  <c r="AJ2" i="12"/>
  <c r="AK2" i="12"/>
  <c r="AL2" i="12"/>
  <c r="AM2" i="12"/>
  <c r="AN2" i="12"/>
  <c r="O2" i="12"/>
  <c r="E156" i="27"/>
  <c r="F156" i="27"/>
  <c r="G156" i="27"/>
  <c r="H156" i="27"/>
  <c r="I156" i="27"/>
  <c r="J156" i="27"/>
  <c r="K156" i="27"/>
  <c r="L156" i="27"/>
  <c r="M156" i="27"/>
  <c r="N156" i="27"/>
  <c r="O156" i="27"/>
  <c r="P156" i="27"/>
  <c r="Q156" i="27"/>
  <c r="R156" i="27"/>
  <c r="S156" i="27"/>
  <c r="T156" i="27"/>
  <c r="U156" i="27"/>
  <c r="V156" i="27"/>
  <c r="W156" i="27"/>
  <c r="X156" i="27"/>
  <c r="Y156" i="27"/>
  <c r="E157" i="27"/>
  <c r="F157" i="27"/>
  <c r="G157" i="27"/>
  <c r="H157" i="27"/>
  <c r="I157" i="27"/>
  <c r="J157" i="27"/>
  <c r="K157" i="27"/>
  <c r="L157" i="27"/>
  <c r="M157" i="27"/>
  <c r="N157" i="27"/>
  <c r="O157" i="27"/>
  <c r="P157" i="27"/>
  <c r="Q157" i="27"/>
  <c r="R157" i="27"/>
  <c r="S157" i="27"/>
  <c r="T157" i="27"/>
  <c r="U157" i="27"/>
  <c r="V157" i="27"/>
  <c r="W157" i="27"/>
  <c r="X157" i="27"/>
  <c r="Y157" i="27"/>
  <c r="E158" i="27"/>
  <c r="F158" i="27"/>
  <c r="G158" i="27"/>
  <c r="H158" i="27"/>
  <c r="I158" i="27"/>
  <c r="J158" i="27"/>
  <c r="K158" i="27"/>
  <c r="L158" i="27"/>
  <c r="M158" i="27"/>
  <c r="N158" i="27"/>
  <c r="O158" i="27"/>
  <c r="P158" i="27"/>
  <c r="Q158" i="27"/>
  <c r="R158" i="27"/>
  <c r="S158" i="27"/>
  <c r="T158" i="27"/>
  <c r="U158" i="27"/>
  <c r="V158" i="27"/>
  <c r="W158" i="27"/>
  <c r="X158" i="27"/>
  <c r="Y158" i="27"/>
  <c r="E160" i="27"/>
  <c r="F160" i="27"/>
  <c r="G160" i="27"/>
  <c r="H160" i="27"/>
  <c r="I160" i="27"/>
  <c r="J160" i="27"/>
  <c r="K160" i="27"/>
  <c r="L160" i="27"/>
  <c r="M160" i="27"/>
  <c r="N160" i="27"/>
  <c r="O160" i="27"/>
  <c r="P160" i="27"/>
  <c r="Q160" i="27"/>
  <c r="R160" i="27"/>
  <c r="S160" i="27"/>
  <c r="T160" i="27"/>
  <c r="U160" i="27"/>
  <c r="V160" i="27"/>
  <c r="W160" i="27"/>
  <c r="X160" i="27"/>
  <c r="Y160" i="27"/>
  <c r="E161" i="27"/>
  <c r="F161" i="27"/>
  <c r="G161" i="27"/>
  <c r="H161" i="27"/>
  <c r="I161" i="27"/>
  <c r="J161" i="27"/>
  <c r="K161" i="27"/>
  <c r="L161" i="27"/>
  <c r="M161" i="27"/>
  <c r="N161" i="27"/>
  <c r="O161" i="27"/>
  <c r="P161" i="27"/>
  <c r="Q161" i="27"/>
  <c r="R161" i="27"/>
  <c r="S161" i="27"/>
  <c r="T161" i="27"/>
  <c r="U161" i="27"/>
  <c r="V161" i="27"/>
  <c r="W161" i="27"/>
  <c r="X161" i="27"/>
  <c r="Y161" i="27"/>
  <c r="E162" i="27"/>
  <c r="F162" i="27"/>
  <c r="G162" i="27"/>
  <c r="H162" i="27"/>
  <c r="I162" i="27"/>
  <c r="J162" i="27"/>
  <c r="K162" i="27"/>
  <c r="L162" i="27"/>
  <c r="M162" i="27"/>
  <c r="N162" i="27"/>
  <c r="O162" i="27"/>
  <c r="P162" i="27"/>
  <c r="Q162" i="27"/>
  <c r="R162" i="27"/>
  <c r="S162" i="27"/>
  <c r="T162" i="27"/>
  <c r="U162" i="27"/>
  <c r="V162" i="27"/>
  <c r="W162" i="27"/>
  <c r="X162" i="27"/>
  <c r="Y162" i="27"/>
  <c r="E163" i="27"/>
  <c r="F163" i="27"/>
  <c r="G163" i="27"/>
  <c r="H163" i="27"/>
  <c r="I163" i="27"/>
  <c r="J163" i="27"/>
  <c r="K163" i="27"/>
  <c r="L163" i="27"/>
  <c r="M163" i="27"/>
  <c r="N163" i="27"/>
  <c r="O163" i="27"/>
  <c r="P163" i="27"/>
  <c r="Q163" i="27"/>
  <c r="R163" i="27"/>
  <c r="S163" i="27"/>
  <c r="T163" i="27"/>
  <c r="U163" i="27"/>
  <c r="V163" i="27"/>
  <c r="W163" i="27"/>
  <c r="X163" i="27"/>
  <c r="Y163" i="27"/>
  <c r="E164" i="27"/>
  <c r="F164" i="27"/>
  <c r="G164" i="27"/>
  <c r="H164" i="27"/>
  <c r="I164" i="27"/>
  <c r="J164" i="27"/>
  <c r="K164" i="27"/>
  <c r="L164" i="27"/>
  <c r="M164" i="27"/>
  <c r="N164" i="27"/>
  <c r="O164" i="27"/>
  <c r="P164" i="27"/>
  <c r="Q164" i="27"/>
  <c r="R164" i="27"/>
  <c r="S164" i="27"/>
  <c r="T164" i="27"/>
  <c r="U164" i="27"/>
  <c r="V164" i="27"/>
  <c r="W164" i="27"/>
  <c r="X164" i="27"/>
  <c r="Y164" i="27"/>
  <c r="E165" i="27"/>
  <c r="F165" i="27"/>
  <c r="G165" i="27"/>
  <c r="H165" i="27"/>
  <c r="I165" i="27"/>
  <c r="J165" i="27"/>
  <c r="K165" i="27"/>
  <c r="L165" i="27"/>
  <c r="M165" i="27"/>
  <c r="N165" i="27"/>
  <c r="O165" i="27"/>
  <c r="P165" i="27"/>
  <c r="Q165" i="27"/>
  <c r="R165" i="27"/>
  <c r="S165" i="27"/>
  <c r="T165" i="27"/>
  <c r="U165" i="27"/>
  <c r="V165" i="27"/>
  <c r="W165" i="27"/>
  <c r="X165" i="27"/>
  <c r="Y165" i="27"/>
  <c r="E166" i="27"/>
  <c r="F166" i="27"/>
  <c r="G166" i="27"/>
  <c r="H166" i="27"/>
  <c r="I166" i="27"/>
  <c r="J166" i="27"/>
  <c r="K166" i="27"/>
  <c r="L166" i="27"/>
  <c r="M166" i="27"/>
  <c r="N166" i="27"/>
  <c r="O166" i="27"/>
  <c r="P166" i="27"/>
  <c r="Q166" i="27"/>
  <c r="R166" i="27"/>
  <c r="S166" i="27"/>
  <c r="T166" i="27"/>
  <c r="U166" i="27"/>
  <c r="V166" i="27"/>
  <c r="W166" i="27"/>
  <c r="X166" i="27"/>
  <c r="Y166" i="27"/>
  <c r="E167" i="27"/>
  <c r="F167" i="27"/>
  <c r="G167" i="27"/>
  <c r="H167" i="27"/>
  <c r="I167" i="27"/>
  <c r="J167" i="27"/>
  <c r="K167" i="27"/>
  <c r="L167" i="27"/>
  <c r="M167" i="27"/>
  <c r="N167" i="27"/>
  <c r="O167" i="27"/>
  <c r="P167" i="27"/>
  <c r="Q167" i="27"/>
  <c r="R167" i="27"/>
  <c r="S167" i="27"/>
  <c r="T167" i="27"/>
  <c r="U167" i="27"/>
  <c r="V167" i="27"/>
  <c r="W167" i="27"/>
  <c r="X167" i="27"/>
  <c r="Y167" i="27"/>
  <c r="E168" i="27"/>
  <c r="F168" i="27"/>
  <c r="G168" i="27"/>
  <c r="H168" i="27"/>
  <c r="I168" i="27"/>
  <c r="J168" i="27"/>
  <c r="K168" i="27"/>
  <c r="L168" i="27"/>
  <c r="M168" i="27"/>
  <c r="N168" i="27"/>
  <c r="O168" i="27"/>
  <c r="P168" i="27"/>
  <c r="Q168" i="27"/>
  <c r="R168" i="27"/>
  <c r="S168" i="27"/>
  <c r="T168" i="27"/>
  <c r="U168" i="27"/>
  <c r="V168" i="27"/>
  <c r="W168" i="27"/>
  <c r="X168" i="27"/>
  <c r="Y168" i="27"/>
  <c r="Y155" i="27"/>
  <c r="X155" i="27"/>
  <c r="W155" i="27"/>
  <c r="V155" i="27"/>
  <c r="U155" i="27"/>
  <c r="T155" i="27"/>
  <c r="S155" i="27"/>
  <c r="R155" i="27"/>
  <c r="Q155" i="27"/>
  <c r="P155" i="27"/>
  <c r="O155" i="27"/>
  <c r="N155" i="27"/>
  <c r="M155" i="27"/>
  <c r="L155" i="27"/>
  <c r="K155" i="27"/>
  <c r="J155" i="27"/>
  <c r="I155" i="27"/>
  <c r="H155" i="27"/>
  <c r="G155" i="27"/>
  <c r="F155" i="27"/>
  <c r="E155" i="27"/>
  <c r="E147" i="27"/>
  <c r="F147" i="27"/>
  <c r="G147" i="27"/>
  <c r="H147" i="27"/>
  <c r="I147" i="27"/>
  <c r="J147" i="27"/>
  <c r="K147" i="27"/>
  <c r="L147" i="27"/>
  <c r="M147" i="27"/>
  <c r="N147" i="27"/>
  <c r="O147" i="27"/>
  <c r="P147" i="27"/>
  <c r="Q147" i="27"/>
  <c r="R147" i="27"/>
  <c r="S147" i="27"/>
  <c r="T147" i="27"/>
  <c r="U147" i="27"/>
  <c r="V147" i="27"/>
  <c r="W147" i="27"/>
  <c r="X147" i="27"/>
  <c r="Y147" i="27"/>
  <c r="E148" i="27"/>
  <c r="F148" i="27"/>
  <c r="G148" i="27"/>
  <c r="H148" i="27"/>
  <c r="I148" i="27"/>
  <c r="J148" i="27"/>
  <c r="K148" i="27"/>
  <c r="L148" i="27"/>
  <c r="M148" i="27"/>
  <c r="N148" i="27"/>
  <c r="O148" i="27"/>
  <c r="P148" i="27"/>
  <c r="Q148" i="27"/>
  <c r="R148" i="27"/>
  <c r="S148" i="27"/>
  <c r="T148" i="27"/>
  <c r="U148" i="27"/>
  <c r="V148" i="27"/>
  <c r="W148" i="27"/>
  <c r="X148" i="27"/>
  <c r="Y148" i="27"/>
  <c r="E149" i="27"/>
  <c r="F149" i="27"/>
  <c r="G149" i="27"/>
  <c r="H149" i="27"/>
  <c r="I149" i="27"/>
  <c r="J149" i="27"/>
  <c r="K149" i="27"/>
  <c r="L149" i="27"/>
  <c r="M149" i="27"/>
  <c r="N149" i="27"/>
  <c r="O149" i="27"/>
  <c r="P149" i="27"/>
  <c r="Q149" i="27"/>
  <c r="R149" i="27"/>
  <c r="S149" i="27"/>
  <c r="T149" i="27"/>
  <c r="U149" i="27"/>
  <c r="V149" i="27"/>
  <c r="W149" i="27"/>
  <c r="X149" i="27"/>
  <c r="Y149" i="27"/>
  <c r="E150" i="27"/>
  <c r="F150" i="27"/>
  <c r="G150" i="27"/>
  <c r="H150" i="27"/>
  <c r="I150" i="27"/>
  <c r="J150" i="27"/>
  <c r="K150" i="27"/>
  <c r="L150" i="27"/>
  <c r="M150" i="27"/>
  <c r="N150" i="27"/>
  <c r="O150" i="27"/>
  <c r="P150" i="27"/>
  <c r="Q150" i="27"/>
  <c r="R150" i="27"/>
  <c r="S150" i="27"/>
  <c r="T150" i="27"/>
  <c r="U150" i="27"/>
  <c r="V150" i="27"/>
  <c r="W150" i="27"/>
  <c r="X150" i="27"/>
  <c r="Y150" i="27"/>
  <c r="E151" i="27"/>
  <c r="F151" i="27"/>
  <c r="G151" i="27"/>
  <c r="H151" i="27"/>
  <c r="I151" i="27"/>
  <c r="J151" i="27"/>
  <c r="K151" i="27"/>
  <c r="L151" i="27"/>
  <c r="M151" i="27"/>
  <c r="N151" i="27"/>
  <c r="O151" i="27"/>
  <c r="P151" i="27"/>
  <c r="Q151" i="27"/>
  <c r="R151" i="27"/>
  <c r="S151" i="27"/>
  <c r="T151" i="27"/>
  <c r="U151" i="27"/>
  <c r="V151" i="27"/>
  <c r="W151" i="27"/>
  <c r="X151" i="27"/>
  <c r="Y151" i="27"/>
  <c r="E152" i="27"/>
  <c r="F152" i="27"/>
  <c r="G152" i="27"/>
  <c r="H152" i="27"/>
  <c r="I152" i="27"/>
  <c r="J152" i="27"/>
  <c r="K152" i="27"/>
  <c r="L152" i="27"/>
  <c r="M152" i="27"/>
  <c r="N152" i="27"/>
  <c r="O152" i="27"/>
  <c r="P152" i="27"/>
  <c r="Q152" i="27"/>
  <c r="R152" i="27"/>
  <c r="S152" i="27"/>
  <c r="T152" i="27"/>
  <c r="U152" i="27"/>
  <c r="V152" i="27"/>
  <c r="W152" i="27"/>
  <c r="X152" i="27"/>
  <c r="Y152" i="27"/>
  <c r="E153" i="27"/>
  <c r="F153" i="27"/>
  <c r="G153" i="27"/>
  <c r="H153" i="27"/>
  <c r="I153" i="27"/>
  <c r="J153" i="27"/>
  <c r="K153" i="27"/>
  <c r="L153" i="27"/>
  <c r="M153" i="27"/>
  <c r="N153" i="27"/>
  <c r="O153" i="27"/>
  <c r="P153" i="27"/>
  <c r="Q153" i="27"/>
  <c r="R153" i="27"/>
  <c r="S153" i="27"/>
  <c r="T153" i="27"/>
  <c r="U153" i="27"/>
  <c r="V153" i="27"/>
  <c r="W153" i="27"/>
  <c r="X153" i="27"/>
  <c r="Y153" i="27"/>
  <c r="Y146" i="27"/>
  <c r="X146" i="27"/>
  <c r="W146" i="27"/>
  <c r="V146" i="27"/>
  <c r="U146" i="27"/>
  <c r="T146" i="27"/>
  <c r="S146" i="27"/>
  <c r="R146" i="27"/>
  <c r="Q146" i="27"/>
  <c r="P146" i="27"/>
  <c r="O146" i="27"/>
  <c r="N146" i="27"/>
  <c r="M146" i="27"/>
  <c r="L146" i="27"/>
  <c r="K146" i="27"/>
  <c r="J146" i="27"/>
  <c r="I146" i="27"/>
  <c r="H146" i="27"/>
  <c r="G146" i="27"/>
  <c r="F146" i="27"/>
  <c r="E146" i="27"/>
  <c r="E78" i="27"/>
  <c r="F78" i="27"/>
  <c r="G78" i="27"/>
  <c r="H78" i="27"/>
  <c r="I78" i="27"/>
  <c r="J78" i="27"/>
  <c r="K78" i="27"/>
  <c r="L78" i="27"/>
  <c r="M78" i="27"/>
  <c r="N78" i="27"/>
  <c r="O78" i="27"/>
  <c r="P78" i="27"/>
  <c r="Q78" i="27"/>
  <c r="R78" i="27"/>
  <c r="S78" i="27"/>
  <c r="T78" i="27"/>
  <c r="U78" i="27"/>
  <c r="V78" i="27"/>
  <c r="W78" i="27"/>
  <c r="X78" i="27"/>
  <c r="Y78" i="27"/>
  <c r="E79" i="27"/>
  <c r="F79" i="27"/>
  <c r="G79" i="27"/>
  <c r="H79" i="27"/>
  <c r="I79" i="27"/>
  <c r="J79" i="27"/>
  <c r="K79" i="27"/>
  <c r="L79" i="27"/>
  <c r="M79" i="27"/>
  <c r="N79" i="27"/>
  <c r="O79" i="27"/>
  <c r="P79" i="27"/>
  <c r="Q79" i="27"/>
  <c r="R79" i="27"/>
  <c r="S79" i="27"/>
  <c r="T79" i="27"/>
  <c r="U79" i="27"/>
  <c r="V79" i="27"/>
  <c r="W79" i="27"/>
  <c r="X79" i="27"/>
  <c r="Y79" i="27"/>
  <c r="E80" i="27"/>
  <c r="F80" i="27"/>
  <c r="G80" i="27"/>
  <c r="H80" i="27"/>
  <c r="I80" i="27"/>
  <c r="J80" i="27"/>
  <c r="K80" i="27"/>
  <c r="L80" i="27"/>
  <c r="M80" i="27"/>
  <c r="N80" i="27"/>
  <c r="O80" i="27"/>
  <c r="P80" i="27"/>
  <c r="Q80" i="27"/>
  <c r="R80" i="27"/>
  <c r="S80" i="27"/>
  <c r="T80" i="27"/>
  <c r="U80" i="27"/>
  <c r="V80" i="27"/>
  <c r="W80" i="27"/>
  <c r="X80" i="27"/>
  <c r="Y80" i="27"/>
  <c r="E81" i="27"/>
  <c r="F81" i="27"/>
  <c r="G81" i="27"/>
  <c r="H81" i="27"/>
  <c r="I81" i="27"/>
  <c r="J81" i="27"/>
  <c r="K81" i="27"/>
  <c r="L81" i="27"/>
  <c r="M81" i="27"/>
  <c r="N81" i="27"/>
  <c r="O81" i="27"/>
  <c r="P81" i="27"/>
  <c r="Q81" i="27"/>
  <c r="R81" i="27"/>
  <c r="S81" i="27"/>
  <c r="T81" i="27"/>
  <c r="U81" i="27"/>
  <c r="V81" i="27"/>
  <c r="W81" i="27"/>
  <c r="X81" i="27"/>
  <c r="Y81" i="27"/>
  <c r="E82" i="27"/>
  <c r="F82" i="27"/>
  <c r="G82" i="27"/>
  <c r="H82" i="27"/>
  <c r="I82" i="27"/>
  <c r="J82" i="27"/>
  <c r="K82" i="27"/>
  <c r="L82" i="27"/>
  <c r="M82" i="27"/>
  <c r="N82" i="27"/>
  <c r="O82" i="27"/>
  <c r="P82" i="27"/>
  <c r="Q82" i="27"/>
  <c r="R82" i="27"/>
  <c r="S82" i="27"/>
  <c r="T82" i="27"/>
  <c r="U82" i="27"/>
  <c r="V82" i="27"/>
  <c r="W82" i="27"/>
  <c r="X82" i="27"/>
  <c r="Y82" i="27"/>
  <c r="E83" i="27"/>
  <c r="F83" i="27"/>
  <c r="G83" i="27"/>
  <c r="H83" i="27"/>
  <c r="I83" i="27"/>
  <c r="J83" i="27"/>
  <c r="K83" i="27"/>
  <c r="L83" i="27"/>
  <c r="M83" i="27"/>
  <c r="N83" i="27"/>
  <c r="O83" i="27"/>
  <c r="P83" i="27"/>
  <c r="Q83" i="27"/>
  <c r="R83" i="27"/>
  <c r="S83" i="27"/>
  <c r="T83" i="27"/>
  <c r="U83" i="27"/>
  <c r="V83" i="27"/>
  <c r="W83" i="27"/>
  <c r="X83" i="27"/>
  <c r="Y83" i="27"/>
  <c r="E84" i="27"/>
  <c r="F84" i="27"/>
  <c r="G84" i="27"/>
  <c r="H84" i="27"/>
  <c r="I84" i="27"/>
  <c r="J84" i="27"/>
  <c r="K84" i="27"/>
  <c r="L84" i="27"/>
  <c r="M84" i="27"/>
  <c r="N84" i="27"/>
  <c r="O84" i="27"/>
  <c r="P84" i="27"/>
  <c r="Q84" i="27"/>
  <c r="R84" i="27"/>
  <c r="S84" i="27"/>
  <c r="T84" i="27"/>
  <c r="U84" i="27"/>
  <c r="V84" i="27"/>
  <c r="W84" i="27"/>
  <c r="X84" i="27"/>
  <c r="Y84" i="27"/>
  <c r="E85" i="27"/>
  <c r="F85" i="27"/>
  <c r="G85" i="27"/>
  <c r="H85" i="27"/>
  <c r="I85" i="27"/>
  <c r="J85" i="27"/>
  <c r="K85" i="27"/>
  <c r="L85" i="27"/>
  <c r="M85" i="27"/>
  <c r="N85" i="27"/>
  <c r="O85" i="27"/>
  <c r="P85" i="27"/>
  <c r="Q85" i="27"/>
  <c r="R85" i="27"/>
  <c r="S85" i="27"/>
  <c r="T85" i="27"/>
  <c r="U85" i="27"/>
  <c r="V85" i="27"/>
  <c r="W85" i="27"/>
  <c r="X85" i="27"/>
  <c r="Y85" i="27"/>
  <c r="E86" i="27"/>
  <c r="F86" i="27"/>
  <c r="G86" i="27"/>
  <c r="H86" i="27"/>
  <c r="I86" i="27"/>
  <c r="J86" i="27"/>
  <c r="K86" i="27"/>
  <c r="L86" i="27"/>
  <c r="M86" i="27"/>
  <c r="N86" i="27"/>
  <c r="O86" i="27"/>
  <c r="P86" i="27"/>
  <c r="Q86" i="27"/>
  <c r="R86" i="27"/>
  <c r="S86" i="27"/>
  <c r="T86" i="27"/>
  <c r="U86" i="27"/>
  <c r="V86" i="27"/>
  <c r="W86" i="27"/>
  <c r="X86" i="27"/>
  <c r="Y86" i="27"/>
  <c r="E87" i="27"/>
  <c r="F87" i="27"/>
  <c r="G87" i="27"/>
  <c r="H87" i="27"/>
  <c r="I87" i="27"/>
  <c r="J87" i="27"/>
  <c r="K87" i="27"/>
  <c r="L87" i="27"/>
  <c r="M87" i="27"/>
  <c r="N87" i="27"/>
  <c r="O87" i="27"/>
  <c r="P87" i="27"/>
  <c r="Q87" i="27"/>
  <c r="R87" i="27"/>
  <c r="S87" i="27"/>
  <c r="T87" i="27"/>
  <c r="U87" i="27"/>
  <c r="V87" i="27"/>
  <c r="W87" i="27"/>
  <c r="X87" i="27"/>
  <c r="Y87" i="27"/>
  <c r="E88" i="27"/>
  <c r="F88" i="27"/>
  <c r="G88" i="27"/>
  <c r="H88" i="27"/>
  <c r="I88" i="27"/>
  <c r="J88" i="27"/>
  <c r="K88" i="27"/>
  <c r="L88" i="27"/>
  <c r="M88" i="27"/>
  <c r="N88" i="27"/>
  <c r="O88" i="27"/>
  <c r="P88" i="27"/>
  <c r="Q88" i="27"/>
  <c r="R88" i="27"/>
  <c r="S88" i="27"/>
  <c r="T88" i="27"/>
  <c r="U88" i="27"/>
  <c r="V88" i="27"/>
  <c r="W88" i="27"/>
  <c r="X88" i="27"/>
  <c r="Y88" i="27"/>
  <c r="E89" i="27"/>
  <c r="F89" i="27"/>
  <c r="G89" i="27"/>
  <c r="H89" i="27"/>
  <c r="I89" i="27"/>
  <c r="J89" i="27"/>
  <c r="K89" i="27"/>
  <c r="L89" i="27"/>
  <c r="M89" i="27"/>
  <c r="N89" i="27"/>
  <c r="O89" i="27"/>
  <c r="P89" i="27"/>
  <c r="Q89" i="27"/>
  <c r="R89" i="27"/>
  <c r="S89" i="27"/>
  <c r="T89" i="27"/>
  <c r="U89" i="27"/>
  <c r="V89" i="27"/>
  <c r="W89" i="27"/>
  <c r="X89" i="27"/>
  <c r="Y89" i="27"/>
  <c r="E90" i="27"/>
  <c r="F90" i="27"/>
  <c r="G90" i="27"/>
  <c r="H90" i="27"/>
  <c r="I90" i="27"/>
  <c r="J90" i="27"/>
  <c r="K90" i="27"/>
  <c r="L90" i="27"/>
  <c r="M90" i="27"/>
  <c r="N90" i="27"/>
  <c r="O90" i="27"/>
  <c r="P90" i="27"/>
  <c r="Q90" i="27"/>
  <c r="R90" i="27"/>
  <c r="S90" i="27"/>
  <c r="T90" i="27"/>
  <c r="U90" i="27"/>
  <c r="V90" i="27"/>
  <c r="W90" i="27"/>
  <c r="X90" i="27"/>
  <c r="Y90" i="27"/>
  <c r="E91" i="27"/>
  <c r="F91" i="27"/>
  <c r="G91" i="27"/>
  <c r="H91" i="27"/>
  <c r="I91" i="27"/>
  <c r="J91" i="27"/>
  <c r="K91" i="27"/>
  <c r="L91" i="27"/>
  <c r="M91" i="27"/>
  <c r="N91" i="27"/>
  <c r="O91" i="27"/>
  <c r="P91" i="27"/>
  <c r="Q91" i="27"/>
  <c r="R91" i="27"/>
  <c r="S91" i="27"/>
  <c r="T91" i="27"/>
  <c r="U91" i="27"/>
  <c r="V91" i="27"/>
  <c r="W91" i="27"/>
  <c r="X91" i="27"/>
  <c r="Y91" i="27"/>
  <c r="E92" i="27"/>
  <c r="F92" i="27"/>
  <c r="G92" i="27"/>
  <c r="H92" i="27"/>
  <c r="I92" i="27"/>
  <c r="J92" i="27"/>
  <c r="K92" i="27"/>
  <c r="L92" i="27"/>
  <c r="M92" i="27"/>
  <c r="N92" i="27"/>
  <c r="O92" i="27"/>
  <c r="P92" i="27"/>
  <c r="Q92" i="27"/>
  <c r="R92" i="27"/>
  <c r="S92" i="27"/>
  <c r="T92" i="27"/>
  <c r="U92" i="27"/>
  <c r="V92" i="27"/>
  <c r="W92" i="27"/>
  <c r="X92" i="27"/>
  <c r="Y92" i="27"/>
  <c r="E94" i="27"/>
  <c r="F94" i="27"/>
  <c r="G94" i="27"/>
  <c r="H94" i="27"/>
  <c r="I94" i="27"/>
  <c r="J94" i="27"/>
  <c r="K94" i="27"/>
  <c r="L94" i="27"/>
  <c r="M94" i="27"/>
  <c r="N94" i="27"/>
  <c r="O94" i="27"/>
  <c r="P94" i="27"/>
  <c r="Q94" i="27"/>
  <c r="R94" i="27"/>
  <c r="S94" i="27"/>
  <c r="T94" i="27"/>
  <c r="U94" i="27"/>
  <c r="V94" i="27"/>
  <c r="W94" i="27"/>
  <c r="X94" i="27"/>
  <c r="Y94" i="27"/>
  <c r="E95" i="27"/>
  <c r="F95" i="27"/>
  <c r="G95" i="27"/>
  <c r="H95" i="27"/>
  <c r="I95" i="27"/>
  <c r="J95" i="27"/>
  <c r="K95" i="27"/>
  <c r="L95" i="27"/>
  <c r="M95" i="27"/>
  <c r="N95" i="27"/>
  <c r="O95" i="27"/>
  <c r="P95" i="27"/>
  <c r="Q95" i="27"/>
  <c r="R95" i="27"/>
  <c r="S95" i="27"/>
  <c r="T95" i="27"/>
  <c r="U95" i="27"/>
  <c r="V95" i="27"/>
  <c r="W95" i="27"/>
  <c r="X95" i="27"/>
  <c r="Y95" i="27"/>
  <c r="E96" i="27"/>
  <c r="F96" i="27"/>
  <c r="G96" i="27"/>
  <c r="H96" i="27"/>
  <c r="I96" i="27"/>
  <c r="J96" i="27"/>
  <c r="K96" i="27"/>
  <c r="L96" i="27"/>
  <c r="M96" i="27"/>
  <c r="N96" i="27"/>
  <c r="O96" i="27"/>
  <c r="P96" i="27"/>
  <c r="Q96" i="27"/>
  <c r="R96" i="27"/>
  <c r="S96" i="27"/>
  <c r="T96" i="27"/>
  <c r="U96" i="27"/>
  <c r="V96" i="27"/>
  <c r="W96" i="27"/>
  <c r="X96" i="27"/>
  <c r="Y96" i="27"/>
  <c r="E97" i="27"/>
  <c r="F97" i="27"/>
  <c r="G97" i="27"/>
  <c r="H97" i="27"/>
  <c r="I97" i="27"/>
  <c r="J97" i="27"/>
  <c r="K97" i="27"/>
  <c r="L97" i="27"/>
  <c r="M97" i="27"/>
  <c r="N97" i="27"/>
  <c r="O97" i="27"/>
  <c r="P97" i="27"/>
  <c r="Q97" i="27"/>
  <c r="R97" i="27"/>
  <c r="S97" i="27"/>
  <c r="T97" i="27"/>
  <c r="U97" i="27"/>
  <c r="V97" i="27"/>
  <c r="W97" i="27"/>
  <c r="X97" i="27"/>
  <c r="Y97" i="27"/>
  <c r="E98" i="27"/>
  <c r="F98" i="27"/>
  <c r="G98" i="27"/>
  <c r="H98" i="27"/>
  <c r="I98" i="27"/>
  <c r="J98" i="27"/>
  <c r="K98" i="27"/>
  <c r="L98" i="27"/>
  <c r="M98" i="27"/>
  <c r="N98" i="27"/>
  <c r="O98" i="27"/>
  <c r="P98" i="27"/>
  <c r="Q98" i="27"/>
  <c r="R98" i="27"/>
  <c r="S98" i="27"/>
  <c r="T98" i="27"/>
  <c r="U98" i="27"/>
  <c r="V98" i="27"/>
  <c r="W98" i="27"/>
  <c r="X98" i="27"/>
  <c r="Y98" i="27"/>
  <c r="E99" i="27"/>
  <c r="F99" i="27"/>
  <c r="G99" i="27"/>
  <c r="H99" i="27"/>
  <c r="I99" i="27"/>
  <c r="J99" i="27"/>
  <c r="K99" i="27"/>
  <c r="L99" i="27"/>
  <c r="M99" i="27"/>
  <c r="N99" i="27"/>
  <c r="O99" i="27"/>
  <c r="P99" i="27"/>
  <c r="Q99" i="27"/>
  <c r="R99" i="27"/>
  <c r="S99" i="27"/>
  <c r="T99" i="27"/>
  <c r="U99" i="27"/>
  <c r="V99" i="27"/>
  <c r="W99" i="27"/>
  <c r="X99" i="27"/>
  <c r="Y99" i="27"/>
  <c r="E100" i="27"/>
  <c r="F100" i="27"/>
  <c r="G100" i="27"/>
  <c r="H100" i="27"/>
  <c r="I100" i="27"/>
  <c r="J100" i="27"/>
  <c r="K100" i="27"/>
  <c r="L100" i="27"/>
  <c r="M100" i="27"/>
  <c r="N100" i="27"/>
  <c r="O100" i="27"/>
  <c r="P100" i="27"/>
  <c r="Q100" i="27"/>
  <c r="R100" i="27"/>
  <c r="S100" i="27"/>
  <c r="T100" i="27"/>
  <c r="U100" i="27"/>
  <c r="V100" i="27"/>
  <c r="W100" i="27"/>
  <c r="X100" i="27"/>
  <c r="Y100" i="27"/>
  <c r="E101" i="27"/>
  <c r="F101" i="27"/>
  <c r="G101" i="27"/>
  <c r="H101" i="27"/>
  <c r="I101" i="27"/>
  <c r="J101" i="27"/>
  <c r="K101" i="27"/>
  <c r="L101" i="27"/>
  <c r="M101" i="27"/>
  <c r="N101" i="27"/>
  <c r="O101" i="27"/>
  <c r="P101" i="27"/>
  <c r="Q101" i="27"/>
  <c r="R101" i="27"/>
  <c r="S101" i="27"/>
  <c r="T101" i="27"/>
  <c r="U101" i="27"/>
  <c r="V101" i="27"/>
  <c r="W101" i="27"/>
  <c r="X101" i="27"/>
  <c r="Y101" i="27"/>
  <c r="E102" i="27"/>
  <c r="F102" i="27"/>
  <c r="G102" i="27"/>
  <c r="H102" i="27"/>
  <c r="I102" i="27"/>
  <c r="J102" i="27"/>
  <c r="K102" i="27"/>
  <c r="L102" i="27"/>
  <c r="M102" i="27"/>
  <c r="N102" i="27"/>
  <c r="O102" i="27"/>
  <c r="P102" i="27"/>
  <c r="Q102" i="27"/>
  <c r="R102" i="27"/>
  <c r="S102" i="27"/>
  <c r="T102" i="27"/>
  <c r="U102" i="27"/>
  <c r="V102" i="27"/>
  <c r="W102" i="27"/>
  <c r="X102" i="27"/>
  <c r="Y102" i="27"/>
  <c r="E103" i="27"/>
  <c r="F103" i="27"/>
  <c r="G103" i="27"/>
  <c r="H103" i="27"/>
  <c r="I103" i="27"/>
  <c r="J103" i="27"/>
  <c r="K103" i="27"/>
  <c r="L103" i="27"/>
  <c r="M103" i="27"/>
  <c r="N103" i="27"/>
  <c r="O103" i="27"/>
  <c r="P103" i="27"/>
  <c r="Q103" i="27"/>
  <c r="R103" i="27"/>
  <c r="S103" i="27"/>
  <c r="T103" i="27"/>
  <c r="U103" i="27"/>
  <c r="V103" i="27"/>
  <c r="W103" i="27"/>
  <c r="X103" i="27"/>
  <c r="Y103" i="27"/>
  <c r="E104" i="27"/>
  <c r="F104" i="27"/>
  <c r="G104" i="27"/>
  <c r="H104" i="27"/>
  <c r="I104" i="27"/>
  <c r="J104" i="27"/>
  <c r="K104" i="27"/>
  <c r="L104" i="27"/>
  <c r="M104" i="27"/>
  <c r="N104" i="27"/>
  <c r="O104" i="27"/>
  <c r="P104" i="27"/>
  <c r="Q104" i="27"/>
  <c r="R104" i="27"/>
  <c r="S104" i="27"/>
  <c r="T104" i="27"/>
  <c r="U104" i="27"/>
  <c r="V104" i="27"/>
  <c r="W104" i="27"/>
  <c r="X104" i="27"/>
  <c r="Y104" i="27"/>
  <c r="E105" i="27"/>
  <c r="F105" i="27"/>
  <c r="G105" i="27"/>
  <c r="H105" i="27"/>
  <c r="I105" i="27"/>
  <c r="J105" i="27"/>
  <c r="K105" i="27"/>
  <c r="L105" i="27"/>
  <c r="M105" i="27"/>
  <c r="N105" i="27"/>
  <c r="O105" i="27"/>
  <c r="P105" i="27"/>
  <c r="Q105" i="27"/>
  <c r="R105" i="27"/>
  <c r="S105" i="27"/>
  <c r="T105" i="27"/>
  <c r="U105" i="27"/>
  <c r="V105" i="27"/>
  <c r="W105" i="27"/>
  <c r="X105" i="27"/>
  <c r="Y105" i="27"/>
  <c r="E106" i="27"/>
  <c r="F106" i="27"/>
  <c r="G106" i="27"/>
  <c r="H106" i="27"/>
  <c r="I106" i="27"/>
  <c r="J106" i="27"/>
  <c r="K106" i="27"/>
  <c r="L106" i="27"/>
  <c r="M106" i="27"/>
  <c r="N106" i="27"/>
  <c r="O106" i="27"/>
  <c r="P106" i="27"/>
  <c r="Q106" i="27"/>
  <c r="R106" i="27"/>
  <c r="S106" i="27"/>
  <c r="T106" i="27"/>
  <c r="U106" i="27"/>
  <c r="V106" i="27"/>
  <c r="W106" i="27"/>
  <c r="X106" i="27"/>
  <c r="Y106" i="27"/>
  <c r="E107" i="27"/>
  <c r="F107" i="27"/>
  <c r="G107" i="27"/>
  <c r="H107" i="27"/>
  <c r="I107" i="27"/>
  <c r="J107" i="27"/>
  <c r="K107" i="27"/>
  <c r="L107" i="27"/>
  <c r="M107" i="27"/>
  <c r="N107" i="27"/>
  <c r="O107" i="27"/>
  <c r="P107" i="27"/>
  <c r="Q107" i="27"/>
  <c r="R107" i="27"/>
  <c r="S107" i="27"/>
  <c r="T107" i="27"/>
  <c r="U107" i="27"/>
  <c r="V107" i="27"/>
  <c r="W107" i="27"/>
  <c r="X107" i="27"/>
  <c r="Y107" i="27"/>
  <c r="E108" i="27"/>
  <c r="F108" i="27"/>
  <c r="G108" i="27"/>
  <c r="H108" i="27"/>
  <c r="I108" i="27"/>
  <c r="J108" i="27"/>
  <c r="K108" i="27"/>
  <c r="L108" i="27"/>
  <c r="M108" i="27"/>
  <c r="N108" i="27"/>
  <c r="O108" i="27"/>
  <c r="P108" i="27"/>
  <c r="Q108" i="27"/>
  <c r="R108" i="27"/>
  <c r="S108" i="27"/>
  <c r="T108" i="27"/>
  <c r="U108" i="27"/>
  <c r="V108" i="27"/>
  <c r="W108" i="27"/>
  <c r="X108" i="27"/>
  <c r="Y108" i="27"/>
  <c r="E109" i="27"/>
  <c r="F109" i="27"/>
  <c r="G109" i="27"/>
  <c r="H109" i="27"/>
  <c r="I109" i="27"/>
  <c r="J109" i="27"/>
  <c r="K109" i="27"/>
  <c r="L109" i="27"/>
  <c r="M109" i="27"/>
  <c r="N109" i="27"/>
  <c r="O109" i="27"/>
  <c r="P109" i="27"/>
  <c r="Q109" i="27"/>
  <c r="R109" i="27"/>
  <c r="S109" i="27"/>
  <c r="T109" i="27"/>
  <c r="U109" i="27"/>
  <c r="V109" i="27"/>
  <c r="W109" i="27"/>
  <c r="X109" i="27"/>
  <c r="Y109" i="27"/>
  <c r="E110" i="27"/>
  <c r="F110" i="27"/>
  <c r="G110" i="27"/>
  <c r="H110" i="27"/>
  <c r="I110" i="27"/>
  <c r="J110" i="27"/>
  <c r="K110" i="27"/>
  <c r="L110" i="27"/>
  <c r="M110" i="27"/>
  <c r="N110" i="27"/>
  <c r="O110" i="27"/>
  <c r="P110" i="27"/>
  <c r="Q110" i="27"/>
  <c r="R110" i="27"/>
  <c r="S110" i="27"/>
  <c r="T110" i="27"/>
  <c r="U110" i="27"/>
  <c r="V110" i="27"/>
  <c r="W110" i="27"/>
  <c r="X110" i="27"/>
  <c r="Y110" i="27"/>
  <c r="E111" i="27"/>
  <c r="F111" i="27"/>
  <c r="G111" i="27"/>
  <c r="H111" i="27"/>
  <c r="I111" i="27"/>
  <c r="J111" i="27"/>
  <c r="K111" i="27"/>
  <c r="L111" i="27"/>
  <c r="M111" i="27"/>
  <c r="N111" i="27"/>
  <c r="O111" i="27"/>
  <c r="P111" i="27"/>
  <c r="Q111" i="27"/>
  <c r="R111" i="27"/>
  <c r="S111" i="27"/>
  <c r="T111" i="27"/>
  <c r="U111" i="27"/>
  <c r="V111" i="27"/>
  <c r="W111" i="27"/>
  <c r="X111" i="27"/>
  <c r="Y111" i="27"/>
  <c r="E112" i="27"/>
  <c r="F112" i="27"/>
  <c r="G112" i="27"/>
  <c r="H112" i="27"/>
  <c r="I112" i="27"/>
  <c r="J112" i="27"/>
  <c r="K112" i="27"/>
  <c r="L112" i="27"/>
  <c r="M112" i="27"/>
  <c r="N112" i="27"/>
  <c r="O112" i="27"/>
  <c r="P112" i="27"/>
  <c r="Q112" i="27"/>
  <c r="R112" i="27"/>
  <c r="S112" i="27"/>
  <c r="T112" i="27"/>
  <c r="U112" i="27"/>
  <c r="V112" i="27"/>
  <c r="W112" i="27"/>
  <c r="X112" i="27"/>
  <c r="Y112" i="27"/>
  <c r="E113" i="27"/>
  <c r="F113" i="27"/>
  <c r="G113" i="27"/>
  <c r="H113" i="27"/>
  <c r="I113" i="27"/>
  <c r="J113" i="27"/>
  <c r="K113" i="27"/>
  <c r="L113" i="27"/>
  <c r="M113" i="27"/>
  <c r="N113" i="27"/>
  <c r="O113" i="27"/>
  <c r="P113" i="27"/>
  <c r="Q113" i="27"/>
  <c r="R113" i="27"/>
  <c r="S113" i="27"/>
  <c r="T113" i="27"/>
  <c r="U113" i="27"/>
  <c r="V113" i="27"/>
  <c r="W113" i="27"/>
  <c r="X113" i="27"/>
  <c r="Y113" i="27"/>
  <c r="E114" i="27"/>
  <c r="F114" i="27"/>
  <c r="G114" i="27"/>
  <c r="H114" i="27"/>
  <c r="I114" i="27"/>
  <c r="J114" i="27"/>
  <c r="K114" i="27"/>
  <c r="L114" i="27"/>
  <c r="M114" i="27"/>
  <c r="N114" i="27"/>
  <c r="O114" i="27"/>
  <c r="P114" i="27"/>
  <c r="Q114" i="27"/>
  <c r="R114" i="27"/>
  <c r="S114" i="27"/>
  <c r="T114" i="27"/>
  <c r="U114" i="27"/>
  <c r="V114" i="27"/>
  <c r="W114" i="27"/>
  <c r="X114" i="27"/>
  <c r="Y114" i="27"/>
  <c r="E115" i="27"/>
  <c r="F115" i="27"/>
  <c r="G115" i="27"/>
  <c r="H115" i="27"/>
  <c r="I115" i="27"/>
  <c r="J115" i="27"/>
  <c r="K115" i="27"/>
  <c r="L115" i="27"/>
  <c r="M115" i="27"/>
  <c r="N115" i="27"/>
  <c r="O115" i="27"/>
  <c r="P115" i="27"/>
  <c r="Q115" i="27"/>
  <c r="R115" i="27"/>
  <c r="S115" i="27"/>
  <c r="T115" i="27"/>
  <c r="U115" i="27"/>
  <c r="V115" i="27"/>
  <c r="W115" i="27"/>
  <c r="X115" i="27"/>
  <c r="Y115" i="27"/>
  <c r="E116" i="27"/>
  <c r="F116" i="27"/>
  <c r="G116" i="27"/>
  <c r="H116" i="27"/>
  <c r="I116" i="27"/>
  <c r="J116" i="27"/>
  <c r="K116" i="27"/>
  <c r="L116" i="27"/>
  <c r="M116" i="27"/>
  <c r="N116" i="27"/>
  <c r="O116" i="27"/>
  <c r="P116" i="27"/>
  <c r="Q116" i="27"/>
  <c r="R116" i="27"/>
  <c r="S116" i="27"/>
  <c r="T116" i="27"/>
  <c r="U116" i="27"/>
  <c r="V116" i="27"/>
  <c r="W116" i="27"/>
  <c r="X116" i="27"/>
  <c r="Y116" i="27"/>
  <c r="E117" i="27"/>
  <c r="F117" i="27"/>
  <c r="G117" i="27"/>
  <c r="H117" i="27"/>
  <c r="I117" i="27"/>
  <c r="J117" i="27"/>
  <c r="K117" i="27"/>
  <c r="L117" i="27"/>
  <c r="M117" i="27"/>
  <c r="N117" i="27"/>
  <c r="O117" i="27"/>
  <c r="P117" i="27"/>
  <c r="Q117" i="27"/>
  <c r="R117" i="27"/>
  <c r="S117" i="27"/>
  <c r="T117" i="27"/>
  <c r="U117" i="27"/>
  <c r="V117" i="27"/>
  <c r="W117" i="27"/>
  <c r="X117" i="27"/>
  <c r="Y117" i="27"/>
  <c r="E118" i="27"/>
  <c r="F118" i="27"/>
  <c r="G118" i="27"/>
  <c r="H118" i="27"/>
  <c r="I118" i="27"/>
  <c r="J118" i="27"/>
  <c r="K118" i="27"/>
  <c r="L118" i="27"/>
  <c r="M118" i="27"/>
  <c r="N118" i="27"/>
  <c r="O118" i="27"/>
  <c r="P118" i="27"/>
  <c r="Q118" i="27"/>
  <c r="R118" i="27"/>
  <c r="S118" i="27"/>
  <c r="T118" i="27"/>
  <c r="U118" i="27"/>
  <c r="V118" i="27"/>
  <c r="W118" i="27"/>
  <c r="X118" i="27"/>
  <c r="Y118" i="27"/>
  <c r="E119" i="27"/>
  <c r="F119" i="27"/>
  <c r="G119" i="27"/>
  <c r="H119" i="27"/>
  <c r="I119" i="27"/>
  <c r="J119" i="27"/>
  <c r="K119" i="27"/>
  <c r="L119" i="27"/>
  <c r="M119" i="27"/>
  <c r="N119" i="27"/>
  <c r="O119" i="27"/>
  <c r="P119" i="27"/>
  <c r="Q119" i="27"/>
  <c r="R119" i="27"/>
  <c r="S119" i="27"/>
  <c r="T119" i="27"/>
  <c r="U119" i="27"/>
  <c r="V119" i="27"/>
  <c r="W119" i="27"/>
  <c r="X119" i="27"/>
  <c r="Y119" i="27"/>
  <c r="E120" i="27"/>
  <c r="F120" i="27"/>
  <c r="G120" i="27"/>
  <c r="H120" i="27"/>
  <c r="I120" i="27"/>
  <c r="J120" i="27"/>
  <c r="K120" i="27"/>
  <c r="L120" i="27"/>
  <c r="M120" i="27"/>
  <c r="N120" i="27"/>
  <c r="O120" i="27"/>
  <c r="P120" i="27"/>
  <c r="Q120" i="27"/>
  <c r="R120" i="27"/>
  <c r="S120" i="27"/>
  <c r="T120" i="27"/>
  <c r="U120" i="27"/>
  <c r="V120" i="27"/>
  <c r="W120" i="27"/>
  <c r="X120" i="27"/>
  <c r="Y120" i="27"/>
  <c r="E121" i="27"/>
  <c r="F121" i="27"/>
  <c r="G121" i="27"/>
  <c r="H121" i="27"/>
  <c r="I121" i="27"/>
  <c r="J121" i="27"/>
  <c r="K121" i="27"/>
  <c r="L121" i="27"/>
  <c r="M121" i="27"/>
  <c r="N121" i="27"/>
  <c r="O121" i="27"/>
  <c r="P121" i="27"/>
  <c r="Q121" i="27"/>
  <c r="R121" i="27"/>
  <c r="S121" i="27"/>
  <c r="T121" i="27"/>
  <c r="U121" i="27"/>
  <c r="V121" i="27"/>
  <c r="W121" i="27"/>
  <c r="X121" i="27"/>
  <c r="Y121" i="27"/>
  <c r="E122" i="27"/>
  <c r="F122" i="27"/>
  <c r="G122" i="27"/>
  <c r="H122" i="27"/>
  <c r="I122" i="27"/>
  <c r="J122" i="27"/>
  <c r="K122" i="27"/>
  <c r="L122" i="27"/>
  <c r="M122" i="27"/>
  <c r="N122" i="27"/>
  <c r="O122" i="27"/>
  <c r="P122" i="27"/>
  <c r="Q122" i="27"/>
  <c r="R122" i="27"/>
  <c r="S122" i="27"/>
  <c r="T122" i="27"/>
  <c r="U122" i="27"/>
  <c r="V122" i="27"/>
  <c r="W122" i="27"/>
  <c r="X122" i="27"/>
  <c r="Y122" i="27"/>
  <c r="E123" i="27"/>
  <c r="F123" i="27"/>
  <c r="G123" i="27"/>
  <c r="H123" i="27"/>
  <c r="I123" i="27"/>
  <c r="J123" i="27"/>
  <c r="K123" i="27"/>
  <c r="L123" i="27"/>
  <c r="M123" i="27"/>
  <c r="N123" i="27"/>
  <c r="O123" i="27"/>
  <c r="P123" i="27"/>
  <c r="Q123" i="27"/>
  <c r="R123" i="27"/>
  <c r="S123" i="27"/>
  <c r="T123" i="27"/>
  <c r="U123" i="27"/>
  <c r="V123" i="27"/>
  <c r="W123" i="27"/>
  <c r="X123" i="27"/>
  <c r="Y123" i="27"/>
  <c r="E124" i="27"/>
  <c r="F124" i="27"/>
  <c r="G124" i="27"/>
  <c r="H124" i="27"/>
  <c r="I124" i="27"/>
  <c r="J124" i="27"/>
  <c r="K124" i="27"/>
  <c r="L124" i="27"/>
  <c r="M124" i="27"/>
  <c r="N124" i="27"/>
  <c r="O124" i="27"/>
  <c r="P124" i="27"/>
  <c r="Q124" i="27"/>
  <c r="R124" i="27"/>
  <c r="S124" i="27"/>
  <c r="T124" i="27"/>
  <c r="U124" i="27"/>
  <c r="V124" i="27"/>
  <c r="W124" i="27"/>
  <c r="X124" i="27"/>
  <c r="Y124" i="27"/>
  <c r="E125" i="27"/>
  <c r="F125" i="27"/>
  <c r="G125" i="27"/>
  <c r="H125" i="27"/>
  <c r="I125" i="27"/>
  <c r="J125" i="27"/>
  <c r="K125" i="27"/>
  <c r="L125" i="27"/>
  <c r="M125" i="27"/>
  <c r="N125" i="27"/>
  <c r="O125" i="27"/>
  <c r="P125" i="27"/>
  <c r="Q125" i="27"/>
  <c r="R125" i="27"/>
  <c r="S125" i="27"/>
  <c r="T125" i="27"/>
  <c r="U125" i="27"/>
  <c r="V125" i="27"/>
  <c r="W125" i="27"/>
  <c r="X125" i="27"/>
  <c r="Y125" i="27"/>
  <c r="E126" i="27"/>
  <c r="F126" i="27"/>
  <c r="G126" i="27"/>
  <c r="H126" i="27"/>
  <c r="I126" i="27"/>
  <c r="J126" i="27"/>
  <c r="K126" i="27"/>
  <c r="L126" i="27"/>
  <c r="M126" i="27"/>
  <c r="N126" i="27"/>
  <c r="O126" i="27"/>
  <c r="P126" i="27"/>
  <c r="Q126" i="27"/>
  <c r="R126" i="27"/>
  <c r="S126" i="27"/>
  <c r="T126" i="27"/>
  <c r="U126" i="27"/>
  <c r="V126" i="27"/>
  <c r="W126" i="27"/>
  <c r="X126" i="27"/>
  <c r="Y126" i="27"/>
  <c r="E127" i="27"/>
  <c r="F127" i="27"/>
  <c r="G127" i="27"/>
  <c r="H127" i="27"/>
  <c r="I127" i="27"/>
  <c r="J127" i="27"/>
  <c r="K127" i="27"/>
  <c r="L127" i="27"/>
  <c r="M127" i="27"/>
  <c r="N127" i="27"/>
  <c r="O127" i="27"/>
  <c r="P127" i="27"/>
  <c r="Q127" i="27"/>
  <c r="R127" i="27"/>
  <c r="S127" i="27"/>
  <c r="T127" i="27"/>
  <c r="U127" i="27"/>
  <c r="V127" i="27"/>
  <c r="W127" i="27"/>
  <c r="X127" i="27"/>
  <c r="Y127" i="27"/>
  <c r="E128" i="27"/>
  <c r="F128" i="27"/>
  <c r="G128" i="27"/>
  <c r="H128" i="27"/>
  <c r="I128" i="27"/>
  <c r="J128" i="27"/>
  <c r="K128" i="27"/>
  <c r="L128" i="27"/>
  <c r="M128" i="27"/>
  <c r="N128" i="27"/>
  <c r="O128" i="27"/>
  <c r="P128" i="27"/>
  <c r="Q128" i="27"/>
  <c r="R128" i="27"/>
  <c r="S128" i="27"/>
  <c r="T128" i="27"/>
  <c r="U128" i="27"/>
  <c r="V128" i="27"/>
  <c r="W128" i="27"/>
  <c r="X128" i="27"/>
  <c r="Y128" i="27"/>
  <c r="E129" i="27"/>
  <c r="F129" i="27"/>
  <c r="G129" i="27"/>
  <c r="H129" i="27"/>
  <c r="I129" i="27"/>
  <c r="J129" i="27"/>
  <c r="K129" i="27"/>
  <c r="L129" i="27"/>
  <c r="M129" i="27"/>
  <c r="N129" i="27"/>
  <c r="O129" i="27"/>
  <c r="P129" i="27"/>
  <c r="Q129" i="27"/>
  <c r="R129" i="27"/>
  <c r="S129" i="27"/>
  <c r="T129" i="27"/>
  <c r="U129" i="27"/>
  <c r="V129" i="27"/>
  <c r="W129" i="27"/>
  <c r="X129" i="27"/>
  <c r="Y129" i="27"/>
  <c r="E130" i="27"/>
  <c r="F130" i="27"/>
  <c r="G130" i="27"/>
  <c r="H130" i="27"/>
  <c r="I130" i="27"/>
  <c r="J130" i="27"/>
  <c r="K130" i="27"/>
  <c r="L130" i="27"/>
  <c r="M130" i="27"/>
  <c r="N130" i="27"/>
  <c r="O130" i="27"/>
  <c r="P130" i="27"/>
  <c r="Q130" i="27"/>
  <c r="R130" i="27"/>
  <c r="S130" i="27"/>
  <c r="T130" i="27"/>
  <c r="U130" i="27"/>
  <c r="V130" i="27"/>
  <c r="W130" i="27"/>
  <c r="X130" i="27"/>
  <c r="Y130" i="27"/>
  <c r="E131" i="27"/>
  <c r="F131" i="27"/>
  <c r="G131" i="27"/>
  <c r="H131" i="27"/>
  <c r="I131" i="27"/>
  <c r="J131" i="27"/>
  <c r="K131" i="27"/>
  <c r="L131" i="27"/>
  <c r="M131" i="27"/>
  <c r="N131" i="27"/>
  <c r="O131" i="27"/>
  <c r="P131" i="27"/>
  <c r="Q131" i="27"/>
  <c r="R131" i="27"/>
  <c r="S131" i="27"/>
  <c r="T131" i="27"/>
  <c r="U131" i="27"/>
  <c r="V131" i="27"/>
  <c r="W131" i="27"/>
  <c r="X131" i="27"/>
  <c r="Y131" i="27"/>
  <c r="E132" i="27"/>
  <c r="F132" i="27"/>
  <c r="G132" i="27"/>
  <c r="H132" i="27"/>
  <c r="I132" i="27"/>
  <c r="J132" i="27"/>
  <c r="K132" i="27"/>
  <c r="L132" i="27"/>
  <c r="M132" i="27"/>
  <c r="N132" i="27"/>
  <c r="O132" i="27"/>
  <c r="P132" i="27"/>
  <c r="Q132" i="27"/>
  <c r="R132" i="27"/>
  <c r="S132" i="27"/>
  <c r="T132" i="27"/>
  <c r="U132" i="27"/>
  <c r="V132" i="27"/>
  <c r="W132" i="27"/>
  <c r="X132" i="27"/>
  <c r="Y132" i="27"/>
  <c r="E133" i="27"/>
  <c r="F133" i="27"/>
  <c r="G133" i="27"/>
  <c r="H133" i="27"/>
  <c r="I133" i="27"/>
  <c r="J133" i="27"/>
  <c r="K133" i="27"/>
  <c r="L133" i="27"/>
  <c r="M133" i="27"/>
  <c r="N133" i="27"/>
  <c r="O133" i="27"/>
  <c r="P133" i="27"/>
  <c r="Q133" i="27"/>
  <c r="R133" i="27"/>
  <c r="S133" i="27"/>
  <c r="T133" i="27"/>
  <c r="U133" i="27"/>
  <c r="V133" i="27"/>
  <c r="W133" i="27"/>
  <c r="X133" i="27"/>
  <c r="Y133" i="27"/>
  <c r="E134" i="27"/>
  <c r="F134" i="27"/>
  <c r="G134" i="27"/>
  <c r="H134" i="27"/>
  <c r="I134" i="27"/>
  <c r="J134" i="27"/>
  <c r="K134" i="27"/>
  <c r="L134" i="27"/>
  <c r="M134" i="27"/>
  <c r="N134" i="27"/>
  <c r="O134" i="27"/>
  <c r="P134" i="27"/>
  <c r="Q134" i="27"/>
  <c r="R134" i="27"/>
  <c r="S134" i="27"/>
  <c r="T134" i="27"/>
  <c r="U134" i="27"/>
  <c r="V134" i="27"/>
  <c r="W134" i="27"/>
  <c r="X134" i="27"/>
  <c r="Y134" i="27"/>
  <c r="E135" i="27"/>
  <c r="F135" i="27"/>
  <c r="G135" i="27"/>
  <c r="H135" i="27"/>
  <c r="I135" i="27"/>
  <c r="J135" i="27"/>
  <c r="K135" i="27"/>
  <c r="L135" i="27"/>
  <c r="M135" i="27"/>
  <c r="N135" i="27"/>
  <c r="O135" i="27"/>
  <c r="P135" i="27"/>
  <c r="Q135" i="27"/>
  <c r="R135" i="27"/>
  <c r="S135" i="27"/>
  <c r="T135" i="27"/>
  <c r="U135" i="27"/>
  <c r="V135" i="27"/>
  <c r="W135" i="27"/>
  <c r="X135" i="27"/>
  <c r="Y135" i="27"/>
  <c r="E136" i="27"/>
  <c r="F136" i="27"/>
  <c r="G136" i="27"/>
  <c r="H136" i="27"/>
  <c r="I136" i="27"/>
  <c r="J136" i="27"/>
  <c r="K136" i="27"/>
  <c r="L136" i="27"/>
  <c r="M136" i="27"/>
  <c r="N136" i="27"/>
  <c r="O136" i="27"/>
  <c r="P136" i="27"/>
  <c r="Q136" i="27"/>
  <c r="R136" i="27"/>
  <c r="S136" i="27"/>
  <c r="T136" i="27"/>
  <c r="U136" i="27"/>
  <c r="V136" i="27"/>
  <c r="W136" i="27"/>
  <c r="X136" i="27"/>
  <c r="Y136" i="27"/>
  <c r="E137" i="27"/>
  <c r="F137" i="27"/>
  <c r="G137" i="27"/>
  <c r="H137" i="27"/>
  <c r="I137" i="27"/>
  <c r="J137" i="27"/>
  <c r="K137" i="27"/>
  <c r="L137" i="27"/>
  <c r="M137" i="27"/>
  <c r="N137" i="27"/>
  <c r="O137" i="27"/>
  <c r="P137" i="27"/>
  <c r="Q137" i="27"/>
  <c r="R137" i="27"/>
  <c r="S137" i="27"/>
  <c r="T137" i="27"/>
  <c r="U137" i="27"/>
  <c r="V137" i="27"/>
  <c r="W137" i="27"/>
  <c r="X137" i="27"/>
  <c r="Y137" i="27"/>
  <c r="E138" i="27"/>
  <c r="F138" i="27"/>
  <c r="G138" i="27"/>
  <c r="H138" i="27"/>
  <c r="I138" i="27"/>
  <c r="J138" i="27"/>
  <c r="K138" i="27"/>
  <c r="L138" i="27"/>
  <c r="M138" i="27"/>
  <c r="N138" i="27"/>
  <c r="O138" i="27"/>
  <c r="P138" i="27"/>
  <c r="Q138" i="27"/>
  <c r="R138" i="27"/>
  <c r="S138" i="27"/>
  <c r="T138" i="27"/>
  <c r="U138" i="27"/>
  <c r="V138" i="27"/>
  <c r="W138" i="27"/>
  <c r="X138" i="27"/>
  <c r="Y138" i="27"/>
  <c r="E139" i="27"/>
  <c r="F139" i="27"/>
  <c r="G139" i="27"/>
  <c r="H139" i="27"/>
  <c r="I139" i="27"/>
  <c r="J139" i="27"/>
  <c r="K139" i="27"/>
  <c r="L139" i="27"/>
  <c r="M139" i="27"/>
  <c r="N139" i="27"/>
  <c r="O139" i="27"/>
  <c r="P139" i="27"/>
  <c r="Q139" i="27"/>
  <c r="R139" i="27"/>
  <c r="S139" i="27"/>
  <c r="T139" i="27"/>
  <c r="U139" i="27"/>
  <c r="V139" i="27"/>
  <c r="W139" i="27"/>
  <c r="X139" i="27"/>
  <c r="Y139" i="27"/>
  <c r="E140" i="27"/>
  <c r="F140" i="27"/>
  <c r="G140" i="27"/>
  <c r="H140" i="27"/>
  <c r="I140" i="27"/>
  <c r="J140" i="27"/>
  <c r="K140" i="27"/>
  <c r="L140" i="27"/>
  <c r="M140" i="27"/>
  <c r="N140" i="27"/>
  <c r="O140" i="27"/>
  <c r="P140" i="27"/>
  <c r="Q140" i="27"/>
  <c r="R140" i="27"/>
  <c r="S140" i="27"/>
  <c r="T140" i="27"/>
  <c r="U140" i="27"/>
  <c r="V140" i="27"/>
  <c r="W140" i="27"/>
  <c r="X140" i="27"/>
  <c r="Y140" i="27"/>
  <c r="E141" i="27"/>
  <c r="F141" i="27"/>
  <c r="G141" i="27"/>
  <c r="H141" i="27"/>
  <c r="I141" i="27"/>
  <c r="J141" i="27"/>
  <c r="K141" i="27"/>
  <c r="L141" i="27"/>
  <c r="M141" i="27"/>
  <c r="N141" i="27"/>
  <c r="O141" i="27"/>
  <c r="P141" i="27"/>
  <c r="Q141" i="27"/>
  <c r="R141" i="27"/>
  <c r="S141" i="27"/>
  <c r="T141" i="27"/>
  <c r="U141" i="27"/>
  <c r="V141" i="27"/>
  <c r="W141" i="27"/>
  <c r="X141" i="27"/>
  <c r="Y141" i="27"/>
  <c r="E142" i="27"/>
  <c r="F142" i="27"/>
  <c r="G142" i="27"/>
  <c r="H142" i="27"/>
  <c r="I142" i="27"/>
  <c r="J142" i="27"/>
  <c r="K142" i="27"/>
  <c r="L142" i="27"/>
  <c r="M142" i="27"/>
  <c r="N142" i="27"/>
  <c r="O142" i="27"/>
  <c r="P142" i="27"/>
  <c r="Q142" i="27"/>
  <c r="R142" i="27"/>
  <c r="S142" i="27"/>
  <c r="T142" i="27"/>
  <c r="U142" i="27"/>
  <c r="V142" i="27"/>
  <c r="W142" i="27"/>
  <c r="X142" i="27"/>
  <c r="Y142" i="27"/>
  <c r="E143" i="27"/>
  <c r="F143" i="27"/>
  <c r="G143" i="27"/>
  <c r="H143" i="27"/>
  <c r="I143" i="27"/>
  <c r="J143" i="27"/>
  <c r="K143" i="27"/>
  <c r="L143" i="27"/>
  <c r="M143" i="27"/>
  <c r="N143" i="27"/>
  <c r="O143" i="27"/>
  <c r="P143" i="27"/>
  <c r="Q143" i="27"/>
  <c r="R143" i="27"/>
  <c r="S143" i="27"/>
  <c r="T143" i="27"/>
  <c r="U143" i="27"/>
  <c r="V143" i="27"/>
  <c r="W143" i="27"/>
  <c r="X143" i="27"/>
  <c r="Y143" i="27"/>
  <c r="E144" i="27"/>
  <c r="F144" i="27"/>
  <c r="G144" i="27"/>
  <c r="H144" i="27"/>
  <c r="I144" i="27"/>
  <c r="J144" i="27"/>
  <c r="K144" i="27"/>
  <c r="L144" i="27"/>
  <c r="M144" i="27"/>
  <c r="N144" i="27"/>
  <c r="O144" i="27"/>
  <c r="P144" i="27"/>
  <c r="Q144" i="27"/>
  <c r="R144" i="27"/>
  <c r="S144" i="27"/>
  <c r="T144" i="27"/>
  <c r="U144" i="27"/>
  <c r="V144" i="27"/>
  <c r="W144" i="27"/>
  <c r="X144" i="27"/>
  <c r="Y144" i="27"/>
  <c r="E36" i="27"/>
  <c r="F36" i="27"/>
  <c r="G36" i="27"/>
  <c r="H36" i="27"/>
  <c r="I36" i="27"/>
  <c r="J36" i="27"/>
  <c r="K36" i="27"/>
  <c r="L36" i="27"/>
  <c r="M36" i="27"/>
  <c r="N36" i="27"/>
  <c r="O36" i="27"/>
  <c r="P36" i="27"/>
  <c r="Q36" i="27"/>
  <c r="R36" i="27"/>
  <c r="S36" i="27"/>
  <c r="T36" i="27"/>
  <c r="U36" i="27"/>
  <c r="V36" i="27"/>
  <c r="W36" i="27"/>
  <c r="X36" i="27"/>
  <c r="Y36" i="27"/>
  <c r="E37" i="27"/>
  <c r="F37" i="27"/>
  <c r="G37" i="27"/>
  <c r="H37" i="27"/>
  <c r="I37" i="27"/>
  <c r="J37" i="27"/>
  <c r="K37" i="27"/>
  <c r="L37" i="27"/>
  <c r="M37" i="27"/>
  <c r="N37" i="27"/>
  <c r="O37" i="27"/>
  <c r="P37" i="27"/>
  <c r="Q37" i="27"/>
  <c r="R37" i="27"/>
  <c r="S37" i="27"/>
  <c r="T37" i="27"/>
  <c r="U37" i="27"/>
  <c r="V37" i="27"/>
  <c r="W37" i="27"/>
  <c r="X37" i="27"/>
  <c r="Y37" i="27"/>
  <c r="E38" i="27"/>
  <c r="F38" i="27"/>
  <c r="G38" i="27"/>
  <c r="H38" i="27"/>
  <c r="I38" i="27"/>
  <c r="J38" i="27"/>
  <c r="K38" i="27"/>
  <c r="L38" i="27"/>
  <c r="M38" i="27"/>
  <c r="N38" i="27"/>
  <c r="O38" i="27"/>
  <c r="P38" i="27"/>
  <c r="Q38" i="27"/>
  <c r="R38" i="27"/>
  <c r="S38" i="27"/>
  <c r="T38" i="27"/>
  <c r="U38" i="27"/>
  <c r="V38" i="27"/>
  <c r="W38" i="27"/>
  <c r="X38" i="27"/>
  <c r="Y38" i="27"/>
  <c r="E39" i="27"/>
  <c r="F39" i="27"/>
  <c r="G39" i="27"/>
  <c r="H39" i="27"/>
  <c r="I39" i="27"/>
  <c r="J39" i="27"/>
  <c r="K39" i="27"/>
  <c r="L39" i="27"/>
  <c r="M39" i="27"/>
  <c r="N39" i="27"/>
  <c r="O39" i="27"/>
  <c r="P39" i="27"/>
  <c r="Q39" i="27"/>
  <c r="R39" i="27"/>
  <c r="S39" i="27"/>
  <c r="T39" i="27"/>
  <c r="U39" i="27"/>
  <c r="V39" i="27"/>
  <c r="W39" i="27"/>
  <c r="X39" i="27"/>
  <c r="Y39" i="27"/>
  <c r="E40" i="27"/>
  <c r="F40" i="27"/>
  <c r="G40" i="27"/>
  <c r="H40" i="27"/>
  <c r="I40" i="27"/>
  <c r="J40" i="27"/>
  <c r="K40" i="27"/>
  <c r="L40" i="27"/>
  <c r="M40" i="27"/>
  <c r="N40" i="27"/>
  <c r="O40" i="27"/>
  <c r="P40" i="27"/>
  <c r="Q40" i="27"/>
  <c r="R40" i="27"/>
  <c r="S40" i="27"/>
  <c r="T40" i="27"/>
  <c r="U40" i="27"/>
  <c r="V40" i="27"/>
  <c r="W40" i="27"/>
  <c r="X40" i="27"/>
  <c r="Y40" i="27"/>
  <c r="E41" i="27"/>
  <c r="F41" i="27"/>
  <c r="G41" i="27"/>
  <c r="H41" i="27"/>
  <c r="I41" i="27"/>
  <c r="J41" i="27"/>
  <c r="K41" i="27"/>
  <c r="L41" i="27"/>
  <c r="M41" i="27"/>
  <c r="N41" i="27"/>
  <c r="O41" i="27"/>
  <c r="P41" i="27"/>
  <c r="Q41" i="27"/>
  <c r="R41" i="27"/>
  <c r="S41" i="27"/>
  <c r="T41" i="27"/>
  <c r="U41" i="27"/>
  <c r="V41" i="27"/>
  <c r="W41" i="27"/>
  <c r="X41" i="27"/>
  <c r="Y41" i="27"/>
  <c r="E42" i="27"/>
  <c r="F42" i="27"/>
  <c r="G42" i="27"/>
  <c r="H42" i="27"/>
  <c r="I42" i="27"/>
  <c r="J42" i="27"/>
  <c r="K42" i="27"/>
  <c r="L42" i="27"/>
  <c r="M42" i="27"/>
  <c r="N42" i="27"/>
  <c r="O42" i="27"/>
  <c r="P42" i="27"/>
  <c r="Q42" i="27"/>
  <c r="R42" i="27"/>
  <c r="S42" i="27"/>
  <c r="T42" i="27"/>
  <c r="U42" i="27"/>
  <c r="V42" i="27"/>
  <c r="W42" i="27"/>
  <c r="X42" i="27"/>
  <c r="Y42" i="27"/>
  <c r="E43" i="27"/>
  <c r="F43" i="27"/>
  <c r="G43" i="27"/>
  <c r="H43" i="27"/>
  <c r="I43" i="27"/>
  <c r="J43" i="27"/>
  <c r="K43" i="27"/>
  <c r="L43" i="27"/>
  <c r="M43" i="27"/>
  <c r="N43" i="27"/>
  <c r="O43" i="27"/>
  <c r="P43" i="27"/>
  <c r="Q43" i="27"/>
  <c r="R43" i="27"/>
  <c r="S43" i="27"/>
  <c r="T43" i="27"/>
  <c r="U43" i="27"/>
  <c r="V43" i="27"/>
  <c r="W43" i="27"/>
  <c r="X43" i="27"/>
  <c r="Y43" i="27"/>
  <c r="E44" i="27"/>
  <c r="F44" i="27"/>
  <c r="G44" i="27"/>
  <c r="H44" i="27"/>
  <c r="I44" i="27"/>
  <c r="J44" i="27"/>
  <c r="K44" i="27"/>
  <c r="L44" i="27"/>
  <c r="M44" i="27"/>
  <c r="N44" i="27"/>
  <c r="O44" i="27"/>
  <c r="P44" i="27"/>
  <c r="Q44" i="27"/>
  <c r="R44" i="27"/>
  <c r="S44" i="27"/>
  <c r="T44" i="27"/>
  <c r="U44" i="27"/>
  <c r="V44" i="27"/>
  <c r="W44" i="27"/>
  <c r="X44" i="27"/>
  <c r="Y44" i="27"/>
  <c r="E45" i="27"/>
  <c r="F45" i="27"/>
  <c r="G45" i="27"/>
  <c r="H45" i="27"/>
  <c r="I45" i="27"/>
  <c r="J45" i="27"/>
  <c r="K45" i="27"/>
  <c r="L45" i="27"/>
  <c r="M45" i="27"/>
  <c r="N45" i="27"/>
  <c r="O45" i="27"/>
  <c r="P45" i="27"/>
  <c r="Q45" i="27"/>
  <c r="R45" i="27"/>
  <c r="S45" i="27"/>
  <c r="T45" i="27"/>
  <c r="U45" i="27"/>
  <c r="V45" i="27"/>
  <c r="W45" i="27"/>
  <c r="X45" i="27"/>
  <c r="Y45" i="27"/>
  <c r="E46" i="27"/>
  <c r="F46" i="27"/>
  <c r="G46" i="27"/>
  <c r="H46" i="27"/>
  <c r="I46" i="27"/>
  <c r="J46" i="27"/>
  <c r="K46" i="27"/>
  <c r="L46" i="27"/>
  <c r="M46" i="27"/>
  <c r="N46" i="27"/>
  <c r="O46" i="27"/>
  <c r="P46" i="27"/>
  <c r="Q46" i="27"/>
  <c r="R46" i="27"/>
  <c r="S46" i="27"/>
  <c r="T46" i="27"/>
  <c r="U46" i="27"/>
  <c r="V46" i="27"/>
  <c r="W46" i="27"/>
  <c r="X46" i="27"/>
  <c r="Y46" i="27"/>
  <c r="E47" i="27"/>
  <c r="F47" i="27"/>
  <c r="G47" i="27"/>
  <c r="H47" i="27"/>
  <c r="I47" i="27"/>
  <c r="J47" i="27"/>
  <c r="K47" i="27"/>
  <c r="L47" i="27"/>
  <c r="M47" i="27"/>
  <c r="N47" i="27"/>
  <c r="O47" i="27"/>
  <c r="P47" i="27"/>
  <c r="Q47" i="27"/>
  <c r="R47" i="27"/>
  <c r="S47" i="27"/>
  <c r="T47" i="27"/>
  <c r="U47" i="27"/>
  <c r="V47" i="27"/>
  <c r="W47" i="27"/>
  <c r="X47" i="27"/>
  <c r="Y47" i="27"/>
  <c r="E48" i="27"/>
  <c r="F48" i="27"/>
  <c r="G48" i="27"/>
  <c r="H48" i="27"/>
  <c r="I48" i="27"/>
  <c r="J48" i="27"/>
  <c r="K48" i="27"/>
  <c r="L48" i="27"/>
  <c r="M48" i="27"/>
  <c r="N48" i="27"/>
  <c r="O48" i="27"/>
  <c r="P48" i="27"/>
  <c r="Q48" i="27"/>
  <c r="R48" i="27"/>
  <c r="S48" i="27"/>
  <c r="T48" i="27"/>
  <c r="U48" i="27"/>
  <c r="V48" i="27"/>
  <c r="W48" i="27"/>
  <c r="X48" i="27"/>
  <c r="Y48" i="27"/>
  <c r="E49" i="27"/>
  <c r="F49" i="27"/>
  <c r="G49" i="27"/>
  <c r="H49" i="27"/>
  <c r="I49" i="27"/>
  <c r="J49" i="27"/>
  <c r="K49" i="27"/>
  <c r="L49" i="27"/>
  <c r="M49" i="27"/>
  <c r="N49" i="27"/>
  <c r="O49" i="27"/>
  <c r="P49" i="27"/>
  <c r="Q49" i="27"/>
  <c r="R49" i="27"/>
  <c r="S49" i="27"/>
  <c r="T49" i="27"/>
  <c r="U49" i="27"/>
  <c r="V49" i="27"/>
  <c r="W49" i="27"/>
  <c r="X49" i="27"/>
  <c r="Y49" i="27"/>
  <c r="E50" i="27"/>
  <c r="F50" i="27"/>
  <c r="G50" i="27"/>
  <c r="H50" i="27"/>
  <c r="I50" i="27"/>
  <c r="J50" i="27"/>
  <c r="K50" i="27"/>
  <c r="L50" i="27"/>
  <c r="M50" i="27"/>
  <c r="N50" i="27"/>
  <c r="O50" i="27"/>
  <c r="P50" i="27"/>
  <c r="Q50" i="27"/>
  <c r="R50" i="27"/>
  <c r="S50" i="27"/>
  <c r="T50" i="27"/>
  <c r="U50" i="27"/>
  <c r="V50" i="27"/>
  <c r="W50" i="27"/>
  <c r="X50" i="27"/>
  <c r="Y50" i="27"/>
  <c r="E51" i="27"/>
  <c r="F51" i="27"/>
  <c r="G51" i="27"/>
  <c r="H51" i="27"/>
  <c r="I51" i="27"/>
  <c r="J51" i="27"/>
  <c r="K51" i="27"/>
  <c r="L51" i="27"/>
  <c r="M51" i="27"/>
  <c r="N51" i="27"/>
  <c r="O51" i="27"/>
  <c r="P51" i="27"/>
  <c r="Q51" i="27"/>
  <c r="R51" i="27"/>
  <c r="S51" i="27"/>
  <c r="T51" i="27"/>
  <c r="U51" i="27"/>
  <c r="V51" i="27"/>
  <c r="W51" i="27"/>
  <c r="X51" i="27"/>
  <c r="Y51" i="27"/>
  <c r="E52" i="27"/>
  <c r="F52" i="27"/>
  <c r="G52" i="27"/>
  <c r="H52" i="27"/>
  <c r="I52" i="27"/>
  <c r="J52" i="27"/>
  <c r="K52" i="27"/>
  <c r="L52" i="27"/>
  <c r="M52" i="27"/>
  <c r="N52" i="27"/>
  <c r="O52" i="27"/>
  <c r="P52" i="27"/>
  <c r="Q52" i="27"/>
  <c r="R52" i="27"/>
  <c r="S52" i="27"/>
  <c r="T52" i="27"/>
  <c r="U52" i="27"/>
  <c r="V52" i="27"/>
  <c r="W52" i="27"/>
  <c r="X52" i="27"/>
  <c r="Y52" i="27"/>
  <c r="E53" i="27"/>
  <c r="F53" i="27"/>
  <c r="G53" i="27"/>
  <c r="H53" i="27"/>
  <c r="I53" i="27"/>
  <c r="J53" i="27"/>
  <c r="K53" i="27"/>
  <c r="L53" i="27"/>
  <c r="M53" i="27"/>
  <c r="N53" i="27"/>
  <c r="O53" i="27"/>
  <c r="P53" i="27"/>
  <c r="Q53" i="27"/>
  <c r="R53" i="27"/>
  <c r="S53" i="27"/>
  <c r="T53" i="27"/>
  <c r="U53" i="27"/>
  <c r="V53" i="27"/>
  <c r="W53" i="27"/>
  <c r="X53" i="27"/>
  <c r="Y53" i="27"/>
  <c r="E54" i="27"/>
  <c r="F54" i="27"/>
  <c r="G54" i="27"/>
  <c r="H54" i="27"/>
  <c r="I54" i="27"/>
  <c r="J54" i="27"/>
  <c r="K54" i="27"/>
  <c r="L54" i="27"/>
  <c r="M54" i="27"/>
  <c r="N54" i="27"/>
  <c r="O54" i="27"/>
  <c r="P54" i="27"/>
  <c r="Q54" i="27"/>
  <c r="R54" i="27"/>
  <c r="S54" i="27"/>
  <c r="T54" i="27"/>
  <c r="U54" i="27"/>
  <c r="V54" i="27"/>
  <c r="W54" i="27"/>
  <c r="X54" i="27"/>
  <c r="Y54" i="27"/>
  <c r="E55" i="27"/>
  <c r="F55" i="27"/>
  <c r="G55" i="27"/>
  <c r="H55" i="27"/>
  <c r="I55" i="27"/>
  <c r="J55" i="27"/>
  <c r="K55" i="27"/>
  <c r="L55" i="27"/>
  <c r="M55" i="27"/>
  <c r="N55" i="27"/>
  <c r="O55" i="27"/>
  <c r="P55" i="27"/>
  <c r="Q55" i="27"/>
  <c r="R55" i="27"/>
  <c r="S55" i="27"/>
  <c r="T55" i="27"/>
  <c r="U55" i="27"/>
  <c r="V55" i="27"/>
  <c r="W55" i="27"/>
  <c r="X55" i="27"/>
  <c r="Y55" i="27"/>
  <c r="E56" i="27"/>
  <c r="F56" i="27"/>
  <c r="G56" i="27"/>
  <c r="H56" i="27"/>
  <c r="I56" i="27"/>
  <c r="J56" i="27"/>
  <c r="K56" i="27"/>
  <c r="L56" i="27"/>
  <c r="M56" i="27"/>
  <c r="N56" i="27"/>
  <c r="O56" i="27"/>
  <c r="P56" i="27"/>
  <c r="Q56" i="27"/>
  <c r="R56" i="27"/>
  <c r="S56" i="27"/>
  <c r="T56" i="27"/>
  <c r="U56" i="27"/>
  <c r="V56" i="27"/>
  <c r="W56" i="27"/>
  <c r="X56" i="27"/>
  <c r="Y56" i="27"/>
  <c r="E57" i="27"/>
  <c r="F57" i="27"/>
  <c r="G57" i="27"/>
  <c r="H57" i="27"/>
  <c r="I57" i="27"/>
  <c r="J57" i="27"/>
  <c r="K57" i="27"/>
  <c r="L57" i="27"/>
  <c r="M57" i="27"/>
  <c r="N57" i="27"/>
  <c r="O57" i="27"/>
  <c r="P57" i="27"/>
  <c r="Q57" i="27"/>
  <c r="R57" i="27"/>
  <c r="S57" i="27"/>
  <c r="T57" i="27"/>
  <c r="U57" i="27"/>
  <c r="V57" i="27"/>
  <c r="W57" i="27"/>
  <c r="X57" i="27"/>
  <c r="Y57" i="27"/>
  <c r="E58" i="27"/>
  <c r="F58" i="27"/>
  <c r="G58" i="27"/>
  <c r="H58" i="27"/>
  <c r="I58" i="27"/>
  <c r="J58" i="27"/>
  <c r="K58" i="27"/>
  <c r="L58" i="27"/>
  <c r="M58" i="27"/>
  <c r="N58" i="27"/>
  <c r="O58" i="27"/>
  <c r="P58" i="27"/>
  <c r="Q58" i="27"/>
  <c r="R58" i="27"/>
  <c r="S58" i="27"/>
  <c r="T58" i="27"/>
  <c r="U58" i="27"/>
  <c r="V58" i="27"/>
  <c r="W58" i="27"/>
  <c r="X58" i="27"/>
  <c r="Y58" i="27"/>
  <c r="E59" i="27"/>
  <c r="F59" i="27"/>
  <c r="G59" i="27"/>
  <c r="H59" i="27"/>
  <c r="I59" i="27"/>
  <c r="J59" i="27"/>
  <c r="K59" i="27"/>
  <c r="L59" i="27"/>
  <c r="M59" i="27"/>
  <c r="N59" i="27"/>
  <c r="O59" i="27"/>
  <c r="P59" i="27"/>
  <c r="Q59" i="27"/>
  <c r="R59" i="27"/>
  <c r="S59" i="27"/>
  <c r="T59" i="27"/>
  <c r="U59" i="27"/>
  <c r="V59" i="27"/>
  <c r="W59" i="27"/>
  <c r="X59" i="27"/>
  <c r="Y59" i="27"/>
  <c r="E60" i="27"/>
  <c r="F60" i="27"/>
  <c r="G60" i="27"/>
  <c r="H60" i="27"/>
  <c r="I60" i="27"/>
  <c r="J60" i="27"/>
  <c r="K60" i="27"/>
  <c r="L60" i="27"/>
  <c r="M60" i="27"/>
  <c r="N60" i="27"/>
  <c r="O60" i="27"/>
  <c r="P60" i="27"/>
  <c r="Q60" i="27"/>
  <c r="R60" i="27"/>
  <c r="S60" i="27"/>
  <c r="T60" i="27"/>
  <c r="U60" i="27"/>
  <c r="V60" i="27"/>
  <c r="W60" i="27"/>
  <c r="X60" i="27"/>
  <c r="Y60" i="27"/>
  <c r="E61" i="27"/>
  <c r="F61" i="27"/>
  <c r="G61" i="27"/>
  <c r="H61" i="27"/>
  <c r="I61" i="27"/>
  <c r="J61" i="27"/>
  <c r="K61" i="27"/>
  <c r="L61" i="27"/>
  <c r="M61" i="27"/>
  <c r="N61" i="27"/>
  <c r="O61" i="27"/>
  <c r="P61" i="27"/>
  <c r="Q61" i="27"/>
  <c r="R61" i="27"/>
  <c r="S61" i="27"/>
  <c r="T61" i="27"/>
  <c r="U61" i="27"/>
  <c r="V61" i="27"/>
  <c r="W61" i="27"/>
  <c r="X61" i="27"/>
  <c r="Y61" i="27"/>
  <c r="E62" i="27"/>
  <c r="F62" i="27"/>
  <c r="G62" i="27"/>
  <c r="H62" i="27"/>
  <c r="I62" i="27"/>
  <c r="J62" i="27"/>
  <c r="K62" i="27"/>
  <c r="L62" i="27"/>
  <c r="M62" i="27"/>
  <c r="N62" i="27"/>
  <c r="O62" i="27"/>
  <c r="P62" i="27"/>
  <c r="Q62" i="27"/>
  <c r="R62" i="27"/>
  <c r="S62" i="27"/>
  <c r="T62" i="27"/>
  <c r="U62" i="27"/>
  <c r="V62" i="27"/>
  <c r="W62" i="27"/>
  <c r="X62" i="27"/>
  <c r="Y62" i="27"/>
  <c r="E63" i="27"/>
  <c r="F63" i="27"/>
  <c r="G63" i="27"/>
  <c r="H63" i="27"/>
  <c r="I63" i="27"/>
  <c r="J63" i="27"/>
  <c r="K63" i="27"/>
  <c r="L63" i="27"/>
  <c r="M63" i="27"/>
  <c r="N63" i="27"/>
  <c r="O63" i="27"/>
  <c r="P63" i="27"/>
  <c r="Q63" i="27"/>
  <c r="R63" i="27"/>
  <c r="S63" i="27"/>
  <c r="T63" i="27"/>
  <c r="U63" i="27"/>
  <c r="V63" i="27"/>
  <c r="W63" i="27"/>
  <c r="X63" i="27"/>
  <c r="Y63" i="27"/>
  <c r="E64" i="27"/>
  <c r="F64" i="27"/>
  <c r="G64" i="27"/>
  <c r="H64" i="27"/>
  <c r="I64" i="27"/>
  <c r="J64" i="27"/>
  <c r="K64" i="27"/>
  <c r="L64" i="27"/>
  <c r="M64" i="27"/>
  <c r="N64" i="27"/>
  <c r="O64" i="27"/>
  <c r="P64" i="27"/>
  <c r="Q64" i="27"/>
  <c r="R64" i="27"/>
  <c r="S64" i="27"/>
  <c r="T64" i="27"/>
  <c r="U64" i="27"/>
  <c r="V64" i="27"/>
  <c r="W64" i="27"/>
  <c r="X64" i="27"/>
  <c r="Y64" i="27"/>
  <c r="E65" i="27"/>
  <c r="F65" i="27"/>
  <c r="G65" i="27"/>
  <c r="H65" i="27"/>
  <c r="I65" i="27"/>
  <c r="J65" i="27"/>
  <c r="K65" i="27"/>
  <c r="L65" i="27"/>
  <c r="M65" i="27"/>
  <c r="N65" i="27"/>
  <c r="O65" i="27"/>
  <c r="P65" i="27"/>
  <c r="Q65" i="27"/>
  <c r="R65" i="27"/>
  <c r="S65" i="27"/>
  <c r="T65" i="27"/>
  <c r="U65" i="27"/>
  <c r="V65" i="27"/>
  <c r="W65" i="27"/>
  <c r="X65" i="27"/>
  <c r="Y65" i="27"/>
  <c r="E66" i="27"/>
  <c r="F66" i="27"/>
  <c r="G66" i="27"/>
  <c r="H66" i="27"/>
  <c r="I66" i="27"/>
  <c r="J66" i="27"/>
  <c r="K66" i="27"/>
  <c r="L66" i="27"/>
  <c r="M66" i="27"/>
  <c r="N66" i="27"/>
  <c r="O66" i="27"/>
  <c r="P66" i="27"/>
  <c r="Q66" i="27"/>
  <c r="R66" i="27"/>
  <c r="S66" i="27"/>
  <c r="T66" i="27"/>
  <c r="U66" i="27"/>
  <c r="V66" i="27"/>
  <c r="W66" i="27"/>
  <c r="X66" i="27"/>
  <c r="Y66" i="27"/>
  <c r="E67" i="27"/>
  <c r="F67" i="27"/>
  <c r="G67" i="27"/>
  <c r="H67" i="27"/>
  <c r="I67" i="27"/>
  <c r="J67" i="27"/>
  <c r="K67" i="27"/>
  <c r="L67" i="27"/>
  <c r="M67" i="27"/>
  <c r="N67" i="27"/>
  <c r="O67" i="27"/>
  <c r="P67" i="27"/>
  <c r="Q67" i="27"/>
  <c r="R67" i="27"/>
  <c r="S67" i="27"/>
  <c r="T67" i="27"/>
  <c r="U67" i="27"/>
  <c r="V67" i="27"/>
  <c r="W67" i="27"/>
  <c r="X67" i="27"/>
  <c r="Y67" i="27"/>
  <c r="E68" i="27"/>
  <c r="F68" i="27"/>
  <c r="G68" i="27"/>
  <c r="H68" i="27"/>
  <c r="I68" i="27"/>
  <c r="J68" i="27"/>
  <c r="K68" i="27"/>
  <c r="L68" i="27"/>
  <c r="M68" i="27"/>
  <c r="N68" i="27"/>
  <c r="O68" i="27"/>
  <c r="P68" i="27"/>
  <c r="Q68" i="27"/>
  <c r="R68" i="27"/>
  <c r="S68" i="27"/>
  <c r="T68" i="27"/>
  <c r="U68" i="27"/>
  <c r="V68" i="27"/>
  <c r="W68" i="27"/>
  <c r="X68" i="27"/>
  <c r="Y68" i="27"/>
  <c r="E69" i="27"/>
  <c r="F69" i="27"/>
  <c r="G69" i="27"/>
  <c r="H69" i="27"/>
  <c r="I69" i="27"/>
  <c r="J69" i="27"/>
  <c r="K69" i="27"/>
  <c r="L69" i="27"/>
  <c r="M69" i="27"/>
  <c r="N69" i="27"/>
  <c r="O69" i="27"/>
  <c r="P69" i="27"/>
  <c r="Q69" i="27"/>
  <c r="R69" i="27"/>
  <c r="S69" i="27"/>
  <c r="T69" i="27"/>
  <c r="U69" i="27"/>
  <c r="V69" i="27"/>
  <c r="W69" i="27"/>
  <c r="X69" i="27"/>
  <c r="Y69" i="27"/>
  <c r="E70" i="27"/>
  <c r="F70" i="27"/>
  <c r="G70" i="27"/>
  <c r="H70" i="27"/>
  <c r="I70" i="27"/>
  <c r="J70" i="27"/>
  <c r="K70" i="27"/>
  <c r="L70" i="27"/>
  <c r="M70" i="27"/>
  <c r="N70" i="27"/>
  <c r="O70" i="27"/>
  <c r="P70" i="27"/>
  <c r="Q70" i="27"/>
  <c r="R70" i="27"/>
  <c r="S70" i="27"/>
  <c r="T70" i="27"/>
  <c r="U70" i="27"/>
  <c r="V70" i="27"/>
  <c r="W70" i="27"/>
  <c r="X70" i="27"/>
  <c r="Y70" i="27"/>
  <c r="E71" i="27"/>
  <c r="F71" i="27"/>
  <c r="G71" i="27"/>
  <c r="H71" i="27"/>
  <c r="I71" i="27"/>
  <c r="J71" i="27"/>
  <c r="K71" i="27"/>
  <c r="L71" i="27"/>
  <c r="M71" i="27"/>
  <c r="N71" i="27"/>
  <c r="O71" i="27"/>
  <c r="P71" i="27"/>
  <c r="Q71" i="27"/>
  <c r="R71" i="27"/>
  <c r="S71" i="27"/>
  <c r="T71" i="27"/>
  <c r="U71" i="27"/>
  <c r="V71" i="27"/>
  <c r="W71" i="27"/>
  <c r="X71" i="27"/>
  <c r="Y71" i="27"/>
  <c r="E72" i="27"/>
  <c r="F72" i="27"/>
  <c r="G72" i="27"/>
  <c r="H72" i="27"/>
  <c r="I72" i="27"/>
  <c r="J72" i="27"/>
  <c r="K72" i="27"/>
  <c r="L72" i="27"/>
  <c r="M72" i="27"/>
  <c r="N72" i="27"/>
  <c r="O72" i="27"/>
  <c r="P72" i="27"/>
  <c r="Q72" i="27"/>
  <c r="R72" i="27"/>
  <c r="S72" i="27"/>
  <c r="T72" i="27"/>
  <c r="U72" i="27"/>
  <c r="V72" i="27"/>
  <c r="W72" i="27"/>
  <c r="X72" i="27"/>
  <c r="Y72" i="27"/>
  <c r="E73" i="27"/>
  <c r="F73" i="27"/>
  <c r="G73" i="27"/>
  <c r="H73" i="27"/>
  <c r="I73" i="27"/>
  <c r="J73" i="27"/>
  <c r="K73" i="27"/>
  <c r="L73" i="27"/>
  <c r="M73" i="27"/>
  <c r="N73" i="27"/>
  <c r="O73" i="27"/>
  <c r="P73" i="27"/>
  <c r="Q73" i="27"/>
  <c r="R73" i="27"/>
  <c r="S73" i="27"/>
  <c r="T73" i="27"/>
  <c r="U73" i="27"/>
  <c r="V73" i="27"/>
  <c r="W73" i="27"/>
  <c r="X73" i="27"/>
  <c r="Y73" i="27"/>
  <c r="E74" i="27"/>
  <c r="F74" i="27"/>
  <c r="G74" i="27"/>
  <c r="H74" i="27"/>
  <c r="I74" i="27"/>
  <c r="J74" i="27"/>
  <c r="K74" i="27"/>
  <c r="L74" i="27"/>
  <c r="M74" i="27"/>
  <c r="N74" i="27"/>
  <c r="O74" i="27"/>
  <c r="P74" i="27"/>
  <c r="Q74" i="27"/>
  <c r="R74" i="27"/>
  <c r="S74" i="27"/>
  <c r="T74" i="27"/>
  <c r="U74" i="27"/>
  <c r="V74" i="27"/>
  <c r="W74" i="27"/>
  <c r="X74" i="27"/>
  <c r="Y74" i="27"/>
  <c r="Y35" i="27"/>
  <c r="X35" i="27"/>
  <c r="W35" i="27"/>
  <c r="V35" i="27"/>
  <c r="U35" i="27"/>
  <c r="T35" i="27"/>
  <c r="S35" i="27"/>
  <c r="R35" i="27"/>
  <c r="Q35" i="27"/>
  <c r="P35" i="27"/>
  <c r="O35" i="27"/>
  <c r="N35" i="27"/>
  <c r="M35" i="27"/>
  <c r="L35" i="27"/>
  <c r="K35" i="27"/>
  <c r="J35" i="27"/>
  <c r="I35" i="27"/>
  <c r="H35" i="27"/>
  <c r="G35" i="27"/>
  <c r="F35" i="27"/>
  <c r="E35" i="27"/>
  <c r="Y32" i="27"/>
  <c r="X32" i="27"/>
  <c r="W32" i="27"/>
  <c r="V32" i="27"/>
  <c r="U32" i="27"/>
  <c r="T32" i="27"/>
  <c r="S32" i="27"/>
  <c r="R32" i="27"/>
  <c r="Q32" i="27"/>
  <c r="P32" i="27"/>
  <c r="O32" i="27"/>
  <c r="N32" i="27"/>
  <c r="M32" i="27"/>
  <c r="L32" i="27"/>
  <c r="K32" i="27"/>
  <c r="J32" i="27"/>
  <c r="I32" i="27"/>
  <c r="H32" i="27"/>
  <c r="G32" i="27"/>
  <c r="F32" i="27"/>
  <c r="E32" i="27"/>
  <c r="AA71" i="27"/>
  <c r="AA72" i="27"/>
  <c r="AA73" i="27"/>
  <c r="Z72" i="27"/>
  <c r="D72" i="27"/>
  <c r="C72" i="27"/>
  <c r="B72" i="27"/>
  <c r="Z71" i="27"/>
  <c r="D71" i="27"/>
  <c r="C71" i="27"/>
  <c r="B71" i="27"/>
  <c r="E19" i="27"/>
  <c r="F19" i="27"/>
  <c r="G19" i="27"/>
  <c r="H19" i="27"/>
  <c r="I19" i="27"/>
  <c r="J19" i="27"/>
  <c r="K19" i="27"/>
  <c r="L19" i="27"/>
  <c r="M19" i="27"/>
  <c r="N19" i="27"/>
  <c r="O19" i="27"/>
  <c r="P19" i="27"/>
  <c r="Q19" i="27"/>
  <c r="R19" i="27"/>
  <c r="S19" i="27"/>
  <c r="T19" i="27"/>
  <c r="U19" i="27"/>
  <c r="V19" i="27"/>
  <c r="W19" i="27"/>
  <c r="X19" i="27"/>
  <c r="Y19" i="27"/>
  <c r="E20" i="27"/>
  <c r="F20" i="27"/>
  <c r="G20" i="27"/>
  <c r="H20" i="27"/>
  <c r="I20" i="27"/>
  <c r="J20" i="27"/>
  <c r="K20" i="27"/>
  <c r="L20" i="27"/>
  <c r="M20" i="27"/>
  <c r="N20" i="27"/>
  <c r="O20" i="27"/>
  <c r="P20" i="27"/>
  <c r="Q20" i="27"/>
  <c r="R20" i="27"/>
  <c r="S20" i="27"/>
  <c r="T20" i="27"/>
  <c r="U20" i="27"/>
  <c r="V20" i="27"/>
  <c r="W20" i="27"/>
  <c r="X20" i="27"/>
  <c r="Y20" i="27"/>
  <c r="E21" i="27"/>
  <c r="F21" i="27"/>
  <c r="G21" i="27"/>
  <c r="H21" i="27"/>
  <c r="I21" i="27"/>
  <c r="J21" i="27"/>
  <c r="K21" i="27"/>
  <c r="L21" i="27"/>
  <c r="M21" i="27"/>
  <c r="N21" i="27"/>
  <c r="O21" i="27"/>
  <c r="P21" i="27"/>
  <c r="Q21" i="27"/>
  <c r="R21" i="27"/>
  <c r="S21" i="27"/>
  <c r="T21" i="27"/>
  <c r="U21" i="27"/>
  <c r="V21" i="27"/>
  <c r="W21" i="27"/>
  <c r="X21" i="27"/>
  <c r="Y21" i="27"/>
  <c r="E22" i="27"/>
  <c r="F22" i="27"/>
  <c r="G22" i="27"/>
  <c r="H22" i="27"/>
  <c r="I22" i="27"/>
  <c r="J22" i="27"/>
  <c r="K22" i="27"/>
  <c r="L22" i="27"/>
  <c r="M22" i="27"/>
  <c r="N22" i="27"/>
  <c r="O22" i="27"/>
  <c r="P22" i="27"/>
  <c r="Q22" i="27"/>
  <c r="R22" i="27"/>
  <c r="S22" i="27"/>
  <c r="T22" i="27"/>
  <c r="U22" i="27"/>
  <c r="V22" i="27"/>
  <c r="W22" i="27"/>
  <c r="X22" i="27"/>
  <c r="Y22" i="27"/>
  <c r="E23" i="27"/>
  <c r="F23" i="27"/>
  <c r="G23" i="27"/>
  <c r="H23" i="27"/>
  <c r="I23" i="27"/>
  <c r="J23" i="27"/>
  <c r="K23" i="27"/>
  <c r="L23" i="27"/>
  <c r="M23" i="27"/>
  <c r="N23" i="27"/>
  <c r="O23" i="27"/>
  <c r="P23" i="27"/>
  <c r="Q23" i="27"/>
  <c r="R23" i="27"/>
  <c r="S23" i="27"/>
  <c r="T23" i="27"/>
  <c r="U23" i="27"/>
  <c r="V23" i="27"/>
  <c r="W23" i="27"/>
  <c r="X23" i="27"/>
  <c r="Y23" i="27"/>
  <c r="E24" i="27"/>
  <c r="F24" i="27"/>
  <c r="G24" i="27"/>
  <c r="H24" i="27"/>
  <c r="I24" i="27"/>
  <c r="J24" i="27"/>
  <c r="K24" i="27"/>
  <c r="L24" i="27"/>
  <c r="M24" i="27"/>
  <c r="N24" i="27"/>
  <c r="O24" i="27"/>
  <c r="P24" i="27"/>
  <c r="Q24" i="27"/>
  <c r="R24" i="27"/>
  <c r="S24" i="27"/>
  <c r="T24" i="27"/>
  <c r="U24" i="27"/>
  <c r="V24" i="27"/>
  <c r="W24" i="27"/>
  <c r="X24" i="27"/>
  <c r="Y24" i="27"/>
  <c r="E25" i="27"/>
  <c r="F25" i="27"/>
  <c r="G25" i="27"/>
  <c r="H25" i="27"/>
  <c r="I25" i="27"/>
  <c r="J25" i="27"/>
  <c r="K25" i="27"/>
  <c r="L25" i="27"/>
  <c r="M25" i="27"/>
  <c r="N25" i="27"/>
  <c r="O25" i="27"/>
  <c r="P25" i="27"/>
  <c r="Q25" i="27"/>
  <c r="R25" i="27"/>
  <c r="S25" i="27"/>
  <c r="T25" i="27"/>
  <c r="U25" i="27"/>
  <c r="V25" i="27"/>
  <c r="W25" i="27"/>
  <c r="X25" i="27"/>
  <c r="Y25" i="27"/>
  <c r="E26" i="27"/>
  <c r="F26" i="27"/>
  <c r="G26" i="27"/>
  <c r="H26" i="27"/>
  <c r="I26" i="27"/>
  <c r="J26" i="27"/>
  <c r="K26" i="27"/>
  <c r="L26" i="27"/>
  <c r="M26" i="27"/>
  <c r="N26" i="27"/>
  <c r="O26" i="27"/>
  <c r="P26" i="27"/>
  <c r="Q26" i="27"/>
  <c r="R26" i="27"/>
  <c r="S26" i="27"/>
  <c r="T26" i="27"/>
  <c r="U26" i="27"/>
  <c r="V26" i="27"/>
  <c r="W26" i="27"/>
  <c r="X26" i="27"/>
  <c r="Y26" i="27"/>
  <c r="E27" i="27"/>
  <c r="F27" i="27"/>
  <c r="G27" i="27"/>
  <c r="H27" i="27"/>
  <c r="I27" i="27"/>
  <c r="J27" i="27"/>
  <c r="K27" i="27"/>
  <c r="L27" i="27"/>
  <c r="M27" i="27"/>
  <c r="N27" i="27"/>
  <c r="O27" i="27"/>
  <c r="P27" i="27"/>
  <c r="Q27" i="27"/>
  <c r="R27" i="27"/>
  <c r="S27" i="27"/>
  <c r="T27" i="27"/>
  <c r="U27" i="27"/>
  <c r="V27" i="27"/>
  <c r="W27" i="27"/>
  <c r="X27" i="27"/>
  <c r="Y27" i="27"/>
  <c r="E28" i="27"/>
  <c r="F28" i="27"/>
  <c r="G28" i="27"/>
  <c r="H28" i="27"/>
  <c r="I28" i="27"/>
  <c r="J28" i="27"/>
  <c r="K28" i="27"/>
  <c r="L28" i="27"/>
  <c r="M28" i="27"/>
  <c r="N28" i="27"/>
  <c r="O28" i="27"/>
  <c r="P28" i="27"/>
  <c r="Q28" i="27"/>
  <c r="R28" i="27"/>
  <c r="S28" i="27"/>
  <c r="T28" i="27"/>
  <c r="U28" i="27"/>
  <c r="V28" i="27"/>
  <c r="W28" i="27"/>
  <c r="X28" i="27"/>
  <c r="Y28" i="27"/>
  <c r="E29" i="27"/>
  <c r="F29" i="27"/>
  <c r="G29" i="27"/>
  <c r="H29" i="27"/>
  <c r="I29" i="27"/>
  <c r="J29" i="27"/>
  <c r="K29" i="27"/>
  <c r="L29" i="27"/>
  <c r="M29" i="27"/>
  <c r="N29" i="27"/>
  <c r="O29" i="27"/>
  <c r="P29" i="27"/>
  <c r="Q29" i="27"/>
  <c r="R29" i="27"/>
  <c r="S29" i="27"/>
  <c r="T29" i="27"/>
  <c r="U29" i="27"/>
  <c r="V29" i="27"/>
  <c r="W29" i="27"/>
  <c r="X29" i="27"/>
  <c r="Y29" i="27"/>
  <c r="E30" i="27"/>
  <c r="F30" i="27"/>
  <c r="G30" i="27"/>
  <c r="H30" i="27"/>
  <c r="I30" i="27"/>
  <c r="J30" i="27"/>
  <c r="K30" i="27"/>
  <c r="L30" i="27"/>
  <c r="M30" i="27"/>
  <c r="N30" i="27"/>
  <c r="O30" i="27"/>
  <c r="P30" i="27"/>
  <c r="Q30" i="27"/>
  <c r="R30" i="27"/>
  <c r="S30" i="27"/>
  <c r="T30" i="27"/>
  <c r="U30" i="27"/>
  <c r="V30" i="27"/>
  <c r="W30" i="27"/>
  <c r="X30" i="27"/>
  <c r="Y30" i="27"/>
  <c r="Y18" i="27"/>
  <c r="X18" i="27"/>
  <c r="W18" i="27"/>
  <c r="V18" i="27"/>
  <c r="U18" i="27"/>
  <c r="T18" i="27"/>
  <c r="S18" i="27"/>
  <c r="R18" i="27"/>
  <c r="Q18" i="27"/>
  <c r="P18" i="27"/>
  <c r="O18" i="27"/>
  <c r="N18" i="27"/>
  <c r="M18" i="27"/>
  <c r="L18" i="27"/>
  <c r="K18" i="27"/>
  <c r="J18" i="27"/>
  <c r="I18" i="27"/>
  <c r="H18" i="27"/>
  <c r="G18" i="27"/>
  <c r="F18" i="27"/>
  <c r="E18" i="27"/>
  <c r="AA8" i="27"/>
  <c r="AA9" i="27"/>
  <c r="AA10" i="27"/>
  <c r="AA11" i="27"/>
  <c r="AA12" i="27"/>
  <c r="AA13" i="27"/>
  <c r="AA14" i="27"/>
  <c r="AA15" i="27"/>
  <c r="AA16" i="27"/>
  <c r="AA7" i="27"/>
  <c r="H8" i="27"/>
  <c r="I8" i="27"/>
  <c r="J8" i="27"/>
  <c r="K8" i="27"/>
  <c r="L8" i="27"/>
  <c r="M8" i="27"/>
  <c r="N8" i="27"/>
  <c r="O8" i="27"/>
  <c r="P8" i="27"/>
  <c r="Q8" i="27"/>
  <c r="R8" i="27"/>
  <c r="S8" i="27"/>
  <c r="T8" i="27"/>
  <c r="U8" i="27"/>
  <c r="V8" i="27"/>
  <c r="W8" i="27"/>
  <c r="X8" i="27"/>
  <c r="Y8" i="27"/>
  <c r="H9" i="27"/>
  <c r="I9" i="27"/>
  <c r="J9" i="27"/>
  <c r="K9" i="27"/>
  <c r="L9" i="27"/>
  <c r="M9" i="27"/>
  <c r="N9" i="27"/>
  <c r="O9" i="27"/>
  <c r="P9" i="27"/>
  <c r="Q9" i="27"/>
  <c r="R9" i="27"/>
  <c r="S9" i="27"/>
  <c r="T9" i="27"/>
  <c r="U9" i="27"/>
  <c r="V9" i="27"/>
  <c r="W9" i="27"/>
  <c r="X9" i="27"/>
  <c r="Y9" i="27"/>
  <c r="H10" i="27"/>
  <c r="I10" i="27"/>
  <c r="J10" i="27"/>
  <c r="K10" i="27"/>
  <c r="L10" i="27"/>
  <c r="M10" i="27"/>
  <c r="N10" i="27"/>
  <c r="O10" i="27"/>
  <c r="P10" i="27"/>
  <c r="Q10" i="27"/>
  <c r="R10" i="27"/>
  <c r="S10" i="27"/>
  <c r="T10" i="27"/>
  <c r="U10" i="27"/>
  <c r="V10" i="27"/>
  <c r="W10" i="27"/>
  <c r="X10" i="27"/>
  <c r="Y10" i="27"/>
  <c r="H11" i="27"/>
  <c r="I11" i="27"/>
  <c r="J11" i="27"/>
  <c r="K11" i="27"/>
  <c r="L11" i="27"/>
  <c r="M11" i="27"/>
  <c r="N11" i="27"/>
  <c r="O11" i="27"/>
  <c r="P11" i="27"/>
  <c r="Q11" i="27"/>
  <c r="R11" i="27"/>
  <c r="S11" i="27"/>
  <c r="T11" i="27"/>
  <c r="U11" i="27"/>
  <c r="V11" i="27"/>
  <c r="W11" i="27"/>
  <c r="X11" i="27"/>
  <c r="Y11" i="27"/>
  <c r="H12" i="27"/>
  <c r="I12" i="27"/>
  <c r="J12" i="27"/>
  <c r="K12" i="27"/>
  <c r="L12" i="27"/>
  <c r="M12" i="27"/>
  <c r="N12" i="27"/>
  <c r="O12" i="27"/>
  <c r="P12" i="27"/>
  <c r="Q12" i="27"/>
  <c r="R12" i="27"/>
  <c r="S12" i="27"/>
  <c r="T12" i="27"/>
  <c r="U12" i="27"/>
  <c r="V12" i="27"/>
  <c r="W12" i="27"/>
  <c r="X12" i="27"/>
  <c r="Y12" i="27"/>
  <c r="H13" i="27"/>
  <c r="I13" i="27"/>
  <c r="J13" i="27"/>
  <c r="K13" i="27"/>
  <c r="L13" i="27"/>
  <c r="M13" i="27"/>
  <c r="N13" i="27"/>
  <c r="O13" i="27"/>
  <c r="P13" i="27"/>
  <c r="Q13" i="27"/>
  <c r="R13" i="27"/>
  <c r="S13" i="27"/>
  <c r="T13" i="27"/>
  <c r="U13" i="27"/>
  <c r="V13" i="27"/>
  <c r="W13" i="27"/>
  <c r="X13" i="27"/>
  <c r="Y13" i="27"/>
  <c r="H14" i="27"/>
  <c r="I14" i="27"/>
  <c r="J14" i="27"/>
  <c r="K14" i="27"/>
  <c r="L14" i="27"/>
  <c r="M14" i="27"/>
  <c r="N14" i="27"/>
  <c r="O14" i="27"/>
  <c r="P14" i="27"/>
  <c r="Q14" i="27"/>
  <c r="R14" i="27"/>
  <c r="S14" i="27"/>
  <c r="T14" i="27"/>
  <c r="U14" i="27"/>
  <c r="V14" i="27"/>
  <c r="W14" i="27"/>
  <c r="X14" i="27"/>
  <c r="Y14" i="27"/>
  <c r="H15" i="27"/>
  <c r="I15" i="27"/>
  <c r="J15" i="27"/>
  <c r="K15" i="27"/>
  <c r="L15" i="27"/>
  <c r="M15" i="27"/>
  <c r="N15" i="27"/>
  <c r="O15" i="27"/>
  <c r="P15" i="27"/>
  <c r="Q15" i="27"/>
  <c r="R15" i="27"/>
  <c r="S15" i="27"/>
  <c r="T15" i="27"/>
  <c r="U15" i="27"/>
  <c r="V15" i="27"/>
  <c r="W15" i="27"/>
  <c r="X15" i="27"/>
  <c r="Y15" i="27"/>
  <c r="H16" i="27"/>
  <c r="I16" i="27"/>
  <c r="J16" i="27"/>
  <c r="K16" i="27"/>
  <c r="L16" i="27"/>
  <c r="M16" i="27"/>
  <c r="N16" i="27"/>
  <c r="O16" i="27"/>
  <c r="P16" i="27"/>
  <c r="Q16" i="27"/>
  <c r="R16" i="27"/>
  <c r="S16" i="27"/>
  <c r="T16" i="27"/>
  <c r="U16" i="27"/>
  <c r="V16" i="27"/>
  <c r="W16" i="27"/>
  <c r="X16" i="27"/>
  <c r="Y16" i="27"/>
  <c r="G8" i="27"/>
  <c r="G9" i="27"/>
  <c r="G10" i="27"/>
  <c r="G11" i="27"/>
  <c r="G12" i="27"/>
  <c r="G13" i="27"/>
  <c r="G14" i="27"/>
  <c r="G15" i="27"/>
  <c r="G16" i="27"/>
  <c r="F8" i="27"/>
  <c r="F9" i="27"/>
  <c r="F10" i="27"/>
  <c r="F11" i="27"/>
  <c r="F12" i="27"/>
  <c r="F13" i="27"/>
  <c r="F14" i="27"/>
  <c r="F15" i="27"/>
  <c r="F16" i="27"/>
  <c r="E8" i="27"/>
  <c r="E9" i="27"/>
  <c r="E10" i="27"/>
  <c r="E11" i="27"/>
  <c r="E12" i="27"/>
  <c r="E13" i="27"/>
  <c r="E14" i="27"/>
  <c r="E15" i="27"/>
  <c r="E16" i="27"/>
  <c r="P7" i="27"/>
  <c r="O7" i="27"/>
  <c r="J7" i="27"/>
  <c r="Y7" i="27"/>
  <c r="X7" i="27"/>
  <c r="W7" i="27"/>
  <c r="V7" i="27"/>
  <c r="U7" i="27"/>
  <c r="T7" i="27"/>
  <c r="S7" i="27"/>
  <c r="R7" i="27"/>
  <c r="Q7" i="27"/>
  <c r="N7" i="27"/>
  <c r="M7" i="27"/>
  <c r="L7" i="27"/>
  <c r="K7" i="27"/>
  <c r="I7" i="27"/>
  <c r="H7" i="27"/>
  <c r="G7" i="27"/>
  <c r="F7" i="27"/>
  <c r="E7" i="27"/>
  <c r="B1" i="27"/>
  <c r="P42" i="13"/>
  <c r="P40" i="13"/>
  <c r="L38" i="13"/>
  <c r="AX5" i="12" l="1"/>
  <c r="AX6" i="12"/>
  <c r="AX7" i="12"/>
  <c r="AX9" i="12"/>
  <c r="AX10" i="12"/>
  <c r="AX11" i="12"/>
  <c r="AX12" i="12"/>
  <c r="AX13" i="12"/>
  <c r="AX14" i="12"/>
  <c r="AX15" i="12"/>
  <c r="AX16" i="12"/>
  <c r="AX17" i="12"/>
  <c r="AX18" i="12"/>
  <c r="AX19" i="12"/>
  <c r="AX20" i="12"/>
  <c r="AX21" i="12"/>
  <c r="AX22" i="12"/>
  <c r="AX23" i="12"/>
  <c r="AX24" i="12"/>
  <c r="AX25" i="12"/>
  <c r="AX26" i="12"/>
  <c r="AX27" i="12"/>
  <c r="AX28" i="12"/>
  <c r="AX29" i="12"/>
  <c r="AX30" i="12"/>
  <c r="AX31" i="12"/>
  <c r="AX32" i="12"/>
  <c r="AX33" i="12"/>
  <c r="AX34" i="12"/>
  <c r="AX35" i="12"/>
  <c r="AX36" i="12"/>
  <c r="AX37" i="12"/>
  <c r="AX38" i="12"/>
  <c r="AX39" i="12"/>
  <c r="AX40" i="12"/>
  <c r="AX41" i="12"/>
  <c r="AX42" i="12"/>
  <c r="AX43" i="12"/>
  <c r="AX44" i="12"/>
  <c r="AX45" i="12"/>
  <c r="AX46" i="12"/>
  <c r="AX47" i="12"/>
  <c r="AX48" i="12"/>
  <c r="AX49" i="12"/>
  <c r="AX50" i="12"/>
  <c r="AX51" i="12"/>
  <c r="AX52" i="12"/>
  <c r="AX53" i="12"/>
  <c r="AX54" i="12"/>
  <c r="AX55" i="12"/>
  <c r="AX56" i="12"/>
  <c r="AX57" i="12"/>
  <c r="AX58" i="12"/>
  <c r="AX59" i="12"/>
  <c r="AX60" i="12"/>
  <c r="AX61" i="12"/>
  <c r="AX62" i="12"/>
  <c r="AX63" i="12"/>
  <c r="AX64" i="12"/>
  <c r="AX8" i="12"/>
  <c r="AX65" i="12"/>
  <c r="AX66" i="12"/>
  <c r="AX67" i="12"/>
  <c r="AX68" i="12"/>
  <c r="AX69" i="12"/>
  <c r="AX70" i="12"/>
  <c r="AX71" i="12"/>
  <c r="AX72" i="12"/>
  <c r="AX73" i="12"/>
  <c r="AX74" i="12"/>
  <c r="AX75" i="12"/>
  <c r="AX76" i="12"/>
  <c r="AX77" i="12"/>
  <c r="AX78" i="12"/>
  <c r="AX79" i="12"/>
  <c r="AX80" i="12"/>
  <c r="AX81" i="12"/>
  <c r="AX82" i="12"/>
  <c r="AX83" i="12"/>
  <c r="AX84" i="12"/>
  <c r="AX85" i="12"/>
  <c r="AX86" i="12"/>
  <c r="AX87" i="12"/>
  <c r="AX88" i="12"/>
  <c r="AX89" i="12"/>
  <c r="AX90" i="12"/>
  <c r="AX91" i="12"/>
  <c r="AX92" i="12"/>
  <c r="AX93" i="12"/>
  <c r="AX94" i="12"/>
  <c r="AX95" i="12"/>
  <c r="AX96" i="12"/>
  <c r="AX97" i="12"/>
  <c r="AX98" i="12"/>
  <c r="AX99" i="12"/>
  <c r="AX100" i="12"/>
  <c r="AX101" i="12"/>
  <c r="AX102" i="12"/>
  <c r="AX103" i="12"/>
  <c r="AX104" i="12"/>
  <c r="AX105" i="12"/>
  <c r="AX106" i="12"/>
  <c r="AX107" i="12"/>
  <c r="AX108" i="12"/>
  <c r="AX109" i="12"/>
  <c r="AX110" i="12"/>
  <c r="AX111" i="12"/>
  <c r="AX112" i="12"/>
  <c r="AX113" i="12"/>
  <c r="AX114" i="12"/>
  <c r="AX115" i="12"/>
  <c r="AX116" i="12"/>
  <c r="AX117" i="12"/>
  <c r="AX118" i="12"/>
  <c r="AX119" i="12"/>
  <c r="AX120" i="12"/>
  <c r="AX121" i="12"/>
  <c r="AX122" i="12"/>
  <c r="AX123" i="12"/>
  <c r="AX124" i="12"/>
  <c r="AX125" i="12"/>
  <c r="AX126" i="12"/>
  <c r="AX127" i="12"/>
  <c r="AX128" i="12"/>
  <c r="AX129" i="12"/>
  <c r="AX130" i="12"/>
  <c r="AX131" i="12"/>
  <c r="AX132" i="12"/>
  <c r="AX133" i="12"/>
  <c r="AX134" i="12"/>
  <c r="AX135" i="12"/>
  <c r="AX136" i="12"/>
  <c r="AX137" i="12"/>
  <c r="AX138" i="12"/>
  <c r="AX139" i="12"/>
  <c r="AX140" i="12"/>
  <c r="AX141" i="12"/>
  <c r="AX142" i="12"/>
  <c r="AX143" i="12"/>
  <c r="AX144" i="12"/>
  <c r="AX145" i="12"/>
  <c r="AX146" i="12"/>
  <c r="AX147" i="12"/>
  <c r="AX148" i="12"/>
  <c r="AX149" i="12"/>
  <c r="AX150" i="12"/>
  <c r="AX151" i="12"/>
  <c r="AX152" i="12"/>
  <c r="AX153" i="12"/>
  <c r="AX154" i="12"/>
  <c r="AX155" i="12"/>
  <c r="AX156" i="12"/>
  <c r="AX157" i="12"/>
  <c r="AX4" i="12"/>
  <c r="AV5" i="12"/>
  <c r="AV6" i="12"/>
  <c r="AV7" i="12"/>
  <c r="AV9" i="12"/>
  <c r="AV10" i="12"/>
  <c r="AV11" i="12"/>
  <c r="AV12" i="12"/>
  <c r="AV13" i="12"/>
  <c r="AV14" i="12"/>
  <c r="AV15" i="12"/>
  <c r="AV16" i="12"/>
  <c r="AV17" i="12"/>
  <c r="AV18" i="12"/>
  <c r="AV19" i="12"/>
  <c r="AV20" i="12"/>
  <c r="AV21" i="12"/>
  <c r="AV22" i="12"/>
  <c r="AV23" i="12"/>
  <c r="AV24" i="12"/>
  <c r="AV25" i="12"/>
  <c r="AV26" i="12"/>
  <c r="AV27" i="12"/>
  <c r="AV28" i="12"/>
  <c r="AV29" i="12"/>
  <c r="AV30" i="12"/>
  <c r="AV31" i="12"/>
  <c r="AV32" i="12"/>
  <c r="AV33" i="12"/>
  <c r="AV34" i="12"/>
  <c r="AV35" i="12"/>
  <c r="AV36" i="12"/>
  <c r="AV37" i="12"/>
  <c r="AV38" i="12"/>
  <c r="AV39" i="12"/>
  <c r="AV40" i="12"/>
  <c r="AV41" i="12"/>
  <c r="AV42" i="12"/>
  <c r="AV43" i="12"/>
  <c r="AV44" i="12"/>
  <c r="AV45" i="12"/>
  <c r="AV46" i="12"/>
  <c r="AV47" i="12"/>
  <c r="AV48" i="12"/>
  <c r="AV49" i="12"/>
  <c r="AV50" i="12"/>
  <c r="AV51" i="12"/>
  <c r="AV52" i="12"/>
  <c r="AV53" i="12"/>
  <c r="AV54" i="12"/>
  <c r="AV55" i="12"/>
  <c r="AV56" i="12"/>
  <c r="AV57" i="12"/>
  <c r="AV58" i="12"/>
  <c r="AV59" i="12"/>
  <c r="AV60" i="12"/>
  <c r="AV61" i="12"/>
  <c r="AV62" i="12"/>
  <c r="AV63" i="12"/>
  <c r="AV64" i="12"/>
  <c r="AV8" i="12"/>
  <c r="AV65" i="12"/>
  <c r="AV66" i="12"/>
  <c r="AV67" i="12"/>
  <c r="AV68" i="12"/>
  <c r="AV69" i="12"/>
  <c r="AV70" i="12"/>
  <c r="AV71" i="12"/>
  <c r="AV72" i="12"/>
  <c r="AV73" i="12"/>
  <c r="AV74" i="12"/>
  <c r="AV75" i="12"/>
  <c r="AV76" i="12"/>
  <c r="AV77" i="12"/>
  <c r="AV78" i="12"/>
  <c r="AV79" i="12"/>
  <c r="AV80" i="12"/>
  <c r="AV81" i="12"/>
  <c r="AV82" i="12"/>
  <c r="AV83" i="12"/>
  <c r="AV84" i="12"/>
  <c r="AV85" i="12"/>
  <c r="AV86" i="12"/>
  <c r="AV87" i="12"/>
  <c r="AV88" i="12"/>
  <c r="AV89" i="12"/>
  <c r="AV90" i="12"/>
  <c r="AV91" i="12"/>
  <c r="AV92" i="12"/>
  <c r="AV93" i="12"/>
  <c r="AV94" i="12"/>
  <c r="AV95" i="12"/>
  <c r="AV96" i="12"/>
  <c r="AV97" i="12"/>
  <c r="AV98" i="12"/>
  <c r="AV99" i="12"/>
  <c r="AV100" i="12"/>
  <c r="AV101" i="12"/>
  <c r="AV102" i="12"/>
  <c r="AV103" i="12"/>
  <c r="AV104" i="12"/>
  <c r="AV105" i="12"/>
  <c r="AV106" i="12"/>
  <c r="AV107" i="12"/>
  <c r="AV108" i="12"/>
  <c r="AV109" i="12"/>
  <c r="AV110" i="12"/>
  <c r="AV111" i="12"/>
  <c r="AV112" i="12"/>
  <c r="AV113" i="12"/>
  <c r="AV114" i="12"/>
  <c r="AV115" i="12"/>
  <c r="AV116" i="12"/>
  <c r="AV117" i="12"/>
  <c r="AV118" i="12"/>
  <c r="AV119" i="12"/>
  <c r="AV120" i="12"/>
  <c r="AV121" i="12"/>
  <c r="AV122" i="12"/>
  <c r="AV123" i="12"/>
  <c r="AV124" i="12"/>
  <c r="AV125" i="12"/>
  <c r="AV126" i="12"/>
  <c r="AV127" i="12"/>
  <c r="AV128" i="12"/>
  <c r="AV129" i="12"/>
  <c r="AV130" i="12"/>
  <c r="AV131" i="12"/>
  <c r="AV132" i="12"/>
  <c r="AV133" i="12"/>
  <c r="AV134" i="12"/>
  <c r="AV135" i="12"/>
  <c r="AV136" i="12"/>
  <c r="AV137" i="12"/>
  <c r="AV138" i="12"/>
  <c r="AV139" i="12"/>
  <c r="AV140" i="12"/>
  <c r="AV141" i="12"/>
  <c r="AV142" i="12"/>
  <c r="AV143" i="12"/>
  <c r="AV144" i="12"/>
  <c r="AV145" i="12"/>
  <c r="AV146" i="12"/>
  <c r="AV147" i="12"/>
  <c r="AV148" i="12"/>
  <c r="AV149" i="12"/>
  <c r="AV150" i="12"/>
  <c r="AV151" i="12"/>
  <c r="AV152" i="12"/>
  <c r="AV153" i="12"/>
  <c r="AV154" i="12"/>
  <c r="AV155" i="12"/>
  <c r="AV156" i="12"/>
  <c r="AV157" i="12"/>
  <c r="AV4" i="12"/>
  <c r="AU5" i="12"/>
  <c r="AU6" i="12"/>
  <c r="AU7" i="12"/>
  <c r="AU9" i="12"/>
  <c r="AU10" i="12"/>
  <c r="AU11" i="12"/>
  <c r="AU12" i="12"/>
  <c r="AU13" i="12"/>
  <c r="AU14" i="12"/>
  <c r="AU15" i="12"/>
  <c r="AU16" i="12"/>
  <c r="AU17" i="12"/>
  <c r="AU18" i="12"/>
  <c r="AU19" i="12"/>
  <c r="AU20" i="12"/>
  <c r="AU21" i="12"/>
  <c r="AU22" i="12"/>
  <c r="AU23" i="12"/>
  <c r="AU24" i="12"/>
  <c r="AU25" i="12"/>
  <c r="AU26" i="12"/>
  <c r="AU27" i="12"/>
  <c r="AU28" i="12"/>
  <c r="AU29" i="12"/>
  <c r="AU30" i="12"/>
  <c r="AU31" i="12"/>
  <c r="AU32" i="12"/>
  <c r="AU33" i="12"/>
  <c r="AU34" i="12"/>
  <c r="AU35" i="12"/>
  <c r="AU36" i="12"/>
  <c r="AU37" i="12"/>
  <c r="AU38" i="12"/>
  <c r="AU39" i="12"/>
  <c r="AU40" i="12"/>
  <c r="AU41" i="12"/>
  <c r="AU42" i="12"/>
  <c r="AU43" i="12"/>
  <c r="AU44" i="12"/>
  <c r="AU45" i="12"/>
  <c r="AU46" i="12"/>
  <c r="AU47" i="12"/>
  <c r="AU48" i="12"/>
  <c r="AU49" i="12"/>
  <c r="AU50" i="12"/>
  <c r="AU51" i="12"/>
  <c r="AU52" i="12"/>
  <c r="AU53" i="12"/>
  <c r="AU54" i="12"/>
  <c r="AU55" i="12"/>
  <c r="AU56" i="12"/>
  <c r="AU57" i="12"/>
  <c r="AU58" i="12"/>
  <c r="AU59" i="12"/>
  <c r="AU60" i="12"/>
  <c r="AU61" i="12"/>
  <c r="AU62" i="12"/>
  <c r="AU63" i="12"/>
  <c r="AU64" i="12"/>
  <c r="AU8" i="12"/>
  <c r="AU65" i="12"/>
  <c r="AU66" i="12"/>
  <c r="AU67" i="12"/>
  <c r="AU68" i="12"/>
  <c r="AU69" i="12"/>
  <c r="AU70" i="12"/>
  <c r="AU71" i="12"/>
  <c r="AU72" i="12"/>
  <c r="AU73" i="12"/>
  <c r="AU74" i="12"/>
  <c r="AU75" i="12"/>
  <c r="AU76" i="12"/>
  <c r="AU77" i="12"/>
  <c r="AU78" i="12"/>
  <c r="AU79" i="12"/>
  <c r="AU80" i="12"/>
  <c r="AU81" i="12"/>
  <c r="AU82" i="12"/>
  <c r="AU83" i="12"/>
  <c r="AU84" i="12"/>
  <c r="AU85" i="12"/>
  <c r="AU86" i="12"/>
  <c r="AU87" i="12"/>
  <c r="AU88" i="12"/>
  <c r="AU89" i="12"/>
  <c r="AU90" i="12"/>
  <c r="AU91" i="12"/>
  <c r="AU92" i="12"/>
  <c r="AU93" i="12"/>
  <c r="AU94" i="12"/>
  <c r="AU95" i="12"/>
  <c r="AU96" i="12"/>
  <c r="AU97" i="12"/>
  <c r="AU98" i="12"/>
  <c r="AU99" i="12"/>
  <c r="AU100" i="12"/>
  <c r="AU101" i="12"/>
  <c r="AU102" i="12"/>
  <c r="AU103" i="12"/>
  <c r="AU104" i="12"/>
  <c r="AU105" i="12"/>
  <c r="AU106" i="12"/>
  <c r="AU107" i="12"/>
  <c r="AU108" i="12"/>
  <c r="AU109" i="12"/>
  <c r="AU110" i="12"/>
  <c r="AU111" i="12"/>
  <c r="AU112" i="12"/>
  <c r="AU113" i="12"/>
  <c r="AU114" i="12"/>
  <c r="AU115" i="12"/>
  <c r="AU116" i="12"/>
  <c r="AU117" i="12"/>
  <c r="AU118" i="12"/>
  <c r="AU119" i="12"/>
  <c r="AU120" i="12"/>
  <c r="AU121" i="12"/>
  <c r="AU122" i="12"/>
  <c r="AU123" i="12"/>
  <c r="AU124" i="12"/>
  <c r="AU125" i="12"/>
  <c r="AU126" i="12"/>
  <c r="AU127" i="12"/>
  <c r="AU128" i="12"/>
  <c r="AU129" i="12"/>
  <c r="AU130" i="12"/>
  <c r="AU131" i="12"/>
  <c r="AU132" i="12"/>
  <c r="AU133" i="12"/>
  <c r="AU134" i="12"/>
  <c r="AU135" i="12"/>
  <c r="AU136" i="12"/>
  <c r="AU137" i="12"/>
  <c r="AU138" i="12"/>
  <c r="AU139" i="12"/>
  <c r="AU140" i="12"/>
  <c r="AU141" i="12"/>
  <c r="AU142" i="12"/>
  <c r="AU143" i="12"/>
  <c r="AU144" i="12"/>
  <c r="AU145" i="12"/>
  <c r="AU146" i="12"/>
  <c r="AU147" i="12"/>
  <c r="AU148" i="12"/>
  <c r="AU149" i="12"/>
  <c r="AU150" i="12"/>
  <c r="AU151" i="12"/>
  <c r="AU152" i="12"/>
  <c r="AU153" i="12"/>
  <c r="AU154" i="12"/>
  <c r="AU155" i="12"/>
  <c r="AU156" i="12"/>
  <c r="AU157" i="12"/>
  <c r="A3" i="17" l="1"/>
  <c r="O1" i="23" l="1"/>
  <c r="K31" i="23"/>
  <c r="K34" i="34"/>
  <c r="H4" i="23"/>
  <c r="H4" i="34"/>
  <c r="F4" i="23"/>
  <c r="F4" i="34"/>
  <c r="N1" i="34"/>
  <c r="K36" i="29"/>
  <c r="H4" i="29"/>
  <c r="F4" i="29"/>
  <c r="N1" i="29"/>
  <c r="N45" i="33"/>
  <c r="J4" i="33"/>
  <c r="G4" i="33"/>
  <c r="P1" i="33"/>
  <c r="V1" i="13"/>
  <c r="J50" i="13"/>
  <c r="J49" i="13"/>
  <c r="T50" i="13"/>
  <c r="F45" i="13"/>
  <c r="D45" i="13"/>
  <c r="A45" i="13"/>
  <c r="J2" i="13"/>
  <c r="G2" i="13"/>
  <c r="L13" i="23"/>
  <c r="L9" i="23"/>
  <c r="I43" i="33"/>
  <c r="E31" i="23"/>
  <c r="E34" i="34"/>
  <c r="E30" i="23"/>
  <c r="E36" i="29"/>
  <c r="I45" i="33"/>
  <c r="E33" i="34"/>
  <c r="J48" i="13"/>
  <c r="J51" i="13"/>
  <c r="E35" i="29"/>
  <c r="J47" i="13"/>
  <c r="J46" i="13"/>
  <c r="J10" i="34" l="1"/>
  <c r="P36" i="13"/>
  <c r="J12" i="34" s="1"/>
  <c r="M80" i="32"/>
  <c r="F10" i="34" s="1"/>
  <c r="M81" i="32"/>
  <c r="D11" i="34" s="1"/>
  <c r="M79" i="32"/>
  <c r="D10" i="34" s="1"/>
  <c r="L81" i="32"/>
  <c r="R36" i="13" s="1"/>
  <c r="L79" i="32"/>
  <c r="R35" i="13" s="1"/>
  <c r="N81" i="32" l="1"/>
  <c r="N79" i="32"/>
  <c r="D13" i="34"/>
  <c r="H10" i="34"/>
  <c r="J16" i="29"/>
  <c r="J9" i="29"/>
  <c r="L77" i="32"/>
  <c r="R34" i="13" s="1"/>
  <c r="L75" i="32"/>
  <c r="R33" i="13" s="1"/>
  <c r="L73" i="32"/>
  <c r="R32" i="13" s="1"/>
  <c r="L71" i="32"/>
  <c r="R31" i="13" s="1"/>
  <c r="P34" i="13"/>
  <c r="P32" i="13"/>
  <c r="P30" i="13"/>
  <c r="P28" i="13"/>
  <c r="P26" i="13"/>
  <c r="L30" i="13"/>
  <c r="L28" i="13"/>
  <c r="L26" i="13"/>
  <c r="J18" i="29" l="1"/>
  <c r="J11" i="29"/>
  <c r="L10" i="34"/>
  <c r="N77" i="32"/>
  <c r="N75" i="32"/>
  <c r="N73" i="32"/>
  <c r="L41" i="32"/>
  <c r="R18" i="13" s="1"/>
  <c r="I41" i="32"/>
  <c r="N18" i="13" s="1"/>
  <c r="N41" i="32" l="1"/>
  <c r="M8" i="32"/>
  <c r="C11" i="33" s="1"/>
  <c r="M9" i="32"/>
  <c r="D11" i="33" s="1"/>
  <c r="M10" i="32"/>
  <c r="E11" i="33" s="1"/>
  <c r="M11" i="32"/>
  <c r="G11" i="33" s="1"/>
  <c r="M12" i="32"/>
  <c r="H11" i="33" s="1"/>
  <c r="M13" i="32"/>
  <c r="I11" i="33" s="1"/>
  <c r="M14" i="32"/>
  <c r="J11" i="33" s="1"/>
  <c r="M15" i="32"/>
  <c r="L11" i="33" s="1"/>
  <c r="M16" i="32"/>
  <c r="M11" i="33" s="1"/>
  <c r="M17" i="32"/>
  <c r="N11" i="33" s="1"/>
  <c r="M18" i="32"/>
  <c r="B17" i="33" s="1"/>
  <c r="M19" i="32"/>
  <c r="C17" i="33" s="1"/>
  <c r="M20" i="32"/>
  <c r="E17" i="33" s="1"/>
  <c r="M21" i="32"/>
  <c r="F17" i="33" s="1"/>
  <c r="M22" i="32"/>
  <c r="H17" i="33" s="1"/>
  <c r="M23" i="32"/>
  <c r="I17" i="33" s="1"/>
  <c r="M24" i="32"/>
  <c r="J17" i="33" s="1"/>
  <c r="M25" i="32"/>
  <c r="L17" i="33" s="1"/>
  <c r="M26" i="32"/>
  <c r="M17" i="33" s="1"/>
  <c r="M27" i="32"/>
  <c r="N17" i="33" s="1"/>
  <c r="M28" i="32"/>
  <c r="O17" i="33" s="1"/>
  <c r="M29" i="32"/>
  <c r="B23" i="33" s="1"/>
  <c r="M30" i="32"/>
  <c r="C23" i="33" s="1"/>
  <c r="M31" i="32"/>
  <c r="D23" i="33" s="1"/>
  <c r="M32" i="32"/>
  <c r="E23" i="33" s="1"/>
  <c r="M33" i="32"/>
  <c r="F23" i="33" s="1"/>
  <c r="M34" i="32"/>
  <c r="H23" i="33" s="1"/>
  <c r="M35" i="32"/>
  <c r="I23" i="33" s="1"/>
  <c r="M36" i="32"/>
  <c r="J23" i="33" s="1"/>
  <c r="M37" i="32"/>
  <c r="L23" i="33" s="1"/>
  <c r="M38" i="32"/>
  <c r="M23" i="33" s="1"/>
  <c r="M39" i="32"/>
  <c r="N23" i="33" s="1"/>
  <c r="M40" i="32"/>
  <c r="O23" i="33" s="1"/>
  <c r="M41" i="32"/>
  <c r="B29" i="33" s="1"/>
  <c r="M42" i="32"/>
  <c r="C29" i="33" s="1"/>
  <c r="M43" i="32"/>
  <c r="D29" i="33" s="1"/>
  <c r="M44" i="32"/>
  <c r="E29" i="33" s="1"/>
  <c r="M45" i="32"/>
  <c r="G29" i="33" s="1"/>
  <c r="M46" i="32"/>
  <c r="H29" i="33" s="1"/>
  <c r="M47" i="32"/>
  <c r="I29" i="33" s="1"/>
  <c r="M48" i="32"/>
  <c r="J29" i="33" s="1"/>
  <c r="M49" i="32"/>
  <c r="M29" i="33" s="1"/>
  <c r="M50" i="32"/>
  <c r="N29" i="33" s="1"/>
  <c r="M51" i="32"/>
  <c r="B35" i="33" s="1"/>
  <c r="M52" i="32"/>
  <c r="C35" i="33" s="1"/>
  <c r="M53" i="32"/>
  <c r="D35" i="33" s="1"/>
  <c r="M54" i="32"/>
  <c r="F35" i="33" s="1"/>
  <c r="M55" i="32"/>
  <c r="G35" i="33" s="1"/>
  <c r="M56" i="32"/>
  <c r="I35" i="33" s="1"/>
  <c r="M57" i="32"/>
  <c r="J35" i="33" s="1"/>
  <c r="M58" i="32"/>
  <c r="K35" i="33" s="1"/>
  <c r="M59" i="32"/>
  <c r="N35" i="33" s="1"/>
  <c r="M60" i="32"/>
  <c r="B41" i="33" s="1"/>
  <c r="M61" i="32"/>
  <c r="C41" i="33" s="1"/>
  <c r="M62" i="32"/>
  <c r="D41" i="33" s="1"/>
  <c r="M63" i="32"/>
  <c r="F41" i="33" s="1"/>
  <c r="M64" i="32"/>
  <c r="G41" i="33" s="1"/>
  <c r="M65" i="32"/>
  <c r="I41" i="33" s="1"/>
  <c r="M66" i="32"/>
  <c r="J41" i="33" s="1"/>
  <c r="M67" i="32"/>
  <c r="K41" i="33" s="1"/>
  <c r="M68" i="32"/>
  <c r="L41" i="33" s="1"/>
  <c r="M69" i="32"/>
  <c r="B47" i="33" s="1"/>
  <c r="M70" i="32"/>
  <c r="C47" i="33" s="1"/>
  <c r="M71" i="32"/>
  <c r="D9" i="29" s="1"/>
  <c r="M72" i="32"/>
  <c r="F9" i="29" s="1"/>
  <c r="M73" i="32"/>
  <c r="D10" i="29" s="1"/>
  <c r="M74" i="32"/>
  <c r="F10" i="29" s="1"/>
  <c r="M75" i="32"/>
  <c r="M76" i="32"/>
  <c r="M77" i="32"/>
  <c r="M78" i="32"/>
  <c r="M82" i="32"/>
  <c r="F11" i="34" s="1"/>
  <c r="M83" i="32"/>
  <c r="D10" i="23" s="1"/>
  <c r="M84" i="32"/>
  <c r="F10" i="23" s="1"/>
  <c r="M85" i="32"/>
  <c r="H10" i="23" s="1"/>
  <c r="M86" i="32"/>
  <c r="D11" i="23" s="1"/>
  <c r="M87" i="32"/>
  <c r="F11" i="23" s="1"/>
  <c r="M88" i="32"/>
  <c r="H11" i="23" s="1"/>
  <c r="M89" i="32"/>
  <c r="D15" i="23" s="1"/>
  <c r="M90" i="32"/>
  <c r="F14" i="23" s="1"/>
  <c r="M91" i="32"/>
  <c r="H14" i="23" s="1"/>
  <c r="M92" i="32"/>
  <c r="D17" i="23" s="1"/>
  <c r="M93" i="32"/>
  <c r="F16" i="23" s="1"/>
  <c r="M94" i="32"/>
  <c r="H16" i="23" s="1"/>
  <c r="M7" i="32"/>
  <c r="B11" i="33" s="1"/>
  <c r="T1" i="13"/>
  <c r="N1" i="23" l="1"/>
  <c r="L1" i="34"/>
  <c r="L1" i="29"/>
  <c r="N1" i="33"/>
  <c r="O11" i="33"/>
  <c r="K11" i="33"/>
  <c r="F11" i="33"/>
  <c r="F18" i="23"/>
  <c r="J16" i="23"/>
  <c r="N16" i="23" s="1"/>
  <c r="J9" i="23"/>
  <c r="D18" i="23"/>
  <c r="J11" i="23"/>
  <c r="N11" i="23" s="1"/>
  <c r="F13" i="34"/>
  <c r="H11" i="34"/>
  <c r="J13" i="23"/>
  <c r="H18" i="23"/>
  <c r="F17" i="29"/>
  <c r="H10" i="29"/>
  <c r="L10" i="29" s="1"/>
  <c r="F16" i="29"/>
  <c r="F12" i="29"/>
  <c r="D17" i="29"/>
  <c r="D16" i="29"/>
  <c r="H9" i="29"/>
  <c r="D12" i="29"/>
  <c r="D47" i="33"/>
  <c r="H41" i="33"/>
  <c r="E41" i="33"/>
  <c r="M41" i="33"/>
  <c r="L35" i="33"/>
  <c r="H35" i="33"/>
  <c r="E35" i="33"/>
  <c r="O29" i="33"/>
  <c r="K29" i="33"/>
  <c r="F29" i="33"/>
  <c r="P23" i="33"/>
  <c r="K23" i="33"/>
  <c r="G23" i="33"/>
  <c r="P17" i="33"/>
  <c r="K17" i="33"/>
  <c r="G17" i="33"/>
  <c r="D17" i="33"/>
  <c r="H13" i="34" l="1"/>
  <c r="L11" i="34"/>
  <c r="L13" i="34" s="1"/>
  <c r="J18" i="23"/>
  <c r="H16" i="29"/>
  <c r="D19" i="29"/>
  <c r="F19" i="29"/>
  <c r="H17" i="29"/>
  <c r="L17" i="29" s="1"/>
  <c r="L9" i="29"/>
  <c r="L12" i="29" s="1"/>
  <c r="H12" i="29"/>
  <c r="M35" i="33"/>
  <c r="L29" i="33"/>
  <c r="T18" i="13"/>
  <c r="T32" i="13"/>
  <c r="T33" i="13"/>
  <c r="H19" i="29" l="1"/>
  <c r="D5" i="29" s="1"/>
  <c r="L16" i="29"/>
  <c r="L19" i="29" s="1"/>
  <c r="J5" i="29" s="1"/>
  <c r="L70" i="32"/>
  <c r="R38" i="13" s="1"/>
  <c r="I70" i="32"/>
  <c r="N38" i="13" s="1"/>
  <c r="T31" i="13"/>
  <c r="T34" i="13"/>
  <c r="L69" i="32"/>
  <c r="R37" i="13" s="1"/>
  <c r="I69" i="32"/>
  <c r="N37" i="13" s="1"/>
  <c r="L92" i="32"/>
  <c r="R42" i="13" s="1"/>
  <c r="T42" i="13" s="1"/>
  <c r="L89" i="32"/>
  <c r="R41" i="13" s="1"/>
  <c r="L86" i="32"/>
  <c r="R40" i="13" s="1"/>
  <c r="T40" i="13" s="1"/>
  <c r="L83" i="32"/>
  <c r="R39" i="13" s="1"/>
  <c r="L67" i="32"/>
  <c r="R30" i="13" s="1"/>
  <c r="I67" i="32"/>
  <c r="N30" i="13" s="1"/>
  <c r="L65" i="32"/>
  <c r="R29" i="13" s="1"/>
  <c r="I65" i="32"/>
  <c r="N29" i="13" s="1"/>
  <c r="L60" i="32"/>
  <c r="R24" i="13" s="1"/>
  <c r="L61" i="32"/>
  <c r="R25" i="13" s="1"/>
  <c r="L62" i="32"/>
  <c r="R26" i="13" s="1"/>
  <c r="L63" i="32"/>
  <c r="R27" i="13" s="1"/>
  <c r="L64" i="32"/>
  <c r="R28" i="13" s="1"/>
  <c r="I60" i="32"/>
  <c r="N24" i="13" s="1"/>
  <c r="I61" i="32"/>
  <c r="N25" i="13" s="1"/>
  <c r="I62" i="32"/>
  <c r="N26" i="13" s="1"/>
  <c r="I63" i="32"/>
  <c r="N27" i="13" s="1"/>
  <c r="I64" i="32"/>
  <c r="N28" i="13" s="1"/>
  <c r="L59" i="32"/>
  <c r="R23" i="13" s="1"/>
  <c r="I59" i="32"/>
  <c r="N23" i="13" s="1"/>
  <c r="L56" i="32"/>
  <c r="R22" i="13" s="1"/>
  <c r="I56" i="32"/>
  <c r="N22" i="13" s="1"/>
  <c r="L51" i="32"/>
  <c r="R20" i="13" s="1"/>
  <c r="I51" i="32"/>
  <c r="N20" i="13" s="1"/>
  <c r="L54" i="32"/>
  <c r="R21" i="13" s="1"/>
  <c r="I54" i="32"/>
  <c r="N21" i="13" s="1"/>
  <c r="L49" i="32"/>
  <c r="R19" i="13" s="1"/>
  <c r="I49" i="32"/>
  <c r="N19" i="13" s="1"/>
  <c r="L37" i="32"/>
  <c r="R17" i="13" s="1"/>
  <c r="I37" i="32"/>
  <c r="N17" i="13" s="1"/>
  <c r="L34" i="32"/>
  <c r="R16" i="13" s="1"/>
  <c r="I34" i="32"/>
  <c r="N16" i="13" s="1"/>
  <c r="L30" i="32"/>
  <c r="R15" i="13" s="1"/>
  <c r="I30" i="32"/>
  <c r="N15" i="13" s="1"/>
  <c r="L29" i="32"/>
  <c r="R14" i="13" s="1"/>
  <c r="I29" i="32"/>
  <c r="N14" i="13" s="1"/>
  <c r="L25" i="32"/>
  <c r="R13" i="13" s="1"/>
  <c r="I25" i="32"/>
  <c r="N13" i="13" s="1"/>
  <c r="L22" i="32"/>
  <c r="R12" i="13" s="1"/>
  <c r="I22" i="32"/>
  <c r="N12" i="13" s="1"/>
  <c r="L18" i="32"/>
  <c r="R10" i="13" s="1"/>
  <c r="L20" i="32"/>
  <c r="R11" i="13" s="1"/>
  <c r="I18" i="32"/>
  <c r="N10" i="13" s="1"/>
  <c r="I20" i="32"/>
  <c r="N11" i="13" s="1"/>
  <c r="L16" i="32"/>
  <c r="R9" i="13" s="1"/>
  <c r="I16" i="32"/>
  <c r="N9" i="13" s="1"/>
  <c r="L15" i="32"/>
  <c r="R8" i="13" s="1"/>
  <c r="I15" i="32"/>
  <c r="N8" i="13" s="1"/>
  <c r="L11" i="32"/>
  <c r="R7" i="13" s="1"/>
  <c r="I11" i="32"/>
  <c r="N7" i="13" s="1"/>
  <c r="L7" i="32"/>
  <c r="R6" i="13" s="1"/>
  <c r="I7" i="32"/>
  <c r="N6" i="13" s="1"/>
  <c r="T38" i="13" l="1"/>
  <c r="T11" i="13"/>
  <c r="T25" i="13"/>
  <c r="T27" i="13"/>
  <c r="T41" i="13"/>
  <c r="T35" i="13"/>
  <c r="T8" i="13"/>
  <c r="T12" i="13"/>
  <c r="T14" i="13"/>
  <c r="T16" i="13"/>
  <c r="T19" i="13"/>
  <c r="T20" i="13"/>
  <c r="T23" i="13"/>
  <c r="T26" i="13"/>
  <c r="T29" i="13"/>
  <c r="T39" i="13"/>
  <c r="T37" i="13"/>
  <c r="T7" i="13"/>
  <c r="T9" i="13"/>
  <c r="T13" i="13"/>
  <c r="T17" i="13"/>
  <c r="T21" i="13"/>
  <c r="T22" i="13"/>
  <c r="T28" i="13"/>
  <c r="T24" i="13"/>
  <c r="T30" i="13"/>
  <c r="T36" i="13"/>
  <c r="T10" i="13"/>
  <c r="T15" i="13"/>
  <c r="T6" i="13"/>
  <c r="N86" i="32"/>
  <c r="N29" i="32"/>
  <c r="N34" i="32"/>
  <c r="N49" i="32"/>
  <c r="N51" i="32"/>
  <c r="N59" i="32"/>
  <c r="N62" i="32"/>
  <c r="N83" i="32"/>
  <c r="N92" i="32"/>
  <c r="N18" i="32"/>
  <c r="N37" i="32"/>
  <c r="N11" i="32"/>
  <c r="N16" i="32"/>
  <c r="N25" i="32"/>
  <c r="N61" i="32"/>
  <c r="N7" i="32"/>
  <c r="N15" i="32"/>
  <c r="N22" i="32"/>
  <c r="N30" i="32"/>
  <c r="N54" i="32"/>
  <c r="N56" i="32"/>
  <c r="N63" i="32"/>
  <c r="N67" i="32"/>
  <c r="N71" i="32"/>
  <c r="N20" i="32"/>
  <c r="N70" i="32"/>
  <c r="N64" i="32"/>
  <c r="N60" i="32"/>
  <c r="N65" i="32"/>
  <c r="N69" i="32"/>
  <c r="N89" i="32"/>
  <c r="T43" i="13" l="1"/>
  <c r="B156" i="27" l="1"/>
  <c r="C156" i="27"/>
  <c r="D156" i="27"/>
  <c r="Z156" i="27"/>
  <c r="B157" i="27"/>
  <c r="C157" i="27"/>
  <c r="D157" i="27"/>
  <c r="Z157" i="27"/>
  <c r="B158" i="27"/>
  <c r="C158" i="27"/>
  <c r="D158" i="27"/>
  <c r="Z158" i="27"/>
  <c r="C160" i="27"/>
  <c r="D160" i="27"/>
  <c r="Z160" i="27"/>
  <c r="B161" i="27"/>
  <c r="C161" i="27"/>
  <c r="D161" i="27"/>
  <c r="Z161" i="27"/>
  <c r="B162" i="27"/>
  <c r="C162" i="27"/>
  <c r="D162" i="27"/>
  <c r="Z162" i="27"/>
  <c r="B163" i="27"/>
  <c r="C163" i="27"/>
  <c r="D163" i="27"/>
  <c r="Z163" i="27"/>
  <c r="B164" i="27"/>
  <c r="C164" i="27"/>
  <c r="D164" i="27"/>
  <c r="Z164" i="27"/>
  <c r="B165" i="27"/>
  <c r="C165" i="27"/>
  <c r="D165" i="27"/>
  <c r="Z165" i="27"/>
  <c r="B166" i="27"/>
  <c r="C166" i="27"/>
  <c r="D166" i="27"/>
  <c r="Z166" i="27"/>
  <c r="B167" i="27"/>
  <c r="C167" i="27"/>
  <c r="D167" i="27"/>
  <c r="Z167" i="27"/>
  <c r="B168" i="27"/>
  <c r="C168" i="27"/>
  <c r="D168" i="27"/>
  <c r="Z168" i="27"/>
  <c r="Z155" i="27"/>
  <c r="C155" i="27"/>
  <c r="D155" i="27"/>
  <c r="B155" i="27"/>
  <c r="Z147" i="27"/>
  <c r="Z148" i="27"/>
  <c r="Z149" i="27"/>
  <c r="Z150" i="27"/>
  <c r="Z151" i="27"/>
  <c r="Z152" i="27"/>
  <c r="Z153" i="27"/>
  <c r="Z146" i="27"/>
  <c r="B147" i="27"/>
  <c r="C147" i="27"/>
  <c r="D147" i="27"/>
  <c r="B148" i="27"/>
  <c r="C148" i="27"/>
  <c r="D148" i="27"/>
  <c r="B149" i="27"/>
  <c r="C149" i="27"/>
  <c r="D149" i="27"/>
  <c r="B150" i="27"/>
  <c r="C150" i="27"/>
  <c r="D150" i="27"/>
  <c r="B151" i="27"/>
  <c r="C151" i="27"/>
  <c r="D151" i="27"/>
  <c r="B152" i="27"/>
  <c r="C152" i="27"/>
  <c r="D152" i="27"/>
  <c r="B153" i="27"/>
  <c r="C153" i="27"/>
  <c r="D153" i="27"/>
  <c r="C146" i="27"/>
  <c r="D146" i="27"/>
  <c r="B146" i="27"/>
  <c r="Z78" i="27"/>
  <c r="Z79" i="27"/>
  <c r="Z80" i="27"/>
  <c r="Z81" i="27"/>
  <c r="Z82" i="27"/>
  <c r="Z83" i="27"/>
  <c r="Z84" i="27"/>
  <c r="Z85" i="27"/>
  <c r="Z86" i="27"/>
  <c r="Z87" i="27"/>
  <c r="Z88" i="27"/>
  <c r="Z89" i="27"/>
  <c r="Z90" i="27"/>
  <c r="Z91" i="27"/>
  <c r="Z92" i="27"/>
  <c r="Z94" i="27"/>
  <c r="Z95" i="27"/>
  <c r="Z96" i="27"/>
  <c r="Z97" i="27"/>
  <c r="Z98" i="27"/>
  <c r="Z99" i="27"/>
  <c r="Z100" i="27"/>
  <c r="Z101" i="27"/>
  <c r="Z102" i="27"/>
  <c r="Z103" i="27"/>
  <c r="Z104" i="27"/>
  <c r="Z105" i="27"/>
  <c r="Z106" i="27"/>
  <c r="Z107" i="27"/>
  <c r="Z108" i="27"/>
  <c r="Z109" i="27"/>
  <c r="Z110" i="27"/>
  <c r="Z111" i="27"/>
  <c r="Z112" i="27"/>
  <c r="Z113" i="27"/>
  <c r="Z114" i="27"/>
  <c r="Z115" i="27"/>
  <c r="Z116" i="27"/>
  <c r="Z117" i="27"/>
  <c r="Z118" i="27"/>
  <c r="Z119" i="27"/>
  <c r="Z120" i="27"/>
  <c r="Z121" i="27"/>
  <c r="Z122" i="27"/>
  <c r="Z123" i="27"/>
  <c r="Z124" i="27"/>
  <c r="Z125" i="27"/>
  <c r="Z126" i="27"/>
  <c r="Z127" i="27"/>
  <c r="Z128" i="27"/>
  <c r="Z129" i="27"/>
  <c r="Z130" i="27"/>
  <c r="Z131" i="27"/>
  <c r="Z132" i="27"/>
  <c r="Z133" i="27"/>
  <c r="Z134" i="27"/>
  <c r="Z135" i="27"/>
  <c r="Z136" i="27"/>
  <c r="Z137" i="27"/>
  <c r="Z138" i="27"/>
  <c r="Z139" i="27"/>
  <c r="Z140" i="27"/>
  <c r="Z141" i="27"/>
  <c r="Z142" i="27"/>
  <c r="Z143" i="27"/>
  <c r="Z144" i="27"/>
  <c r="B78" i="27"/>
  <c r="C78" i="27"/>
  <c r="D78" i="27"/>
  <c r="B79" i="27"/>
  <c r="C79" i="27"/>
  <c r="D79" i="27"/>
  <c r="B80" i="27"/>
  <c r="C80" i="27"/>
  <c r="D80" i="27"/>
  <c r="B81" i="27"/>
  <c r="C81" i="27"/>
  <c r="D81" i="27"/>
  <c r="B82" i="27"/>
  <c r="C82" i="27"/>
  <c r="D82" i="27"/>
  <c r="B83" i="27"/>
  <c r="C83" i="27"/>
  <c r="D83" i="27"/>
  <c r="B84" i="27"/>
  <c r="C84" i="27"/>
  <c r="D84" i="27"/>
  <c r="B85" i="27"/>
  <c r="C85" i="27"/>
  <c r="D85" i="27"/>
  <c r="B86" i="27"/>
  <c r="C86" i="27"/>
  <c r="D86" i="27"/>
  <c r="B87" i="27"/>
  <c r="C87" i="27"/>
  <c r="D87" i="27"/>
  <c r="B88" i="27"/>
  <c r="C88" i="27"/>
  <c r="D88" i="27"/>
  <c r="B89" i="27"/>
  <c r="C89" i="27"/>
  <c r="D89" i="27"/>
  <c r="B90" i="27"/>
  <c r="C90" i="27"/>
  <c r="D90" i="27"/>
  <c r="B91" i="27"/>
  <c r="C91" i="27"/>
  <c r="D91" i="27"/>
  <c r="B92" i="27"/>
  <c r="C92" i="27"/>
  <c r="D92" i="27"/>
  <c r="B94" i="27"/>
  <c r="C94" i="27"/>
  <c r="D94" i="27"/>
  <c r="B95" i="27"/>
  <c r="C95" i="27"/>
  <c r="D95" i="27"/>
  <c r="B96" i="27"/>
  <c r="C96" i="27"/>
  <c r="D96" i="27"/>
  <c r="B97" i="27"/>
  <c r="C97" i="27"/>
  <c r="D97" i="27"/>
  <c r="B98" i="27"/>
  <c r="C98" i="27"/>
  <c r="D98" i="27"/>
  <c r="B99" i="27"/>
  <c r="C99" i="27"/>
  <c r="D99" i="27"/>
  <c r="B100" i="27"/>
  <c r="C100" i="27"/>
  <c r="D100" i="27"/>
  <c r="B101" i="27"/>
  <c r="C101" i="27"/>
  <c r="D101" i="27"/>
  <c r="B102" i="27"/>
  <c r="C102" i="27"/>
  <c r="D102" i="27"/>
  <c r="B103" i="27"/>
  <c r="C103" i="27"/>
  <c r="D103" i="27"/>
  <c r="B104" i="27"/>
  <c r="C104" i="27"/>
  <c r="D104" i="27"/>
  <c r="B105" i="27"/>
  <c r="C105" i="27"/>
  <c r="D105" i="27"/>
  <c r="B106" i="27"/>
  <c r="C106" i="27"/>
  <c r="D106" i="27"/>
  <c r="B107" i="27"/>
  <c r="C107" i="27"/>
  <c r="D107" i="27"/>
  <c r="B108" i="27"/>
  <c r="C108" i="27"/>
  <c r="D108" i="27"/>
  <c r="B109" i="27"/>
  <c r="C109" i="27"/>
  <c r="D109" i="27"/>
  <c r="B110" i="27"/>
  <c r="C110" i="27"/>
  <c r="D110" i="27"/>
  <c r="B111" i="27"/>
  <c r="C111" i="27"/>
  <c r="D111" i="27"/>
  <c r="B112" i="27"/>
  <c r="C112" i="27"/>
  <c r="D112" i="27"/>
  <c r="B113" i="27"/>
  <c r="C113" i="27"/>
  <c r="D113" i="27"/>
  <c r="B114" i="27"/>
  <c r="C114" i="27"/>
  <c r="D114" i="27"/>
  <c r="B115" i="27"/>
  <c r="C115" i="27"/>
  <c r="D115" i="27"/>
  <c r="B116" i="27"/>
  <c r="C116" i="27"/>
  <c r="D116" i="27"/>
  <c r="B117" i="27"/>
  <c r="C117" i="27"/>
  <c r="D117" i="27"/>
  <c r="B118" i="27"/>
  <c r="C118" i="27"/>
  <c r="D118" i="27"/>
  <c r="B119" i="27"/>
  <c r="C119" i="27"/>
  <c r="D119" i="27"/>
  <c r="B120" i="27"/>
  <c r="C120" i="27"/>
  <c r="D120" i="27"/>
  <c r="B121" i="27"/>
  <c r="C121" i="27"/>
  <c r="D121" i="27"/>
  <c r="B122" i="27"/>
  <c r="C122" i="27"/>
  <c r="D122" i="27"/>
  <c r="B123" i="27"/>
  <c r="C123" i="27"/>
  <c r="D123" i="27"/>
  <c r="B124" i="27"/>
  <c r="C124" i="27"/>
  <c r="D124" i="27"/>
  <c r="B125" i="27"/>
  <c r="C125" i="27"/>
  <c r="D125" i="27"/>
  <c r="B126" i="27"/>
  <c r="C126" i="27"/>
  <c r="D126" i="27"/>
  <c r="B127" i="27"/>
  <c r="C127" i="27"/>
  <c r="D127" i="27"/>
  <c r="B128" i="27"/>
  <c r="C128" i="27"/>
  <c r="D128" i="27"/>
  <c r="B129" i="27"/>
  <c r="C129" i="27"/>
  <c r="D129" i="27"/>
  <c r="B130" i="27"/>
  <c r="C130" i="27"/>
  <c r="D130" i="27"/>
  <c r="B131" i="27"/>
  <c r="C131" i="27"/>
  <c r="D131" i="27"/>
  <c r="B132" i="27"/>
  <c r="C132" i="27"/>
  <c r="D132" i="27"/>
  <c r="B133" i="27"/>
  <c r="C133" i="27"/>
  <c r="D133" i="27"/>
  <c r="B134" i="27"/>
  <c r="C134" i="27"/>
  <c r="D134" i="27"/>
  <c r="B135" i="27"/>
  <c r="C135" i="27"/>
  <c r="D135" i="27"/>
  <c r="B136" i="27"/>
  <c r="C136" i="27"/>
  <c r="D136" i="27"/>
  <c r="B137" i="27"/>
  <c r="C137" i="27"/>
  <c r="D137" i="27"/>
  <c r="B138" i="27"/>
  <c r="C138" i="27"/>
  <c r="D138" i="27"/>
  <c r="B139" i="27"/>
  <c r="C139" i="27"/>
  <c r="D139" i="27"/>
  <c r="B140" i="27"/>
  <c r="C140" i="27"/>
  <c r="D140" i="27"/>
  <c r="B141" i="27"/>
  <c r="C141" i="27"/>
  <c r="D141" i="27"/>
  <c r="B142" i="27"/>
  <c r="C142" i="27"/>
  <c r="D142" i="27"/>
  <c r="B143" i="27"/>
  <c r="C143" i="27"/>
  <c r="D143" i="27"/>
  <c r="B144" i="27"/>
  <c r="C144" i="27"/>
  <c r="D144" i="27"/>
  <c r="Z36" i="27" l="1"/>
  <c r="Z37" i="27"/>
  <c r="Z38" i="27"/>
  <c r="Z39" i="27"/>
  <c r="Z40" i="27"/>
  <c r="Z41" i="27"/>
  <c r="Z42" i="27"/>
  <c r="Z43" i="27"/>
  <c r="Z44" i="27"/>
  <c r="Z45" i="27"/>
  <c r="Z46" i="27"/>
  <c r="Z47" i="27"/>
  <c r="Z48" i="27"/>
  <c r="Z49" i="27"/>
  <c r="Z50" i="27"/>
  <c r="Z51" i="27"/>
  <c r="Z52" i="27"/>
  <c r="Z53" i="27"/>
  <c r="Z54" i="27"/>
  <c r="Z55" i="27"/>
  <c r="Z56" i="27"/>
  <c r="Z57" i="27"/>
  <c r="Z58" i="27"/>
  <c r="Z59" i="27"/>
  <c r="Z60" i="27"/>
  <c r="Z61" i="27"/>
  <c r="Z62" i="27"/>
  <c r="Z63" i="27"/>
  <c r="Z64" i="27"/>
  <c r="Z65" i="27"/>
  <c r="Z66" i="27"/>
  <c r="Z67" i="27"/>
  <c r="Z68" i="27"/>
  <c r="Z69" i="27"/>
  <c r="Z70" i="27"/>
  <c r="Z73" i="27"/>
  <c r="Z74" i="27"/>
  <c r="Z35" i="27"/>
  <c r="B36" i="27"/>
  <c r="C36" i="27"/>
  <c r="D36" i="27"/>
  <c r="B37" i="27"/>
  <c r="C37" i="27"/>
  <c r="D37" i="27"/>
  <c r="B38" i="27"/>
  <c r="C38" i="27"/>
  <c r="D38" i="27"/>
  <c r="B39" i="27"/>
  <c r="C39" i="27"/>
  <c r="D39" i="27"/>
  <c r="B40" i="27"/>
  <c r="C40" i="27"/>
  <c r="D40" i="27"/>
  <c r="B41" i="27"/>
  <c r="C41" i="27"/>
  <c r="D41" i="27"/>
  <c r="B42" i="27"/>
  <c r="C42" i="27"/>
  <c r="D42" i="27"/>
  <c r="B43" i="27"/>
  <c r="C43" i="27"/>
  <c r="D43" i="27"/>
  <c r="B44" i="27"/>
  <c r="C44" i="27"/>
  <c r="D44" i="27"/>
  <c r="B45" i="27"/>
  <c r="C45" i="27"/>
  <c r="D45" i="27"/>
  <c r="B46" i="27"/>
  <c r="C46" i="27"/>
  <c r="D46" i="27"/>
  <c r="B47" i="27"/>
  <c r="C47" i="27"/>
  <c r="D47" i="27"/>
  <c r="B48" i="27"/>
  <c r="C48" i="27"/>
  <c r="D48" i="27"/>
  <c r="B49" i="27"/>
  <c r="C49" i="27"/>
  <c r="D49" i="27"/>
  <c r="B50" i="27"/>
  <c r="C50" i="27"/>
  <c r="D50" i="27"/>
  <c r="B51" i="27"/>
  <c r="C51" i="27"/>
  <c r="D51" i="27"/>
  <c r="B52" i="27"/>
  <c r="C52" i="27"/>
  <c r="D52" i="27"/>
  <c r="B53" i="27"/>
  <c r="C53" i="27"/>
  <c r="D53" i="27"/>
  <c r="B54" i="27"/>
  <c r="C54" i="27"/>
  <c r="D54" i="27"/>
  <c r="B55" i="27"/>
  <c r="C55" i="27"/>
  <c r="D55" i="27"/>
  <c r="B56" i="27"/>
  <c r="C56" i="27"/>
  <c r="D56" i="27"/>
  <c r="B57" i="27"/>
  <c r="C57" i="27"/>
  <c r="D57" i="27"/>
  <c r="B58" i="27"/>
  <c r="C58" i="27"/>
  <c r="D58" i="27"/>
  <c r="B59" i="27"/>
  <c r="C59" i="27"/>
  <c r="D59" i="27"/>
  <c r="B60" i="27"/>
  <c r="C60" i="27"/>
  <c r="D60" i="27"/>
  <c r="B61" i="27"/>
  <c r="C61" i="27"/>
  <c r="D61" i="27"/>
  <c r="B62" i="27"/>
  <c r="C62" i="27"/>
  <c r="D62" i="27"/>
  <c r="B63" i="27"/>
  <c r="C63" i="27"/>
  <c r="D63" i="27"/>
  <c r="B64" i="27"/>
  <c r="C64" i="27"/>
  <c r="D64" i="27"/>
  <c r="B65" i="27"/>
  <c r="C65" i="27"/>
  <c r="D65" i="27"/>
  <c r="B66" i="27"/>
  <c r="C66" i="27"/>
  <c r="D66" i="27"/>
  <c r="B67" i="27"/>
  <c r="C67" i="27"/>
  <c r="D67" i="27"/>
  <c r="B68" i="27"/>
  <c r="C68" i="27"/>
  <c r="D68" i="27"/>
  <c r="B69" i="27"/>
  <c r="C69" i="27"/>
  <c r="D69" i="27"/>
  <c r="B70" i="27"/>
  <c r="C70" i="27"/>
  <c r="D70" i="27"/>
  <c r="B73" i="27"/>
  <c r="C73" i="27"/>
  <c r="D73" i="27"/>
  <c r="B74" i="27"/>
  <c r="C74" i="27"/>
  <c r="D74" i="27"/>
  <c r="C35" i="27"/>
  <c r="D35" i="27"/>
  <c r="B35" i="27"/>
  <c r="Z32" i="27"/>
  <c r="C32" i="27"/>
  <c r="D32" i="27"/>
  <c r="B32" i="27"/>
  <c r="Z19" i="27"/>
  <c r="Z20" i="27"/>
  <c r="Z21" i="27"/>
  <c r="Z22" i="27"/>
  <c r="Z23" i="27"/>
  <c r="Z24" i="27"/>
  <c r="Z25" i="27"/>
  <c r="Z26" i="27"/>
  <c r="Z27" i="27"/>
  <c r="Z28" i="27"/>
  <c r="Z29" i="27"/>
  <c r="Z30" i="27"/>
  <c r="Z18" i="27"/>
  <c r="B19" i="27"/>
  <c r="C19" i="27"/>
  <c r="D19" i="27"/>
  <c r="B20" i="27"/>
  <c r="C20" i="27"/>
  <c r="D20" i="27"/>
  <c r="B21" i="27"/>
  <c r="C21" i="27"/>
  <c r="D21" i="27"/>
  <c r="B22" i="27"/>
  <c r="C22" i="27"/>
  <c r="D22" i="27"/>
  <c r="B23" i="27"/>
  <c r="C23" i="27"/>
  <c r="D23" i="27"/>
  <c r="B24" i="27"/>
  <c r="C24" i="27"/>
  <c r="D24" i="27"/>
  <c r="B25" i="27"/>
  <c r="C25" i="27"/>
  <c r="D25" i="27"/>
  <c r="B26" i="27"/>
  <c r="C26" i="27"/>
  <c r="D26" i="27"/>
  <c r="B27" i="27"/>
  <c r="C27" i="27"/>
  <c r="D27" i="27"/>
  <c r="B28" i="27"/>
  <c r="C28" i="27"/>
  <c r="D28" i="27"/>
  <c r="B29" i="27"/>
  <c r="C29" i="27"/>
  <c r="D29" i="27"/>
  <c r="B30" i="27"/>
  <c r="C30" i="27"/>
  <c r="D30" i="27"/>
  <c r="C18" i="27"/>
  <c r="D18" i="27"/>
  <c r="B18" i="27"/>
  <c r="Z8" i="27"/>
  <c r="Z9" i="27"/>
  <c r="Z10" i="27"/>
  <c r="Z11" i="27"/>
  <c r="Z12" i="27"/>
  <c r="Z13" i="27"/>
  <c r="Z14" i="27"/>
  <c r="Z15" i="27"/>
  <c r="Z16" i="27"/>
  <c r="Z7" i="27"/>
  <c r="B8" i="27"/>
  <c r="C8" i="27"/>
  <c r="D8" i="27"/>
  <c r="B9" i="27"/>
  <c r="C9" i="27"/>
  <c r="D9" i="27"/>
  <c r="B10" i="27"/>
  <c r="C10" i="27"/>
  <c r="D10" i="27"/>
  <c r="B11" i="27"/>
  <c r="C11" i="27"/>
  <c r="D11" i="27"/>
  <c r="B12" i="27"/>
  <c r="C12" i="27"/>
  <c r="D12" i="27"/>
  <c r="B13" i="27"/>
  <c r="C13" i="27"/>
  <c r="D13" i="27"/>
  <c r="B14" i="27"/>
  <c r="C14" i="27"/>
  <c r="D14" i="27"/>
  <c r="B15" i="27"/>
  <c r="C15" i="27"/>
  <c r="D15" i="27"/>
  <c r="B16" i="27"/>
  <c r="C16" i="27"/>
  <c r="D16" i="27"/>
  <c r="C7" i="27"/>
  <c r="D7" i="27"/>
  <c r="B7" i="27"/>
  <c r="AA168" i="27"/>
  <c r="AA167" i="27"/>
  <c r="AA166" i="27"/>
  <c r="AA165" i="27"/>
  <c r="AA164" i="27"/>
  <c r="AA163" i="27"/>
  <c r="AA162" i="27"/>
  <c r="AA161" i="27"/>
  <c r="AA160" i="27"/>
  <c r="AA158" i="27"/>
  <c r="AA157" i="27"/>
  <c r="AA156" i="27"/>
  <c r="AA155" i="27"/>
  <c r="AA153" i="27"/>
  <c r="AA152" i="27"/>
  <c r="AA151" i="27"/>
  <c r="AA150" i="27"/>
  <c r="AA149" i="27"/>
  <c r="AA148" i="27"/>
  <c r="AA147" i="27"/>
  <c r="AA146" i="27"/>
  <c r="AA144" i="27"/>
  <c r="AA143" i="27"/>
  <c r="AA142" i="27"/>
  <c r="AA141" i="27"/>
  <c r="AA140" i="27"/>
  <c r="AA139" i="27"/>
  <c r="AA138" i="27"/>
  <c r="AA137" i="27"/>
  <c r="AA136" i="27"/>
  <c r="AA135" i="27"/>
  <c r="AA134" i="27"/>
  <c r="AA133" i="27"/>
  <c r="AA132" i="27"/>
  <c r="AA131" i="27"/>
  <c r="AA130" i="27"/>
  <c r="AA129" i="27"/>
  <c r="AA128" i="27"/>
  <c r="AA127" i="27"/>
  <c r="AA126" i="27"/>
  <c r="AA125" i="27"/>
  <c r="AA124" i="27"/>
  <c r="AA123" i="27"/>
  <c r="AA122" i="27"/>
  <c r="AA121" i="27"/>
  <c r="AA120" i="27"/>
  <c r="AA119" i="27"/>
  <c r="AA118" i="27"/>
  <c r="AA117" i="27"/>
  <c r="AA116" i="27"/>
  <c r="AA115" i="27"/>
  <c r="AA114" i="27"/>
  <c r="AA113" i="27"/>
  <c r="AA112" i="27"/>
  <c r="AA111" i="27"/>
  <c r="AA110" i="27"/>
  <c r="AA109" i="27"/>
  <c r="AA108" i="27"/>
  <c r="AA107" i="27"/>
  <c r="AA106" i="27"/>
  <c r="AA105" i="27"/>
  <c r="AA104" i="27"/>
  <c r="AA103" i="27"/>
  <c r="AA102" i="27"/>
  <c r="AA101" i="27"/>
  <c r="AA100" i="27"/>
  <c r="AA99" i="27"/>
  <c r="AA98" i="27"/>
  <c r="AA97" i="27"/>
  <c r="AA96" i="27"/>
  <c r="AA95" i="27"/>
  <c r="AA94" i="27"/>
  <c r="AA92" i="27"/>
  <c r="AA91" i="27"/>
  <c r="AA90" i="27"/>
  <c r="AA89" i="27"/>
  <c r="AA88" i="27"/>
  <c r="AA87" i="27"/>
  <c r="AA86" i="27"/>
  <c r="AA85" i="27"/>
  <c r="AA84" i="27"/>
  <c r="AA83" i="27"/>
  <c r="AA82" i="27"/>
  <c r="AA81" i="27"/>
  <c r="AA80" i="27"/>
  <c r="AA79" i="27"/>
  <c r="AA78" i="27"/>
  <c r="AA74" i="27"/>
  <c r="AA70" i="27"/>
  <c r="AA69" i="27"/>
  <c r="AA68" i="27"/>
  <c r="AA67" i="27"/>
  <c r="AA66" i="27"/>
  <c r="AA65" i="27"/>
  <c r="AA64" i="27"/>
  <c r="AA63" i="27"/>
  <c r="AA62" i="27"/>
  <c r="AA61" i="27"/>
  <c r="AA60" i="27"/>
  <c r="AA59" i="27"/>
  <c r="AA58" i="27"/>
  <c r="AA57" i="27"/>
  <c r="AA56" i="27"/>
  <c r="AA55" i="27"/>
  <c r="AA54" i="27"/>
  <c r="AA53" i="27"/>
  <c r="AA52" i="27"/>
  <c r="AA51" i="27"/>
  <c r="AA50" i="27"/>
  <c r="AA49" i="27"/>
  <c r="AA48" i="27"/>
  <c r="AA47" i="27"/>
  <c r="AA46" i="27"/>
  <c r="AA45" i="27"/>
  <c r="AA44" i="27"/>
  <c r="AA43" i="27"/>
  <c r="AA42" i="27"/>
  <c r="AA41" i="27"/>
  <c r="AA40" i="27"/>
  <c r="AA39" i="27"/>
  <c r="AA38" i="27"/>
  <c r="AA37" i="27"/>
  <c r="AA36" i="27"/>
  <c r="AA35" i="27"/>
  <c r="AA23" i="27"/>
  <c r="AA22" i="27"/>
  <c r="AA21" i="27"/>
  <c r="AA20" i="27"/>
  <c r="AA19" i="27"/>
  <c r="AA18" i="27"/>
  <c r="A1" i="17" l="1"/>
  <c r="B1" i="13" l="1"/>
  <c r="G5" i="26"/>
  <c r="F2" i="26"/>
  <c r="F4" i="26"/>
  <c r="F8" i="26"/>
  <c r="B3" i="33" l="1"/>
  <c r="B3" i="34"/>
  <c r="B3" i="29"/>
  <c r="A3" i="23" l="1"/>
  <c r="N13" i="23" l="1"/>
  <c r="N9" i="23" l="1"/>
  <c r="N18" i="23" l="1"/>
  <c r="O2" i="13"/>
  <c r="N41"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B4FB5214-0E74-4C77-9ADF-5F5BF913537C}">
      <text>
        <r>
          <rPr>
            <b/>
            <sz val="9"/>
            <color indexed="81"/>
            <rFont val="MS P ゴシック"/>
            <family val="3"/>
            <charset val="128"/>
          </rPr>
          <t>作成者:</t>
        </r>
        <r>
          <rPr>
            <sz val="9"/>
            <color indexed="81"/>
            <rFont val="MS P ゴシック"/>
            <family val="3"/>
            <charset val="128"/>
          </rPr>
          <t xml:space="preserve">
R8.5月閉院</t>
        </r>
      </text>
    </comment>
    <comment ref="AO11" authorId="0" shapeId="0" xr:uid="{696BD35B-EE23-41FE-85B8-332A9D9E8DC7}">
      <text>
        <r>
          <rPr>
            <b/>
            <sz val="9"/>
            <color indexed="81"/>
            <rFont val="MS P ゴシック"/>
            <family val="3"/>
            <charset val="128"/>
          </rPr>
          <t>作成者:</t>
        </r>
        <r>
          <rPr>
            <sz val="9"/>
            <color indexed="81"/>
            <rFont val="MS P ゴシック"/>
            <family val="3"/>
            <charset val="128"/>
          </rPr>
          <t xml:space="preserve">
R8.2.16
電話で確認
担当：カシムラ様</t>
        </r>
      </text>
    </comment>
    <comment ref="AM18" authorId="0" shapeId="0" xr:uid="{F5E2CF19-5A29-4F96-8EC6-EB665B7DF71B}">
      <text>
        <r>
          <rPr>
            <b/>
            <sz val="9"/>
            <color indexed="81"/>
            <rFont val="MS P ゴシック"/>
            <family val="3"/>
            <charset val="128"/>
          </rPr>
          <t>作成者:</t>
        </r>
        <r>
          <rPr>
            <sz val="9"/>
            <color indexed="81"/>
            <rFont val="MS P ゴシック"/>
            <family val="3"/>
            <charset val="128"/>
          </rPr>
          <t xml:space="preserve">
6/16ＦＡＸ
</t>
        </r>
      </text>
    </comment>
    <comment ref="AD26" authorId="0" shapeId="0" xr:uid="{ACE1F88A-1248-4ABA-80D6-CD9D2B2FF9D4}">
      <text>
        <r>
          <rPr>
            <sz val="9"/>
            <color indexed="81"/>
            <rFont val="MS P ゴシック"/>
            <family val="3"/>
            <charset val="128"/>
          </rPr>
          <t>R8.5.7変更届提出</t>
        </r>
      </text>
    </comment>
    <comment ref="AF29" authorId="0" shapeId="0" xr:uid="{D0D26059-D29C-4B73-A072-E9605DA8D97B}">
      <text>
        <r>
          <rPr>
            <b/>
            <sz val="9"/>
            <color indexed="81"/>
            <rFont val="MS P ゴシック"/>
            <family val="3"/>
            <charset val="128"/>
          </rPr>
          <t>作成者:</t>
        </r>
        <r>
          <rPr>
            <sz val="9"/>
            <color indexed="81"/>
            <rFont val="MS P ゴシック"/>
            <family val="3"/>
            <charset val="128"/>
          </rPr>
          <t xml:space="preserve">
R8.6.15
修正連絡あり</t>
        </r>
      </text>
    </comment>
    <comment ref="AD33" authorId="0" shapeId="0" xr:uid="{A1B408E1-8F22-49A6-8853-849390CCDC4A}">
      <text>
        <r>
          <rPr>
            <b/>
            <sz val="9"/>
            <color indexed="81"/>
            <rFont val="MS P ゴシック"/>
            <family val="3"/>
            <charset val="128"/>
          </rPr>
          <t>作成者:</t>
        </r>
        <r>
          <rPr>
            <sz val="9"/>
            <color indexed="81"/>
            <rFont val="MS P ゴシック"/>
            <family val="3"/>
            <charset val="128"/>
          </rPr>
          <t xml:space="preserve">
R8.2.18
訂正票提出あり</t>
        </r>
      </text>
    </comment>
    <comment ref="AM38" authorId="0" shapeId="0" xr:uid="{9B595328-5C9B-4A10-B1BF-EBC9BEF362D9}">
      <text>
        <r>
          <rPr>
            <b/>
            <sz val="9"/>
            <color indexed="81"/>
            <rFont val="MS P ゴシック"/>
            <family val="3"/>
            <charset val="128"/>
          </rPr>
          <t>作成者:</t>
        </r>
        <r>
          <rPr>
            <sz val="9"/>
            <color indexed="81"/>
            <rFont val="MS P ゴシック"/>
            <family val="3"/>
            <charset val="128"/>
          </rPr>
          <t xml:space="preserve">
6/15ＦＡＸ
</t>
        </r>
      </text>
    </comment>
    <comment ref="AK46" authorId="0" shapeId="0" xr:uid="{9FDCC9EC-6756-4B92-8EF0-497F3F457D2A}">
      <text>
        <r>
          <rPr>
            <sz val="9"/>
            <color indexed="81"/>
            <rFont val="MS P ゴシック"/>
            <family val="3"/>
            <charset val="128"/>
          </rPr>
          <t>R8.4.28変更届あり。
５月から開始。</t>
        </r>
      </text>
    </comment>
    <comment ref="AM51" authorId="0" shapeId="0" xr:uid="{448B5AED-14FD-41BF-8251-4EE1F07C2936}">
      <text>
        <r>
          <rPr>
            <b/>
            <sz val="9"/>
            <color indexed="81"/>
            <rFont val="MS P ゴシック"/>
            <family val="3"/>
            <charset val="128"/>
          </rPr>
          <t>作成者:</t>
        </r>
        <r>
          <rPr>
            <sz val="9"/>
            <color indexed="81"/>
            <rFont val="MS P ゴシック"/>
            <family val="3"/>
            <charset val="128"/>
          </rPr>
          <t xml:space="preserve">
6/16ＦＡＸ
</t>
        </r>
      </text>
    </comment>
    <comment ref="AO56" authorId="0" shapeId="0" xr:uid="{4EEE913F-8F8C-405B-B6E1-E61261174E44}">
      <text>
        <r>
          <rPr>
            <b/>
            <sz val="9"/>
            <color indexed="81"/>
            <rFont val="MS P ゴシック"/>
            <family val="3"/>
            <charset val="128"/>
          </rPr>
          <t>作成者:</t>
        </r>
        <r>
          <rPr>
            <sz val="9"/>
            <color indexed="81"/>
            <rFont val="MS P ゴシック"/>
            <family val="3"/>
            <charset val="128"/>
          </rPr>
          <t xml:space="preserve">
6/15ＦＡＸ
小学生上の付記取り消し
</t>
        </r>
      </text>
    </comment>
    <comment ref="AM58" authorId="0" shapeId="0" xr:uid="{FBB99ADB-2F9C-474D-B924-7A016210988F}">
      <text>
        <r>
          <rPr>
            <b/>
            <sz val="9"/>
            <color indexed="81"/>
            <rFont val="MS P ゴシック"/>
            <family val="3"/>
            <charset val="128"/>
          </rPr>
          <t>作成者:</t>
        </r>
        <r>
          <rPr>
            <sz val="9"/>
            <color indexed="81"/>
            <rFont val="MS P ゴシック"/>
            <family val="3"/>
            <charset val="128"/>
          </rPr>
          <t xml:space="preserve">
6/26 FAXあり</t>
        </r>
      </text>
    </comment>
    <comment ref="AD67" authorId="0" shapeId="0" xr:uid="{1470B175-3869-43EA-A486-43E7B84756F4}">
      <text>
        <r>
          <rPr>
            <sz val="9"/>
            <color indexed="81"/>
            <rFont val="MS P ゴシック"/>
            <family val="3"/>
            <charset val="128"/>
          </rPr>
          <t>4/23変更届あり。５月～かかりつけのみ</t>
        </r>
      </text>
    </comment>
    <comment ref="AD76" authorId="0" shapeId="0" xr:uid="{ED098E98-F320-4657-B006-51CC77A43B8D}">
      <text>
        <r>
          <rPr>
            <sz val="9"/>
            <color indexed="81"/>
            <rFont val="MS P ゴシック"/>
            <family val="3"/>
            <charset val="128"/>
          </rPr>
          <t>院長より実施していないと連絡あり。</t>
        </r>
      </text>
    </comment>
    <comment ref="AM77" authorId="0" shapeId="0" xr:uid="{4C16CB4D-809B-4CB9-8ECF-A397FA599E15}">
      <text>
        <r>
          <rPr>
            <b/>
            <sz val="9"/>
            <color indexed="81"/>
            <rFont val="MS P ゴシック"/>
            <family val="3"/>
            <charset val="128"/>
          </rPr>
          <t>作成者:</t>
        </r>
        <r>
          <rPr>
            <sz val="9"/>
            <color indexed="81"/>
            <rFont val="MS P ゴシック"/>
            <family val="3"/>
            <charset val="128"/>
          </rPr>
          <t xml:space="preserve">
6/24 FAXあり</t>
        </r>
      </text>
    </comment>
    <comment ref="I79" authorId="0" shapeId="0" xr:uid="{85361299-3A76-477C-84AF-4DCC17AF8BB9}">
      <text>
        <r>
          <rPr>
            <sz val="9"/>
            <color indexed="81"/>
            <rFont val="MS P ゴシック"/>
            <family val="3"/>
            <charset val="128"/>
          </rPr>
          <t>6/19訂正票提出あり</t>
        </r>
      </text>
    </comment>
    <comment ref="L79" authorId="0" shapeId="0" xr:uid="{E2DD7BB3-6286-4F37-9012-7DDA44573592}">
      <text>
        <r>
          <rPr>
            <b/>
            <sz val="9"/>
            <color indexed="81"/>
            <rFont val="MS P ゴシック"/>
            <family val="3"/>
            <charset val="128"/>
          </rPr>
          <t>作成者:</t>
        </r>
        <r>
          <rPr>
            <sz val="9"/>
            <color indexed="81"/>
            <rFont val="MS P ゴシック"/>
            <family val="3"/>
            <charset val="128"/>
          </rPr>
          <t xml:space="preserve">
7/3 TELあり</t>
        </r>
      </text>
    </comment>
    <comment ref="AM79" authorId="0" shapeId="0" xr:uid="{1B850AF9-6B3F-4B37-A212-A7789FA3C7DC}">
      <text>
        <r>
          <rPr>
            <b/>
            <sz val="9"/>
            <color indexed="81"/>
            <rFont val="MS P ゴシック"/>
            <family val="3"/>
            <charset val="128"/>
          </rPr>
          <t>作成者:</t>
        </r>
        <r>
          <rPr>
            <sz val="9"/>
            <color indexed="81"/>
            <rFont val="MS P ゴシック"/>
            <family val="3"/>
            <charset val="128"/>
          </rPr>
          <t xml:space="preserve">
7/3 FAXあり</t>
        </r>
      </text>
    </comment>
    <comment ref="AO82" authorId="0" shapeId="0" xr:uid="{B3DC7D6C-8AC5-4D77-9F0A-BD263BE704A0}">
      <text>
        <r>
          <rPr>
            <b/>
            <sz val="9"/>
            <color indexed="81"/>
            <rFont val="MS P ゴシック"/>
            <family val="3"/>
            <charset val="128"/>
          </rPr>
          <t>作成者:</t>
        </r>
        <r>
          <rPr>
            <sz val="9"/>
            <color indexed="81"/>
            <rFont val="MS P ゴシック"/>
            <family val="3"/>
            <charset val="128"/>
          </rPr>
          <t xml:space="preserve">
R8.2.19
高齢者のワクチンのみ実施のため、「高校生以上に限る」削除</t>
        </r>
      </text>
    </comment>
    <comment ref="AE92" authorId="0" shapeId="0" xr:uid="{9035E48C-686D-43B0-8D94-18E3AE986065}">
      <text>
        <r>
          <rPr>
            <b/>
            <sz val="9"/>
            <color indexed="81"/>
            <rFont val="MS P ゴシック"/>
            <family val="3"/>
            <charset val="128"/>
          </rPr>
          <t>作成者:</t>
        </r>
        <r>
          <rPr>
            <sz val="9"/>
            <color indexed="81"/>
            <rFont val="MS P ゴシック"/>
            <family val="3"/>
            <charset val="128"/>
          </rPr>
          <t xml:space="preserve">
3/16ＦＡＸ
任意予防接種（かかりつけのみ）変更</t>
        </r>
      </text>
    </comment>
    <comment ref="J95" authorId="0" shapeId="0" xr:uid="{F1768868-85A5-497E-9E96-F255D1E6590B}">
      <text>
        <r>
          <rPr>
            <b/>
            <sz val="9"/>
            <color indexed="81"/>
            <rFont val="MS P ゴシック"/>
            <family val="3"/>
            <charset val="128"/>
          </rPr>
          <t>作成者:</t>
        </r>
        <r>
          <rPr>
            <sz val="9"/>
            <color indexed="81"/>
            <rFont val="MS P ゴシック"/>
            <family val="3"/>
            <charset val="128"/>
          </rPr>
          <t xml:space="preserve">
インフル・コロナのお知らせに掲載　その他は一般の電話を掲載する</t>
        </r>
      </text>
    </comment>
    <comment ref="AE99" authorId="0" shapeId="0" xr:uid="{00054F91-74F7-4252-BDE2-209E68EF74C1}">
      <text>
        <r>
          <rPr>
            <b/>
            <sz val="9"/>
            <color indexed="81"/>
            <rFont val="MS P ゴシック"/>
            <family val="3"/>
            <charset val="128"/>
          </rPr>
          <t>作成者:</t>
        </r>
        <r>
          <rPr>
            <sz val="9"/>
            <color indexed="81"/>
            <rFont val="MS P ゴシック"/>
            <family val="3"/>
            <charset val="128"/>
          </rPr>
          <t xml:space="preserve">
R8.2.18
訂正票提出あり</t>
        </r>
      </text>
    </comment>
    <comment ref="AO99" authorId="0" shapeId="0" xr:uid="{2FBB338F-0A28-48BD-BC52-09B40AAE1992}">
      <text>
        <r>
          <rPr>
            <b/>
            <sz val="9"/>
            <color indexed="81"/>
            <rFont val="MS P ゴシック"/>
            <family val="3"/>
            <charset val="128"/>
          </rPr>
          <t>作成者:</t>
        </r>
        <r>
          <rPr>
            <sz val="9"/>
            <color indexed="81"/>
            <rFont val="MS P ゴシック"/>
            <family val="3"/>
            <charset val="128"/>
          </rPr>
          <t xml:space="preserve">
R8.2.19
「13歳（中学１年生以上なら12歳でも可能）」から表記変更</t>
        </r>
      </text>
    </comment>
    <comment ref="AE104" authorId="0" shapeId="0" xr:uid="{7973A514-37C2-4D6D-B344-70C3B923B9A1}">
      <text>
        <r>
          <rPr>
            <b/>
            <sz val="9"/>
            <color indexed="81"/>
            <rFont val="MS P ゴシック"/>
            <family val="3"/>
            <charset val="128"/>
          </rPr>
          <t>作成者:</t>
        </r>
        <r>
          <rPr>
            <sz val="9"/>
            <color indexed="81"/>
            <rFont val="MS P ゴシック"/>
            <family val="3"/>
            <charset val="128"/>
          </rPr>
          <t xml:space="preserve">
R8.2.19
訂正票提出あり</t>
        </r>
      </text>
    </comment>
    <comment ref="AM106" authorId="0" shapeId="0" xr:uid="{F682B04A-5151-463A-8BE3-049D498F237F}">
      <text>
        <r>
          <rPr>
            <b/>
            <sz val="9"/>
            <color indexed="81"/>
            <rFont val="MS P ゴシック"/>
            <family val="3"/>
            <charset val="128"/>
          </rPr>
          <t>作成者:</t>
        </r>
        <r>
          <rPr>
            <sz val="9"/>
            <color indexed="81"/>
            <rFont val="MS P ゴシック"/>
            <family val="3"/>
            <charset val="128"/>
          </rPr>
          <t xml:space="preserve">
6/17ＦＡＸ
</t>
        </r>
      </text>
    </comment>
    <comment ref="AD109" authorId="0" shapeId="0" xr:uid="{39AF40B3-D619-4A37-92BD-866720B36E37}">
      <text>
        <r>
          <rPr>
            <b/>
            <sz val="9"/>
            <color indexed="81"/>
            <rFont val="MS P ゴシック"/>
            <family val="3"/>
            <charset val="128"/>
          </rPr>
          <t>R8.5.26変更届提出</t>
        </r>
      </text>
    </comment>
    <comment ref="I127" authorId="0" shapeId="0" xr:uid="{BAC37B5B-B35B-472D-9CC8-45E3DDD02287}">
      <text>
        <r>
          <rPr>
            <b/>
            <sz val="9"/>
            <color indexed="81"/>
            <rFont val="MS P ゴシック"/>
            <family val="3"/>
            <charset val="128"/>
          </rPr>
          <t>作成者:</t>
        </r>
        <r>
          <rPr>
            <sz val="9"/>
            <color indexed="81"/>
            <rFont val="MS P ゴシック"/>
            <family val="3"/>
            <charset val="128"/>
          </rPr>
          <t xml:space="preserve">
R8.2.19
8698-317から表記変更</t>
        </r>
      </text>
    </comment>
    <comment ref="AB134" authorId="0" shapeId="0" xr:uid="{87A4B676-E8E5-4504-A344-552C73198516}">
      <text>
        <r>
          <rPr>
            <b/>
            <sz val="9"/>
            <color indexed="81"/>
            <rFont val="MS P ゴシック"/>
            <family val="3"/>
            <charset val="128"/>
          </rPr>
          <t>R8.5.26変更届提出</t>
        </r>
      </text>
    </comment>
    <comment ref="AO135" authorId="0" shapeId="0" xr:uid="{4026D774-647D-455B-BE1B-FAC7CC4DE192}">
      <text>
        <r>
          <rPr>
            <b/>
            <sz val="9"/>
            <color indexed="81"/>
            <rFont val="MS P ゴシック"/>
            <family val="3"/>
            <charset val="128"/>
          </rPr>
          <t>作成者:</t>
        </r>
        <r>
          <rPr>
            <sz val="9"/>
            <color indexed="81"/>
            <rFont val="MS P ゴシック"/>
            <family val="3"/>
            <charset val="128"/>
          </rPr>
          <t xml:space="preserve">
6/18ＦＡＸ</t>
        </r>
      </text>
    </comment>
    <comment ref="AN143" authorId="0" shapeId="0" xr:uid="{09FB9049-DA4E-4E69-84F8-12FFAF82B427}">
      <text>
        <r>
          <rPr>
            <b/>
            <sz val="9"/>
            <color indexed="81"/>
            <rFont val="MS P ゴシック"/>
            <family val="3"/>
            <charset val="128"/>
          </rPr>
          <t>作成者:</t>
        </r>
        <r>
          <rPr>
            <sz val="9"/>
            <color indexed="81"/>
            <rFont val="MS P ゴシック"/>
            <family val="3"/>
            <charset val="128"/>
          </rPr>
          <t xml:space="preserve">
6/22ＦＡＸ
</t>
        </r>
      </text>
    </comment>
    <comment ref="I148" authorId="0" shapeId="0" xr:uid="{22121849-1024-4EFF-AD7F-BF0A1D512AD6}">
      <text>
        <r>
          <rPr>
            <b/>
            <sz val="9"/>
            <color indexed="81"/>
            <rFont val="MS P ゴシック"/>
            <family val="3"/>
            <charset val="128"/>
          </rPr>
          <t>作成者:</t>
        </r>
        <r>
          <rPr>
            <sz val="9"/>
            <color indexed="81"/>
            <rFont val="MS P ゴシック"/>
            <family val="3"/>
            <charset val="128"/>
          </rPr>
          <t xml:space="preserve">
予約専用ダイアル</t>
        </r>
      </text>
    </comment>
    <comment ref="J148" authorId="0" shapeId="0" xr:uid="{95A28D0F-EF06-4428-8E61-AEB9EC12E6F6}">
      <text>
        <r>
          <rPr>
            <b/>
            <sz val="9"/>
            <color indexed="81"/>
            <rFont val="MS P ゴシック"/>
            <family val="3"/>
            <charset val="128"/>
          </rPr>
          <t>作成者:</t>
        </r>
        <r>
          <rPr>
            <sz val="9"/>
            <color indexed="81"/>
            <rFont val="MS P ゴシック"/>
            <family val="3"/>
            <charset val="128"/>
          </rPr>
          <t xml:space="preserve">
代表番号
</t>
        </r>
      </text>
    </comment>
    <comment ref="I156" authorId="0" shapeId="0" xr:uid="{14A77B6E-E3DD-41EA-940C-F5BC86B8F1F6}">
      <text>
        <r>
          <rPr>
            <b/>
            <sz val="9"/>
            <color indexed="81"/>
            <rFont val="MS P ゴシック"/>
            <family val="3"/>
            <charset val="128"/>
          </rPr>
          <t>作成者:</t>
        </r>
        <r>
          <rPr>
            <sz val="9"/>
            <color indexed="81"/>
            <rFont val="MS P ゴシック"/>
            <family val="3"/>
            <charset val="128"/>
          </rPr>
          <t xml:space="preserve">
R8.2.19
0298-86-7191から表記変更</t>
        </r>
      </text>
    </comment>
    <comment ref="AF157" authorId="0" shapeId="0" xr:uid="{17440E52-64CA-44BF-B326-CC8895CED2E3}">
      <text>
        <r>
          <rPr>
            <b/>
            <sz val="9"/>
            <color indexed="81"/>
            <rFont val="MS P ゴシック"/>
            <family val="3"/>
            <charset val="128"/>
          </rPr>
          <t>作成者:</t>
        </r>
        <r>
          <rPr>
            <sz val="9"/>
            <color indexed="81"/>
            <rFont val="MS P ゴシック"/>
            <family val="3"/>
            <charset val="128"/>
          </rPr>
          <t xml:space="preserve">
R8.6.12
修正連絡あり</t>
        </r>
      </text>
    </comment>
    <comment ref="C158" authorId="0" shapeId="0" xr:uid="{3E58AEB4-6820-4E73-B7AF-193F100A828D}">
      <text>
        <r>
          <rPr>
            <b/>
            <sz val="9"/>
            <color indexed="81"/>
            <rFont val="MS P ゴシック"/>
            <family val="3"/>
            <charset val="128"/>
          </rPr>
          <t>作成者:</t>
        </r>
        <r>
          <rPr>
            <sz val="9"/>
            <color indexed="81"/>
            <rFont val="MS P ゴシック"/>
            <family val="3"/>
            <charset val="128"/>
          </rPr>
          <t xml:space="preserve">
6/1開院</t>
        </r>
      </text>
    </comment>
    <comment ref="AO158" authorId="0" shapeId="0" xr:uid="{15729FE0-21E2-4D9F-9334-D0FF321E7145}">
      <text>
        <r>
          <rPr>
            <b/>
            <sz val="9"/>
            <color indexed="81"/>
            <rFont val="MS P ゴシック"/>
            <family val="3"/>
            <charset val="128"/>
          </rPr>
          <t>作成者:</t>
        </r>
        <r>
          <rPr>
            <sz val="9"/>
            <color indexed="81"/>
            <rFont val="MS P ゴシック"/>
            <family val="3"/>
            <charset val="128"/>
          </rPr>
          <t xml:space="preserve">
6/17ＦＡＸ</t>
        </r>
      </text>
    </comment>
    <comment ref="C159" authorId="0" shapeId="0" xr:uid="{7ECD9F44-E963-4965-AEA2-9FB018BDCA26}">
      <text>
        <r>
          <rPr>
            <b/>
            <sz val="9"/>
            <color indexed="81"/>
            <rFont val="MS P ゴシック"/>
            <family val="3"/>
            <charset val="128"/>
          </rPr>
          <t>作成者:</t>
        </r>
        <r>
          <rPr>
            <sz val="9"/>
            <color indexed="81"/>
            <rFont val="MS P ゴシック"/>
            <family val="3"/>
            <charset val="128"/>
          </rPr>
          <t xml:space="preserve">
7/1開院</t>
        </r>
      </text>
    </comment>
    <comment ref="J159" authorId="0" shapeId="0" xr:uid="{93F9961F-5205-462B-8064-2482DC09DEDC}">
      <text>
        <r>
          <rPr>
            <sz val="9"/>
            <color indexed="81"/>
            <rFont val="MS P ゴシック"/>
            <family val="3"/>
            <charset val="128"/>
          </rPr>
          <t>市から問い合わせ用</t>
        </r>
      </text>
    </comment>
    <comment ref="C160" authorId="0" shapeId="0" xr:uid="{1F32AA50-6995-40E4-91E8-794953814C32}">
      <text>
        <r>
          <rPr>
            <b/>
            <sz val="9"/>
            <color indexed="81"/>
            <rFont val="MS P ゴシック"/>
            <family val="3"/>
            <charset val="128"/>
          </rPr>
          <t>作成者:</t>
        </r>
        <r>
          <rPr>
            <sz val="9"/>
            <color indexed="81"/>
            <rFont val="MS P ゴシック"/>
            <family val="3"/>
            <charset val="128"/>
          </rPr>
          <t xml:space="preserve">
7/1 開院</t>
        </r>
      </text>
    </comment>
  </commentList>
</comments>
</file>

<file path=xl/sharedStrings.xml><?xml version="1.0" encoding="utf-8"?>
<sst xmlns="http://schemas.openxmlformats.org/spreadsheetml/2006/main" count="8122" uniqueCount="2029">
  <si>
    <t>×</t>
  </si>
  <si>
    <t>市外</t>
  </si>
  <si>
    <t>つくばみらい市富士見ヶ丘1-24-5</t>
  </si>
  <si>
    <t>不可</t>
  </si>
  <si>
    <t>つくばみらい市陽光台3-11-4</t>
  </si>
  <si>
    <t>つくばみらい市谷井田2215-4</t>
  </si>
  <si>
    <t>茎崎</t>
  </si>
  <si>
    <t>筑波</t>
  </si>
  <si>
    <t>大穂</t>
  </si>
  <si>
    <t>谷田部</t>
  </si>
  <si>
    <t>桜</t>
  </si>
  <si>
    <t>地区</t>
    <rPh sb="0" eb="2">
      <t>チク</t>
    </rPh>
    <phoneticPr fontId="4"/>
  </si>
  <si>
    <t>あおぞらほーむくりにっく</t>
  </si>
  <si>
    <t>あおやぎいいん</t>
  </si>
  <si>
    <t>いいおかいいん</t>
  </si>
  <si>
    <t>いけがみひふか</t>
  </si>
  <si>
    <t>うえのせいけいげか</t>
  </si>
  <si>
    <t>おおつかないかくりにっくしょうかきないか・じんぞうないか</t>
  </si>
  <si>
    <t>おおみくりにっく</t>
  </si>
  <si>
    <t>おかだいいん</t>
  </si>
  <si>
    <t>かえでくりにっく</t>
  </si>
  <si>
    <t>かしむらないかしょうかきかくりにっく</t>
  </si>
  <si>
    <t>くらたないかくりにっく</t>
  </si>
  <si>
    <t>さくらないか・こきゅうきないかくりにっく</t>
  </si>
  <si>
    <t>じびいんこうかおおはしいいん</t>
  </si>
  <si>
    <t>しぶやくりにっく</t>
  </si>
  <si>
    <t>すぎやまないかひふかくりにっく</t>
  </si>
  <si>
    <t>すずきいいん</t>
  </si>
  <si>
    <t>すとれすけあつくばくりにっく</t>
  </si>
  <si>
    <t>せせらぎ在宅くりにっく</t>
  </si>
  <si>
    <t>たかだせいけいげか</t>
  </si>
  <si>
    <t>たけぞのふぁみりーくりにっく</t>
  </si>
  <si>
    <t>つくばしてぃあないかくりにっく</t>
  </si>
  <si>
    <t>つくばせんたーくりにっく</t>
  </si>
  <si>
    <t>つくばねむりとこころのくりにっく</t>
  </si>
  <si>
    <t>つくばびょういん</t>
  </si>
  <si>
    <t>つくばふらわーじびいんこうか</t>
  </si>
  <si>
    <t>つくばめでぃかるせんたーびょういん</t>
  </si>
  <si>
    <t>なみきないかくりにっく</t>
  </si>
  <si>
    <t>のぐちないかくりにっく</t>
  </si>
  <si>
    <t>ひろせないかしょうかきくりにっく</t>
  </si>
  <si>
    <t>みなみおおどおりくりにっく</t>
  </si>
  <si>
    <t>ゆーくりにっく</t>
  </si>
  <si>
    <t>りゅうせいだいこどもくりにっく</t>
  </si>
  <si>
    <t>あおきこどもくりにっく</t>
  </si>
  <si>
    <t>あまがいせいけいげかくりにっく</t>
  </si>
  <si>
    <t>ありたくりにっく</t>
  </si>
  <si>
    <t>いけのいいん</t>
  </si>
  <si>
    <t>いとうじびいんこうかくりにっく</t>
  </si>
  <si>
    <t>えはらこどもくりにっく</t>
  </si>
  <si>
    <t>おいかわじんひにょうきくりにっく</t>
  </si>
  <si>
    <t>おおのいいん</t>
  </si>
  <si>
    <t>おかのせいけいげか・ないかくりにっく</t>
  </si>
  <si>
    <t>おがわないか</t>
  </si>
  <si>
    <t>がくえんのもりきっずくりにっく</t>
  </si>
  <si>
    <t>がじゅまるくりにっくつくば</t>
  </si>
  <si>
    <t>かつらぎくりにっく</t>
  </si>
  <si>
    <t>かわいくりにっく</t>
  </si>
  <si>
    <t>きくちこきゅうきないかくりにっく</t>
  </si>
  <si>
    <t>きくちないかくりにっく</t>
  </si>
  <si>
    <t>ぐれーすくりにっく</t>
  </si>
  <si>
    <t>けんきゅうがくえんいいむらじびいんこうか</t>
  </si>
  <si>
    <t>けんきゅうがくえんくりにっく</t>
  </si>
  <si>
    <t>こいけいいん</t>
  </si>
  <si>
    <t>こまつないかくりにっく</t>
  </si>
  <si>
    <t>さかいせいけいげか</t>
  </si>
  <si>
    <t>さくまひふかくりにっく</t>
  </si>
  <si>
    <t>さとうくりにっく</t>
  </si>
  <si>
    <t>さんしゃいん・くりにっく</t>
  </si>
  <si>
    <t>しょうじくりにっく</t>
  </si>
  <si>
    <t>すぎたにめでぃかるくりにっく</t>
  </si>
  <si>
    <t>たむらいいん</t>
  </si>
  <si>
    <t>ちかつくりにっく</t>
  </si>
  <si>
    <t>つくばがくえんくりにっく</t>
  </si>
  <si>
    <t>つくばがくえんびょういん</t>
  </si>
  <si>
    <t>つくばぎじゅつだいがくほけんかがくぶふぞくとうざいいがくとうごういりょうせんたー</t>
  </si>
  <si>
    <t>つくばきっずくりにっく</t>
  </si>
  <si>
    <t>つくばざいたくくりにっく</t>
  </si>
  <si>
    <t>つくばじんくりにっく</t>
  </si>
  <si>
    <t>つくばつじくりにっく</t>
  </si>
  <si>
    <t>つくばのうしんけいげか・ずつうくりにっく</t>
  </si>
  <si>
    <t>つくばはくあくりにっく</t>
  </si>
  <si>
    <t>とうごういいん</t>
  </si>
  <si>
    <t>なかじまこどもくりにっく</t>
  </si>
  <si>
    <t>なかのあいくりにっく</t>
  </si>
  <si>
    <t>なないろきっずくりにっく</t>
  </si>
  <si>
    <t>なないろれでぃーすくりにっく</t>
  </si>
  <si>
    <t>なるしまくりにっく</t>
  </si>
  <si>
    <t>にのみやおちくりにっく</t>
  </si>
  <si>
    <t>ねもとくりにっく</t>
  </si>
  <si>
    <t>ひがしげかないかいいん</t>
  </si>
  <si>
    <t>まえじまれでぃーすくりにっく</t>
  </si>
  <si>
    <t>まつしろじびいんこうかくりにっく</t>
  </si>
  <si>
    <t>みなのくりにっくないかこきゅうきか</t>
  </si>
  <si>
    <t>みやかわないか・いちょうかいいん</t>
  </si>
  <si>
    <t>みやもとないかくりにっく</t>
  </si>
  <si>
    <t>やたべしんりょうじょ</t>
  </si>
  <si>
    <t>わたなべいいん</t>
  </si>
  <si>
    <t>いちはらびょういん</t>
  </si>
  <si>
    <t>おおほひふかくりにっく</t>
  </si>
  <si>
    <t>こだまざいたくくりにっく</t>
  </si>
  <si>
    <t>さかよりじびいんこうか</t>
  </si>
  <si>
    <t>しばはらいいん</t>
  </si>
  <si>
    <t>つくばきねんびょういん</t>
  </si>
  <si>
    <t>つくばそうごうくりにっく</t>
  </si>
  <si>
    <t>てらさきくりにっく</t>
  </si>
  <si>
    <t>なかがわいいん</t>
  </si>
  <si>
    <t>ひるとっぷくりにっく</t>
  </si>
  <si>
    <t>ほうじょういいん</t>
  </si>
  <si>
    <t>ほりかわくりにっく</t>
  </si>
  <si>
    <t>とよさとびょういん</t>
  </si>
  <si>
    <t>あつしくりにっく</t>
  </si>
  <si>
    <t>いいむらいいん</t>
  </si>
  <si>
    <t>おぐらいいん</t>
  </si>
  <si>
    <t>おだないかくりにっく</t>
  </si>
  <si>
    <t>きむらくりにっく</t>
  </si>
  <si>
    <t>さかよりいいん</t>
  </si>
  <si>
    <t>つくばちゅうおうびょういん</t>
  </si>
  <si>
    <t>はやしいいん</t>
  </si>
  <si>
    <t>ひろせいいん</t>
  </si>
  <si>
    <t>ひろせくりにっく</t>
  </si>
  <si>
    <t>かさいせいけいげかいいん</t>
  </si>
  <si>
    <t>くきざきあおいびょういん</t>
  </si>
  <si>
    <t>しみずせいけいげかりはびりくりにっく</t>
  </si>
  <si>
    <t>つくばいちょうびょういん</t>
  </si>
  <si>
    <t>つくばそうあいびょういん</t>
  </si>
  <si>
    <t>つくばはーとくりにっく</t>
  </si>
  <si>
    <t>ありまひふかくりにっく</t>
  </si>
  <si>
    <t>いしかわじびいんこうかくりにっく</t>
  </si>
  <si>
    <t>かのうせいけいげか</t>
  </si>
  <si>
    <t>つくばみらいふぁみりーくりにっく</t>
  </si>
  <si>
    <t>なかざわくりにっく</t>
  </si>
  <si>
    <t>ひらいいいん</t>
  </si>
  <si>
    <t>みどりくりにっくいいん</t>
  </si>
  <si>
    <t>みらいだいらくりにっく</t>
  </si>
  <si>
    <t>みらいだいらこどもくりにっく</t>
  </si>
  <si>
    <t>みらいのもりきっずくりにっく</t>
  </si>
  <si>
    <t>やいたいいん</t>
  </si>
  <si>
    <t>h_watanabe517@ybb.ne.jp</t>
  </si>
  <si>
    <t>つくば市小野崎476</t>
  </si>
  <si>
    <t>谷田部診療所</t>
  </si>
  <si>
    <t>可能</t>
  </si>
  <si>
    <t>mirainomorikids@gmail.com</t>
  </si>
  <si>
    <t>英語</t>
  </si>
  <si>
    <t>miyamoto@miyamoto-naika.jp</t>
  </si>
  <si>
    <t>英語／中国語</t>
  </si>
  <si>
    <t>kenji-2@intio.or.jp</t>
  </si>
  <si>
    <t>つくば市二の宮2-2-26</t>
  </si>
  <si>
    <t>miki.k.101@matsushiroent.jp</t>
  </si>
  <si>
    <t>つくば市松代4-8-1</t>
  </si>
  <si>
    <t>mhiro1027@yahoo.co.jp</t>
  </si>
  <si>
    <t>つくば市流星台26-8</t>
  </si>
  <si>
    <t>hot0170@hirose-clinic.com</t>
  </si>
  <si>
    <t>つくば市北条85</t>
  </si>
  <si>
    <t>広瀬医院</t>
  </si>
  <si>
    <t>haiakiaki@gmail.com</t>
  </si>
  <si>
    <t>つくば市佐1004</t>
  </si>
  <si>
    <t>平井医院</t>
  </si>
  <si>
    <t>ひがし外科内科医院</t>
  </si>
  <si>
    <t>つくば市北条19-2</t>
  </si>
  <si>
    <t>林医院</t>
  </si>
  <si>
    <t>info@noguchi-cl.jp</t>
  </si>
  <si>
    <t>つくば市妻木635-1</t>
  </si>
  <si>
    <t>itaiyo.h2623@ozzio.jp</t>
  </si>
  <si>
    <t>nocc@intio.or.jp</t>
  </si>
  <si>
    <t>naru0085@mail2.accsnet.ne.jp</t>
  </si>
  <si>
    <t>つくば市館野363</t>
  </si>
  <si>
    <t>kosei-gorei@almond.ocn.ne.jp</t>
  </si>
  <si>
    <t>fuse@nanairo.or.jp</t>
  </si>
  <si>
    <t>nanairo.kids.clinic@nanairo.or.jp</t>
  </si>
  <si>
    <t>naka-kodomo6027@nakajima-kids.jp</t>
  </si>
  <si>
    <t>nakazawaclinic@friend.ocn.ne.jp</t>
  </si>
  <si>
    <t>つくば市館野636</t>
  </si>
  <si>
    <t>東郷医院</t>
  </si>
  <si>
    <t>つくば市吉沼1437-1</t>
  </si>
  <si>
    <t>tsukuba.murai.seikei@gmail.com</t>
  </si>
  <si>
    <t>makimitu0121@icloud.com</t>
  </si>
  <si>
    <t>つくば市竹園2-18-2</t>
  </si>
  <si>
    <t>筑波病院</t>
  </si>
  <si>
    <t>つくば市苅間1622-1</t>
  </si>
  <si>
    <t>uketsuke@tsukuba-tsujicl.main.jp</t>
  </si>
  <si>
    <t>sogo-clinic@tsukuba-kinen.or.jp</t>
  </si>
  <si>
    <t>つくば市要65</t>
  </si>
  <si>
    <t>info@tsukubazaitaku.com</t>
  </si>
  <si>
    <t>つくば市西大沼637-5</t>
  </si>
  <si>
    <t>iji2@tsukuba-breast.jp</t>
  </si>
  <si>
    <t>ijika@tsukuba-kinen.or.jp</t>
  </si>
  <si>
    <t>つくば市要1187-299</t>
  </si>
  <si>
    <t>筑波記念病院</t>
  </si>
  <si>
    <t>tsukubaganka_yamadaiin@outlook.jp</t>
  </si>
  <si>
    <t>つくば市高崎41-13</t>
  </si>
  <si>
    <t>つくばがんかやまだいいん</t>
  </si>
  <si>
    <t>つくば市上横場2573-1</t>
  </si>
  <si>
    <t>筑波学園病院</t>
  </si>
  <si>
    <t>つくば市苅間1929-1</t>
  </si>
  <si>
    <t>nchikatsu@outlook.jp</t>
  </si>
  <si>
    <t>田村医院</t>
  </si>
  <si>
    <t>tfcmanager@tkznfcl.jp</t>
  </si>
  <si>
    <t>つくば市大角豆2012-72</t>
  </si>
  <si>
    <t>つくば市大角豆1379</t>
  </si>
  <si>
    <t>つくば市研究学園4-4-11</t>
  </si>
  <si>
    <t>jiyuugaokaiin@gmail.com</t>
  </si>
  <si>
    <t>つくば市自由ヶ丘１６５－１９</t>
  </si>
  <si>
    <t>つくば市東2-31-8</t>
  </si>
  <si>
    <t>つくば市吉沼1151</t>
  </si>
  <si>
    <t>柴原医院</t>
  </si>
  <si>
    <t>つくば市谷田部6107-14</t>
  </si>
  <si>
    <t>sakura_clinic_tukuba@yahoo.co.jp</t>
  </si>
  <si>
    <t>sakayori_ent@yahoo.co.jp</t>
  </si>
  <si>
    <t>さかより耳鼻咽喉科</t>
  </si>
  <si>
    <t>酒寄医院</t>
  </si>
  <si>
    <t>support@sakanemclinic.com</t>
  </si>
  <si>
    <t>さかい整形外科</t>
  </si>
  <si>
    <t>komatsuclin@gmail.com</t>
  </si>
  <si>
    <t>つくば市上横場1178-1</t>
  </si>
  <si>
    <t>niizawa@ken-cli.or.jp</t>
  </si>
  <si>
    <t>mail@grace-clinic.net</t>
  </si>
  <si>
    <t>つくば市下平塚870-2</t>
  </si>
  <si>
    <t>knc8181@ninus.ocn.ne.jp</t>
  </si>
  <si>
    <t>つくば市天宝喜714-1</t>
  </si>
  <si>
    <t>kmc-mc@iinet.ne.jp</t>
  </si>
  <si>
    <t>つくば市谷田部5915</t>
  </si>
  <si>
    <t>つくば市島名1851-4</t>
  </si>
  <si>
    <t>つくば市東平塚715-1</t>
  </si>
  <si>
    <t>kanoseikei393@gmail.com</t>
  </si>
  <si>
    <t>かのう整形外科</t>
  </si>
  <si>
    <t>kaedeclinic1@gmail.com</t>
  </si>
  <si>
    <t>つくば市上広岡503-1</t>
  </si>
  <si>
    <t>つくば市小田2951-5</t>
  </si>
  <si>
    <t>つくば市沼田181</t>
  </si>
  <si>
    <t>小倉医院</t>
  </si>
  <si>
    <t>t-sakamoto@midorino-ogawa.com</t>
  </si>
  <si>
    <t>おがわ内科</t>
  </si>
  <si>
    <t>info@okano-seikei.com</t>
  </si>
  <si>
    <t>つくば市西大橋192</t>
  </si>
  <si>
    <t>mail@omi-clinic.or.jp</t>
  </si>
  <si>
    <t>つくば市古来320-5</t>
  </si>
  <si>
    <t>つくば市筑穂2-8-4</t>
  </si>
  <si>
    <t>tukubaet@gmail.com</t>
  </si>
  <si>
    <t>shuichiro_u@icloud.com</t>
  </si>
  <si>
    <t>つくば市大角豆974-1</t>
  </si>
  <si>
    <t>うえの整形外科</t>
  </si>
  <si>
    <t>つくば市みどりの2-59-2</t>
  </si>
  <si>
    <t>つくば市大曽根3681</t>
  </si>
  <si>
    <t>つくば市高野台2-16-8</t>
  </si>
  <si>
    <t>池野医院</t>
  </si>
  <si>
    <t>いけがみ皮膚科</t>
  </si>
  <si>
    <t>sakuraiioka33303@khe.biglobe.ne.jp</t>
  </si>
  <si>
    <t>つくば市桜3－20－2</t>
  </si>
  <si>
    <t>aocli0701@silk.plala.or.jp</t>
  </si>
  <si>
    <t>対応言語</t>
  </si>
  <si>
    <t>住所</t>
    <rPh sb="0" eb="2">
      <t>ジュウショ</t>
    </rPh>
    <phoneticPr fontId="4"/>
  </si>
  <si>
    <t>つくば脳神経外科・頭痛クリニック</t>
  </si>
  <si>
    <t>0570-03-1355</t>
  </si>
  <si>
    <t>ロタウイルス</t>
  </si>
  <si>
    <t>ヒブ</t>
  </si>
  <si>
    <t>B型肝炎</t>
  </si>
  <si>
    <t>三種混合</t>
  </si>
  <si>
    <t>不活化ポリオ</t>
  </si>
  <si>
    <t>BCG</t>
  </si>
  <si>
    <t>水痘</t>
  </si>
  <si>
    <t>日本脳炎</t>
  </si>
  <si>
    <t>二種混合</t>
  </si>
  <si>
    <t>おたふくかぜ</t>
  </si>
  <si>
    <t>かかりつけの方のみ</t>
  </si>
  <si>
    <t>clinic@otsukanaika.jp</t>
  </si>
  <si>
    <t>info@gajumaru-clinic-tsukuba.jp</t>
  </si>
  <si>
    <t>kimuracl@ba2.so-net.ne.jp</t>
  </si>
  <si>
    <t>sollevriv@outlook.jp</t>
  </si>
  <si>
    <t>taikatuayahiro@gmail.com</t>
  </si>
  <si>
    <t>u-clinic@mail2.accsnet.ne.jp</t>
  </si>
  <si>
    <t>kataoka@s-tsukuba.com</t>
  </si>
  <si>
    <t>naomi.onoma27@b-leaf-clinic.com</t>
  </si>
  <si>
    <t>小児インフルエンザは13歳以上</t>
  </si>
  <si>
    <t>小児インフルエンザは小学生以上</t>
  </si>
  <si>
    <t>renraku@aoyagi-iin.com</t>
  </si>
  <si>
    <t>sunshine.cl.3333@gmail.com</t>
  </si>
  <si>
    <t>t.sugitani@blue.plala.or.jp</t>
  </si>
  <si>
    <t>tsukuba@tsukubaichou.com</t>
  </si>
  <si>
    <t>つくば市高崎1008</t>
  </si>
  <si>
    <t>つくば市篠崎2272-1</t>
  </si>
  <si>
    <t>felizmaejima2002@gmail.com</t>
  </si>
  <si>
    <t>886-3315</t>
  </si>
  <si>
    <t>875-4804</t>
  </si>
  <si>
    <t>857-1522</t>
  </si>
  <si>
    <t>850-7878</t>
  </si>
  <si>
    <t>828-6339</t>
  </si>
  <si>
    <t>857-7526</t>
  </si>
  <si>
    <t>869-8222</t>
  </si>
  <si>
    <t>838-2700</t>
  </si>
  <si>
    <t>896-8733</t>
  </si>
  <si>
    <t>846-3022</t>
  </si>
  <si>
    <t>838-0050</t>
  </si>
  <si>
    <t>859-7060</t>
  </si>
  <si>
    <t>848-0888</t>
  </si>
  <si>
    <t>864-1712</t>
  </si>
  <si>
    <t>857-7373</t>
  </si>
  <si>
    <t>856-2300</t>
  </si>
  <si>
    <t>839-3770</t>
  </si>
  <si>
    <t>866-0108</t>
  </si>
  <si>
    <t>867-2471</t>
  </si>
  <si>
    <t>896-4575</t>
  </si>
  <si>
    <t>893-4159</t>
  </si>
  <si>
    <t>854-1881</t>
  </si>
  <si>
    <t>846-2780</t>
  </si>
  <si>
    <t>839-5070</t>
  </si>
  <si>
    <t>869-1211</t>
  </si>
  <si>
    <t>871-7777</t>
  </si>
  <si>
    <t>857-8181</t>
  </si>
  <si>
    <t>896-7772</t>
  </si>
  <si>
    <t>879-9770</t>
  </si>
  <si>
    <t>860-5355</t>
  </si>
  <si>
    <t>836-5320</t>
  </si>
  <si>
    <t>836-6612</t>
  </si>
  <si>
    <t>866-0106</t>
  </si>
  <si>
    <t>879-1187</t>
  </si>
  <si>
    <t>869-8090</t>
  </si>
  <si>
    <t>839-4141</t>
  </si>
  <si>
    <t>839-3333</t>
  </si>
  <si>
    <t>865-0511</t>
  </si>
  <si>
    <t>858-1350</t>
  </si>
  <si>
    <t>860-2525</t>
  </si>
  <si>
    <t>870-2202</t>
  </si>
  <si>
    <t>876-0888</t>
  </si>
  <si>
    <t>836-0405</t>
  </si>
  <si>
    <t>879-9310</t>
  </si>
  <si>
    <t>858-0055</t>
  </si>
  <si>
    <t>857-2058</t>
  </si>
  <si>
    <t>863-2888</t>
  </si>
  <si>
    <t>886-5959</t>
  </si>
  <si>
    <t>857-7712</t>
  </si>
  <si>
    <t>828-8700</t>
  </si>
  <si>
    <t>869-6820</t>
  </si>
  <si>
    <t>863-6990</t>
  </si>
  <si>
    <t>871-4936</t>
  </si>
  <si>
    <t>858-9589</t>
  </si>
  <si>
    <t>836-2825</t>
  </si>
  <si>
    <t>864-1212</t>
  </si>
  <si>
    <t>886-6123</t>
  </si>
  <si>
    <t>856-5500</t>
  </si>
  <si>
    <t>869-5480</t>
  </si>
  <si>
    <t>873-2511</t>
  </si>
  <si>
    <t>877-1221</t>
  </si>
  <si>
    <t>868-7170</t>
  </si>
  <si>
    <t>875-3578</t>
  </si>
  <si>
    <t>837-0208</t>
  </si>
  <si>
    <t>855-0777</t>
  </si>
  <si>
    <t>897-3081</t>
  </si>
  <si>
    <t>863-3561</t>
  </si>
  <si>
    <t>851-3511</t>
  </si>
  <si>
    <t>879-7878</t>
  </si>
  <si>
    <t>865-0034</t>
  </si>
  <si>
    <t>837-1785</t>
  </si>
  <si>
    <t>847-2631</t>
  </si>
  <si>
    <t>864-7760</t>
  </si>
  <si>
    <t>895-6027</t>
  </si>
  <si>
    <t>886-7716</t>
  </si>
  <si>
    <t>886-3541</t>
  </si>
  <si>
    <t>860-7716</t>
  </si>
  <si>
    <t>869-6969</t>
  </si>
  <si>
    <t>839-2170</t>
  </si>
  <si>
    <t>855-6688</t>
  </si>
  <si>
    <t>852-3001</t>
  </si>
  <si>
    <t>867-0114</t>
  </si>
  <si>
    <t>856-7070</t>
  </si>
  <si>
    <t>877-3130</t>
  </si>
  <si>
    <t>867-0127</t>
  </si>
  <si>
    <t>896-7786</t>
  </si>
  <si>
    <t>864-0006</t>
  </si>
  <si>
    <t>868-6611</t>
  </si>
  <si>
    <t>877-1002</t>
  </si>
  <si>
    <t>897-3310</t>
  </si>
  <si>
    <t>850-4159</t>
  </si>
  <si>
    <t>851-3697</t>
  </si>
  <si>
    <t>855-8777</t>
  </si>
  <si>
    <t>855-6565</t>
  </si>
  <si>
    <t>801-1658</t>
  </si>
  <si>
    <t>850-5530</t>
  </si>
  <si>
    <t>rincharo2000@yahoo.co.jp</t>
  </si>
  <si>
    <t>つくば市上ノ室887</t>
  </si>
  <si>
    <t>つくば市田水山975</t>
  </si>
  <si>
    <t>つくば市小野崎759-6</t>
  </si>
  <si>
    <t>つくば市面野井1004-5</t>
  </si>
  <si>
    <t>つくば市みどりの中央67-7</t>
  </si>
  <si>
    <t>つくば市作谷1125</t>
  </si>
  <si>
    <t>つくば市栗原3443</t>
  </si>
  <si>
    <t>つくば市桜2-15-1</t>
  </si>
  <si>
    <t>つくば市天宝喜７２８番地１</t>
  </si>
  <si>
    <t>つくば市中野158-1</t>
  </si>
  <si>
    <t>つくば市栗原3963</t>
  </si>
  <si>
    <t>つくば市竹園2-8-19</t>
  </si>
  <si>
    <t>つくば市高見原1-2-39</t>
  </si>
  <si>
    <t>つくば市小野崎286-7</t>
  </si>
  <si>
    <t>つくば市大角豆1761番地</t>
  </si>
  <si>
    <t>つくば市花室836-2</t>
  </si>
  <si>
    <t>つくばみらい市富士見ヶ丘1-8-1</t>
  </si>
  <si>
    <t>つくば市田倉4725</t>
  </si>
  <si>
    <t>つくば市西大沼637-6</t>
  </si>
  <si>
    <t>つくば市松野木187-3</t>
  </si>
  <si>
    <t>つくば市東2-26-16</t>
  </si>
  <si>
    <t>つくば市花畑3-28-8</t>
  </si>
  <si>
    <t>つくば市上横場423-6</t>
  </si>
  <si>
    <t>つくば市倉掛1208-1</t>
  </si>
  <si>
    <t>867-1211</t>
  </si>
  <si>
    <t>857-2132</t>
  </si>
  <si>
    <t>863-0606</t>
  </si>
  <si>
    <t>863-5252</t>
  </si>
  <si>
    <t>851-9001</t>
  </si>
  <si>
    <t>856-7100</t>
  </si>
  <si>
    <t>836-0654</t>
  </si>
  <si>
    <t>863-2033</t>
  </si>
  <si>
    <t>839-9151</t>
  </si>
  <si>
    <t>852-1105</t>
  </si>
  <si>
    <t>838-2400</t>
  </si>
  <si>
    <t>837-1806</t>
  </si>
  <si>
    <t>886-9798</t>
  </si>
  <si>
    <t>847-0550</t>
  </si>
  <si>
    <t>851-0550</t>
  </si>
  <si>
    <t>875-5565</t>
  </si>
  <si>
    <t>873-5050</t>
  </si>
  <si>
    <t>893-5190</t>
  </si>
  <si>
    <t>つくば市苅間196-1</t>
  </si>
  <si>
    <t>cl-katsuragi-114@outlook.jp</t>
  </si>
  <si>
    <t>tsukuba-cc@outlook.jp</t>
  </si>
  <si>
    <t>つくば市北条5118</t>
  </si>
  <si>
    <t>a-hanyu@samba.ocn.ne.jp</t>
  </si>
  <si>
    <t>つくば市高見原1-7-81</t>
  </si>
  <si>
    <t>miyudaiay@gmail.com</t>
  </si>
  <si>
    <t>info@sugiyama-cl.com</t>
  </si>
  <si>
    <t>kitaichi@ar.wakwak.com</t>
  </si>
  <si>
    <t>aoki@homeon.jp</t>
  </si>
  <si>
    <t>-</t>
    <phoneticPr fontId="4"/>
  </si>
  <si>
    <t>つくば市
医療機関コード</t>
    <rPh sb="3" eb="4">
      <t>シ</t>
    </rPh>
    <rPh sb="5" eb="7">
      <t>イリョウ</t>
    </rPh>
    <rPh sb="7" eb="9">
      <t>キカン</t>
    </rPh>
    <phoneticPr fontId="4"/>
  </si>
  <si>
    <t>（</t>
    <phoneticPr fontId="4"/>
  </si>
  <si>
    <t>年</t>
    <rPh sb="0" eb="1">
      <t>ネン</t>
    </rPh>
    <phoneticPr fontId="4"/>
  </si>
  <si>
    <t>予防接種の種類</t>
    <rPh sb="0" eb="2">
      <t>ヨボウ</t>
    </rPh>
    <rPh sb="2" eb="4">
      <t>セッシュ</t>
    </rPh>
    <rPh sb="5" eb="7">
      <t>シュルイ</t>
    </rPh>
    <phoneticPr fontId="4"/>
  </si>
  <si>
    <t>定　　期　　接　　種</t>
    <rPh sb="0" eb="1">
      <t>テイ</t>
    </rPh>
    <rPh sb="3" eb="4">
      <t>キ</t>
    </rPh>
    <rPh sb="6" eb="7">
      <t>セッ</t>
    </rPh>
    <rPh sb="9" eb="10">
      <t>タネ</t>
    </rPh>
    <phoneticPr fontId="4"/>
  </si>
  <si>
    <t>シルガード</t>
    <phoneticPr fontId="4"/>
  </si>
  <si>
    <t>合計</t>
    <rPh sb="0" eb="2">
      <t>ゴウケイ</t>
    </rPh>
    <phoneticPr fontId="4"/>
  </si>
  <si>
    <t>上記の金額を請求します。</t>
    <rPh sb="0" eb="2">
      <t>ジョウキ</t>
    </rPh>
    <rPh sb="3" eb="5">
      <t>キンガク</t>
    </rPh>
    <rPh sb="6" eb="8">
      <t>セイキュウ</t>
    </rPh>
    <phoneticPr fontId="14"/>
  </si>
  <si>
    <t>月</t>
    <rPh sb="0" eb="1">
      <t>ツキ</t>
    </rPh>
    <phoneticPr fontId="4"/>
  </si>
  <si>
    <t>日</t>
    <rPh sb="0" eb="1">
      <t>ニチ</t>
    </rPh>
    <phoneticPr fontId="4"/>
  </si>
  <si>
    <t>〒</t>
    <phoneticPr fontId="4"/>
  </si>
  <si>
    <t>所在地</t>
    <rPh sb="0" eb="3">
      <t>ショザイチ</t>
    </rPh>
    <phoneticPr fontId="14"/>
  </si>
  <si>
    <t>医療機関名</t>
    <rPh sb="0" eb="2">
      <t>イリョウ</t>
    </rPh>
    <rPh sb="2" eb="5">
      <t>キカンメイ</t>
    </rPh>
    <phoneticPr fontId="14"/>
  </si>
  <si>
    <t>電話番号</t>
    <rPh sb="0" eb="2">
      <t>デンワ</t>
    </rPh>
    <rPh sb="2" eb="4">
      <t>バンゴウ</t>
    </rPh>
    <phoneticPr fontId="14"/>
  </si>
  <si>
    <t>つくば市長　　宛</t>
    <rPh sb="3" eb="5">
      <t>シチョウ</t>
    </rPh>
    <rPh sb="7" eb="8">
      <t>アテ</t>
    </rPh>
    <phoneticPr fontId="14"/>
  </si>
  <si>
    <t>※振込先に変更があった場合は、速やかにつくば市医師会へ別紙にて報告してください。</t>
    <rPh sb="1" eb="3">
      <t>フリコミ</t>
    </rPh>
    <rPh sb="3" eb="4">
      <t>サキ</t>
    </rPh>
    <rPh sb="5" eb="7">
      <t>ヘンコウ</t>
    </rPh>
    <rPh sb="11" eb="13">
      <t>バアイ</t>
    </rPh>
    <rPh sb="15" eb="16">
      <t>スミ</t>
    </rPh>
    <rPh sb="22" eb="23">
      <t>シ</t>
    </rPh>
    <rPh sb="23" eb="26">
      <t>イシカイ</t>
    </rPh>
    <rPh sb="27" eb="29">
      <t>ベッシ</t>
    </rPh>
    <rPh sb="31" eb="33">
      <t>ホウコク</t>
    </rPh>
    <phoneticPr fontId="14"/>
  </si>
  <si>
    <t>整理№</t>
    <rPh sb="0" eb="2">
      <t>セイリ</t>
    </rPh>
    <phoneticPr fontId="14"/>
  </si>
  <si>
    <t>-</t>
    <phoneticPr fontId="14"/>
  </si>
  <si>
    <t>つくば市
医療機関コード</t>
    <rPh sb="3" eb="4">
      <t>シ</t>
    </rPh>
    <rPh sb="5" eb="7">
      <t>イリョウ</t>
    </rPh>
    <rPh sb="7" eb="9">
      <t>キカン</t>
    </rPh>
    <phoneticPr fontId="14"/>
  </si>
  <si>
    <t>提出する際は、予診票を区分順に原則クリップ止めにして提出してください。</t>
    <rPh sb="0" eb="2">
      <t>テイシュツ</t>
    </rPh>
    <rPh sb="4" eb="5">
      <t>サイ</t>
    </rPh>
    <rPh sb="7" eb="8">
      <t>ヨ</t>
    </rPh>
    <rPh sb="8" eb="9">
      <t>シン</t>
    </rPh>
    <rPh sb="9" eb="10">
      <t>ヒョウ</t>
    </rPh>
    <rPh sb="11" eb="13">
      <t>クブン</t>
    </rPh>
    <rPh sb="13" eb="14">
      <t>ジュン</t>
    </rPh>
    <rPh sb="15" eb="17">
      <t>ゲンソク</t>
    </rPh>
    <rPh sb="21" eb="22">
      <t>ド</t>
    </rPh>
    <rPh sb="26" eb="28">
      <t>テイシュツ</t>
    </rPh>
    <phoneticPr fontId="14"/>
  </si>
  <si>
    <t>五種混合</t>
    <rPh sb="0" eb="1">
      <t>ゴ</t>
    </rPh>
    <rPh sb="1" eb="2">
      <t>シュ</t>
    </rPh>
    <rPh sb="2" eb="4">
      <t>コンゴウ</t>
    </rPh>
    <phoneticPr fontId="14"/>
  </si>
  <si>
    <t>三種混合</t>
    <rPh sb="0" eb="1">
      <t>サン</t>
    </rPh>
    <rPh sb="1" eb="2">
      <t>シュ</t>
    </rPh>
    <rPh sb="2" eb="4">
      <t>コンゴウ</t>
    </rPh>
    <phoneticPr fontId="14"/>
  </si>
  <si>
    <t>追加</t>
    <rPh sb="0" eb="2">
      <t>ツイカ</t>
    </rPh>
    <phoneticPr fontId="14"/>
  </si>
  <si>
    <t>小計</t>
    <rPh sb="0" eb="2">
      <t>ショウケイ</t>
    </rPh>
    <phoneticPr fontId="14"/>
  </si>
  <si>
    <t>報告件数</t>
    <rPh sb="0" eb="2">
      <t>ホウコク</t>
    </rPh>
    <rPh sb="2" eb="4">
      <t>ケンスウ</t>
    </rPh>
    <phoneticPr fontId="14"/>
  </si>
  <si>
    <t>小児
麻しん風しん</t>
    <rPh sb="0" eb="2">
      <t>ショウニ</t>
    </rPh>
    <rPh sb="3" eb="4">
      <t>マ</t>
    </rPh>
    <rPh sb="6" eb="7">
      <t>フウ</t>
    </rPh>
    <phoneticPr fontId="14"/>
  </si>
  <si>
    <t>小児
麻しん</t>
    <rPh sb="0" eb="2">
      <t>ショウニ</t>
    </rPh>
    <rPh sb="3" eb="4">
      <t>マ</t>
    </rPh>
    <phoneticPr fontId="14"/>
  </si>
  <si>
    <t>小児
風しん</t>
    <rPh sb="0" eb="2">
      <t>ショウニ</t>
    </rPh>
    <rPh sb="3" eb="4">
      <t>フウ</t>
    </rPh>
    <phoneticPr fontId="14"/>
  </si>
  <si>
    <t>１期</t>
    <rPh sb="1" eb="2">
      <t>キ</t>
    </rPh>
    <phoneticPr fontId="14"/>
  </si>
  <si>
    <t>２期</t>
    <rPh sb="1" eb="2">
      <t>キ</t>
    </rPh>
    <phoneticPr fontId="14"/>
  </si>
  <si>
    <t>日本脳炎</t>
    <rPh sb="0" eb="2">
      <t>ニホン</t>
    </rPh>
    <rPh sb="2" eb="4">
      <t>ノウエン</t>
    </rPh>
    <phoneticPr fontId="14"/>
  </si>
  <si>
    <t>BCG</t>
    <phoneticPr fontId="14"/>
  </si>
  <si>
    <t>不活化ポリオ</t>
    <rPh sb="0" eb="1">
      <t>フ</t>
    </rPh>
    <rPh sb="1" eb="3">
      <t>カツカ</t>
    </rPh>
    <phoneticPr fontId="14"/>
  </si>
  <si>
    <t>９歳未満</t>
    <rPh sb="1" eb="2">
      <t>サイ</t>
    </rPh>
    <rPh sb="2" eb="4">
      <t>ミマン</t>
    </rPh>
    <phoneticPr fontId="14"/>
  </si>
  <si>
    <t>９歳以上</t>
    <rPh sb="1" eb="2">
      <t>サイ</t>
    </rPh>
    <rPh sb="2" eb="4">
      <t>イジョウ</t>
    </rPh>
    <phoneticPr fontId="14"/>
  </si>
  <si>
    <t>小計</t>
    <rPh sb="0" eb="2">
      <t>ショウケイケイ</t>
    </rPh>
    <phoneticPr fontId="14"/>
  </si>
  <si>
    <t>医療機関名</t>
    <rPh sb="0" eb="2">
      <t>イリョウ</t>
    </rPh>
    <rPh sb="2" eb="4">
      <t>キカン</t>
    </rPh>
    <rPh sb="4" eb="5">
      <t>メイ</t>
    </rPh>
    <phoneticPr fontId="14"/>
  </si>
  <si>
    <t>15価</t>
    <rPh sb="2" eb="3">
      <t>カ</t>
    </rPh>
    <phoneticPr fontId="14"/>
  </si>
  <si>
    <t>20価</t>
    <rPh sb="2" eb="3">
      <t>カ</t>
    </rPh>
    <phoneticPr fontId="14"/>
  </si>
  <si>
    <t>合計</t>
    <rPh sb="0" eb="2">
      <t>ゴウケイ</t>
    </rPh>
    <phoneticPr fontId="14"/>
  </si>
  <si>
    <t>水痘</t>
    <rPh sb="0" eb="2">
      <t>スイトウ</t>
    </rPh>
    <phoneticPr fontId="14"/>
  </si>
  <si>
    <t>B型肝炎</t>
    <rPh sb="1" eb="2">
      <t>ガタ</t>
    </rPh>
    <rPh sb="2" eb="4">
      <t>カンエン</t>
    </rPh>
    <phoneticPr fontId="14"/>
  </si>
  <si>
    <t>ロタ</t>
    <phoneticPr fontId="14"/>
  </si>
  <si>
    <t>ロタリックス</t>
    <phoneticPr fontId="14"/>
  </si>
  <si>
    <t>ロタテック</t>
    <phoneticPr fontId="14"/>
  </si>
  <si>
    <t>高齢者肺炎球菌</t>
    <rPh sb="0" eb="3">
      <t>コウレイシャ</t>
    </rPh>
    <rPh sb="3" eb="5">
      <t>ハイエン</t>
    </rPh>
    <rPh sb="5" eb="7">
      <t>キュウキン</t>
    </rPh>
    <phoneticPr fontId="14"/>
  </si>
  <si>
    <t>一般</t>
    <rPh sb="0" eb="2">
      <t>イッパン</t>
    </rPh>
    <phoneticPr fontId="14"/>
  </si>
  <si>
    <t>つくば市
医療機関コード</t>
    <rPh sb="3" eb="4">
      <t>シ</t>
    </rPh>
    <rPh sb="5" eb="7">
      <t>イリョウ</t>
    </rPh>
    <rPh sb="7" eb="9">
      <t>キカン</t>
    </rPh>
    <phoneticPr fontId="5"/>
  </si>
  <si>
    <t>医療機関</t>
  </si>
  <si>
    <t>013</t>
  </si>
  <si>
    <t>499</t>
  </si>
  <si>
    <t>014</t>
  </si>
  <si>
    <t>019</t>
  </si>
  <si>
    <t>612</t>
  </si>
  <si>
    <t>023</t>
  </si>
  <si>
    <t>024</t>
  </si>
  <si>
    <t>672</t>
  </si>
  <si>
    <t>675</t>
  </si>
  <si>
    <t>028</t>
  </si>
  <si>
    <t>560</t>
  </si>
  <si>
    <t>030</t>
  </si>
  <si>
    <t>033</t>
  </si>
  <si>
    <t>035</t>
  </si>
  <si>
    <t>040</t>
  </si>
  <si>
    <t>342</t>
  </si>
  <si>
    <t>043</t>
  </si>
  <si>
    <t>046</t>
  </si>
  <si>
    <t>547</t>
  </si>
  <si>
    <t>543</t>
  </si>
  <si>
    <t>534</t>
  </si>
  <si>
    <t>250</t>
  </si>
  <si>
    <t>255</t>
  </si>
  <si>
    <t>047</t>
  </si>
  <si>
    <t>441</t>
  </si>
  <si>
    <t>446</t>
  </si>
  <si>
    <t>681</t>
  </si>
  <si>
    <t>266</t>
  </si>
  <si>
    <t>267</t>
  </si>
  <si>
    <t>268</t>
  </si>
  <si>
    <t>059</t>
  </si>
  <si>
    <t>052</t>
  </si>
  <si>
    <t>054</t>
  </si>
  <si>
    <t>507</t>
  </si>
  <si>
    <t>061</t>
  </si>
  <si>
    <t>280</t>
  </si>
  <si>
    <t>706</t>
  </si>
  <si>
    <t>311</t>
  </si>
  <si>
    <t>517</t>
  </si>
  <si>
    <t>194</t>
  </si>
  <si>
    <t>320</t>
  </si>
  <si>
    <t>321</t>
  </si>
  <si>
    <t>444</t>
  </si>
  <si>
    <t>069</t>
  </si>
  <si>
    <t>072</t>
  </si>
  <si>
    <t>073</t>
  </si>
  <si>
    <t>373</t>
  </si>
  <si>
    <t>424</t>
  </si>
  <si>
    <t>076</t>
  </si>
  <si>
    <t>077</t>
  </si>
  <si>
    <t>079</t>
  </si>
  <si>
    <t>081</t>
  </si>
  <si>
    <t>195</t>
  </si>
  <si>
    <t>413</t>
  </si>
  <si>
    <t>406</t>
  </si>
  <si>
    <t>429</t>
  </si>
  <si>
    <t>086</t>
  </si>
  <si>
    <t>410</t>
  </si>
  <si>
    <t>454</t>
  </si>
  <si>
    <t>489</t>
  </si>
  <si>
    <t>088</t>
  </si>
  <si>
    <t>727</t>
  </si>
  <si>
    <t>196</t>
  </si>
  <si>
    <t>090</t>
  </si>
  <si>
    <t>354</t>
  </si>
  <si>
    <t>564</t>
  </si>
  <si>
    <t>618</t>
  </si>
  <si>
    <t>098</t>
  </si>
  <si>
    <t>574</t>
  </si>
  <si>
    <t>102</t>
  </si>
  <si>
    <t>116</t>
  </si>
  <si>
    <t>575</t>
  </si>
  <si>
    <t>117</t>
  </si>
  <si>
    <t>578</t>
  </si>
  <si>
    <t>103</t>
  </si>
  <si>
    <t>577</t>
  </si>
  <si>
    <t>118</t>
  </si>
  <si>
    <t>120</t>
  </si>
  <si>
    <t>107</t>
  </si>
  <si>
    <t>760</t>
  </si>
  <si>
    <t>125</t>
  </si>
  <si>
    <t>124</t>
  </si>
  <si>
    <t>108</t>
  </si>
  <si>
    <t>126</t>
  </si>
  <si>
    <t>581</t>
  </si>
  <si>
    <t>584</t>
  </si>
  <si>
    <t>129</t>
  </si>
  <si>
    <t>100</t>
  </si>
  <si>
    <t>130</t>
  </si>
  <si>
    <t>112</t>
  </si>
  <si>
    <t>131</t>
  </si>
  <si>
    <t>586</t>
  </si>
  <si>
    <t>749</t>
  </si>
  <si>
    <t>113</t>
  </si>
  <si>
    <t>771</t>
  </si>
  <si>
    <t>101</t>
  </si>
  <si>
    <t>736</t>
  </si>
  <si>
    <t>573</t>
  </si>
  <si>
    <t>608</t>
  </si>
  <si>
    <t>401</t>
  </si>
  <si>
    <t>640</t>
  </si>
  <si>
    <t>141</t>
  </si>
  <si>
    <t>592</t>
  </si>
  <si>
    <t>142</t>
  </si>
  <si>
    <t>594</t>
  </si>
  <si>
    <t>143</t>
  </si>
  <si>
    <t>146</t>
  </si>
  <si>
    <t>145</t>
  </si>
  <si>
    <t>147</t>
  </si>
  <si>
    <t>692</t>
  </si>
  <si>
    <t>492</t>
  </si>
  <si>
    <t>654</t>
  </si>
  <si>
    <t>364</t>
  </si>
  <si>
    <t>150</t>
  </si>
  <si>
    <t>724</t>
  </si>
  <si>
    <t>001</t>
  </si>
  <si>
    <t>157</t>
  </si>
  <si>
    <t>684</t>
  </si>
  <si>
    <t>202</t>
  </si>
  <si>
    <t>339</t>
  </si>
  <si>
    <t>338</t>
  </si>
  <si>
    <t>161</t>
  </si>
  <si>
    <t>701</t>
  </si>
  <si>
    <t>207</t>
  </si>
  <si>
    <t>164</t>
  </si>
  <si>
    <t>513</t>
  </si>
  <si>
    <t>166</t>
  </si>
  <si>
    <t>722</t>
  </si>
  <si>
    <t>172</t>
  </si>
  <si>
    <t>651</t>
  </si>
  <si>
    <t>291</t>
  </si>
  <si>
    <t>770</t>
  </si>
  <si>
    <t>292</t>
  </si>
  <si>
    <t>175</t>
  </si>
  <si>
    <t>174</t>
  </si>
  <si>
    <t>173</t>
  </si>
  <si>
    <t>176</t>
  </si>
  <si>
    <t>550</t>
  </si>
  <si>
    <t>552</t>
  </si>
  <si>
    <t>211</t>
  </si>
  <si>
    <t>753</t>
  </si>
  <si>
    <t>718</t>
  </si>
  <si>
    <t>772</t>
  </si>
  <si>
    <t>620</t>
  </si>
  <si>
    <t>777</t>
  </si>
  <si>
    <t>生活保護
受給者</t>
    <rPh sb="0" eb="2">
      <t>セイカツ</t>
    </rPh>
    <rPh sb="2" eb="4">
      <t>ホゴ</t>
    </rPh>
    <rPh sb="5" eb="8">
      <t>ジュキュウシャ</t>
    </rPh>
    <phoneticPr fontId="14"/>
  </si>
  <si>
    <t>円</t>
    <phoneticPr fontId="14"/>
  </si>
  <si>
    <t>合計金額</t>
    <rPh sb="0" eb="2">
      <t>ゴウケイ</t>
    </rPh>
    <rPh sb="2" eb="4">
      <t>キンガク</t>
    </rPh>
    <phoneticPr fontId="14"/>
  </si>
  <si>
    <t>0.25ｍｌ</t>
    <phoneticPr fontId="14"/>
  </si>
  <si>
    <t>0.5ｍｌ</t>
    <phoneticPr fontId="14"/>
  </si>
  <si>
    <t>上限7,200円</t>
    <rPh sb="0" eb="2">
      <t>ジョウゲン</t>
    </rPh>
    <rPh sb="7" eb="8">
      <t>エン</t>
    </rPh>
    <phoneticPr fontId="14"/>
  </si>
  <si>
    <t>0.2ml（両鼻腔に１噴霧ずつ）</t>
    <rPh sb="6" eb="9">
      <t>リョウビクウ</t>
    </rPh>
    <rPh sb="11" eb="13">
      <t>フンム</t>
    </rPh>
    <phoneticPr fontId="14"/>
  </si>
  <si>
    <t>【各医療機関コードシートに反映】</t>
    <rPh sb="1" eb="2">
      <t>カク</t>
    </rPh>
    <rPh sb="2" eb="4">
      <t>イリョウ</t>
    </rPh>
    <rPh sb="4" eb="6">
      <t>キカン</t>
    </rPh>
    <rPh sb="13" eb="15">
      <t>ハンエイ</t>
    </rPh>
    <phoneticPr fontId="4"/>
  </si>
  <si>
    <t>9価　シルガード</t>
    <rPh sb="1" eb="2">
      <t>アタイ</t>
    </rPh>
    <phoneticPr fontId="14"/>
  </si>
  <si>
    <t>から</t>
    <phoneticPr fontId="4"/>
  </si>
  <si>
    <t>まで</t>
    <phoneticPr fontId="4"/>
  </si>
  <si>
    <t>つくば市西平塚104-1</t>
  </si>
  <si>
    <t>879-7911</t>
  </si>
  <si>
    <t>784</t>
  </si>
  <si>
    <t>郵便番号の列数</t>
    <rPh sb="0" eb="4">
      <t>ユウビンバンゴウ</t>
    </rPh>
    <rPh sb="5" eb="7">
      <t>レツスウ</t>
    </rPh>
    <phoneticPr fontId="4"/>
  </si>
  <si>
    <t>住所１の列数</t>
    <rPh sb="0" eb="2">
      <t>ジュウショ</t>
    </rPh>
    <rPh sb="4" eb="6">
      <t>レツスウ</t>
    </rPh>
    <phoneticPr fontId="4"/>
  </si>
  <si>
    <t>住所２の列数</t>
    <rPh sb="0" eb="2">
      <t>ジュウショ</t>
    </rPh>
    <rPh sb="4" eb="6">
      <t>レツスウ</t>
    </rPh>
    <phoneticPr fontId="4"/>
  </si>
  <si>
    <t>医療機関名の列数</t>
    <rPh sb="0" eb="2">
      <t>イリョウ</t>
    </rPh>
    <rPh sb="2" eb="4">
      <t>キカン</t>
    </rPh>
    <rPh sb="4" eb="5">
      <t>メイ</t>
    </rPh>
    <rPh sb="6" eb="8">
      <t>レツスウ</t>
    </rPh>
    <phoneticPr fontId="4"/>
  </si>
  <si>
    <t>みどりのメディカルモール１階</t>
  </si>
  <si>
    <t>ロタウイルス</t>
    <phoneticPr fontId="4"/>
  </si>
  <si>
    <t>：上で指定の整理番号全て印刷</t>
    <rPh sb="1" eb="2">
      <t>ウエ</t>
    </rPh>
    <rPh sb="3" eb="5">
      <t>シテイ</t>
    </rPh>
    <rPh sb="6" eb="8">
      <t>セイリ</t>
    </rPh>
    <rPh sb="8" eb="10">
      <t>バンゴウ</t>
    </rPh>
    <rPh sb="10" eb="11">
      <t>スベ</t>
    </rPh>
    <rPh sb="12" eb="14">
      <t>インサツ</t>
    </rPh>
    <phoneticPr fontId="4"/>
  </si>
  <si>
    <t>：指定の予防接種の種類を実施の医療機関全てを印刷</t>
    <rPh sb="1" eb="3">
      <t>シテイ</t>
    </rPh>
    <rPh sb="4" eb="8">
      <t>ヨボウセッシュ</t>
    </rPh>
    <rPh sb="9" eb="11">
      <t>シュルイ</t>
    </rPh>
    <rPh sb="12" eb="14">
      <t>ジッシ</t>
    </rPh>
    <rPh sb="15" eb="17">
      <t>イリョウ</t>
    </rPh>
    <rPh sb="17" eb="19">
      <t>キカン</t>
    </rPh>
    <rPh sb="19" eb="20">
      <t>スベ</t>
    </rPh>
    <rPh sb="22" eb="24">
      <t>インサツ</t>
    </rPh>
    <phoneticPr fontId="4"/>
  </si>
  <si>
    <t>【その他】</t>
    <rPh sb="3" eb="4">
      <t>タ</t>
    </rPh>
    <phoneticPr fontId="4"/>
  </si>
  <si>
    <t>年度の修正</t>
    <rPh sb="0" eb="2">
      <t>ネンド</t>
    </rPh>
    <rPh sb="3" eb="5">
      <t>シュウセイ</t>
    </rPh>
    <phoneticPr fontId="4"/>
  </si>
  <si>
    <t>全請求書・実施報告書</t>
    <rPh sb="0" eb="1">
      <t>ゼン</t>
    </rPh>
    <rPh sb="1" eb="4">
      <t>セイキュウショ</t>
    </rPh>
    <rPh sb="5" eb="7">
      <t>ジッシ</t>
    </rPh>
    <rPh sb="7" eb="9">
      <t>ホウコク</t>
    </rPh>
    <rPh sb="9" eb="10">
      <t>ショ</t>
    </rPh>
    <phoneticPr fontId="4"/>
  </si>
  <si>
    <t>請求書等医療機関一覧用</t>
    <rPh sb="0" eb="3">
      <t>セイキュウショ</t>
    </rPh>
    <rPh sb="3" eb="4">
      <t>トウ</t>
    </rPh>
    <rPh sb="4" eb="6">
      <t>イリョウ</t>
    </rPh>
    <rPh sb="6" eb="8">
      <t>キカン</t>
    </rPh>
    <rPh sb="8" eb="10">
      <t>イチラン</t>
    </rPh>
    <rPh sb="10" eb="11">
      <t>ヨウ</t>
    </rPh>
    <phoneticPr fontId="4"/>
  </si>
  <si>
    <t>つくば市
医療機関
コード</t>
    <phoneticPr fontId="4"/>
  </si>
  <si>
    <t>医療機関名</t>
  </si>
  <si>
    <t>医療機関名（ふりがな）</t>
    <rPh sb="0" eb="2">
      <t>イリョウ</t>
    </rPh>
    <rPh sb="2" eb="4">
      <t>キカン</t>
    </rPh>
    <rPh sb="4" eb="5">
      <t>メイ</t>
    </rPh>
    <phoneticPr fontId="4"/>
  </si>
  <si>
    <t>郵便番号</t>
  </si>
  <si>
    <t>あつしクリニック</t>
  </si>
  <si>
    <t>小田内科クリニック</t>
  </si>
  <si>
    <t>木村クリニック</t>
  </si>
  <si>
    <t>筑波中央病院</t>
  </si>
  <si>
    <t>広瀬クリニック</t>
  </si>
  <si>
    <t>大穂皮膚科クリニック</t>
  </si>
  <si>
    <t>こだま在宅クリニック</t>
  </si>
  <si>
    <t>筑波総合クリニック</t>
  </si>
  <si>
    <t>寺崎クリニック</t>
  </si>
  <si>
    <t>中川医院</t>
  </si>
  <si>
    <t>北條医院</t>
  </si>
  <si>
    <t>ほりかわクリニック</t>
  </si>
  <si>
    <t>とよさと病院</t>
  </si>
  <si>
    <t>豊里</t>
  </si>
  <si>
    <t>あおやぎ医院</t>
  </si>
  <si>
    <t>おおつか内科クリニック消化器内科・腎臓内科</t>
  </si>
  <si>
    <t>大見クリニック</t>
  </si>
  <si>
    <t>楓クリニック</t>
  </si>
  <si>
    <t>倉田内科クリニック</t>
  </si>
  <si>
    <t>すぎやま内科皮フ科クリニック</t>
  </si>
  <si>
    <t>ストレスケアつくばクリニック</t>
  </si>
  <si>
    <t>高田整形外科</t>
  </si>
  <si>
    <t>つくば国際ブレスト＆レディースクリニック</t>
  </si>
  <si>
    <t>つくばシティア内科クリニック</t>
  </si>
  <si>
    <t>つくばしんぞうけっかんないかめいくりにっく</t>
  </si>
  <si>
    <t>つくばセンタークリニック</t>
  </si>
  <si>
    <t>つくば平山クリニック</t>
  </si>
  <si>
    <t>つくばひらやまくりにっく</t>
  </si>
  <si>
    <t>つくば村井整形外科クリニック</t>
  </si>
  <si>
    <t>つくばむらいせいけいげかくりにっく</t>
  </si>
  <si>
    <t>つじなかつくばいちょうこうもんくりにっく</t>
  </si>
  <si>
    <t>並木内科クリニック</t>
  </si>
  <si>
    <t>のぐち内科クリニック</t>
  </si>
  <si>
    <t>ひろせ内科消化器クリニック</t>
  </si>
  <si>
    <t>みやざきペインクリニック</t>
  </si>
  <si>
    <t>ユークリニック</t>
  </si>
  <si>
    <t>あおきこどもクリニック</t>
  </si>
  <si>
    <t>青空ホームクリニック</t>
  </si>
  <si>
    <t>ありたクリニック</t>
  </si>
  <si>
    <t>いとう耳鼻咽喉科クリニック</t>
  </si>
  <si>
    <t>江原こどもクリニック</t>
  </si>
  <si>
    <t>岡野整形外科・内科クリニック</t>
  </si>
  <si>
    <t>がじゅまるクリニックつくば</t>
  </si>
  <si>
    <t>かつらぎクリニック</t>
  </si>
  <si>
    <t>川井クリニック</t>
  </si>
  <si>
    <t>きくち呼吸器内科クリニック</t>
  </si>
  <si>
    <t>菊池内科クリニック</t>
  </si>
  <si>
    <t>グレースクリニック</t>
  </si>
  <si>
    <t>研究学園クリニック</t>
  </si>
  <si>
    <t>国際ハートスリープクリニックつくば</t>
  </si>
  <si>
    <t>こまつ内科クリニック</t>
  </si>
  <si>
    <t>坂根Mクリニック</t>
  </si>
  <si>
    <t>さかねえむくりにっく</t>
  </si>
  <si>
    <t>さとうクリニック</t>
  </si>
  <si>
    <t>ちかつクリニック</t>
  </si>
  <si>
    <t>つくばウロケアクリニック</t>
  </si>
  <si>
    <t>つくばうろけあくりにっく</t>
  </si>
  <si>
    <t>つくば学園クリニック</t>
  </si>
  <si>
    <t>筑波技術大学保健科学部附属東西医学統合医療センター</t>
  </si>
  <si>
    <t>つくばキッズクリニック</t>
  </si>
  <si>
    <t>つくば公園前ファミリークリニック</t>
  </si>
  <si>
    <t>つくばこうえんまえふぁみりーくりにっく</t>
  </si>
  <si>
    <t>つくば在宅クリニック</t>
  </si>
  <si>
    <t>つくば消化器・内視鏡クリニック</t>
  </si>
  <si>
    <t>つくばしょうかきないしきょうくりにっく</t>
  </si>
  <si>
    <t>つくば辻クリニック</t>
  </si>
  <si>
    <t>中嶋こどもクリニック</t>
  </si>
  <si>
    <t>なかのアイクリニック</t>
  </si>
  <si>
    <t>なないろキッズクリニック</t>
  </si>
  <si>
    <t>なないろもあバースクリニック</t>
  </si>
  <si>
    <t>なないろもあばーすくりにっく</t>
  </si>
  <si>
    <t>なないろレディースクリニック</t>
  </si>
  <si>
    <t>二の宮越智クリニック</t>
  </si>
  <si>
    <t>根本クリニック</t>
  </si>
  <si>
    <t>ふかや内科リウマチクリニック</t>
  </si>
  <si>
    <t>ほーむおんくりにっくつくば</t>
  </si>
  <si>
    <t>前島レディースクリニック</t>
  </si>
  <si>
    <t>まつしろ耳鼻咽喉科クリニック</t>
  </si>
  <si>
    <t>みどりのこどもクリニック</t>
  </si>
  <si>
    <t>宮川内科・胃腸科医院</t>
  </si>
  <si>
    <t>宮本内科クリニック</t>
  </si>
  <si>
    <t>むらした内科クリニック</t>
  </si>
  <si>
    <t>むらしたないかくりにっく</t>
  </si>
  <si>
    <t>ゆうこれでぃーすくりにっく</t>
  </si>
  <si>
    <t>わかすぎ整形外科・手の外科クリニック</t>
  </si>
  <si>
    <t>渡辺医院</t>
  </si>
  <si>
    <t>しみず整形外科リハビリクリニック</t>
  </si>
  <si>
    <t>自由ケ丘医院</t>
  </si>
  <si>
    <t>じゆうがおかいいん</t>
  </si>
  <si>
    <t>筑波胃腸病院</t>
  </si>
  <si>
    <t>つくば双愛病院</t>
  </si>
  <si>
    <t>つくばハートクリニック</t>
  </si>
  <si>
    <t>いしかわ耳鼻咽喉科クリニック</t>
  </si>
  <si>
    <t>つくばみらい遠藤レディースクリニック</t>
  </si>
  <si>
    <t>つくばみらいファミリークリニック</t>
  </si>
  <si>
    <t>緑クリニック医院</t>
  </si>
  <si>
    <t>みらい平クリニック</t>
  </si>
  <si>
    <t>みらい平こどもクリニック</t>
  </si>
  <si>
    <t>みらいの森キッズクリニック</t>
  </si>
  <si>
    <t>住所</t>
  </si>
  <si>
    <t>電話番号</t>
  </si>
  <si>
    <t>２つ目の電話番号</t>
  </si>
  <si>
    <t>２つ目の電話番号の詳細についてご入力ください。</t>
  </si>
  <si>
    <t>867-0068</t>
  </si>
  <si>
    <t>080-7294-5907</t>
  </si>
  <si>
    <t>つくば市国松56-1</t>
  </si>
  <si>
    <t>866-0129</t>
  </si>
  <si>
    <t>896-3760</t>
  </si>
  <si>
    <t>893-4123</t>
  </si>
  <si>
    <t>つくば市下広岡1054-43</t>
  </si>
  <si>
    <t>896-7837</t>
  </si>
  <si>
    <t>851-4635</t>
  </si>
  <si>
    <t>856-0819</t>
  </si>
  <si>
    <t>つくば市天久保1-13-5</t>
  </si>
  <si>
    <t>869-9960</t>
  </si>
  <si>
    <t>つくば市竹園1-4-1　南3パークビル2階</t>
  </si>
  <si>
    <t>つくば市並木4－4－2－203</t>
  </si>
  <si>
    <t>つくば市上ノ室2228-1</t>
  </si>
  <si>
    <t>886-3070</t>
  </si>
  <si>
    <t>896-5666</t>
  </si>
  <si>
    <t>852-1000</t>
  </si>
  <si>
    <t>つくば市苅間篠前1620-7</t>
  </si>
  <si>
    <t>つくば市みどりの1-31-9</t>
  </si>
  <si>
    <t>846-2297</t>
  </si>
  <si>
    <t>090-8581-9691</t>
  </si>
  <si>
    <t>つくば市鬼ケ窪1108番地</t>
  </si>
  <si>
    <t>896-5022</t>
  </si>
  <si>
    <t>つくば市手代木2005-6</t>
  </si>
  <si>
    <t>859-0726</t>
  </si>
  <si>
    <t>846-0195</t>
  </si>
  <si>
    <t>つくば市みどりの東12-7</t>
  </si>
  <si>
    <t>836-1606</t>
  </si>
  <si>
    <t>つくば市島名2717番地1</t>
  </si>
  <si>
    <t>0297-57-8733</t>
  </si>
  <si>
    <t>843-6050</t>
  </si>
  <si>
    <t>つくばみらい市富士見ヶ丘1-28-3</t>
  </si>
  <si>
    <t>0297-47-2055</t>
  </si>
  <si>
    <t>0297-21-8025</t>
  </si>
  <si>
    <t>0297-58-3311</t>
  </si>
  <si>
    <t>0297-58-5222</t>
  </si>
  <si>
    <t>0297-38-4023</t>
  </si>
  <si>
    <t>0297-21-9342</t>
  </si>
  <si>
    <t>つくばみらい市伊奈東37-2</t>
  </si>
  <si>
    <t>メールアドレス</t>
  </si>
  <si>
    <t>メールアドレス（確認用）</t>
  </si>
  <si>
    <t>入力した方の氏名を入力してください。</t>
  </si>
  <si>
    <t>広瀬 敦</t>
  </si>
  <si>
    <t>古徳 祥子</t>
  </si>
  <si>
    <t>木村 郁夫</t>
  </si>
  <si>
    <t>羽生 篤史</t>
  </si>
  <si>
    <t>林 彩子</t>
  </si>
  <si>
    <t>柏崎 貴彦</t>
  </si>
  <si>
    <t>mochizuki.tsc@gmail.com</t>
  </si>
  <si>
    <t>望月 太郎</t>
  </si>
  <si>
    <t>児玉 智之</t>
  </si>
  <si>
    <t>酒寄 秀一</t>
  </si>
  <si>
    <t>畠山 沙彩</t>
  </si>
  <si>
    <t>寺崎 俊彦</t>
  </si>
  <si>
    <t>南風原 明子</t>
  </si>
  <si>
    <t>北條 一夫</t>
  </si>
  <si>
    <t>木村 隆</t>
  </si>
  <si>
    <t>tsukuba.soumu@ai-org.jp</t>
  </si>
  <si>
    <t>武村 亜希子</t>
  </si>
  <si>
    <t>青栁 順子</t>
  </si>
  <si>
    <t>飯岡 幸夫</t>
  </si>
  <si>
    <t>上野 秀一郎</t>
  </si>
  <si>
    <t>與澤 亜衣</t>
  </si>
  <si>
    <t>阪本 粧月</t>
  </si>
  <si>
    <t>大浦 友恵</t>
  </si>
  <si>
    <t>原谷 美恵</t>
  </si>
  <si>
    <t>渡辺 理恵子</t>
  </si>
  <si>
    <t>片岡 正憲</t>
  </si>
  <si>
    <t>石川 和之</t>
  </si>
  <si>
    <t>岩崎 蘭</t>
  </si>
  <si>
    <t>湯浅 義人</t>
  </si>
  <si>
    <t>平山 暁</t>
  </si>
  <si>
    <t>村井 伸司</t>
  </si>
  <si>
    <t>石原 恒星</t>
  </si>
  <si>
    <t>小川 遥</t>
  </si>
  <si>
    <t>廣瀬 充明</t>
  </si>
  <si>
    <t>2023miyazakipainclinic@gmail.com</t>
  </si>
  <si>
    <t>田宮 博子</t>
  </si>
  <si>
    <t>住田 惠</t>
  </si>
  <si>
    <t>青木 健</t>
  </si>
  <si>
    <t>info@aozora-homeclinic.com</t>
  </si>
  <si>
    <t>aricli2021@gmail.com</t>
  </si>
  <si>
    <t>伊藤 陽子</t>
  </si>
  <si>
    <t>江原 孝郎</t>
  </si>
  <si>
    <t>oikawa@tsukuba-hinyouki.com</t>
  </si>
  <si>
    <t>及川 剛宏</t>
  </si>
  <si>
    <t>坂本 哲司</t>
  </si>
  <si>
    <t>岡野 文雄</t>
  </si>
  <si>
    <t>篠山 姫菜多</t>
  </si>
  <si>
    <t>k.kikuchi@kikuchi-respiratory-medicine.com</t>
  </si>
  <si>
    <t>菊池 清和</t>
  </si>
  <si>
    <t>齋藤 智美</t>
  </si>
  <si>
    <t>下原 容子</t>
  </si>
  <si>
    <t>海老原 明美</t>
  </si>
  <si>
    <t>埜口 加代子</t>
  </si>
  <si>
    <t>杉谷 ゆき子</t>
  </si>
  <si>
    <t>田村 和彦</t>
  </si>
  <si>
    <t>千勝 紀生</t>
  </si>
  <si>
    <t>黄 鼎文</t>
  </si>
  <si>
    <t>長塚 智仁</t>
  </si>
  <si>
    <t>nozuehiroki4885@gmail.com</t>
  </si>
  <si>
    <t>野末 裕紀</t>
  </si>
  <si>
    <t>nakagawasho@gmail.com</t>
  </si>
  <si>
    <t>中川 将吾</t>
  </si>
  <si>
    <t>本田 佑子</t>
  </si>
  <si>
    <t>荒木 和恵</t>
  </si>
  <si>
    <t>masaemashiko@gmail.com</t>
  </si>
  <si>
    <t>益子 聖恵</t>
  </si>
  <si>
    <t>東郷 利人</t>
  </si>
  <si>
    <t>中嶋 光博</t>
  </si>
  <si>
    <t>布施 綾子</t>
  </si>
  <si>
    <t>成島 淨</t>
  </si>
  <si>
    <t>越智 五平</t>
  </si>
  <si>
    <t>根本 眞一</t>
  </si>
  <si>
    <t>小野間 尚美</t>
  </si>
  <si>
    <t>横森 よしみ</t>
  </si>
  <si>
    <t>choovery@yahoo.co.jp</t>
  </si>
  <si>
    <t>深谷 進司</t>
  </si>
  <si>
    <t>青木 裕美子</t>
  </si>
  <si>
    <t>国広 美紀</t>
  </si>
  <si>
    <t>midorinokids2024@gmail.com</t>
  </si>
  <si>
    <t>多田 憲正</t>
  </si>
  <si>
    <t>宮本 正俊</t>
  </si>
  <si>
    <t>高野 智之</t>
  </si>
  <si>
    <t>和田 由香</t>
  </si>
  <si>
    <t>wakasugi.orth.hand@gmail.com</t>
  </si>
  <si>
    <t>若杉 琢磨</t>
  </si>
  <si>
    <t>渡辺 晴彦</t>
  </si>
  <si>
    <t>shindo@kenseikai.or.jp</t>
  </si>
  <si>
    <t>進藤 那央</t>
  </si>
  <si>
    <t>小田 洋樹</t>
  </si>
  <si>
    <t>松浦 靖</t>
  </si>
  <si>
    <t>山田 国央</t>
  </si>
  <si>
    <t>tishikawa@etude.ocn.ne.jp</t>
  </si>
  <si>
    <t>石川 敏夫</t>
  </si>
  <si>
    <t>狩野 洋子</t>
  </si>
  <si>
    <t>tm-elc@tsukubamirai-endo-ladies.com</t>
  </si>
  <si>
    <t>牧谷 光晴</t>
  </si>
  <si>
    <t>盛 裕美</t>
  </si>
  <si>
    <t>平井 浩気</t>
  </si>
  <si>
    <t>永吉 有香子</t>
  </si>
  <si>
    <t>小児用肺炎球菌</t>
  </si>
  <si>
    <t>五種混合</t>
  </si>
  <si>
    <t>○</t>
  </si>
  <si>
    <t>○</t>
    <phoneticPr fontId="4"/>
  </si>
  <si>
    <t>高齢者肺炎球菌</t>
  </si>
  <si>
    <t>高齢者新型コロナ</t>
  </si>
  <si>
    <t>インフルエンザはかかりつけの方優先</t>
  </si>
  <si>
    <t>外国語対応</t>
    <phoneticPr fontId="4"/>
  </si>
  <si>
    <t>英語表記</t>
    <phoneticPr fontId="4"/>
  </si>
  <si>
    <t>Terasaki Clinic</t>
  </si>
  <si>
    <t>Takezono　Family　Clinic</t>
  </si>
  <si>
    <t>Tsukuba Hirayama Clinic</t>
  </si>
  <si>
    <t>Maejima Ladies Clinic</t>
  </si>
  <si>
    <t>Tsukuba Heart Clinic</t>
  </si>
  <si>
    <t>住所1</t>
  </si>
  <si>
    <t>つくば市並木4-4-2</t>
  </si>
  <si>
    <t>つくば市みどりの1－31－９</t>
  </si>
  <si>
    <t>つくば市研究学園5-12-4</t>
  </si>
  <si>
    <t>みどりのメディカルモール3階</t>
  </si>
  <si>
    <t>南3パークビル1F</t>
  </si>
  <si>
    <t>つくば市春日3-1-1</t>
  </si>
  <si>
    <t>つくば市竹園１－６－１</t>
  </si>
  <si>
    <t>イーアスつくば</t>
  </si>
  <si>
    <t>つくば市竹園1-4-1</t>
  </si>
  <si>
    <t>南3パークビル2階</t>
  </si>
  <si>
    <t>つくばクリニックセンタービル3階</t>
  </si>
  <si>
    <t>住所２</t>
    <rPh sb="0" eb="2">
      <t>ジュウショ</t>
    </rPh>
    <phoneticPr fontId="4"/>
  </si>
  <si>
    <t>参照範囲</t>
    <rPh sb="0" eb="2">
      <t>サンショウ</t>
    </rPh>
    <rPh sb="2" eb="4">
      <t>ハンイ</t>
    </rPh>
    <phoneticPr fontId="4"/>
  </si>
  <si>
    <t>生ワクチン</t>
    <rPh sb="0" eb="1">
      <t>ナマ</t>
    </rPh>
    <phoneticPr fontId="4"/>
  </si>
  <si>
    <t>不活化
ワクチン</t>
    <rPh sb="0" eb="3">
      <t>フカツカ</t>
    </rPh>
    <phoneticPr fontId="4"/>
  </si>
  <si>
    <t>請求書左上</t>
    <rPh sb="3" eb="5">
      <t>ヒダリウエ</t>
    </rPh>
    <phoneticPr fontId="4"/>
  </si>
  <si>
    <t>請求書右上</t>
    <rPh sb="3" eb="5">
      <t>ミギウエ</t>
    </rPh>
    <phoneticPr fontId="4"/>
  </si>
  <si>
    <t>医コード</t>
    <rPh sb="0" eb="1">
      <t>イ</t>
    </rPh>
    <phoneticPr fontId="4"/>
  </si>
  <si>
    <t>医コードタイトル</t>
    <rPh sb="0" eb="1">
      <t>イ</t>
    </rPh>
    <phoneticPr fontId="4"/>
  </si>
  <si>
    <t>参照範囲</t>
    <rPh sb="0" eb="2">
      <t>サンショウ</t>
    </rPh>
    <rPh sb="2" eb="4">
      <t>ハンイ</t>
    </rPh>
    <phoneticPr fontId="4"/>
  </si>
  <si>
    <t>郵便番号(列数)</t>
    <rPh sb="0" eb="4">
      <t>ユウビンバンゴウ</t>
    </rPh>
    <rPh sb="5" eb="7">
      <t>レツスウ</t>
    </rPh>
    <phoneticPr fontId="4"/>
  </si>
  <si>
    <t>住所(列数)</t>
    <rPh sb="0" eb="2">
      <t>ジュウショ</t>
    </rPh>
    <phoneticPr fontId="4"/>
  </si>
  <si>
    <t>医療機関名(列数)</t>
    <rPh sb="0" eb="2">
      <t>イリョウ</t>
    </rPh>
    <rPh sb="2" eb="4">
      <t>キカン</t>
    </rPh>
    <rPh sb="4" eb="5">
      <t>メイ</t>
    </rPh>
    <phoneticPr fontId="4"/>
  </si>
  <si>
    <t>電話番号(列数)</t>
    <rPh sb="0" eb="2">
      <t>デンワ</t>
    </rPh>
    <rPh sb="2" eb="4">
      <t>バンゴウ</t>
    </rPh>
    <phoneticPr fontId="4"/>
  </si>
  <si>
    <t>119</t>
  </si>
  <si>
    <t>779</t>
  </si>
  <si>
    <t>785</t>
  </si>
  <si>
    <t>一覧更新時確認</t>
    <rPh sb="0" eb="2">
      <t>イチラン</t>
    </rPh>
    <rPh sb="2" eb="5">
      <t>コウシンジ</t>
    </rPh>
    <rPh sb="5" eb="7">
      <t>カクニン</t>
    </rPh>
    <phoneticPr fontId="4"/>
  </si>
  <si>
    <t>修正すると他頁全てに反映</t>
    <rPh sb="0" eb="2">
      <t>シュウセイ</t>
    </rPh>
    <rPh sb="5" eb="6">
      <t>ホカ</t>
    </rPh>
    <rPh sb="6" eb="7">
      <t>ページ</t>
    </rPh>
    <rPh sb="7" eb="8">
      <t>スベ</t>
    </rPh>
    <rPh sb="10" eb="12">
      <t>ハンエイ</t>
    </rPh>
    <phoneticPr fontId="4"/>
  </si>
  <si>
    <t>000</t>
    <phoneticPr fontId="4"/>
  </si>
  <si>
    <t>つくば市研究学園一丁目１番地１</t>
    <phoneticPr fontId="4"/>
  </si>
  <si>
    <t>つくば市健康増進課</t>
    <rPh sb="4" eb="9">
      <t>ケンコウゾウシンカ</t>
    </rPh>
    <phoneticPr fontId="4"/>
  </si>
  <si>
    <t>883-1111</t>
    <phoneticPr fontId="4"/>
  </si>
  <si>
    <t>高齢者帯状疱疹</t>
    <rPh sb="0" eb="3">
      <t>コウレイシャ</t>
    </rPh>
    <rPh sb="3" eb="5">
      <t>タイジョウ</t>
    </rPh>
    <rPh sb="5" eb="7">
      <t>ホウシン</t>
    </rPh>
    <phoneticPr fontId="14"/>
  </si>
  <si>
    <t>不活化ワクチン</t>
    <rPh sb="0" eb="3">
      <t>フカツカ</t>
    </rPh>
    <phoneticPr fontId="4"/>
  </si>
  <si>
    <t>　※一覧でA列に整理番号(標準)、B列に医療機関コード(文字列)でない場合、整理番号の式(各頁)修正</t>
    <rPh sb="2" eb="4">
      <t>イチラン</t>
    </rPh>
    <rPh sb="6" eb="7">
      <t>レツ</t>
    </rPh>
    <rPh sb="8" eb="10">
      <t>セイリ</t>
    </rPh>
    <rPh sb="10" eb="12">
      <t>バンゴウ</t>
    </rPh>
    <rPh sb="13" eb="15">
      <t>ヒョウジュン</t>
    </rPh>
    <rPh sb="18" eb="19">
      <t>レツ</t>
    </rPh>
    <rPh sb="20" eb="22">
      <t>イリョウ</t>
    </rPh>
    <rPh sb="22" eb="24">
      <t>キカン</t>
    </rPh>
    <rPh sb="28" eb="31">
      <t>モジレツ</t>
    </rPh>
    <rPh sb="35" eb="37">
      <t>バアイ</t>
    </rPh>
    <rPh sb="38" eb="40">
      <t>セイリ</t>
    </rPh>
    <rPh sb="40" eb="42">
      <t>バンゴウ</t>
    </rPh>
    <rPh sb="43" eb="44">
      <t>シキ</t>
    </rPh>
    <rPh sb="45" eb="47">
      <t>カクページ</t>
    </rPh>
    <rPh sb="48" eb="50">
      <t>シュウセイ</t>
    </rPh>
    <phoneticPr fontId="4"/>
  </si>
  <si>
    <t>【印刷（実施医療機関全て）】</t>
    <rPh sb="1" eb="3">
      <t>インサツ</t>
    </rPh>
    <rPh sb="4" eb="6">
      <t>ジッシ</t>
    </rPh>
    <rPh sb="6" eb="8">
      <t>イリョウ</t>
    </rPh>
    <rPh sb="8" eb="10">
      <t>キカン</t>
    </rPh>
    <rPh sb="10" eb="11">
      <t>スベ</t>
    </rPh>
    <phoneticPr fontId="4"/>
  </si>
  <si>
    <t>つくば市医療機関コード</t>
    <rPh sb="3" eb="4">
      <t>シ</t>
    </rPh>
    <rPh sb="4" eb="6">
      <t>イリョウ</t>
    </rPh>
    <rPh sb="6" eb="8">
      <t>キカン</t>
    </rPh>
    <phoneticPr fontId="4"/>
  </si>
  <si>
    <t>000</t>
  </si>
  <si>
    <t>整理番号、つくば市医療機関コード、医療機関名の列が変わる際はマクロ見直し</t>
    <rPh sb="0" eb="2">
      <t>セイリ</t>
    </rPh>
    <rPh sb="2" eb="4">
      <t>バンゴウ</t>
    </rPh>
    <rPh sb="8" eb="9">
      <t>シ</t>
    </rPh>
    <rPh sb="9" eb="13">
      <t>イリョウキカン</t>
    </rPh>
    <rPh sb="17" eb="19">
      <t>イリョウ</t>
    </rPh>
    <rPh sb="19" eb="21">
      <t>キカン</t>
    </rPh>
    <rPh sb="21" eb="22">
      <t>メイ</t>
    </rPh>
    <rPh sb="23" eb="24">
      <t>レツ</t>
    </rPh>
    <rPh sb="25" eb="26">
      <t>カ</t>
    </rPh>
    <rPh sb="28" eb="29">
      <t>サイ</t>
    </rPh>
    <rPh sb="33" eb="35">
      <t>ミナオ</t>
    </rPh>
    <phoneticPr fontId="4"/>
  </si>
  <si>
    <t>・</t>
    <phoneticPr fontId="4"/>
  </si>
  <si>
    <t>実施の入力は右の○を使用（マクロでの印刷で表記ゆれをなくすため）</t>
    <rPh sb="0" eb="2">
      <t>ジッシ</t>
    </rPh>
    <rPh sb="3" eb="5">
      <t>ニュウリョク</t>
    </rPh>
    <rPh sb="6" eb="7">
      <t>ミギ</t>
    </rPh>
    <rPh sb="10" eb="12">
      <t>シヨウ</t>
    </rPh>
    <rPh sb="18" eb="20">
      <t>インサツ</t>
    </rPh>
    <rPh sb="21" eb="23">
      <t>ヒョウキ</t>
    </rPh>
    <phoneticPr fontId="4"/>
  </si>
  <si>
    <t>医療機関一覧内の項目名</t>
    <rPh sb="0" eb="2">
      <t>イリョウ</t>
    </rPh>
    <rPh sb="2" eb="4">
      <t>キカン</t>
    </rPh>
    <rPh sb="4" eb="6">
      <t>イチラン</t>
    </rPh>
    <rPh sb="6" eb="7">
      <t>ナイ</t>
    </rPh>
    <rPh sb="8" eb="10">
      <t>コウモク</t>
    </rPh>
    <rPh sb="10" eb="11">
      <t>メイ</t>
    </rPh>
    <phoneticPr fontId="4"/>
  </si>
  <si>
    <t>※シート名を変更した場合は修正が必要</t>
    <rPh sb="4" eb="5">
      <t>メイ</t>
    </rPh>
    <rPh sb="6" eb="8">
      <t>ヘンコウ</t>
    </rPh>
    <rPh sb="10" eb="12">
      <t>バアイ</t>
    </rPh>
    <rPh sb="13" eb="15">
      <t>シュウセイ</t>
    </rPh>
    <rPh sb="16" eb="18">
      <t>ヒツヨウ</t>
    </rPh>
    <phoneticPr fontId="4"/>
  </si>
  <si>
    <t>ブック保護解除pass：1463</t>
    <rPh sb="3" eb="5">
      <t>ホゴ</t>
    </rPh>
    <rPh sb="5" eb="7">
      <t>カイジョ</t>
    </rPh>
    <phoneticPr fontId="4"/>
  </si>
  <si>
    <t>※やむを得ない事情により、年度の途中に、協力内容が変更となる場合があります。</t>
    <phoneticPr fontId="4"/>
  </si>
  <si>
    <t>医療機関名</t>
    <phoneticPr fontId="4"/>
  </si>
  <si>
    <t>電話番号</t>
    <rPh sb="0" eb="2">
      <t>デンワ</t>
    </rPh>
    <rPh sb="2" eb="4">
      <t>バンゴウ</t>
    </rPh>
    <phoneticPr fontId="4"/>
  </si>
  <si>
    <t>備考</t>
    <rPh sb="0" eb="2">
      <t>ビコウ</t>
    </rPh>
    <phoneticPr fontId="4"/>
  </si>
  <si>
    <t>筑　波　地　区</t>
    <rPh sb="2" eb="3">
      <t>ナミ</t>
    </rPh>
    <rPh sb="4" eb="5">
      <t>チ</t>
    </rPh>
    <rPh sb="6" eb="7">
      <t>ク</t>
    </rPh>
    <phoneticPr fontId="4"/>
  </si>
  <si>
    <t>大　穂　地　区</t>
    <rPh sb="4" eb="5">
      <t>チ</t>
    </rPh>
    <rPh sb="6" eb="7">
      <t>ク</t>
    </rPh>
    <phoneticPr fontId="4"/>
  </si>
  <si>
    <t>豊　里　地　区</t>
    <rPh sb="0" eb="1">
      <t>ユタカ</t>
    </rPh>
    <rPh sb="2" eb="3">
      <t>サト</t>
    </rPh>
    <rPh sb="4" eb="5">
      <t>チ</t>
    </rPh>
    <rPh sb="6" eb="7">
      <t>ク</t>
    </rPh>
    <phoneticPr fontId="4"/>
  </si>
  <si>
    <t>※</t>
    <phoneticPr fontId="4"/>
  </si>
  <si>
    <t>●</t>
    <phoneticPr fontId="4"/>
  </si>
  <si>
    <t>▲</t>
    <phoneticPr fontId="4"/>
  </si>
  <si>
    <t>■</t>
    <phoneticPr fontId="4"/>
  </si>
  <si>
    <t>◆</t>
    <phoneticPr fontId="4"/>
  </si>
  <si>
    <t>桜　地　区</t>
    <rPh sb="0" eb="1">
      <t>サクラ</t>
    </rPh>
    <rPh sb="2" eb="3">
      <t>チ</t>
    </rPh>
    <rPh sb="4" eb="5">
      <t>ク</t>
    </rPh>
    <phoneticPr fontId="4"/>
  </si>
  <si>
    <t>谷　田　部　地　区</t>
    <rPh sb="6" eb="7">
      <t>チ</t>
    </rPh>
    <rPh sb="8" eb="9">
      <t>ク</t>
    </rPh>
    <phoneticPr fontId="4"/>
  </si>
  <si>
    <t>茎　崎　地　区</t>
    <rPh sb="0" eb="1">
      <t>クキ</t>
    </rPh>
    <rPh sb="2" eb="3">
      <t>ザキ</t>
    </rPh>
    <rPh sb="4" eb="5">
      <t>チ</t>
    </rPh>
    <rPh sb="6" eb="7">
      <t>ク</t>
    </rPh>
    <phoneticPr fontId="4"/>
  </si>
  <si>
    <t>市　外</t>
    <rPh sb="0" eb="1">
      <t>シ</t>
    </rPh>
    <rPh sb="2" eb="3">
      <t>ソト</t>
    </rPh>
    <phoneticPr fontId="4"/>
  </si>
  <si>
    <t>141</t>
    <phoneticPr fontId="4"/>
  </si>
  <si>
    <t>ｲﾝﾌﾙ&amp;ｺﾛﾅ関係・請求書等医療機関一覧用以降非表示＆ブック保護</t>
    <rPh sb="8" eb="10">
      <t>カンケイ</t>
    </rPh>
    <rPh sb="11" eb="14">
      <t>セイキュウショ</t>
    </rPh>
    <rPh sb="14" eb="15">
      <t>トウ</t>
    </rPh>
    <rPh sb="15" eb="17">
      <t>イリョウ</t>
    </rPh>
    <rPh sb="17" eb="19">
      <t>キカン</t>
    </rPh>
    <rPh sb="19" eb="21">
      <t>イチラン</t>
    </rPh>
    <rPh sb="21" eb="22">
      <t>ヨウ</t>
    </rPh>
    <rPh sb="22" eb="24">
      <t>イコウ</t>
    </rPh>
    <rPh sb="24" eb="27">
      <t>ヒヒョウジ</t>
    </rPh>
    <rPh sb="31" eb="33">
      <t>ホゴ</t>
    </rPh>
    <phoneticPr fontId="4"/>
  </si>
  <si>
    <t>請求書等医療機関一覧用・印刷等・封筒・HPシートの非表示＆ブック保護</t>
    <rPh sb="0" eb="3">
      <t>セイキュウショ</t>
    </rPh>
    <rPh sb="3" eb="4">
      <t>トウ</t>
    </rPh>
    <rPh sb="4" eb="6">
      <t>イリョウ</t>
    </rPh>
    <rPh sb="6" eb="8">
      <t>キカン</t>
    </rPh>
    <rPh sb="8" eb="10">
      <t>イチラン</t>
    </rPh>
    <rPh sb="10" eb="11">
      <t>ヨウ</t>
    </rPh>
    <rPh sb="32" eb="34">
      <t>ホゴ</t>
    </rPh>
    <phoneticPr fontId="4"/>
  </si>
  <si>
    <t>【HP PDF】</t>
    <phoneticPr fontId="4"/>
  </si>
  <si>
    <t>つくば市医療機関コードは3桁になるように加工</t>
    <rPh sb="3" eb="4">
      <t>シ</t>
    </rPh>
    <rPh sb="4" eb="6">
      <t>イリョウ</t>
    </rPh>
    <rPh sb="6" eb="8">
      <t>キカン</t>
    </rPh>
    <rPh sb="13" eb="14">
      <t>ケタ</t>
    </rPh>
    <rPh sb="20" eb="22">
      <t>カコウ</t>
    </rPh>
    <phoneticPr fontId="4"/>
  </si>
  <si>
    <t>住所１、２は封筒印刷時に関係するため、要見直し</t>
    <rPh sb="0" eb="2">
      <t>ジュウショ</t>
    </rPh>
    <rPh sb="6" eb="8">
      <t>フウトウ</t>
    </rPh>
    <rPh sb="8" eb="10">
      <t>インサツ</t>
    </rPh>
    <rPh sb="10" eb="11">
      <t>ジ</t>
    </rPh>
    <rPh sb="12" eb="14">
      <t>カンケイ</t>
    </rPh>
    <rPh sb="19" eb="20">
      <t>ヨウ</t>
    </rPh>
    <rPh sb="20" eb="22">
      <t>ミナオ</t>
    </rPh>
    <phoneticPr fontId="4"/>
  </si>
  <si>
    <t>（住所をコピペして区切り位置でわけると簡単なため、一度住所を確認し、わけたい箇所をスペースで区切るようにする）</t>
    <rPh sb="1" eb="3">
      <t>ジュウショ</t>
    </rPh>
    <rPh sb="9" eb="11">
      <t>クギ</t>
    </rPh>
    <rPh sb="12" eb="14">
      <t>イチ</t>
    </rPh>
    <rPh sb="19" eb="21">
      <t>カンタン</t>
    </rPh>
    <rPh sb="25" eb="27">
      <t>イチド</t>
    </rPh>
    <rPh sb="27" eb="29">
      <t>ジュウショ</t>
    </rPh>
    <rPh sb="30" eb="32">
      <t>カクニン</t>
    </rPh>
    <rPh sb="38" eb="40">
      <t>カショ</t>
    </rPh>
    <rPh sb="46" eb="48">
      <t>クギ</t>
    </rPh>
    <phoneticPr fontId="4"/>
  </si>
  <si>
    <t>※出力時はファイル内に同じ名前のexcel or pdf ファイルがないように！</t>
    <rPh sb="1" eb="3">
      <t>シュツリョク</t>
    </rPh>
    <rPh sb="3" eb="4">
      <t>ジ</t>
    </rPh>
    <rPh sb="9" eb="10">
      <t>ナイ</t>
    </rPh>
    <rPh sb="11" eb="12">
      <t>オナ</t>
    </rPh>
    <rPh sb="13" eb="15">
      <t>ナマエ</t>
    </rPh>
    <phoneticPr fontId="4"/>
  </si>
  <si>
    <t>ファイル名はこのファイルと同じ</t>
    <rPh sb="4" eb="5">
      <t>メイ</t>
    </rPh>
    <rPh sb="13" eb="14">
      <t>オナ</t>
    </rPh>
    <phoneticPr fontId="4"/>
  </si>
  <si>
    <t>ファイル名：予防接種協力医療機関一覧　</t>
    <rPh sb="4" eb="5">
      <t>メイ</t>
    </rPh>
    <phoneticPr fontId="4"/>
  </si>
  <si>
    <t>※ 医療機関名や備考等は要調整</t>
    <rPh sb="2" eb="4">
      <t>イリョウ</t>
    </rPh>
    <rPh sb="4" eb="6">
      <t>キカン</t>
    </rPh>
    <rPh sb="6" eb="7">
      <t>メイ</t>
    </rPh>
    <rPh sb="8" eb="10">
      <t>ビコウ</t>
    </rPh>
    <rPh sb="10" eb="11">
      <t>トウ</t>
    </rPh>
    <rPh sb="12" eb="13">
      <t>ヨウ</t>
    </rPh>
    <rPh sb="13" eb="15">
      <t>チョウセイ</t>
    </rPh>
    <phoneticPr fontId="4"/>
  </si>
  <si>
    <t>※５行目に参照列番号入力</t>
    <rPh sb="2" eb="4">
      <t>ギョウメ</t>
    </rPh>
    <rPh sb="5" eb="7">
      <t>サンショウ</t>
    </rPh>
    <rPh sb="7" eb="10">
      <t>レツバンゴウ</t>
    </rPh>
    <rPh sb="10" eb="12">
      <t>ニュウリョク</t>
    </rPh>
    <phoneticPr fontId="4"/>
  </si>
  <si>
    <t>006</t>
  </si>
  <si>
    <t>007</t>
  </si>
  <si>
    <t xml:space="preserve">    </t>
    <phoneticPr fontId="4"/>
  </si>
  <si>
    <t>R８年度</t>
    <phoneticPr fontId="4"/>
  </si>
  <si>
    <t>令和８年度</t>
    <phoneticPr fontId="4"/>
  </si>
  <si>
    <t>令和８年度
(2026年度)</t>
    <phoneticPr fontId="4"/>
  </si>
  <si>
    <t>ヒトパピローマ</t>
    <phoneticPr fontId="14"/>
  </si>
  <si>
    <t>ワクチン種別</t>
    <rPh sb="4" eb="6">
      <t>シュベツ</t>
    </rPh>
    <phoneticPr fontId="14"/>
  </si>
  <si>
    <t>60～64歳</t>
    <rPh sb="5" eb="6">
      <t>サイ</t>
    </rPh>
    <phoneticPr fontId="4"/>
  </si>
  <si>
    <t>65歳以上</t>
    <rPh sb="2" eb="5">
      <t>サイイジョウ</t>
    </rPh>
    <phoneticPr fontId="4"/>
  </si>
  <si>
    <t>生活保護
受給者</t>
    <rPh sb="0" eb="2">
      <t>セイカツ</t>
    </rPh>
    <rPh sb="2" eb="4">
      <t>ホゴ</t>
    </rPh>
    <rPh sb="5" eb="8">
      <t>ジュキュウシャ</t>
    </rPh>
    <phoneticPr fontId="4"/>
  </si>
  <si>
    <t>全額助成</t>
    <rPh sb="0" eb="2">
      <t>ゼンガク</t>
    </rPh>
    <rPh sb="2" eb="4">
      <t>ジョセイ</t>
    </rPh>
    <phoneticPr fontId="4"/>
  </si>
  <si>
    <t>高用量
ワクチン</t>
    <rPh sb="0" eb="3">
      <t>コウヨウリョウ</t>
    </rPh>
    <phoneticPr fontId="4"/>
  </si>
  <si>
    <t>ワクチン種別</t>
    <rPh sb="4" eb="6">
      <t>シュベツ</t>
    </rPh>
    <phoneticPr fontId="4"/>
  </si>
  <si>
    <t>内訳</t>
    <rPh sb="0" eb="2">
      <t>ウチワケ</t>
    </rPh>
    <phoneticPr fontId="4"/>
  </si>
  <si>
    <t>件数</t>
    <rPh sb="0" eb="2">
      <t>ケンスウ</t>
    </rPh>
    <phoneticPr fontId="4"/>
  </si>
  <si>
    <t>五種混合</t>
    <rPh sb="0" eb="2">
      <t>ゴシュ</t>
    </rPh>
    <rPh sb="2" eb="4">
      <t>コンゴウ</t>
    </rPh>
    <phoneticPr fontId="4"/>
  </si>
  <si>
    <t>1期初回　1回目</t>
    <rPh sb="1" eb="2">
      <t>キ</t>
    </rPh>
    <rPh sb="2" eb="4">
      <t>ショカイ</t>
    </rPh>
    <rPh sb="6" eb="8">
      <t>カイメ</t>
    </rPh>
    <phoneticPr fontId="4"/>
  </si>
  <si>
    <t>1期初回　2回目</t>
    <rPh sb="1" eb="2">
      <t>キ</t>
    </rPh>
    <rPh sb="2" eb="4">
      <t>ショカイ</t>
    </rPh>
    <rPh sb="6" eb="8">
      <t>カイメ</t>
    </rPh>
    <phoneticPr fontId="4"/>
  </si>
  <si>
    <t>三種混合</t>
    <rPh sb="0" eb="2">
      <t>サンシュ</t>
    </rPh>
    <rPh sb="2" eb="4">
      <t>コンゴウ</t>
    </rPh>
    <phoneticPr fontId="4"/>
  </si>
  <si>
    <t>麻しん風しん</t>
    <rPh sb="0" eb="1">
      <t>マ</t>
    </rPh>
    <rPh sb="3" eb="4">
      <t>フウ</t>
    </rPh>
    <phoneticPr fontId="4"/>
  </si>
  <si>
    <t>麻しん</t>
    <rPh sb="0" eb="1">
      <t>マ</t>
    </rPh>
    <phoneticPr fontId="4"/>
  </si>
  <si>
    <t>風しん</t>
    <rPh sb="0" eb="1">
      <t>フウ</t>
    </rPh>
    <phoneticPr fontId="4"/>
  </si>
  <si>
    <t>日本脳炎</t>
    <rPh sb="0" eb="2">
      <t>ニホン</t>
    </rPh>
    <rPh sb="2" eb="4">
      <t>ノウエン</t>
    </rPh>
    <phoneticPr fontId="4"/>
  </si>
  <si>
    <t>不活化ポリオ</t>
    <rPh sb="0" eb="3">
      <t>フカツカ</t>
    </rPh>
    <phoneticPr fontId="4"/>
  </si>
  <si>
    <t>１回目</t>
    <rPh sb="1" eb="3">
      <t>カイメ</t>
    </rPh>
    <phoneticPr fontId="4"/>
  </si>
  <si>
    <t>２回目</t>
    <rPh sb="1" eb="3">
      <t>カイメ</t>
    </rPh>
    <phoneticPr fontId="4"/>
  </si>
  <si>
    <t>３回目</t>
    <rPh sb="1" eb="3">
      <t>カイメ</t>
    </rPh>
    <phoneticPr fontId="4"/>
  </si>
  <si>
    <t>１５価</t>
    <rPh sb="2" eb="3">
      <t>アタイ</t>
    </rPh>
    <phoneticPr fontId="4"/>
  </si>
  <si>
    <t>２０価</t>
    <rPh sb="2" eb="3">
      <t>アタイ</t>
    </rPh>
    <phoneticPr fontId="4"/>
  </si>
  <si>
    <t>水痘</t>
    <rPh sb="0" eb="2">
      <t>スイトウ</t>
    </rPh>
    <phoneticPr fontId="4"/>
  </si>
  <si>
    <t>B型肝炎</t>
    <rPh sb="1" eb="2">
      <t>ガタ</t>
    </rPh>
    <rPh sb="2" eb="4">
      <t>カンエン</t>
    </rPh>
    <phoneticPr fontId="4"/>
  </si>
  <si>
    <t>ロタ</t>
    <phoneticPr fontId="4"/>
  </si>
  <si>
    <t>ロタリックス</t>
    <phoneticPr fontId="4"/>
  </si>
  <si>
    <t>ロタテック</t>
    <phoneticPr fontId="4"/>
  </si>
  <si>
    <t>高齢者肺炎球菌</t>
    <rPh sb="0" eb="3">
      <t>コウレイシャ</t>
    </rPh>
    <rPh sb="3" eb="5">
      <t>ハイエン</t>
    </rPh>
    <rPh sb="5" eb="7">
      <t>キュウキン</t>
    </rPh>
    <phoneticPr fontId="4"/>
  </si>
  <si>
    <t>一般</t>
    <rPh sb="0" eb="2">
      <t>イッパン</t>
    </rPh>
    <phoneticPr fontId="4"/>
  </si>
  <si>
    <t>生活保護受給者</t>
    <rPh sb="0" eb="7">
      <t>セイカツホゴジュキュウシャ</t>
    </rPh>
    <phoneticPr fontId="4"/>
  </si>
  <si>
    <t>６か月以上３歳未満</t>
    <rPh sb="2" eb="5">
      <t>ゲツイジョウ</t>
    </rPh>
    <rPh sb="6" eb="7">
      <t>サイ</t>
    </rPh>
    <rPh sb="7" eb="9">
      <t>ミマン</t>
    </rPh>
    <phoneticPr fontId="4"/>
  </si>
  <si>
    <t>３歳以上13歳未満</t>
    <rPh sb="1" eb="2">
      <t>サイ</t>
    </rPh>
    <rPh sb="2" eb="4">
      <t>イジョウ</t>
    </rPh>
    <rPh sb="6" eb="7">
      <t>サイ</t>
    </rPh>
    <rPh sb="7" eb="9">
      <t>ミマン</t>
    </rPh>
    <phoneticPr fontId="4"/>
  </si>
  <si>
    <t>13歳以上中学３年生相当</t>
    <rPh sb="2" eb="3">
      <t>サイ</t>
    </rPh>
    <rPh sb="3" eb="5">
      <t>イジョウ</t>
    </rPh>
    <rPh sb="5" eb="7">
      <t>チュウガク</t>
    </rPh>
    <rPh sb="8" eb="10">
      <t>ネンセイ</t>
    </rPh>
    <rPh sb="10" eb="12">
      <t>ソウトウ</t>
    </rPh>
    <phoneticPr fontId="4"/>
  </si>
  <si>
    <t>高齢者新型コロナ</t>
    <rPh sb="0" eb="3">
      <t>コウレイシャ</t>
    </rPh>
    <rPh sb="3" eb="5">
      <t>シンガタ</t>
    </rPh>
    <phoneticPr fontId="4"/>
  </si>
  <si>
    <t>ＲＳ（妊婦）</t>
    <rPh sb="3" eb="5">
      <t>ニンプ</t>
    </rPh>
    <phoneticPr fontId="4"/>
  </si>
  <si>
    <t>任意接種</t>
    <rPh sb="0" eb="2">
      <t>ニンイ</t>
    </rPh>
    <rPh sb="2" eb="4">
      <t>セッシュ</t>
    </rPh>
    <phoneticPr fontId="4"/>
  </si>
  <si>
    <t>任意
予防接種</t>
    <rPh sb="0" eb="2">
      <t>ニンイ</t>
    </rPh>
    <rPh sb="3" eb="5">
      <t>ヨボウ</t>
    </rPh>
    <rPh sb="5" eb="7">
      <t>セッシュ</t>
    </rPh>
    <phoneticPr fontId="4"/>
  </si>
  <si>
    <t>おたふくかぜ</t>
    <phoneticPr fontId="14"/>
  </si>
  <si>
    <t>令和８年６月以降接種分</t>
    <rPh sb="0" eb="2">
      <t>レイワ</t>
    </rPh>
    <rPh sb="3" eb="4">
      <t>ネン</t>
    </rPh>
    <rPh sb="5" eb="6">
      <t>ガツ</t>
    </rPh>
    <rPh sb="6" eb="8">
      <t>イコウ</t>
    </rPh>
    <rPh sb="8" eb="10">
      <t>セッシュ</t>
    </rPh>
    <rPh sb="10" eb="11">
      <t>ブン</t>
    </rPh>
    <phoneticPr fontId="4"/>
  </si>
  <si>
    <t>令和８年４月～５月接種分</t>
    <rPh sb="0" eb="2">
      <t>レイワ</t>
    </rPh>
    <rPh sb="3" eb="4">
      <t>ネン</t>
    </rPh>
    <rPh sb="5" eb="6">
      <t>ガツ</t>
    </rPh>
    <rPh sb="8" eb="9">
      <t>ガツ</t>
    </rPh>
    <rPh sb="9" eb="11">
      <t>セッシュ</t>
    </rPh>
    <rPh sb="11" eb="12">
      <t>ブン</t>
    </rPh>
    <phoneticPr fontId="4"/>
  </si>
  <si>
    <t>１期初回　１回目</t>
    <rPh sb="1" eb="2">
      <t>キ</t>
    </rPh>
    <rPh sb="2" eb="4">
      <t>ショカイ</t>
    </rPh>
    <rPh sb="6" eb="8">
      <t>カイメ</t>
    </rPh>
    <phoneticPr fontId="4"/>
  </si>
  <si>
    <t>１期初回　２回目</t>
    <rPh sb="1" eb="2">
      <t>キ</t>
    </rPh>
    <rPh sb="2" eb="4">
      <t>ショカイ</t>
    </rPh>
    <rPh sb="6" eb="8">
      <t>カイメ</t>
    </rPh>
    <phoneticPr fontId="4"/>
  </si>
  <si>
    <t>１期初回　３回目</t>
    <rPh sb="1" eb="2">
      <t>キ</t>
    </rPh>
    <rPh sb="2" eb="4">
      <t>ショカイ</t>
    </rPh>
    <rPh sb="6" eb="8">
      <t>カイメ</t>
    </rPh>
    <phoneticPr fontId="4"/>
  </si>
  <si>
    <t>１期追加</t>
    <rPh sb="1" eb="2">
      <t>キ</t>
    </rPh>
    <rPh sb="2" eb="4">
      <t>ツイカ</t>
    </rPh>
    <phoneticPr fontId="4"/>
  </si>
  <si>
    <t>１期</t>
    <rPh sb="1" eb="2">
      <t>キ</t>
    </rPh>
    <phoneticPr fontId="4"/>
  </si>
  <si>
    <t>２期</t>
    <rPh sb="1" eb="2">
      <t>キ</t>
    </rPh>
    <phoneticPr fontId="4"/>
  </si>
  <si>
    <t>９歳未満</t>
    <rPh sb="1" eb="2">
      <t>サイ</t>
    </rPh>
    <rPh sb="2" eb="4">
      <t>ミマン</t>
    </rPh>
    <phoneticPr fontId="4"/>
  </si>
  <si>
    <t>９歳以上</t>
    <rPh sb="1" eb="2">
      <t>サイ</t>
    </rPh>
    <rPh sb="2" eb="4">
      <t>イジョウ</t>
    </rPh>
    <phoneticPr fontId="4"/>
  </si>
  <si>
    <t>２期</t>
    <rPh sb="1" eb="2">
      <t>キ</t>
    </rPh>
    <phoneticPr fontId="4"/>
  </si>
  <si>
    <t>一般</t>
    <rPh sb="0" eb="2">
      <t>イッパン</t>
    </rPh>
    <phoneticPr fontId="4"/>
  </si>
  <si>
    <t>二種混合</t>
    <rPh sb="0" eb="2">
      <t>ニシュ</t>
    </rPh>
    <rPh sb="2" eb="4">
      <t>コンゴウ</t>
    </rPh>
    <phoneticPr fontId="4"/>
  </si>
  <si>
    <t>BCG</t>
    <phoneticPr fontId="4"/>
  </si>
  <si>
    <t>予診のみ</t>
    <rPh sb="0" eb="2">
      <t>ヨシン</t>
    </rPh>
    <phoneticPr fontId="4"/>
  </si>
  <si>
    <t>９歳未満</t>
    <rPh sb="1" eb="4">
      <t>サイミマン</t>
    </rPh>
    <phoneticPr fontId="4"/>
  </si>
  <si>
    <t>９歳以上</t>
    <rPh sb="1" eb="4">
      <t>サイイジョウ</t>
    </rPh>
    <phoneticPr fontId="4"/>
  </si>
  <si>
    <t>高齢者
肺炎球菌</t>
    <rPh sb="0" eb="3">
      <t>コウレイシャ</t>
    </rPh>
    <rPh sb="4" eb="6">
      <t>ハイエン</t>
    </rPh>
    <rPh sb="6" eb="8">
      <t>キュウキン</t>
    </rPh>
    <phoneticPr fontId="4"/>
  </si>
  <si>
    <t>高齢者
帯状疱疹</t>
    <rPh sb="0" eb="2">
      <t>コウレイ</t>
    </rPh>
    <rPh sb="2" eb="3">
      <t>シャ</t>
    </rPh>
    <rPh sb="4" eb="6">
      <t>タイジョウ</t>
    </rPh>
    <rPh sb="6" eb="8">
      <t>ホウシン</t>
    </rPh>
    <phoneticPr fontId="4"/>
  </si>
  <si>
    <t>生活保護
受給者</t>
    <phoneticPr fontId="4"/>
  </si>
  <si>
    <t>↓定期予防接種　小児</t>
    <rPh sb="1" eb="3">
      <t>テイキ</t>
    </rPh>
    <rPh sb="3" eb="5">
      <t>ヨボウ</t>
    </rPh>
    <rPh sb="5" eb="7">
      <t>セッシュ</t>
    </rPh>
    <rPh sb="8" eb="10">
      <t>ショウニ</t>
    </rPh>
    <phoneticPr fontId="4"/>
  </si>
  <si>
    <t>↓定期予防接種　成人</t>
    <rPh sb="1" eb="3">
      <t>テイキ</t>
    </rPh>
    <rPh sb="3" eb="5">
      <t>ヨボウ</t>
    </rPh>
    <rPh sb="5" eb="7">
      <t>セッシュ</t>
    </rPh>
    <rPh sb="8" eb="10">
      <t>セイジン</t>
    </rPh>
    <phoneticPr fontId="4"/>
  </si>
  <si>
    <t>↓任意</t>
    <rPh sb="1" eb="3">
      <t>ニンイ</t>
    </rPh>
    <phoneticPr fontId="4"/>
  </si>
  <si>
    <t>↓インフルエンザ・新型コロナ</t>
    <rPh sb="9" eb="11">
      <t>シンガタ</t>
    </rPh>
    <phoneticPr fontId="4"/>
  </si>
  <si>
    <t>高齢者
インフル
エンザ</t>
    <rPh sb="0" eb="2">
      <t>コウレイ</t>
    </rPh>
    <rPh sb="2" eb="3">
      <t>シャ</t>
    </rPh>
    <phoneticPr fontId="4"/>
  </si>
  <si>
    <t>小児
インフル
エンザ</t>
    <rPh sb="0" eb="2">
      <t>ショウニ</t>
    </rPh>
    <phoneticPr fontId="4"/>
  </si>
  <si>
    <t>提出年月日</t>
    <rPh sb="0" eb="2">
      <t>テイシュツ</t>
    </rPh>
    <rPh sb="2" eb="5">
      <t>ネンガッピ</t>
    </rPh>
    <phoneticPr fontId="4"/>
  </si>
  <si>
    <t>単価(税込)</t>
    <phoneticPr fontId="4"/>
  </si>
  <si>
    <t>単価(税込)</t>
    <rPh sb="0" eb="2">
      <t>タンカ</t>
    </rPh>
    <rPh sb="3" eb="5">
      <t>ゼイコミ</t>
    </rPh>
    <phoneticPr fontId="4"/>
  </si>
  <si>
    <t>高齢者
帯状疱疹</t>
    <rPh sb="0" eb="3">
      <t>コウレイシャ</t>
    </rPh>
    <rPh sb="4" eb="6">
      <t>タイジョウ</t>
    </rPh>
    <rPh sb="6" eb="8">
      <t>ホウシン</t>
    </rPh>
    <phoneticPr fontId="4"/>
  </si>
  <si>
    <t>五種混合</t>
    <rPh sb="0" eb="1">
      <t>ゴ</t>
    </rPh>
    <rPh sb="1" eb="2">
      <t>シュ</t>
    </rPh>
    <rPh sb="2" eb="4">
      <t>コンゴウ</t>
    </rPh>
    <phoneticPr fontId="15"/>
  </si>
  <si>
    <t>三種混合</t>
    <rPh sb="0" eb="1">
      <t>サン</t>
    </rPh>
    <rPh sb="1" eb="2">
      <t>シュ</t>
    </rPh>
    <rPh sb="2" eb="4">
      <t>コンゴウ</t>
    </rPh>
    <phoneticPr fontId="15"/>
  </si>
  <si>
    <t>ジフテリア・百日せき・急性灰白髄炎・破傷風（DTP-IPV）、Hib</t>
    <phoneticPr fontId="4"/>
  </si>
  <si>
    <t>ジフテリア・百日せき・破傷風（DTP）</t>
    <phoneticPr fontId="4"/>
  </si>
  <si>
    <t>二種混合</t>
    <rPh sb="0" eb="1">
      <t>ニ</t>
    </rPh>
    <rPh sb="1" eb="2">
      <t>シュ</t>
    </rPh>
    <rPh sb="2" eb="4">
      <t>コンゴウ</t>
    </rPh>
    <phoneticPr fontId="15"/>
  </si>
  <si>
    <t>麻しん、風しん（ＭＲ）</t>
    <rPh sb="0" eb="1">
      <t>マ</t>
    </rPh>
    <rPh sb="4" eb="5">
      <t>フウ</t>
    </rPh>
    <phoneticPr fontId="15"/>
  </si>
  <si>
    <t>麻しん</t>
    <rPh sb="0" eb="1">
      <t>マ</t>
    </rPh>
    <phoneticPr fontId="15"/>
  </si>
  <si>
    <t>風しん</t>
    <rPh sb="0" eb="1">
      <t>フウ</t>
    </rPh>
    <phoneticPr fontId="15"/>
  </si>
  <si>
    <t>日本脳炎</t>
    <rPh sb="0" eb="2">
      <t>ニホン</t>
    </rPh>
    <rPh sb="2" eb="4">
      <t>ノウエン</t>
    </rPh>
    <phoneticPr fontId="15"/>
  </si>
  <si>
    <t>結核（ＢＣＧ）</t>
    <rPh sb="0" eb="2">
      <t>ケッカク</t>
    </rPh>
    <phoneticPr fontId="15"/>
  </si>
  <si>
    <t>急性灰白髄炎（不活化ポリオ）</t>
    <rPh sb="0" eb="2">
      <t>キュウセイ</t>
    </rPh>
    <rPh sb="2" eb="3">
      <t>ハイ</t>
    </rPh>
    <rPh sb="3" eb="4">
      <t>ハク</t>
    </rPh>
    <rPh sb="4" eb="5">
      <t>ズイ</t>
    </rPh>
    <rPh sb="5" eb="6">
      <t>エン</t>
    </rPh>
    <rPh sb="7" eb="10">
      <t>フカツカ</t>
    </rPh>
    <phoneticPr fontId="15"/>
  </si>
  <si>
    <t>ヒトパピローマ</t>
  </si>
  <si>
    <t>Ｈｉｂ（インフルエンザ菌ｂ型）</t>
    <rPh sb="11" eb="12">
      <t>キン</t>
    </rPh>
    <rPh sb="13" eb="14">
      <t>カタ</t>
    </rPh>
    <phoneticPr fontId="15"/>
  </si>
  <si>
    <t>小児用肺炎球菌</t>
    <rPh sb="0" eb="3">
      <t>ショウニヨウ</t>
    </rPh>
    <rPh sb="3" eb="5">
      <t>ハイエン</t>
    </rPh>
    <rPh sb="5" eb="7">
      <t>キュウキン</t>
    </rPh>
    <phoneticPr fontId="15"/>
  </si>
  <si>
    <t>水痘</t>
    <rPh sb="0" eb="2">
      <t>スイトウ</t>
    </rPh>
    <phoneticPr fontId="15"/>
  </si>
  <si>
    <t>Ｂ型肝炎</t>
    <rPh sb="1" eb="2">
      <t>ガタ</t>
    </rPh>
    <rPh sb="2" eb="4">
      <t>カンエン</t>
    </rPh>
    <phoneticPr fontId="15"/>
  </si>
  <si>
    <t>ロタ</t>
  </si>
  <si>
    <t>ロタリックス</t>
  </si>
  <si>
    <t>ロタテック</t>
  </si>
  <si>
    <t>予診のみ(小児定期のみ)</t>
    <rPh sb="0" eb="1">
      <t>ヨ</t>
    </rPh>
    <rPh sb="1" eb="2">
      <t>シン</t>
    </rPh>
    <rPh sb="5" eb="7">
      <t>ショウニ</t>
    </rPh>
    <rPh sb="7" eb="9">
      <t>テイキ</t>
    </rPh>
    <phoneticPr fontId="15"/>
  </si>
  <si>
    <t>ジフテリア・破傷風（DT）</t>
    <phoneticPr fontId="4"/>
  </si>
  <si>
    <t>ＲＳウイルス（妊婦）</t>
    <rPh sb="7" eb="9">
      <t>ニンプ</t>
    </rPh>
    <phoneticPr fontId="4"/>
  </si>
  <si>
    <t>小　　児</t>
    <rPh sb="0" eb="1">
      <t>ショウ</t>
    </rPh>
    <rPh sb="3" eb="4">
      <t>ジ</t>
    </rPh>
    <phoneticPr fontId="4"/>
  </si>
  <si>
    <t>成　　人</t>
    <rPh sb="0" eb="1">
      <t>シゲル</t>
    </rPh>
    <rPh sb="3" eb="4">
      <t>ヒト</t>
    </rPh>
    <phoneticPr fontId="4"/>
  </si>
  <si>
    <t>小　児</t>
    <rPh sb="0" eb="1">
      <t>ショウ</t>
    </rPh>
    <rPh sb="2" eb="3">
      <t>コ</t>
    </rPh>
    <phoneticPr fontId="4"/>
  </si>
  <si>
    <t>月分）</t>
    <rPh sb="0" eb="2">
      <t>ガツブン</t>
    </rPh>
    <phoneticPr fontId="4"/>
  </si>
  <si>
    <t>※翌月５日までに、つくば市医師会へ提出してください。３月分の報告については、最終報告日である４月５日を厳守してください。</t>
    <rPh sb="13" eb="16">
      <t>イシカイ</t>
    </rPh>
    <phoneticPr fontId="14"/>
  </si>
  <si>
    <t>生活保護(全額助成)</t>
    <rPh sb="0" eb="2">
      <t>セイカツ</t>
    </rPh>
    <rPh sb="2" eb="4">
      <t>ホゴ</t>
    </rPh>
    <rPh sb="5" eb="7">
      <t>ゼンガク</t>
    </rPh>
    <rPh sb="7" eb="9">
      <t>ジョセイ</t>
    </rPh>
    <phoneticPr fontId="4"/>
  </si>
  <si>
    <t>高齢者
インフルエンザ</t>
    <rPh sb="0" eb="3">
      <t>コウレイシャ</t>
    </rPh>
    <phoneticPr fontId="4"/>
  </si>
  <si>
    <t>整理№</t>
    <rPh sb="0" eb="2">
      <t>セイリ</t>
    </rPh>
    <phoneticPr fontId="4"/>
  </si>
  <si>
    <t>予防接種委託料請求書</t>
    <phoneticPr fontId="4"/>
  </si>
  <si>
    <r>
      <rPr>
        <sz val="11"/>
        <color theme="1"/>
        <rFont val="BIZ UDゴシック"/>
        <family val="3"/>
        <charset val="128"/>
      </rPr>
      <t>予診のみ</t>
    </r>
    <r>
      <rPr>
        <sz val="6"/>
        <color theme="1"/>
        <rFont val="BIZ UDゴシック"/>
        <family val="3"/>
        <charset val="128"/>
      </rPr>
      <t xml:space="preserve">
</t>
    </r>
    <r>
      <rPr>
        <sz val="6"/>
        <rFont val="BIZ UDゴシック"/>
        <family val="3"/>
        <charset val="128"/>
      </rPr>
      <t>(小児定期のみ)</t>
    </r>
    <rPh sb="0" eb="2">
      <t>ヨシン</t>
    </rPh>
    <rPh sb="5" eb="7">
      <t>ショウニ</t>
    </rPh>
    <rPh sb="7" eb="9">
      <t>テイキ</t>
    </rPh>
    <phoneticPr fontId="14"/>
  </si>
  <si>
    <t>定期
予防接種
（小児）</t>
    <rPh sb="0" eb="2">
      <t>テイキ</t>
    </rPh>
    <rPh sb="3" eb="5">
      <t>ヨボウ</t>
    </rPh>
    <rPh sb="5" eb="7">
      <t>セッシュ</t>
    </rPh>
    <rPh sb="9" eb="11">
      <t>ショウニ</t>
    </rPh>
    <phoneticPr fontId="4"/>
  </si>
  <si>
    <t>定期
予防接種
（成人）</t>
    <rPh sb="0" eb="2">
      <t>テイキ</t>
    </rPh>
    <rPh sb="3" eb="5">
      <t>ヨボウ</t>
    </rPh>
    <rPh sb="5" eb="7">
      <t>セッシュ</t>
    </rPh>
    <rPh sb="9" eb="11">
      <t>セイジン</t>
    </rPh>
    <phoneticPr fontId="4"/>
  </si>
  <si>
    <t>生
ワクチン</t>
    <rPh sb="0" eb="1">
      <t>ナマ</t>
    </rPh>
    <phoneticPr fontId="4"/>
  </si>
  <si>
    <r>
      <t xml:space="preserve">９価
</t>
    </r>
    <r>
      <rPr>
        <b/>
        <sz val="9"/>
        <rFont val="BIZ UDゴシック"/>
        <family val="3"/>
        <charset val="128"/>
      </rPr>
      <t>(シルガード)</t>
    </r>
    <phoneticPr fontId="4"/>
  </si>
  <si>
    <t>74歳以下</t>
    <rPh sb="2" eb="5">
      <t>サイイカ</t>
    </rPh>
    <phoneticPr fontId="4"/>
  </si>
  <si>
    <t>75歳以上</t>
    <rPh sb="2" eb="5">
      <t>サイイジョウ</t>
    </rPh>
    <phoneticPr fontId="4"/>
  </si>
  <si>
    <t>小児用肺炎球菌</t>
    <rPh sb="0" eb="3">
      <t>ショウニヨウ</t>
    </rPh>
    <rPh sb="3" eb="5">
      <t>ハイエン</t>
    </rPh>
    <rPh sb="5" eb="7">
      <t>キュウキン</t>
    </rPh>
    <phoneticPr fontId="14"/>
  </si>
  <si>
    <t>請求書・実施報告書①～④作成のための入力シート</t>
    <rPh sb="0" eb="3">
      <t>セイキュウショ</t>
    </rPh>
    <rPh sb="4" eb="6">
      <t>ジッシ</t>
    </rPh>
    <rPh sb="6" eb="9">
      <t>ホウコクショ</t>
    </rPh>
    <rPh sb="12" eb="14">
      <t>サクセイ</t>
    </rPh>
    <rPh sb="18" eb="20">
      <t>ニュウリョク</t>
    </rPh>
    <phoneticPr fontId="4"/>
  </si>
  <si>
    <t>件数(件)</t>
    <rPh sb="0" eb="2">
      <t>ケンスウ</t>
    </rPh>
    <rPh sb="3" eb="4">
      <t>ケン</t>
    </rPh>
    <phoneticPr fontId="4"/>
  </si>
  <si>
    <t>小計(件)</t>
    <rPh sb="0" eb="2">
      <t>ショウケイ</t>
    </rPh>
    <rPh sb="3" eb="4">
      <t>ケン</t>
    </rPh>
    <phoneticPr fontId="4"/>
  </si>
  <si>
    <t>４月～５月分+
６月以降分(件)</t>
    <rPh sb="5" eb="6">
      <t>ブン</t>
    </rPh>
    <rPh sb="9" eb="10">
      <t>ガツ</t>
    </rPh>
    <rPh sb="10" eb="12">
      <t>イコウ</t>
    </rPh>
    <rPh sb="12" eb="13">
      <t>ブン</t>
    </rPh>
    <rPh sb="14" eb="15">
      <t>ケン</t>
    </rPh>
    <phoneticPr fontId="4"/>
  </si>
  <si>
    <t>合計件数
(件)</t>
    <rPh sb="0" eb="2">
      <t>ゴウケイ</t>
    </rPh>
    <rPh sb="2" eb="4">
      <t>ケンスウ</t>
    </rPh>
    <rPh sb="6" eb="7">
      <t>ケン</t>
    </rPh>
    <phoneticPr fontId="4"/>
  </si>
  <si>
    <t>高齢者
新型コロナ</t>
    <rPh sb="0" eb="3">
      <t>コウレイシャ</t>
    </rPh>
    <rPh sb="4" eb="6">
      <t>シンガタ</t>
    </rPh>
    <phoneticPr fontId="4"/>
  </si>
  <si>
    <t>おたふくかぜ</t>
    <phoneticPr fontId="4"/>
  </si>
  <si>
    <t>小児用
肺炎球菌</t>
    <rPh sb="0" eb="3">
      <t>ショウニヨウ</t>
    </rPh>
    <rPh sb="4" eb="6">
      <t>ハイエン</t>
    </rPh>
    <rPh sb="6" eb="8">
      <t>キュウキン</t>
    </rPh>
    <phoneticPr fontId="4"/>
  </si>
  <si>
    <r>
      <t xml:space="preserve">HPV
</t>
    </r>
    <r>
      <rPr>
        <b/>
        <sz val="12"/>
        <rFont val="BIZ UDゴシック"/>
        <family val="3"/>
        <charset val="128"/>
      </rPr>
      <t>(ヒトパピローマウイルス)</t>
    </r>
    <phoneticPr fontId="4"/>
  </si>
  <si>
    <r>
      <t xml:space="preserve">Hib
</t>
    </r>
    <r>
      <rPr>
        <b/>
        <sz val="12"/>
        <rFont val="BIZ UDゴシック"/>
        <family val="3"/>
        <charset val="128"/>
      </rPr>
      <t>(インフルエンザ菌ｂ型)</t>
    </r>
    <rPh sb="12" eb="13">
      <t>キン</t>
    </rPh>
    <rPh sb="14" eb="15">
      <t>ガタ</t>
    </rPh>
    <phoneticPr fontId="4"/>
  </si>
  <si>
    <t>つくば市
医療機関コード</t>
    <rPh sb="3" eb="4">
      <t>シ</t>
    </rPh>
    <rPh sb="5" eb="9">
      <t>イリョウキカン</t>
    </rPh>
    <phoneticPr fontId="4"/>
  </si>
  <si>
    <t>医療機関設定
金額(円)</t>
    <rPh sb="0" eb="4">
      <t>イリョウキカン</t>
    </rPh>
    <rPh sb="4" eb="6">
      <t>セッテイ</t>
    </rPh>
    <rPh sb="7" eb="9">
      <t>キンガク</t>
    </rPh>
    <rPh sb="10" eb="11">
      <t>エン</t>
    </rPh>
    <phoneticPr fontId="4"/>
  </si>
  <si>
    <t>インフルエンザ</t>
    <phoneticPr fontId="4"/>
  </si>
  <si>
    <t>代表者氏名</t>
    <rPh sb="0" eb="3">
      <t>ダイヒョウシャ</t>
    </rPh>
    <rPh sb="3" eb="5">
      <t>シメイ</t>
    </rPh>
    <rPh sb="4" eb="5">
      <t>メイ</t>
    </rPh>
    <phoneticPr fontId="14"/>
  </si>
  <si>
    <t>担当者氏名</t>
    <rPh sb="0" eb="3">
      <t>タントウシャ</t>
    </rPh>
    <rPh sb="3" eb="5">
      <t>シメイ</t>
    </rPh>
    <phoneticPr fontId="14"/>
  </si>
  <si>
    <t>生活保護受給者</t>
    <rPh sb="0" eb="2">
      <t>セイカツ</t>
    </rPh>
    <rPh sb="2" eb="4">
      <t>ホゴ</t>
    </rPh>
    <rPh sb="4" eb="7">
      <t>ジュキュウシャ</t>
    </rPh>
    <phoneticPr fontId="14"/>
  </si>
  <si>
    <t>二種混合</t>
    <rPh sb="0" eb="2">
      <t>２シュ</t>
    </rPh>
    <rPh sb="2" eb="4">
      <t>コンゴウ</t>
    </rPh>
    <phoneticPr fontId="14"/>
  </si>
  <si>
    <t>ＲＳ
(妊婦)</t>
    <rPh sb="4" eb="6">
      <t>ニンプ</t>
    </rPh>
    <phoneticPr fontId="4"/>
  </si>
  <si>
    <t>Ｈｉｂ
(インフルエンザ菌ｂ型)</t>
    <rPh sb="12" eb="13">
      <t>キン</t>
    </rPh>
    <rPh sb="14" eb="15">
      <t>カタ</t>
    </rPh>
    <phoneticPr fontId="14"/>
  </si>
  <si>
    <t>生活保護(上限6,000円)</t>
    <rPh sb="0" eb="2">
      <t>セイカツ</t>
    </rPh>
    <rPh sb="2" eb="4">
      <t>ホゴ</t>
    </rPh>
    <rPh sb="5" eb="7">
      <t>ジョウゲン</t>
    </rPh>
    <rPh sb="12" eb="13">
      <t>エン</t>
    </rPh>
    <phoneticPr fontId="4"/>
  </si>
  <si>
    <t>年</t>
    <rPh sb="0" eb="1">
      <t>ネン</t>
    </rPh>
    <phoneticPr fontId="4"/>
  </si>
  <si>
    <t>日</t>
    <rPh sb="0" eb="1">
      <t>ニチ</t>
    </rPh>
    <phoneticPr fontId="4"/>
  </si>
  <si>
    <t>代表者氏名</t>
    <rPh sb="3" eb="5">
      <t>シメイ</t>
    </rPh>
    <phoneticPr fontId="4"/>
  </si>
  <si>
    <t>担当者氏名</t>
    <rPh sb="0" eb="2">
      <t>タントウ</t>
    </rPh>
    <rPh sb="3" eb="5">
      <t>シメイ</t>
    </rPh>
    <phoneticPr fontId="4"/>
  </si>
  <si>
    <t>月分</t>
    <rPh sb="0" eb="2">
      <t>ガツブン</t>
    </rPh>
    <phoneticPr fontId="4"/>
  </si>
  <si>
    <t>月</t>
    <rPh sb="0" eb="1">
      <t>ツキ</t>
    </rPh>
    <phoneticPr fontId="4"/>
  </si>
  <si>
    <t>予防接種実施報告書①　（定期・任意）</t>
    <rPh sb="0" eb="4">
      <t>ヨボウセッシュ</t>
    </rPh>
    <rPh sb="4" eb="6">
      <t>ジッシ</t>
    </rPh>
    <rPh sb="6" eb="8">
      <t>ホウコク</t>
    </rPh>
    <rPh sb="8" eb="9">
      <t>ショ</t>
    </rPh>
    <rPh sb="12" eb="14">
      <t>テイキ</t>
    </rPh>
    <rPh sb="15" eb="17">
      <t>ニンイ</t>
    </rPh>
    <phoneticPr fontId="14"/>
  </si>
  <si>
    <t>予防接種実施報告書②　（高齢者インフルエンザ）</t>
    <rPh sb="0" eb="4">
      <t>ヨボウセッシュ</t>
    </rPh>
    <rPh sb="4" eb="6">
      <t>ジッシ</t>
    </rPh>
    <rPh sb="6" eb="9">
      <t>ホウコクショ</t>
    </rPh>
    <rPh sb="12" eb="15">
      <t>コウレイシャ</t>
    </rPh>
    <phoneticPr fontId="14"/>
  </si>
  <si>
    <t>□</t>
    <phoneticPr fontId="4"/>
  </si>
  <si>
    <r>
      <t>【提出前の予診票確認欄】　</t>
    </r>
    <r>
      <rPr>
        <b/>
        <sz val="12"/>
        <rFont val="BIZ UDゴシック"/>
        <family val="3"/>
        <charset val="128"/>
      </rPr>
      <t>※以下の内容を確認し、□に</t>
    </r>
    <r>
      <rPr>
        <b/>
        <sz val="12"/>
        <rFont val="Segoe UI Symbol"/>
        <family val="2"/>
      </rPr>
      <t>✔</t>
    </r>
    <r>
      <rPr>
        <b/>
        <sz val="12"/>
        <rFont val="BIZ UDゴシック"/>
        <family val="2"/>
        <charset val="128"/>
      </rPr>
      <t>を付け</t>
    </r>
    <r>
      <rPr>
        <b/>
        <sz val="12"/>
        <rFont val="BIZ UDゴシック"/>
        <family val="3"/>
        <charset val="128"/>
      </rPr>
      <t>てください。</t>
    </r>
    <rPh sb="1" eb="3">
      <t>テイシュツ</t>
    </rPh>
    <rPh sb="3" eb="4">
      <t>マエ</t>
    </rPh>
    <rPh sb="5" eb="8">
      <t>ヨシンヒョウ</t>
    </rPh>
    <rPh sb="8" eb="10">
      <t>カクニン</t>
    </rPh>
    <rPh sb="10" eb="11">
      <t>ラン</t>
    </rPh>
    <rPh sb="14" eb="16">
      <t>イカ</t>
    </rPh>
    <rPh sb="17" eb="19">
      <t>ナイヨウ</t>
    </rPh>
    <rPh sb="20" eb="22">
      <t>カクニン</t>
    </rPh>
    <rPh sb="28" eb="29">
      <t>ツ</t>
    </rPh>
    <phoneticPr fontId="14"/>
  </si>
  <si>
    <t>予診票の枚数は請求件数と合っていますか。</t>
    <phoneticPr fontId="4"/>
  </si>
  <si>
    <r>
      <rPr>
        <b/>
        <u/>
        <sz val="12"/>
        <color theme="1"/>
        <rFont val="BIZ UDゴシック"/>
        <family val="3"/>
        <charset val="128"/>
      </rPr>
      <t>を確認し、青字で追記</t>
    </r>
    <r>
      <rPr>
        <sz val="12"/>
        <color theme="1"/>
        <rFont val="BIZ UDゴシック"/>
        <family val="3"/>
        <charset val="128"/>
      </rPr>
      <t>してください。なお、</t>
    </r>
    <r>
      <rPr>
        <b/>
        <u/>
        <sz val="12"/>
        <color theme="1"/>
        <rFont val="BIZ UDゴシック"/>
        <family val="3"/>
        <charset val="128"/>
      </rPr>
      <t>印字のない予診票は、助成区分毎の予診票</t>
    </r>
    <phoneticPr fontId="4"/>
  </si>
  <si>
    <r>
      <rPr>
        <b/>
        <u/>
        <sz val="12"/>
        <color theme="1"/>
        <rFont val="BIZ UDゴシック"/>
        <family val="3"/>
        <charset val="128"/>
      </rPr>
      <t>の束の一番上</t>
    </r>
    <r>
      <rPr>
        <sz val="12"/>
        <color theme="1"/>
        <rFont val="BIZ UDゴシック"/>
        <family val="3"/>
        <charset val="128"/>
      </rPr>
      <t>に並べてください。</t>
    </r>
    <phoneticPr fontId="4"/>
  </si>
  <si>
    <t>ワクチン種別</t>
    <rPh sb="4" eb="6">
      <t>シュベツ</t>
    </rPh>
    <phoneticPr fontId="4"/>
  </si>
  <si>
    <t>60～64歳</t>
    <rPh sb="5" eb="6">
      <t>サイ</t>
    </rPh>
    <phoneticPr fontId="4"/>
  </si>
  <si>
    <t>65歳以上</t>
    <rPh sb="2" eb="5">
      <t>サイイジョウ</t>
    </rPh>
    <phoneticPr fontId="4"/>
  </si>
  <si>
    <t>一般</t>
    <rPh sb="0" eb="2">
      <t>イッパン</t>
    </rPh>
    <phoneticPr fontId="4"/>
  </si>
  <si>
    <t>74歳以下</t>
    <rPh sb="2" eb="5">
      <t>サイイカ</t>
    </rPh>
    <phoneticPr fontId="4"/>
  </si>
  <si>
    <t>75歳以上</t>
    <rPh sb="2" eb="5">
      <t>サイイジョウ</t>
    </rPh>
    <phoneticPr fontId="4"/>
  </si>
  <si>
    <t>円</t>
    <rPh sb="0" eb="1">
      <t>エン</t>
    </rPh>
    <phoneticPr fontId="4"/>
  </si>
  <si>
    <t>全額助成</t>
    <rPh sb="0" eb="2">
      <t>ゼンガク</t>
    </rPh>
    <rPh sb="2" eb="4">
      <t>ジョセイ</t>
    </rPh>
    <phoneticPr fontId="4"/>
  </si>
  <si>
    <t>合計</t>
    <rPh sb="0" eb="2">
      <t>ゴウケイ</t>
    </rPh>
    <phoneticPr fontId="4"/>
  </si>
  <si>
    <t>不活化
ワクチン</t>
    <rPh sb="0" eb="3">
      <t>フカツカ</t>
    </rPh>
    <phoneticPr fontId="4"/>
  </si>
  <si>
    <t>生活保護
受給者</t>
    <rPh sb="0" eb="2">
      <t>セイカツ</t>
    </rPh>
    <rPh sb="2" eb="4">
      <t>ホゴ</t>
    </rPh>
    <rPh sb="5" eb="8">
      <t>ジュキュウシャ</t>
    </rPh>
    <phoneticPr fontId="4"/>
  </si>
  <si>
    <t>氏名や住所等が印字されている予診票のみ提出していますか。</t>
    <phoneticPr fontId="4"/>
  </si>
  <si>
    <t>原則、印字されている予診票のみ請求可能です。</t>
    <phoneticPr fontId="4"/>
  </si>
  <si>
    <r>
      <t>やむを得ず印字のない予診票を使用する場合には、</t>
    </r>
    <r>
      <rPr>
        <b/>
        <u/>
        <sz val="12"/>
        <color theme="1"/>
        <rFont val="BIZ UDゴシック"/>
        <family val="3"/>
        <charset val="128"/>
      </rPr>
      <t>接種前に市に「対象者の宛名番号」</t>
    </r>
    <rPh sb="23" eb="25">
      <t>セッシュ</t>
    </rPh>
    <phoneticPr fontId="4"/>
  </si>
  <si>
    <t>件</t>
    <rPh sb="0" eb="1">
      <t>ケン</t>
    </rPh>
    <phoneticPr fontId="4"/>
  </si>
  <si>
    <t>合計件数</t>
    <rPh sb="0" eb="2">
      <t>ゴウケイ</t>
    </rPh>
    <rPh sb="2" eb="4">
      <t>ケンスウ</t>
    </rPh>
    <phoneticPr fontId="4"/>
  </si>
  <si>
    <t>件</t>
    <rPh sb="0" eb="1">
      <t>ケン</t>
    </rPh>
    <phoneticPr fontId="4"/>
  </si>
  <si>
    <t>合計金額</t>
    <rPh sb="0" eb="4">
      <t>ゴウケイキンガク</t>
    </rPh>
    <phoneticPr fontId="4"/>
  </si>
  <si>
    <t>予防接種実施報告書③　（高齢者新型コロナ）</t>
    <rPh sb="0" eb="4">
      <t>ヨボウセッシュ</t>
    </rPh>
    <rPh sb="4" eb="6">
      <t>ジッシ</t>
    </rPh>
    <rPh sb="6" eb="9">
      <t>ホウコクショ</t>
    </rPh>
    <rPh sb="12" eb="15">
      <t>コウレイシャ</t>
    </rPh>
    <rPh sb="15" eb="17">
      <t>シンガタ</t>
    </rPh>
    <phoneticPr fontId="14"/>
  </si>
  <si>
    <t>報告件数
（件）</t>
    <rPh sb="0" eb="2">
      <t>ホウコク</t>
    </rPh>
    <rPh sb="2" eb="4">
      <t>ケンスウ</t>
    </rPh>
    <rPh sb="6" eb="7">
      <t>ケン</t>
    </rPh>
    <phoneticPr fontId="14"/>
  </si>
  <si>
    <t>報告件数</t>
    <rPh sb="0" eb="2">
      <t>ホウコク</t>
    </rPh>
    <rPh sb="2" eb="4">
      <t>ケンスウ</t>
    </rPh>
    <phoneticPr fontId="4"/>
  </si>
  <si>
    <t>金額（税込）</t>
    <rPh sb="0" eb="2">
      <t>キンガク</t>
    </rPh>
    <rPh sb="3" eb="5">
      <t>ゼイコ</t>
    </rPh>
    <phoneticPr fontId="4"/>
  </si>
  <si>
    <t>（税込）</t>
    <rPh sb="1" eb="3">
      <t>ゼイコ</t>
    </rPh>
    <phoneticPr fontId="4"/>
  </si>
  <si>
    <t>生活保護(上限7,200円)</t>
    <rPh sb="0" eb="2">
      <t>セイカツ</t>
    </rPh>
    <rPh sb="2" eb="4">
      <t>ホゴ</t>
    </rPh>
    <rPh sb="5" eb="7">
      <t>ジョウゲン</t>
    </rPh>
    <rPh sb="12" eb="13">
      <t>エン</t>
    </rPh>
    <phoneticPr fontId="4"/>
  </si>
  <si>
    <t>請求金額
（税込）</t>
    <rPh sb="0" eb="2">
      <t>セイキュウ</t>
    </rPh>
    <rPh sb="2" eb="4">
      <t>キンガク</t>
    </rPh>
    <rPh sb="6" eb="8">
      <t>ゼイコ</t>
    </rPh>
    <phoneticPr fontId="4"/>
  </si>
  <si>
    <t>円（税込）</t>
    <rPh sb="0" eb="1">
      <t>エン</t>
    </rPh>
    <rPh sb="2" eb="4">
      <t>ゼイコ</t>
    </rPh>
    <phoneticPr fontId="4"/>
  </si>
  <si>
    <t>請求金額
（税込）</t>
    <rPh sb="0" eb="2">
      <t>セイキュウ</t>
    </rPh>
    <rPh sb="2" eb="4">
      <t>キンガク</t>
    </rPh>
    <rPh sb="6" eb="8">
      <t>ゼイコ</t>
    </rPh>
    <phoneticPr fontId="14"/>
  </si>
  <si>
    <t>生後６か月以上
３歳未満</t>
    <rPh sb="0" eb="2">
      <t>セイゴ</t>
    </rPh>
    <rPh sb="4" eb="5">
      <t>ゲツ</t>
    </rPh>
    <rPh sb="5" eb="7">
      <t>イジョウ</t>
    </rPh>
    <rPh sb="9" eb="12">
      <t>サイミマン</t>
    </rPh>
    <phoneticPr fontId="14"/>
  </si>
  <si>
    <t>３歳以上
13歳未満</t>
    <rPh sb="1" eb="4">
      <t>サイイジョウ</t>
    </rPh>
    <rPh sb="7" eb="10">
      <t>サイミマン</t>
    </rPh>
    <phoneticPr fontId="14"/>
  </si>
  <si>
    <t>13歳以上
中学３年生相当以下(15歳以下)</t>
    <rPh sb="2" eb="5">
      <t>サイイジョウ</t>
    </rPh>
    <rPh sb="6" eb="8">
      <t>チュウガク</t>
    </rPh>
    <rPh sb="9" eb="10">
      <t>ネン</t>
    </rPh>
    <rPh sb="10" eb="11">
      <t>セイ</t>
    </rPh>
    <rPh sb="11" eb="13">
      <t>ソウトウ</t>
    </rPh>
    <rPh sb="13" eb="15">
      <t>イカ</t>
    </rPh>
    <rPh sb="18" eb="19">
      <t>サイ</t>
    </rPh>
    <rPh sb="19" eb="21">
      <t>イカ</t>
    </rPh>
    <phoneticPr fontId="14"/>
  </si>
  <si>
    <t>件</t>
    <rPh sb="0" eb="1">
      <t>ケン</t>
    </rPh>
    <phoneticPr fontId="4"/>
  </si>
  <si>
    <t>円</t>
    <rPh sb="0" eb="1">
      <t>エン</t>
    </rPh>
    <phoneticPr fontId="4"/>
  </si>
  <si>
    <t>接種量</t>
    <rPh sb="0" eb="2">
      <t>セッシュ</t>
    </rPh>
    <rPh sb="2" eb="3">
      <t>リョウ</t>
    </rPh>
    <phoneticPr fontId="4"/>
  </si>
  <si>
    <t>予防接種実施報告書④　（小児インフルエンザ）</t>
    <rPh sb="12" eb="14">
      <t>ショウニ</t>
    </rPh>
    <phoneticPr fontId="4"/>
  </si>
  <si>
    <t>助成単価
（税込）</t>
    <rPh sb="0" eb="2">
      <t>ジョセイ</t>
    </rPh>
    <rPh sb="2" eb="4">
      <t>タンカ</t>
    </rPh>
    <rPh sb="6" eb="8">
      <t>ゼイコ</t>
    </rPh>
    <phoneticPr fontId="4"/>
  </si>
  <si>
    <t>助成単価
（税込）</t>
    <rPh sb="0" eb="2">
      <t>ジョセイ</t>
    </rPh>
    <rPh sb="2" eb="4">
      <t>タンカ</t>
    </rPh>
    <rPh sb="6" eb="8">
      <t>ゼイコ</t>
    </rPh>
    <phoneticPr fontId="14"/>
  </si>
  <si>
    <t>２歳以上</t>
    <phoneticPr fontId="4"/>
  </si>
  <si>
    <t>部分に件数等をご入力ください。入力後は</t>
    <rPh sb="0" eb="2">
      <t>ブブン</t>
    </rPh>
    <rPh sb="3" eb="5">
      <t>ケンスウ</t>
    </rPh>
    <rPh sb="5" eb="6">
      <t>トウ</t>
    </rPh>
    <phoneticPr fontId="4"/>
  </si>
  <si>
    <t>↓全医療機関入力必須項目</t>
    <rPh sb="1" eb="2">
      <t>ゼン</t>
    </rPh>
    <rPh sb="2" eb="4">
      <t>イリョウ</t>
    </rPh>
    <rPh sb="4" eb="6">
      <t>キカン</t>
    </rPh>
    <rPh sb="6" eb="8">
      <t>ニュウリョク</t>
    </rPh>
    <rPh sb="8" eb="10">
      <t>ヒッス</t>
    </rPh>
    <rPh sb="10" eb="12">
      <t>コウモク</t>
    </rPh>
    <phoneticPr fontId="4"/>
  </si>
  <si>
    <t>黄　色</t>
    <rPh sb="0" eb="1">
      <t>キ</t>
    </rPh>
    <rPh sb="2" eb="3">
      <t>イロ</t>
    </rPh>
    <phoneticPr fontId="4"/>
  </si>
  <si>
    <t>水　色</t>
    <rPh sb="0" eb="1">
      <t>ミズ</t>
    </rPh>
    <rPh sb="2" eb="3">
      <t>イロ</t>
    </rPh>
    <phoneticPr fontId="4"/>
  </si>
  <si>
    <t>接種年月</t>
    <rPh sb="0" eb="2">
      <t>セッシュ</t>
    </rPh>
    <rPh sb="2" eb="4">
      <t>ネンゲツ</t>
    </rPh>
    <phoneticPr fontId="4"/>
  </si>
  <si>
    <t>に色が変わります。入力した内容は、請求書・実施報告書①～④に自動で反映されます。</t>
    <rPh sb="1" eb="2">
      <t>イロ</t>
    </rPh>
    <rPh sb="3" eb="4">
      <t>カ</t>
    </rPh>
    <rPh sb="30" eb="32">
      <t>ジドウ</t>
    </rPh>
    <phoneticPr fontId="4"/>
  </si>
  <si>
    <t>令和８年度（2026年度）　予防接種・医療機関健診協力医療機関一覧（R8.1.28時点）</t>
    <rPh sb="0" eb="2">
      <t>レイワ</t>
    </rPh>
    <rPh sb="3" eb="5">
      <t>ネンド</t>
    </rPh>
    <rPh sb="10" eb="12">
      <t>ネンド</t>
    </rPh>
    <rPh sb="14" eb="16">
      <t>ヨボウ</t>
    </rPh>
    <rPh sb="16" eb="18">
      <t>セッシュ</t>
    </rPh>
    <rPh sb="19" eb="25">
      <t>イリョウキカンケンシン</t>
    </rPh>
    <rPh sb="25" eb="27">
      <t>キョウリョク</t>
    </rPh>
    <rPh sb="27" eb="29">
      <t>イリョウ</t>
    </rPh>
    <rPh sb="29" eb="31">
      <t>キカン</t>
    </rPh>
    <rPh sb="31" eb="33">
      <t>イチラン</t>
    </rPh>
    <rPh sb="41" eb="43">
      <t>ジテン</t>
    </rPh>
    <phoneticPr fontId="4"/>
  </si>
  <si>
    <t>整理№</t>
    <phoneticPr fontId="4"/>
  </si>
  <si>
    <t>あいつくばクリニック</t>
  </si>
  <si>
    <t>あいつくばくりにっく</t>
  </si>
  <si>
    <t>下広岡</t>
  </si>
  <si>
    <t>研究学園</t>
  </si>
  <si>
    <t>春日</t>
  </si>
  <si>
    <t>つくば市春日2-3-17</t>
  </si>
  <si>
    <t>上ノ室</t>
  </si>
  <si>
    <t>アグリホームクリニック つくば</t>
  </si>
  <si>
    <t>あぐりほーむくりにっく　つくば</t>
  </si>
  <si>
    <t>若森</t>
  </si>
  <si>
    <t>つくば市若森字谷津1267-2</t>
  </si>
  <si>
    <t>medagricaret11@gmail.com</t>
  </si>
  <si>
    <t>田水山</t>
  </si>
  <si>
    <t>atsushi.clinic@gmail.com</t>
  </si>
  <si>
    <t>アグリホームクリニック つくばみらい</t>
  </si>
  <si>
    <t>あふりほーむくりにっく　つくばみら</t>
  </si>
  <si>
    <t>つくばみらい市</t>
  </si>
  <si>
    <t>0297-38-8578</t>
  </si>
  <si>
    <t>medagricare11@gmail.com</t>
  </si>
  <si>
    <t>天貝整形外科クリニック</t>
  </si>
  <si>
    <t>羽成</t>
  </si>
  <si>
    <t>つくば市羽成686-18</t>
  </si>
  <si>
    <t>mage.work.mage@gmail.com</t>
  </si>
  <si>
    <t>小野崎</t>
  </si>
  <si>
    <t>ありま皮膚科クリニック</t>
  </si>
  <si>
    <t>つくばみらい市紫峰ヶ丘1-7-4</t>
  </si>
  <si>
    <t>0297-38-6116</t>
  </si>
  <si>
    <t>arimahifuka6@gmail.com</t>
  </si>
  <si>
    <t>飯岡医院</t>
  </si>
  <si>
    <t>飯村医院</t>
  </si>
  <si>
    <t>北条</t>
  </si>
  <si>
    <t>300-4231</t>
  </si>
  <si>
    <t>つくば市北条4326-2</t>
  </si>
  <si>
    <t>wef050@city.tsukba.lg.jp</t>
  </si>
  <si>
    <t>並木</t>
  </si>
  <si>
    <t>つくば市並木4-4-2並木ショッピングセンター2階</t>
  </si>
  <si>
    <t>ikegmihifu@yahoo.co.jp</t>
  </si>
  <si>
    <t>ikegamihifu@yahoo.co.jp</t>
  </si>
  <si>
    <t>高野台</t>
  </si>
  <si>
    <t>305-0074</t>
  </si>
  <si>
    <t>つくばみらい市紫峰ヶ丘1－8－3</t>
  </si>
  <si>
    <t>いちはら病院</t>
  </si>
  <si>
    <t>大曽根</t>
  </si>
  <si>
    <t>864-0303</t>
  </si>
  <si>
    <t>みどりの</t>
  </si>
  <si>
    <t>大角豆</t>
  </si>
  <si>
    <t>つくば市谷田部７７６</t>
  </si>
  <si>
    <t>おいかわ腎泌尿器クリニック</t>
  </si>
  <si>
    <t>面野井</t>
  </si>
  <si>
    <t>886-3741</t>
  </si>
  <si>
    <t>梅園</t>
  </si>
  <si>
    <t>つくば市梅園2-20-9</t>
  </si>
  <si>
    <t>大野医院</t>
  </si>
  <si>
    <t>島名</t>
  </si>
  <si>
    <t>つくば市島名634</t>
  </si>
  <si>
    <t>doctor.ohno@gmail.com</t>
  </si>
  <si>
    <t>筑穂</t>
  </si>
  <si>
    <t>古来</t>
  </si>
  <si>
    <t>岡田医院</t>
  </si>
  <si>
    <t>305-0023</t>
  </si>
  <si>
    <t>つくば市上ノ室１６１１</t>
  </si>
  <si>
    <t>西大橋</t>
  </si>
  <si>
    <t>つくば市みどりの1－31－９みどりのメディカルモール１階</t>
  </si>
  <si>
    <t>沼田</t>
  </si>
  <si>
    <t>oguo_med_7055@yahoo.co.jp</t>
  </si>
  <si>
    <t>小田</t>
  </si>
  <si>
    <t>栗原未子　廣瀬友理</t>
  </si>
  <si>
    <t>odanaika@clear.ocn.ne.jp</t>
  </si>
  <si>
    <t>上広岡</t>
  </si>
  <si>
    <t>学園の森キッズクリニック</t>
  </si>
  <si>
    <t>学園の森</t>
  </si>
  <si>
    <t>305-0816</t>
  </si>
  <si>
    <t>つくば市学園の森2-21-1</t>
  </si>
  <si>
    <t>笠井整形外科医院</t>
  </si>
  <si>
    <t>高崎</t>
  </si>
  <si>
    <t>300-1245</t>
  </si>
  <si>
    <t>つくば市高崎2277-13</t>
  </si>
  <si>
    <t>樫村内科消化器科クリニック</t>
  </si>
  <si>
    <t>つくば市下広岡744－1</t>
  </si>
  <si>
    <t>029-863-0606</t>
  </si>
  <si>
    <t>hiromasa@kashi-mura.org</t>
  </si>
  <si>
    <t>みどりの中央</t>
  </si>
  <si>
    <t>苅間</t>
  </si>
  <si>
    <t>土浦市</t>
  </si>
  <si>
    <t>土浦市小山田1-393</t>
  </si>
  <si>
    <t>東平塚</t>
  </si>
  <si>
    <t>作谷</t>
  </si>
  <si>
    <t>茎崎アオイ病院</t>
  </si>
  <si>
    <t>天宝喜</t>
  </si>
  <si>
    <t>栗原</t>
  </si>
  <si>
    <t>下平塚</t>
  </si>
  <si>
    <t>研究学園いいむら耳鼻咽喉科</t>
  </si>
  <si>
    <t>つくば市研究学園5-12-4　研究学園駅前岡田ビル3階</t>
    <rPh sb="26" eb="27">
      <t>カイ</t>
    </rPh>
    <phoneticPr fontId="1"/>
  </si>
  <si>
    <t>つくば市研究学園5-12-4　研究学園駅前岡田ビル5階</t>
  </si>
  <si>
    <t>小池医院</t>
  </si>
  <si>
    <t>305-0881</t>
  </si>
  <si>
    <t>つくば市みどりの2-31-12</t>
  </si>
  <si>
    <t>こくさいはーとすりーぷくりにっくつくば</t>
  </si>
  <si>
    <t>西平塚</t>
  </si>
  <si>
    <t>suematsu@tf7.so-net.ne.jp</t>
  </si>
  <si>
    <t>つくば市筑穂2-7-1 ボヌール・リュミエール 1-101</t>
  </si>
  <si>
    <t>上横場</t>
  </si>
  <si>
    <t>つくば市みどりの1-31-9　みどりのメディカルモール3階</t>
  </si>
  <si>
    <t>sakaiseikei.sakai@gmail.com</t>
  </si>
  <si>
    <t>松野木</t>
  </si>
  <si>
    <t>つくば市松野木162-7</t>
  </si>
  <si>
    <t>国松</t>
  </si>
  <si>
    <t>300-4354</t>
  </si>
  <si>
    <t>つくば市国松855-2</t>
  </si>
  <si>
    <t>wef050@city.tsukuba.lg.jp</t>
  </si>
  <si>
    <t>つくば市筑穂2丁目4-12</t>
  </si>
  <si>
    <t>さくま皮フ科クリニック</t>
  </si>
  <si>
    <t>つくば市研究学園5-5-16</t>
  </si>
  <si>
    <t>sakuma.navision@gmail.com</t>
  </si>
  <si>
    <t>さくら内科・呼吸器内科クリニック</t>
  </si>
  <si>
    <t>手代木</t>
  </si>
  <si>
    <t>305-0834</t>
  </si>
  <si>
    <t>つくば市手代木1936-9</t>
  </si>
  <si>
    <t>サンシャイン・クリニック</t>
  </si>
  <si>
    <t>吉沼</t>
  </si>
  <si>
    <t>耳鼻咽喉科　大橋医院</t>
  </si>
  <si>
    <t>305-0043</t>
  </si>
  <si>
    <t>つくば市大角豆949-10</t>
  </si>
  <si>
    <t>wef050@city.tsuba.lg.jp</t>
  </si>
  <si>
    <t>渋谷クリニック</t>
  </si>
  <si>
    <t>金田</t>
  </si>
  <si>
    <t>305-0018</t>
  </si>
  <si>
    <t>つくば市金田２０２９－１</t>
  </si>
  <si>
    <t>東</t>
  </si>
  <si>
    <t>shimizusuzuki2525@gmail.com</t>
  </si>
  <si>
    <t>自由ヶ丘</t>
  </si>
  <si>
    <t>庄司クリニック</t>
  </si>
  <si>
    <t>中野</t>
  </si>
  <si>
    <t>shojiclinic2016@gmail.com</t>
  </si>
  <si>
    <t xml:space="preserve">杉谷メディカルクリニック  </t>
  </si>
  <si>
    <t>鈴木医院</t>
  </si>
  <si>
    <t>305-0001</t>
  </si>
  <si>
    <t>つくば市栗原757</t>
  </si>
  <si>
    <t>竹園</t>
  </si>
  <si>
    <t>つくば市竹園1丁目4番地1　南3パークビル1F</t>
  </si>
  <si>
    <t>せせらぎ在宅クリニック</t>
  </si>
  <si>
    <t>竹園ファミリークリニック</t>
  </si>
  <si>
    <t>つくば市上横場2290-6</t>
  </si>
  <si>
    <t>tamura.iin.tsukuba@gmail.com</t>
  </si>
  <si>
    <t>つくば市学園の森２ー４０ー１</t>
  </si>
  <si>
    <t>高見原</t>
  </si>
  <si>
    <t>029-869-8666</t>
  </si>
  <si>
    <t>健診担当者へ</t>
  </si>
  <si>
    <t>つくば市春日3-1-1　つくばクリニックセンタービル4階</t>
  </si>
  <si>
    <t>つくばLAファミリークリニック</t>
  </si>
  <si>
    <t>つくばえるえーふぁみりーくりにっく</t>
  </si>
  <si>
    <t>吾妻</t>
    <rPh sb="0" eb="2">
      <t>アズマ</t>
    </rPh>
    <phoneticPr fontId="1"/>
  </si>
  <si>
    <t>305-0031</t>
  </si>
  <si>
    <t>つくば市吾妻2－4－18　ディールつくば２階</t>
    <rPh sb="3" eb="4">
      <t>シ</t>
    </rPh>
    <rPh sb="4" eb="6">
      <t>アズマ</t>
    </rPh>
    <rPh sb="21" eb="22">
      <t>カイ</t>
    </rPh>
    <phoneticPr fontId="1"/>
  </si>
  <si>
    <t>jimu1929_1@yahoo.co.jp</t>
  </si>
  <si>
    <t>029-836-1983</t>
  </si>
  <si>
    <t>健診センター直通</t>
  </si>
  <si>
    <t>kensin@gakuen-hospital.or.jp</t>
  </si>
  <si>
    <t>つくば眼科　山田医院</t>
  </si>
  <si>
    <t>つくば市春日4-12-7</t>
  </si>
  <si>
    <t>029-858-9589</t>
  </si>
  <si>
    <t>インフルエンザワクチン受付用</t>
  </si>
  <si>
    <t>iji@ad.tsukuba-tech.ac.jp</t>
  </si>
  <si>
    <t>つくば市島名2610-1</t>
  </si>
  <si>
    <t>要</t>
  </si>
  <si>
    <t>水堀</t>
  </si>
  <si>
    <t>つくば市水堀485-1</t>
    <rPh sb="4" eb="6">
      <t>ミズボリ</t>
    </rPh>
    <phoneticPr fontId="1"/>
  </si>
  <si>
    <t>非公表</t>
    <rPh sb="0" eb="1">
      <t>ヒ</t>
    </rPh>
    <rPh sb="1" eb="3">
      <t>コウヒョウ</t>
    </rPh>
    <phoneticPr fontId="1"/>
  </si>
  <si>
    <t>つくばこくさいぶれすとあんどれでぃーすくりにっく</t>
  </si>
  <si>
    <t>吾妻</t>
  </si>
  <si>
    <t>つくば市吾妻2-8-8　つくばシティアビル2Ｆ</t>
  </si>
  <si>
    <t>西大沼</t>
  </si>
  <si>
    <t>つくば市吾妻2－8－8　シティアビル４F</t>
  </si>
  <si>
    <t>smatsumoto@cityia.jp</t>
  </si>
  <si>
    <t>つくば市春日3-1-1つくばクリニックセンタービル3階</t>
  </si>
  <si>
    <t>hideputin@gmail.com</t>
  </si>
  <si>
    <t>つくば腎クリニック</t>
  </si>
  <si>
    <t>305-0034</t>
  </si>
  <si>
    <t>861-0100</t>
  </si>
  <si>
    <t>つくば心臓血管内科メイクリニック</t>
  </si>
  <si>
    <t>つくば市下広岡1055-280</t>
  </si>
  <si>
    <t>つくば市竹園１－６－１つくばビルディング4階</t>
  </si>
  <si>
    <t>tukuba-soai-sinryo@vega.ocn.ne.jp</t>
  </si>
  <si>
    <t>つくば市研究学園５丁目１９番地イーアスつくば</t>
  </si>
  <si>
    <t>つくばねむりとこころのクリニック</t>
  </si>
  <si>
    <t>妻木</t>
  </si>
  <si>
    <t>つくば市妻木637-1</t>
  </si>
  <si>
    <t>info@sleep-mental-tsukuba.com</t>
  </si>
  <si>
    <t>300-1252</t>
  </si>
  <si>
    <t>つくば白亜クリニック</t>
  </si>
  <si>
    <t>つくば市みどりの2丁目４０番地２</t>
  </si>
  <si>
    <t>iizumi-i@sepia.plala.or.jp</t>
  </si>
  <si>
    <t>tsukuba-ijika@tsukuba-hospital.jp</t>
  </si>
  <si>
    <t>花室</t>
  </si>
  <si>
    <t>akihira@me.com</t>
  </si>
  <si>
    <t>つくばフラワー耳鼻咽喉科</t>
  </si>
  <si>
    <t>305-0032</t>
  </si>
  <si>
    <t>つくばみらいえんどうれでぃーすくりにっく</t>
  </si>
  <si>
    <t>天久保</t>
  </si>
  <si>
    <t>筑波メディカルセンター病院</t>
  </si>
  <si>
    <t>305-8558</t>
  </si>
  <si>
    <t>つくば市天久保１－３－１</t>
  </si>
  <si>
    <t>つくばレディースライフクリニック</t>
  </si>
  <si>
    <t>つくばれでぃーすらいふくりにっく</t>
  </si>
  <si>
    <t>倉掛</t>
  </si>
  <si>
    <t>305-0024</t>
  </si>
  <si>
    <t>つくば市倉掛878-1</t>
    <rPh sb="3" eb="4">
      <t>シ</t>
    </rPh>
    <rPh sb="4" eb="6">
      <t>クラカケ</t>
    </rPh>
    <phoneticPr fontId="1"/>
  </si>
  <si>
    <t>893-5355</t>
  </si>
  <si>
    <t>office@tsukuba-ladieslife.com</t>
  </si>
  <si>
    <t>辻仲つくば胃と大腸内視鏡・肛門外科クリニック</t>
  </si>
  <si>
    <t>t-tsukuba@gpro.com</t>
  </si>
  <si>
    <t>館野</t>
  </si>
  <si>
    <t>togoiinn@outlook.jp</t>
  </si>
  <si>
    <t>田倉</t>
  </si>
  <si>
    <t>tshp-somu02@kenjin.or.jp</t>
  </si>
  <si>
    <t>篠崎</t>
  </si>
  <si>
    <t>なかざわクリニック</t>
  </si>
  <si>
    <t>つくばみらい市紫峰ヶ丘１-６-７</t>
  </si>
  <si>
    <t>0297-34-1122</t>
  </si>
  <si>
    <t>成島クリニック</t>
  </si>
  <si>
    <t>予防接種担当者への直通</t>
  </si>
  <si>
    <t>鬼ケ窪</t>
  </si>
  <si>
    <t>B-leafメディカル内科小児科クリニック</t>
  </si>
  <si>
    <t>びーりーふめでぃかるないか・しょうにかくりにっく</t>
  </si>
  <si>
    <t>つくば市小野崎446ー１</t>
  </si>
  <si>
    <t>Lily8567070@gmail.com</t>
  </si>
  <si>
    <t>つくばみらい市板橋2258－2</t>
  </si>
  <si>
    <t>dennsinn92@gmail.com</t>
  </si>
  <si>
    <t>ヒルトップクリニック</t>
  </si>
  <si>
    <t>佐</t>
  </si>
  <si>
    <t>流星台</t>
  </si>
  <si>
    <t>ふかやないかりうまちくりにっく</t>
  </si>
  <si>
    <t>つくば市谷田部８７２番地（陣場Ｇ１７街区１）ＨＧ陣場ビル２０１</t>
  </si>
  <si>
    <t>花畑</t>
  </si>
  <si>
    <t>ホームオンクリニックつくば</t>
  </si>
  <si>
    <t>つくば市筑穂2-11-1</t>
  </si>
  <si>
    <t>horikawahosikawa@outlook.jp</t>
  </si>
  <si>
    <t>クリニックの電話番号</t>
  </si>
  <si>
    <t>松代</t>
  </si>
  <si>
    <t>300-2337</t>
  </si>
  <si>
    <t>みどりのこどもくりにっく</t>
  </si>
  <si>
    <t>つくば市みどりの1-2-8</t>
  </si>
  <si>
    <t>みなのクリニック内科呼吸器科</t>
  </si>
  <si>
    <t>つくば市西平塚318-1</t>
  </si>
  <si>
    <t>minanorespiratoryclinic@gmail.com</t>
  </si>
  <si>
    <t>南大通りクリニック</t>
  </si>
  <si>
    <t>つくば市竹園2-16-24</t>
    <rPh sb="3" eb="4">
      <t>シ</t>
    </rPh>
    <rPh sb="4" eb="6">
      <t>タケゾノ</t>
    </rPh>
    <phoneticPr fontId="1"/>
  </si>
  <si>
    <t>二の宮</t>
  </si>
  <si>
    <t>宮﨑ペインクリニック内科</t>
  </si>
  <si>
    <t>つくば市苅間原１－４</t>
  </si>
  <si>
    <t>info@miraidairaclinic.com</t>
  </si>
  <si>
    <t>300-2359</t>
  </si>
  <si>
    <t>090-8037-4946</t>
  </si>
  <si>
    <t>担当者携帯</t>
  </si>
  <si>
    <t>みどりの東</t>
  </si>
  <si>
    <t>a08046110740@gmail.com</t>
  </si>
  <si>
    <t>谷井田医院</t>
  </si>
  <si>
    <t>つくばみらい市谷井田1071</t>
  </si>
  <si>
    <t>0297-57-0500</t>
  </si>
  <si>
    <t>090-4092--3610</t>
  </si>
  <si>
    <t>Miha2177@yahoo.co.jp</t>
  </si>
  <si>
    <t>つくば市谷田部６１２３－１</t>
  </si>
  <si>
    <t>ゆうこレディースクリニックつくば</t>
  </si>
  <si>
    <t>つくば市研究学園3-12-5</t>
  </si>
  <si>
    <t>yuko.ladies.tsukuba@gmail.com</t>
  </si>
  <si>
    <t>流星台こどもクリニック</t>
  </si>
  <si>
    <t>305-0008</t>
  </si>
  <si>
    <t>つくば市流星台38-3</t>
  </si>
  <si>
    <t>わかすぎせいけいげか・てのげかくりにっく</t>
  </si>
  <si>
    <t>鯨井 正規</t>
  </si>
  <si>
    <t>川口 一歩</t>
  </si>
  <si>
    <t>樫村 愛</t>
  </si>
  <si>
    <t>天貝 絢</t>
  </si>
  <si>
    <t>勝連 和枝</t>
  </si>
  <si>
    <t>有馬 早衣子</t>
  </si>
  <si>
    <t>小野 千鶴</t>
  </si>
  <si>
    <t>路川 亜海</t>
  </si>
  <si>
    <t>政木 由香里</t>
  </si>
  <si>
    <t>武井 亜弓</t>
  </si>
  <si>
    <t>大野 博之</t>
  </si>
  <si>
    <t>中島 卓</t>
  </si>
  <si>
    <t>小倉 尚子</t>
  </si>
  <si>
    <t>樫村 博正</t>
  </si>
  <si>
    <t>小林 大輔</t>
  </si>
  <si>
    <t>豊田 のぞみ</t>
  </si>
  <si>
    <t>中安 薫</t>
  </si>
  <si>
    <t>飯村 陽一</t>
  </si>
  <si>
    <t>荒井 妻良子</t>
  </si>
  <si>
    <t>末松 義弘</t>
  </si>
  <si>
    <t>加藤 剛</t>
  </si>
  <si>
    <t>佐久間 満里子</t>
  </si>
  <si>
    <t>鈴木 悠</t>
  </si>
  <si>
    <t>荘司 清</t>
  </si>
  <si>
    <t>池田 恵子</t>
  </si>
  <si>
    <t>市村 冬美</t>
  </si>
  <si>
    <t>直江 裕美</t>
  </si>
  <si>
    <t>大塚 咲</t>
  </si>
  <si>
    <t>小野口 俊輔</t>
  </si>
  <si>
    <t>廣井 則子</t>
  </si>
  <si>
    <t>平川 美保</t>
  </si>
  <si>
    <t>鈴木 英雄</t>
  </si>
  <si>
    <t>呉 龍梅</t>
  </si>
  <si>
    <t>宮口 裕子</t>
  </si>
  <si>
    <t>生井 敦子</t>
  </si>
  <si>
    <t>大久保 朱美</t>
  </si>
  <si>
    <t>飯泉 一世</t>
  </si>
  <si>
    <t>兼平 かおり</t>
  </si>
  <si>
    <t xml:space="preserve">小倉 </t>
  </si>
  <si>
    <t>佐藤 仁美</t>
  </si>
  <si>
    <t>中川 晴夫</t>
  </si>
  <si>
    <t>遠矢 美穂</t>
  </si>
  <si>
    <t>堀川 紀子</t>
  </si>
  <si>
    <t>渡辺 恵</t>
  </si>
  <si>
    <t>島田 理望</t>
  </si>
  <si>
    <t>小野千鶴</t>
    <rPh sb="0" eb="2">
      <t>オノ</t>
    </rPh>
    <rPh sb="2" eb="4">
      <t>チヅル</t>
    </rPh>
    <phoneticPr fontId="1"/>
  </si>
  <si>
    <t>宮川 健治</t>
  </si>
  <si>
    <t>小松崎 和貴</t>
  </si>
  <si>
    <t>三原 奈々子</t>
  </si>
  <si>
    <t>長谷川 裕子</t>
  </si>
  <si>
    <t>MR</t>
  </si>
  <si>
    <t>麻しん単独</t>
    <rPh sb="0" eb="1">
      <t>マ</t>
    </rPh>
    <rPh sb="3" eb="5">
      <t>タンドク</t>
    </rPh>
    <phoneticPr fontId="1"/>
  </si>
  <si>
    <t>風しん単独</t>
    <rPh sb="0" eb="1">
      <t>フウ</t>
    </rPh>
    <rPh sb="3" eb="5">
      <t>タンドク</t>
    </rPh>
    <phoneticPr fontId="1"/>
  </si>
  <si>
    <t>骨髄移植</t>
  </si>
  <si>
    <t>高齢者帯状疱疹
(不活化ワクチン)</t>
    <rPh sb="9" eb="12">
      <t>フカツカ</t>
    </rPh>
    <phoneticPr fontId="1"/>
  </si>
  <si>
    <t>HPV(９価)</t>
    <rPh sb="5" eb="6">
      <t>アタイ</t>
    </rPh>
    <phoneticPr fontId="1"/>
  </si>
  <si>
    <t>ＲＳ(妊婦)</t>
    <rPh sb="3" eb="5">
      <t>ニンプ</t>
    </rPh>
    <phoneticPr fontId="1"/>
  </si>
  <si>
    <t>小児インフルエンザ
(不活化ワクチン)</t>
    <rPh sb="11" eb="14">
      <t>フカツカ</t>
    </rPh>
    <phoneticPr fontId="1"/>
  </si>
  <si>
    <t>小児インフルエンザ
(経鼻弱毒生ワクチン)</t>
    <rPh sb="11" eb="13">
      <t>ケイビ</t>
    </rPh>
    <rPh sb="13" eb="15">
      <t>ジャクドク</t>
    </rPh>
    <rPh sb="15" eb="16">
      <t>ナマ</t>
    </rPh>
    <phoneticPr fontId="1"/>
  </si>
  <si>
    <t>高齢インフル(不活化)</t>
    <rPh sb="7" eb="10">
      <t>フカツカ</t>
    </rPh>
    <phoneticPr fontId="1"/>
  </si>
  <si>
    <t>高齢インフル(高用量)</t>
    <rPh sb="7" eb="10">
      <t>コウヨウリョウ</t>
    </rPh>
    <phoneticPr fontId="1"/>
  </si>
  <si>
    <t>高齢者帯状疱疹
(生ワクチン)</t>
    <rPh sb="9" eb="10">
      <t>ナマ</t>
    </rPh>
    <phoneticPr fontId="1"/>
  </si>
  <si>
    <t>予防接種 付記</t>
    <rPh sb="5" eb="7">
      <t>フキ</t>
    </rPh>
    <phoneticPr fontId="1"/>
  </si>
  <si>
    <t>高齢者はかかりつけの方のみ</t>
  </si>
  <si>
    <t>15歳以下を対象</t>
  </si>
  <si>
    <t>小児インフルエンザ予防接種は3歳以上。高齢者新型コロナはかかりつけの方のみ</t>
    <rPh sb="34" eb="35">
      <t>カタ</t>
    </rPh>
    <phoneticPr fontId="1"/>
  </si>
  <si>
    <t>５歳以上。小児インフルエンザは１歳以上</t>
  </si>
  <si>
    <t>小児インフルは3歳以上（接種歴がある方）高齢者インフルは接種歴がある方　持病がある方は接種できない</t>
  </si>
  <si>
    <t>高齢者新型コロナ予防接種のみかかりつけの方のみ</t>
  </si>
  <si>
    <t>小学生以上</t>
  </si>
  <si>
    <t>インフルエンザ予防接種は小学生以上　かかりつけの方またはかかりつけの方の家族のみ</t>
  </si>
  <si>
    <t>日本脳炎は2期と特例のみ。小児インフルは小学生以上。高齢者はすべてかかりつけの方のみ。</t>
  </si>
  <si>
    <t>1歳以上,小児インフルエンザのみ経験のある3歳以上</t>
  </si>
  <si>
    <t>小児インフルエンザ　日本脳炎は小学生以上</t>
  </si>
  <si>
    <t>MRは２期のみ</t>
  </si>
  <si>
    <t>3歳以上</t>
  </si>
  <si>
    <t>小学生以上。高齢者インフル・コロナはかかりつけのみ</t>
  </si>
  <si>
    <t>同時接種は実施せず、小児インフルエンザは１歳以上</t>
  </si>
  <si>
    <t>インフルエンザはかかりつけのみ</t>
  </si>
  <si>
    <t>小児インフルエンザは1歳以上</t>
  </si>
  <si>
    <t>インフルエンザはかかりつけの方のみ</t>
  </si>
  <si>
    <t>高齢者新型コロナは関連施設入居者のみ。高齢者帯状疱疹はかかりつけの方、関連施設入居者のみ</t>
    <rPh sb="0" eb="3">
      <t>コウレイシャ</t>
    </rPh>
    <rPh sb="3" eb="5">
      <t>シンガタ</t>
    </rPh>
    <rPh sb="9" eb="11">
      <t>カンレン</t>
    </rPh>
    <rPh sb="11" eb="13">
      <t>シセツ</t>
    </rPh>
    <rPh sb="13" eb="16">
      <t>ニュウキョシャ</t>
    </rPh>
    <rPh sb="19" eb="22">
      <t>コウレイシャ</t>
    </rPh>
    <rPh sb="22" eb="24">
      <t>タイジョウ</t>
    </rPh>
    <rPh sb="24" eb="26">
      <t>ホウシン</t>
    </rPh>
    <rPh sb="33" eb="34">
      <t>カタ</t>
    </rPh>
    <rPh sb="35" eb="37">
      <t>カンレン</t>
    </rPh>
    <rPh sb="37" eb="39">
      <t>シセツ</t>
    </rPh>
    <rPh sb="39" eb="42">
      <t>ニュウキョシャ</t>
    </rPh>
    <phoneticPr fontId="1"/>
  </si>
  <si>
    <t>小児は1歳以上</t>
  </si>
  <si>
    <t>MR・日本脳炎・おたふくは5歳以上。小児インフルエンザは4歳以上。</t>
  </si>
  <si>
    <t>小児インフルエンザ１０歳以上</t>
  </si>
  <si>
    <t>かかりつけの方のみ（高齢者新型コロナ予防接種は訪問診療の方のみに限る）</t>
  </si>
  <si>
    <t>高齢者新型コロナ予防接種は原則かかりつけの方のみ</t>
  </si>
  <si>
    <t>かかりつけの方のみ</t>
    <rPh sb="6" eb="7">
      <t>カタ</t>
    </rPh>
    <phoneticPr fontId="1"/>
  </si>
  <si>
    <t>小児インフル・ヒトパピローマウイルス・RSはかかりつけのみ。高齢者帯状疱疹はかかりつけのみ。</t>
  </si>
  <si>
    <t>受診歴がある方とその家族の方のみ</t>
  </si>
  <si>
    <t>高齢者は原則かかりつけの方のみ</t>
  </si>
  <si>
    <t>小児インフルエンザは中学生以上</t>
  </si>
  <si>
    <t>小児インフルエンザはかかりつけのみ</t>
  </si>
  <si>
    <t>かかりつけの方とその家族のみ</t>
  </si>
  <si>
    <t>小児予防接種はかかりつけの方のみ</t>
  </si>
  <si>
    <t>10歳以上</t>
  </si>
  <si>
    <t>インフルエンザ予防接種は中学生以上</t>
  </si>
  <si>
    <t>小児インフルエンザは3歳以上</t>
  </si>
  <si>
    <t>インフルエンザはかかりつけの小学生以上、その他は全て３歳以上。コロナワクチンは初診可。</t>
  </si>
  <si>
    <t>ＲＳはかかりつけのみ</t>
  </si>
  <si>
    <t>かかりつけの方優先</t>
    <rPh sb="6" eb="7">
      <t>カタ</t>
    </rPh>
    <phoneticPr fontId="1"/>
  </si>
  <si>
    <t>日本脳炎は2期と特例。小児インフルエンザは10歳以上</t>
  </si>
  <si>
    <t>高用量インフルはかかりつけのみ</t>
    <rPh sb="0" eb="3">
      <t>コウヨウリョウ</t>
    </rPh>
    <phoneticPr fontId="1"/>
  </si>
  <si>
    <t>インフルエンザワクチンは１歳以上</t>
    <rPh sb="14" eb="16">
      <t>イジョウ</t>
    </rPh>
    <phoneticPr fontId="1"/>
  </si>
  <si>
    <t>小児インフルエンザワクチンは3歳以上</t>
  </si>
  <si>
    <t>ヒトパピローマウイルスは15歳以上</t>
  </si>
  <si>
    <t>日本脳炎は2期のみ。小児インフルエンザワクチンは未就学児要相談。</t>
  </si>
  <si>
    <t>高齢者インフルエンザ、小児インフルエンザはかかりつけの方のみ</t>
  </si>
  <si>
    <t>Arita　Clinic</t>
  </si>
  <si>
    <t>Gajumaru  Clinic   Tsukuba</t>
  </si>
  <si>
    <t>英語／その他(西語)</t>
  </si>
  <si>
    <t>Tsukuba Gakuen Hospital</t>
  </si>
  <si>
    <t>その他(翻訳機)</t>
  </si>
  <si>
    <t>Tsukuba Memorial Hospital</t>
  </si>
  <si>
    <t>Tsukuba International Breast &amp; Ladies' Clinic</t>
  </si>
  <si>
    <t>その他(翻訳機にて対応)</t>
  </si>
  <si>
    <t>英語</t>
    <rPh sb="0" eb="2">
      <t>エイゴ</t>
    </rPh>
    <phoneticPr fontId="1"/>
  </si>
  <si>
    <t>Tsukubamirai Endo Ladies Clinic</t>
  </si>
  <si>
    <t>英語／その他(翻訳機を利用)</t>
  </si>
  <si>
    <t>Tsukuba Medical Center Hospital</t>
  </si>
  <si>
    <t>Ninomiya Ochi Clinic for Children</t>
  </si>
  <si>
    <t>英語/ドイツ語</t>
    <rPh sb="0" eb="2">
      <t>エイゴ</t>
    </rPh>
    <rPh sb="6" eb="7">
      <t>ゴ</t>
    </rPh>
    <phoneticPr fontId="1"/>
  </si>
  <si>
    <t>バリアフリーの対応</t>
  </si>
  <si>
    <t>800</t>
  </si>
  <si>
    <t>799</t>
  </si>
  <si>
    <t>つくばみらい市紫峰ヶ丘１－１７－５</t>
    <rPh sb="6" eb="7">
      <t>シ</t>
    </rPh>
    <phoneticPr fontId="1"/>
  </si>
  <si>
    <t>不活化
ワクチン</t>
    <rPh sb="0" eb="3">
      <t>フカツカ</t>
    </rPh>
    <phoneticPr fontId="14"/>
  </si>
  <si>
    <t>請求書等医療機関一覧用!$A:$AZ</t>
    <phoneticPr fontId="4"/>
  </si>
  <si>
    <t>請求書等医療機関一覧用!$B:$AZ</t>
    <phoneticPr fontId="4"/>
  </si>
  <si>
    <t>請求書</t>
    <phoneticPr fontId="4"/>
  </si>
  <si>
    <t>実施報告書①(定期・任意)</t>
    <phoneticPr fontId="4"/>
  </si>
  <si>
    <t xml:space="preserve">実施報告書②(高ｲﾝﾌﾙ) </t>
    <phoneticPr fontId="4"/>
  </si>
  <si>
    <t>実施報告書③(高ｺﾛﾅ)</t>
    <phoneticPr fontId="4"/>
  </si>
  <si>
    <t>実施報告書④(小児ｲﾝﾌﾙ)</t>
    <phoneticPr fontId="4"/>
  </si>
  <si>
    <t>並木ショッピングセンター2階</t>
  </si>
  <si>
    <t>研究学園駅前岡田ビル3階</t>
    <rPh sb="11" eb="12">
      <t>カイ</t>
    </rPh>
    <phoneticPr fontId="1"/>
  </si>
  <si>
    <t>研究学園駅前岡田ビル5階</t>
  </si>
  <si>
    <t>つくば市筑穂2-7-1</t>
  </si>
  <si>
    <t>つくば市竹園1丁目4番地1</t>
  </si>
  <si>
    <t>つくばクリニックセンタービル4階</t>
  </si>
  <si>
    <t>つくば市吾妻2－4－18</t>
    <rPh sb="3" eb="4">
      <t>シ</t>
    </rPh>
    <rPh sb="4" eb="6">
      <t>アズマ</t>
    </rPh>
    <phoneticPr fontId="1"/>
  </si>
  <si>
    <t>ディールつくば２階</t>
    <rPh sb="8" eb="9">
      <t>カイ</t>
    </rPh>
    <phoneticPr fontId="1"/>
  </si>
  <si>
    <t>つくば市吾妻2-8-8</t>
  </si>
  <si>
    <t>つくばシティアビル2Ｆ</t>
  </si>
  <si>
    <t>つくば市吾妻2－8－8</t>
  </si>
  <si>
    <t>シティアビル４F</t>
  </si>
  <si>
    <t>つくばビルディング4階</t>
  </si>
  <si>
    <t>つくば市研究学園５丁目１９番地</t>
  </si>
  <si>
    <t>つくば市谷田部８７２番地</t>
  </si>
  <si>
    <t>（陣場Ｇ１７街区１）ＨＧ陣場ビル２０１</t>
  </si>
  <si>
    <t>　※入力シートのQ7のコードの医療機関を反映（変える際は、式、マクロ見直し）</t>
    <rPh sb="2" eb="4">
      <t>ニュウリョク</t>
    </rPh>
    <phoneticPr fontId="4"/>
  </si>
  <si>
    <t>HPタイトル</t>
    <phoneticPr fontId="4"/>
  </si>
  <si>
    <t>令和８年度</t>
    <rPh sb="0" eb="2">
      <t>レイワ</t>
    </rPh>
    <rPh sb="3" eb="4">
      <t>ネン</t>
    </rPh>
    <rPh sb="4" eb="5">
      <t>ド</t>
    </rPh>
    <phoneticPr fontId="4"/>
  </si>
  <si>
    <t>定期</t>
    <rPh sb="0" eb="2">
      <t>テイキ</t>
    </rPh>
    <phoneticPr fontId="4"/>
  </si>
  <si>
    <t>任意</t>
    <rPh sb="0" eb="2">
      <t>ニンイ</t>
    </rPh>
    <phoneticPr fontId="4"/>
  </si>
  <si>
    <t>高齢インフル</t>
    <rPh sb="0" eb="2">
      <t>コウレイ</t>
    </rPh>
    <phoneticPr fontId="4"/>
  </si>
  <si>
    <t>高齢コロナ</t>
    <rPh sb="0" eb="2">
      <t>コウレイ</t>
    </rPh>
    <phoneticPr fontId="4"/>
  </si>
  <si>
    <t>小児インフル</t>
    <rPh sb="0" eb="2">
      <t>ショウニ</t>
    </rPh>
    <phoneticPr fontId="4"/>
  </si>
  <si>
    <t>定期</t>
    <phoneticPr fontId="4"/>
  </si>
  <si>
    <t>高齢インフル</t>
    <phoneticPr fontId="4"/>
  </si>
  <si>
    <t>高齢コロナ</t>
    <phoneticPr fontId="4"/>
  </si>
  <si>
    <t>小児インフル</t>
    <phoneticPr fontId="4"/>
  </si>
  <si>
    <t>定期、任意、高齢インフル、高齢コロナ、小児インフルの列は数式になっているため、要見直し</t>
    <rPh sb="0" eb="2">
      <t>テイキ</t>
    </rPh>
    <rPh sb="3" eb="5">
      <t>ニンイ</t>
    </rPh>
    <rPh sb="6" eb="8">
      <t>コウレイ</t>
    </rPh>
    <rPh sb="13" eb="15">
      <t>コウレイ</t>
    </rPh>
    <rPh sb="19" eb="21">
      <t>ショウニ</t>
    </rPh>
    <rPh sb="26" eb="27">
      <t>レツ</t>
    </rPh>
    <rPh sb="28" eb="30">
      <t>スウシキ</t>
    </rPh>
    <rPh sb="39" eb="40">
      <t>ヨウ</t>
    </rPh>
    <rPh sb="40" eb="42">
      <t>ミナオ</t>
    </rPh>
    <phoneticPr fontId="4"/>
  </si>
  <si>
    <t>つくば市健康増進課</t>
  </si>
  <si>
    <t>通常時使用→</t>
    <rPh sb="0" eb="2">
      <t>ツウジョウ</t>
    </rPh>
    <rPh sb="2" eb="3">
      <t>トキ</t>
    </rPh>
    <rPh sb="3" eb="5">
      <t>シヨウ</t>
    </rPh>
    <phoneticPr fontId="4"/>
  </si>
  <si>
    <t>小児肺炎球菌</t>
    <phoneticPr fontId="4"/>
  </si>
  <si>
    <t>Ｂ型肝炎</t>
    <phoneticPr fontId="4"/>
  </si>
  <si>
    <t>ＢＣＧ</t>
    <phoneticPr fontId="4"/>
  </si>
  <si>
    <t>ＭＲ</t>
    <phoneticPr fontId="4"/>
  </si>
  <si>
    <t>ＨＰＶ(９価)</t>
    <rPh sb="5" eb="6">
      <t>アタイ</t>
    </rPh>
    <phoneticPr fontId="1"/>
  </si>
  <si>
    <t>ロタ</t>
    <phoneticPr fontId="4"/>
  </si>
  <si>
    <t>小児インフル
(不活化)</t>
    <rPh sb="8" eb="11">
      <t>フカツカ</t>
    </rPh>
    <phoneticPr fontId="1"/>
  </si>
  <si>
    <t>高齢者帯状疱疹
(生)</t>
    <rPh sb="9" eb="10">
      <t>ナマ</t>
    </rPh>
    <phoneticPr fontId="1"/>
  </si>
  <si>
    <t>高齢者帯状疱疹
(不活化)</t>
    <rPh sb="9" eb="12">
      <t>フカツカ</t>
    </rPh>
    <phoneticPr fontId="1"/>
  </si>
  <si>
    <t>高齢者新型コロナ</t>
    <phoneticPr fontId="4"/>
  </si>
  <si>
    <t>高齢者インフル
(不活化)</t>
    <rPh sb="2" eb="3">
      <t>シャ</t>
    </rPh>
    <rPh sb="9" eb="12">
      <t>フカツカ</t>
    </rPh>
    <phoneticPr fontId="1"/>
  </si>
  <si>
    <t>高齢者インフル
(高用量)</t>
    <rPh sb="2" eb="3">
      <t>シャ</t>
    </rPh>
    <rPh sb="9" eb="12">
      <t>コウヨウリョウ</t>
    </rPh>
    <phoneticPr fontId="1"/>
  </si>
  <si>
    <t>※掲載のない医療機関であっても、茨城県内定期予防接種広域事業協力機関であれば定期の予防接種を受けることができます。（小児インフルエンザ、おたふくかぜは除く）</t>
    <phoneticPr fontId="4"/>
  </si>
  <si>
    <t>ＲＳ</t>
    <phoneticPr fontId="1"/>
  </si>
  <si>
    <t>小児インフル
(経鼻弱毒生)</t>
    <rPh sb="8" eb="10">
      <t>ケイビ</t>
    </rPh>
    <rPh sb="10" eb="12">
      <t>ジャクドク</t>
    </rPh>
    <rPh sb="12" eb="13">
      <t>ナマ</t>
    </rPh>
    <phoneticPr fontId="1"/>
  </si>
  <si>
    <t>ｲﾝﾌﾙｲｺﾛﾅを非表示にしたい時使用→</t>
    <rPh sb="9" eb="12">
      <t>ヒヒョウジ</t>
    </rPh>
    <rPh sb="16" eb="17">
      <t>トキ</t>
    </rPh>
    <rPh sb="17" eb="19">
      <t>シヨウ</t>
    </rPh>
    <phoneticPr fontId="4"/>
  </si>
  <si>
    <t>【ホームページ掲載用xlsxファイル作成】</t>
    <rPh sb="7" eb="10">
      <t>ケイサイヨウ</t>
    </rPh>
    <rPh sb="18" eb="20">
      <t>サクセイ</t>
    </rPh>
    <phoneticPr fontId="4"/>
  </si>
  <si>
    <t>874-3321</t>
    <phoneticPr fontId="1"/>
  </si>
  <si>
    <t>予診票は種別毎の接種時年齢区分順に並んでいますか。</t>
    <phoneticPr fontId="4"/>
  </si>
  <si>
    <t>帯状疱疹</t>
    <rPh sb="0" eb="2">
      <t>タイジョウ</t>
    </rPh>
    <rPh sb="2" eb="4">
      <t>ホウシン</t>
    </rPh>
    <phoneticPr fontId="4"/>
  </si>
  <si>
    <t>コロナ
ウイルス</t>
    <phoneticPr fontId="4"/>
  </si>
  <si>
    <t>経鼻弱毒生ワクチン</t>
    <rPh sb="0" eb="2">
      <t>ケイビ</t>
    </rPh>
    <rPh sb="4" eb="5">
      <t>ナマ</t>
    </rPh>
    <phoneticPr fontId="4"/>
  </si>
  <si>
    <t>経鼻弱毒生
ワクチン</t>
    <rPh sb="0" eb="2">
      <t>ケイビ</t>
    </rPh>
    <rPh sb="4" eb="5">
      <t>ナマ</t>
    </rPh>
    <phoneticPr fontId="4"/>
  </si>
  <si>
    <t>経鼻弱毒
生
ワクチン</t>
    <rPh sb="0" eb="2">
      <t>ケイビ</t>
    </rPh>
    <rPh sb="5" eb="6">
      <t>ナマ</t>
    </rPh>
    <phoneticPr fontId="4"/>
  </si>
  <si>
    <t>あかつかこどもクリニックつくば</t>
  </si>
  <si>
    <t>あかつかこどもクリニックつくば</t>
    <phoneticPr fontId="4"/>
  </si>
  <si>
    <t>あかつかこどもくりにっくつくば</t>
    <phoneticPr fontId="4"/>
  </si>
  <si>
    <t>804</t>
  </si>
  <si>
    <t>804</t>
    <phoneticPr fontId="4"/>
  </si>
  <si>
    <t>かかりつけの方のみ</t>
    <rPh sb="6" eb="7">
      <t>カタ</t>
    </rPh>
    <phoneticPr fontId="4"/>
  </si>
  <si>
    <t>↑入力したコードに対応する医療機関名が表示されます。</t>
    <phoneticPr fontId="4"/>
  </si>
  <si>
    <t>＝</t>
    <phoneticPr fontId="4"/>
  </si>
  <si>
    <t>高用量
ワクチン</t>
    <rPh sb="0" eb="1">
      <t>コウ</t>
    </rPh>
    <rPh sb="1" eb="3">
      <t>ヨウリョウ</t>
    </rPh>
    <phoneticPr fontId="4"/>
  </si>
  <si>
    <t>×</t>
    <phoneticPr fontId="4"/>
  </si>
  <si>
    <t>869-8317</t>
    <phoneticPr fontId="4"/>
  </si>
  <si>
    <t>○</t>
    <phoneticPr fontId="4"/>
  </si>
  <si>
    <t>かかりつけの方のみ（小児定期は要注意接種者の方のみ</t>
    <phoneticPr fontId="1"/>
  </si>
  <si>
    <t>中学生以上</t>
    <rPh sb="0" eb="3">
      <t>チュウガクセイ</t>
    </rPh>
    <rPh sb="3" eb="5">
      <t>イジョウ</t>
    </rPh>
    <phoneticPr fontId="4"/>
  </si>
  <si>
    <t>886-7191</t>
    <phoneticPr fontId="4"/>
  </si>
  <si>
    <t>305-0042</t>
  </si>
  <si>
    <t>305-0817</t>
  </si>
  <si>
    <t>305-0821</t>
  </si>
  <si>
    <t>305-0046</t>
  </si>
  <si>
    <t>300-3252</t>
  </si>
  <si>
    <t>300-4251</t>
  </si>
  <si>
    <t>300-2308</t>
  </si>
  <si>
    <t>305-0857</t>
  </si>
  <si>
    <t>305-0003</t>
  </si>
  <si>
    <t>305-0044</t>
  </si>
  <si>
    <t>300-3295</t>
  </si>
  <si>
    <t>305-0861</t>
  </si>
  <si>
    <t>300-2653</t>
  </si>
  <si>
    <t>305-0045</t>
  </si>
  <si>
    <t>300-2655</t>
  </si>
  <si>
    <t>300-3257</t>
  </si>
  <si>
    <t>305-0021</t>
  </si>
  <si>
    <t>305-0831</t>
  </si>
  <si>
    <t>300-4353</t>
  </si>
  <si>
    <t>300-4223</t>
  </si>
  <si>
    <t>305-0041</t>
  </si>
  <si>
    <t>305-0882</t>
  </si>
  <si>
    <t>305-0822</t>
  </si>
  <si>
    <t>300-0846</t>
  </si>
  <si>
    <t>305-0812</t>
  </si>
  <si>
    <t>300-4204</t>
  </si>
  <si>
    <t>300-1253</t>
  </si>
  <si>
    <t>305-0813</t>
  </si>
  <si>
    <t>305-0814</t>
  </si>
  <si>
    <t>305-0854</t>
  </si>
  <si>
    <t>305-0056</t>
  </si>
  <si>
    <t>300-2617</t>
  </si>
  <si>
    <t>300-1266</t>
  </si>
  <si>
    <t>305-0873</t>
  </si>
  <si>
    <t>300-2622</t>
  </si>
  <si>
    <t>305-0054</t>
  </si>
  <si>
    <t>305-0028</t>
  </si>
  <si>
    <t>305-0025</t>
  </si>
  <si>
    <t>300-2417</t>
  </si>
  <si>
    <t>305-0005</t>
  </si>
  <si>
    <t>305-0067</t>
  </si>
  <si>
    <t>300-2615</t>
  </si>
  <si>
    <t>300-3264</t>
  </si>
  <si>
    <t>300-2651</t>
  </si>
  <si>
    <t>300-2307</t>
  </si>
  <si>
    <t>300-3251</t>
  </si>
  <si>
    <t>300-3261</t>
  </si>
  <si>
    <t>305-0035</t>
  </si>
  <si>
    <t>305-0051</t>
  </si>
  <si>
    <t>305-0823</t>
  </si>
  <si>
    <t>300-2358</t>
  </si>
  <si>
    <t>305-0883</t>
  </si>
  <si>
    <t>305-8555</t>
  </si>
  <si>
    <t>小児インフルエンザ、おたふくはかかりつけの方のみ</t>
    <rPh sb="0" eb="2">
      <t>ショウニ</t>
    </rPh>
    <rPh sb="21" eb="22">
      <t>カタ</t>
    </rPh>
    <phoneticPr fontId="4"/>
  </si>
  <si>
    <t>住所
(英語)</t>
    <rPh sb="0" eb="2">
      <t>ジュウショ</t>
    </rPh>
    <rPh sb="4" eb="6">
      <t>エイゴ</t>
    </rPh>
    <phoneticPr fontId="4"/>
  </si>
  <si>
    <t>Takasaki</t>
    <phoneticPr fontId="4"/>
  </si>
  <si>
    <t>Kasai Orthopedics Clinic</t>
    <phoneticPr fontId="4"/>
  </si>
  <si>
    <t>Amaboki</t>
    <phoneticPr fontId="4"/>
  </si>
  <si>
    <t>Kukizaki Aoi Hospital</t>
    <phoneticPr fontId="4"/>
  </si>
  <si>
    <t>Shimizu　Orthopedics and Rehabilitation　Clinic</t>
    <phoneticPr fontId="4"/>
  </si>
  <si>
    <t>Jiyugaoka Clinic</t>
    <phoneticPr fontId="4"/>
  </si>
  <si>
    <t>Jiyugaoka</t>
    <phoneticPr fontId="4"/>
  </si>
  <si>
    <t>Tsukuba gastrointestinal hospital</t>
    <phoneticPr fontId="4"/>
  </si>
  <si>
    <t>Takamihara</t>
    <phoneticPr fontId="4"/>
  </si>
  <si>
    <t>Takasaki</t>
    <phoneticPr fontId="4"/>
  </si>
  <si>
    <t>Tsukuba Eye Clinic Yamada Clinic</t>
    <phoneticPr fontId="4"/>
  </si>
  <si>
    <t>Tsukuba Soai Hospital</t>
    <phoneticPr fontId="4"/>
  </si>
  <si>
    <t>Ai tsukuba Clinic</t>
    <phoneticPr fontId="4"/>
  </si>
  <si>
    <t>Shimohirooka</t>
    <phoneticPr fontId="4"/>
  </si>
  <si>
    <t>Aoyagi　Clinic</t>
    <phoneticPr fontId="4"/>
  </si>
  <si>
    <t>Uenomuro</t>
    <phoneticPr fontId="4"/>
  </si>
  <si>
    <t>Iioka Clinic</t>
    <phoneticPr fontId="4"/>
  </si>
  <si>
    <t>Sakura</t>
    <phoneticPr fontId="4"/>
  </si>
  <si>
    <t>Ikegami Dermatology Clinic</t>
    <phoneticPr fontId="4"/>
  </si>
  <si>
    <t>Namiki</t>
    <phoneticPr fontId="4"/>
  </si>
  <si>
    <t xml:space="preserve">Ueno Orthopedics </t>
    <phoneticPr fontId="4"/>
  </si>
  <si>
    <t>Sasagi</t>
    <phoneticPr fontId="4"/>
  </si>
  <si>
    <t>Otsuka Internal Medicine Clinic Gastroenterology and Nephrology</t>
    <phoneticPr fontId="4"/>
  </si>
  <si>
    <t>Umezono</t>
    <phoneticPr fontId="4"/>
  </si>
  <si>
    <t>Omi Clinic</t>
    <phoneticPr fontId="4"/>
  </si>
  <si>
    <t>Furuku</t>
    <phoneticPr fontId="4"/>
  </si>
  <si>
    <t>Okada Clinic</t>
    <phoneticPr fontId="4"/>
  </si>
  <si>
    <t>Kaede Clinic</t>
    <phoneticPr fontId="4"/>
  </si>
  <si>
    <t>Kamihirooka</t>
    <phoneticPr fontId="4"/>
  </si>
  <si>
    <t>Kashimura Internal　Medicine and Gastrointestinal  Clinic</t>
    <phoneticPr fontId="4"/>
  </si>
  <si>
    <t>Kurata Internal Medicine Clinic</t>
    <phoneticPr fontId="4"/>
  </si>
  <si>
    <t>Kurihara</t>
    <phoneticPr fontId="4"/>
  </si>
  <si>
    <t>Sakura Internal Medicine and Respiratory Medicine Cilinic</t>
    <phoneticPr fontId="4"/>
  </si>
  <si>
    <t xml:space="preserve">E.N.T. Ohashi Clinic </t>
    <phoneticPr fontId="4"/>
  </si>
  <si>
    <t>Shibuya Clinic</t>
    <phoneticPr fontId="4"/>
  </si>
  <si>
    <t>Sugiyama Internal Medicine and Dermatology Clinic</t>
    <phoneticPr fontId="4"/>
  </si>
  <si>
    <t>Suzuki Clinic</t>
    <phoneticPr fontId="4"/>
  </si>
  <si>
    <t>Stress Care Tsukuba Clinic</t>
    <phoneticPr fontId="4"/>
  </si>
  <si>
    <t>Takezono</t>
    <phoneticPr fontId="4"/>
  </si>
  <si>
    <t>Seseragi Home -Care Clinic</t>
    <phoneticPr fontId="4"/>
  </si>
  <si>
    <t>Takada Orthopedics</t>
    <phoneticPr fontId="4"/>
  </si>
  <si>
    <t>Azuma</t>
    <phoneticPr fontId="4"/>
  </si>
  <si>
    <t>Tsukuba Cityia Internal　Medicine　Clinic</t>
    <phoneticPr fontId="4"/>
  </si>
  <si>
    <t>TSUKUBA MEI CLINIC</t>
    <phoneticPr fontId="4"/>
  </si>
  <si>
    <t>Tsukuba Center Clinic</t>
    <phoneticPr fontId="4"/>
  </si>
  <si>
    <t>Tsukuba Sleep and Mental Clinic</t>
    <phoneticPr fontId="4"/>
  </si>
  <si>
    <t>Saiki</t>
    <phoneticPr fontId="4"/>
  </si>
  <si>
    <t>Tsukuba　Hospital</t>
    <phoneticPr fontId="4"/>
  </si>
  <si>
    <t>Hanamuro</t>
    <phoneticPr fontId="4"/>
  </si>
  <si>
    <t>Tsukuba Flower E.N.T.</t>
    <phoneticPr fontId="4"/>
  </si>
  <si>
    <t>Tsukuba Murai Orthopedics Clinic</t>
    <phoneticPr fontId="4"/>
  </si>
  <si>
    <t>Amakubo</t>
    <phoneticPr fontId="4"/>
  </si>
  <si>
    <t>Tsujinaka Tsukuba Stomach&amp;Proctology Clinic</t>
    <phoneticPr fontId="4"/>
  </si>
  <si>
    <t>Namiki Internal Medicine Clinic</t>
    <phoneticPr fontId="4"/>
  </si>
  <si>
    <t>Noguchi Internal Medicine Clinic</t>
    <phoneticPr fontId="4"/>
  </si>
  <si>
    <t>Hirose Gastrointestinal Medicine Clinic</t>
    <phoneticPr fontId="4"/>
  </si>
  <si>
    <t>Ryuseidai</t>
    <phoneticPr fontId="4"/>
  </si>
  <si>
    <t>Minami Odori Clinic</t>
    <phoneticPr fontId="4"/>
  </si>
  <si>
    <t>Miyazaki Pain Clinic Internal Medicine</t>
    <phoneticPr fontId="4"/>
  </si>
  <si>
    <t>U Clinic</t>
    <phoneticPr fontId="4"/>
  </si>
  <si>
    <t>Kurakake</t>
    <phoneticPr fontId="4"/>
  </si>
  <si>
    <t>Ryuseidai Children's Clinic</t>
    <phoneticPr fontId="4"/>
  </si>
  <si>
    <t xml:space="preserve">MED AGRI CLINIC Tsukubamirai </t>
    <phoneticPr fontId="4"/>
  </si>
  <si>
    <t>Tsukubamirai</t>
    <phoneticPr fontId="4"/>
  </si>
  <si>
    <t>Arima Dermatology Clinic</t>
    <phoneticPr fontId="4"/>
  </si>
  <si>
    <t>Ishikawa E.N.T. Clinic</t>
    <phoneticPr fontId="4"/>
  </si>
  <si>
    <t>Kano Orthopedics</t>
    <phoneticPr fontId="4"/>
  </si>
  <si>
    <t>Tsuchiura</t>
    <phoneticPr fontId="4"/>
  </si>
  <si>
    <t>Tsukubamirai Family Clinic</t>
    <phoneticPr fontId="4"/>
  </si>
  <si>
    <t>Nakazawa　Clinic</t>
    <phoneticPr fontId="4"/>
  </si>
  <si>
    <t>Hirai Clinic</t>
    <phoneticPr fontId="4"/>
  </si>
  <si>
    <t>Miraidaira Clinic</t>
    <phoneticPr fontId="4"/>
  </si>
  <si>
    <t>Midori Clinic</t>
    <phoneticPr fontId="4"/>
  </si>
  <si>
    <t>Mirai no mori Kids Clinic</t>
    <phoneticPr fontId="4"/>
  </si>
  <si>
    <t>Yaita Clinic</t>
    <phoneticPr fontId="4"/>
  </si>
  <si>
    <t>MED AGRI CLINIC Tsukuba</t>
    <phoneticPr fontId="4"/>
  </si>
  <si>
    <t>Wakamori</t>
    <phoneticPr fontId="4"/>
  </si>
  <si>
    <t>Ichihara Hospital</t>
    <phoneticPr fontId="4"/>
  </si>
  <si>
    <t>Ozone</t>
    <phoneticPr fontId="4"/>
  </si>
  <si>
    <t>Oho Dermatology Clinic</t>
    <phoneticPr fontId="4"/>
  </si>
  <si>
    <t>Tsukuho</t>
    <phoneticPr fontId="4"/>
  </si>
  <si>
    <t>Kodama Home-Care Clinic</t>
    <phoneticPr fontId="4"/>
  </si>
  <si>
    <t>Sakayori E.N.T.</t>
    <phoneticPr fontId="4"/>
  </si>
  <si>
    <t>Shibahara Clinic</t>
    <phoneticPr fontId="4"/>
  </si>
  <si>
    <t>Yoshinuma</t>
    <phoneticPr fontId="4"/>
  </si>
  <si>
    <t>Kaname</t>
    <phoneticPr fontId="4"/>
  </si>
  <si>
    <t>Tsukuba Sogo Clinic</t>
    <phoneticPr fontId="4"/>
  </si>
  <si>
    <t>Nakagawa Clinic</t>
    <phoneticPr fontId="4"/>
  </si>
  <si>
    <t>Shinozaki</t>
    <phoneticPr fontId="4"/>
  </si>
  <si>
    <t>Hill Top Clinic</t>
    <phoneticPr fontId="4"/>
  </si>
  <si>
    <t>Sa</t>
    <phoneticPr fontId="4"/>
  </si>
  <si>
    <t>Hojo Clinic</t>
    <phoneticPr fontId="4"/>
  </si>
  <si>
    <t>Hanabatake</t>
    <phoneticPr fontId="4"/>
  </si>
  <si>
    <t>Horikawa Clinic</t>
    <phoneticPr fontId="4"/>
  </si>
  <si>
    <t>Kenkyugakuen</t>
    <phoneticPr fontId="4"/>
  </si>
  <si>
    <t>Aozora Home Clinic</t>
    <phoneticPr fontId="4"/>
  </si>
  <si>
    <t>Kasuga</t>
    <phoneticPr fontId="4"/>
  </si>
  <si>
    <t>Higashi</t>
    <phoneticPr fontId="4"/>
  </si>
  <si>
    <t>Amagai Orthopedics Clinic</t>
    <phoneticPr fontId="4"/>
  </si>
  <si>
    <t>Hanari</t>
    <phoneticPr fontId="4"/>
  </si>
  <si>
    <t>Onozaki</t>
    <phoneticPr fontId="4"/>
  </si>
  <si>
    <t>Ikeno Clinic</t>
    <phoneticPr fontId="4"/>
  </si>
  <si>
    <t>Koyadai</t>
    <phoneticPr fontId="4"/>
  </si>
  <si>
    <t>Ito E.N.T. Clinic</t>
    <phoneticPr fontId="4"/>
  </si>
  <si>
    <t>Midorino</t>
    <phoneticPr fontId="4"/>
  </si>
  <si>
    <t>Ehara Kodomo Clinic</t>
    <phoneticPr fontId="4"/>
  </si>
  <si>
    <t>Yatabe</t>
    <phoneticPr fontId="4"/>
  </si>
  <si>
    <t>Oikawa Kidney and Urology Clinic</t>
    <phoneticPr fontId="4"/>
  </si>
  <si>
    <t>Omonoi</t>
    <phoneticPr fontId="4"/>
  </si>
  <si>
    <t>Ono Clinic</t>
    <phoneticPr fontId="4"/>
  </si>
  <si>
    <t>Shimana</t>
    <phoneticPr fontId="4"/>
  </si>
  <si>
    <t>Okano Orthopedics and Internal Medicine Clinic</t>
    <phoneticPr fontId="4"/>
  </si>
  <si>
    <t>Nishiohashi</t>
    <phoneticPr fontId="4"/>
  </si>
  <si>
    <t>Ogawa Internal Medicine</t>
    <phoneticPr fontId="4"/>
  </si>
  <si>
    <t>Gakuen no Mori Kids Clinic</t>
    <phoneticPr fontId="4"/>
  </si>
  <si>
    <t>Midorinochuo</t>
    <phoneticPr fontId="4"/>
  </si>
  <si>
    <t>Karima</t>
    <phoneticPr fontId="4"/>
  </si>
  <si>
    <t>Kawai Clinic</t>
    <phoneticPr fontId="4"/>
  </si>
  <si>
    <t>Higashihiratsuka</t>
    <phoneticPr fontId="4"/>
  </si>
  <si>
    <t>Kikuchi  Respiratory Medicine Clinic</t>
    <phoneticPr fontId="4"/>
  </si>
  <si>
    <t>Kikuchi  Internal Medicine Clinic</t>
    <phoneticPr fontId="4"/>
  </si>
  <si>
    <t>Grace Clinic</t>
    <phoneticPr fontId="4"/>
  </si>
  <si>
    <t>Shimohiratsuka</t>
    <phoneticPr fontId="4"/>
  </si>
  <si>
    <t>Kenkyugaeuen Iimura E.N.T.</t>
    <phoneticPr fontId="4"/>
  </si>
  <si>
    <t>Kenkyugakuen Clinic</t>
    <phoneticPr fontId="4"/>
  </si>
  <si>
    <t>Koike Clinic</t>
    <phoneticPr fontId="4"/>
  </si>
  <si>
    <t>International heart sleep clinic-TSUKUBA</t>
    <phoneticPr fontId="4"/>
  </si>
  <si>
    <t>Nishihiratsuka</t>
    <phoneticPr fontId="4"/>
  </si>
  <si>
    <t>Komatsu Internal Medicine Clinic</t>
    <phoneticPr fontId="4"/>
  </si>
  <si>
    <t>Kamiyokoba</t>
    <phoneticPr fontId="4"/>
  </si>
  <si>
    <t>Sakai Orthopedics　</t>
    <phoneticPr fontId="4"/>
  </si>
  <si>
    <t>Sakane M Clinic</t>
    <phoneticPr fontId="4"/>
  </si>
  <si>
    <t>Matsunoki</t>
    <phoneticPr fontId="4"/>
  </si>
  <si>
    <t xml:space="preserve">Sakuma Dermatology Clinic </t>
    <phoneticPr fontId="4"/>
  </si>
  <si>
    <t>Sato clinic</t>
    <phoneticPr fontId="4"/>
  </si>
  <si>
    <t>Teshirogi</t>
    <phoneticPr fontId="4"/>
  </si>
  <si>
    <t xml:space="preserve">Sunshine Clinic </t>
    <phoneticPr fontId="4"/>
  </si>
  <si>
    <t>Shoji Clinic</t>
    <phoneticPr fontId="4"/>
  </si>
  <si>
    <t>Nakano</t>
    <phoneticPr fontId="4"/>
  </si>
  <si>
    <t>Sugitani Medical Clinic</t>
    <phoneticPr fontId="4"/>
  </si>
  <si>
    <t>Tamura Clinic</t>
    <phoneticPr fontId="4"/>
  </si>
  <si>
    <t>Chikatsu Clinic</t>
    <phoneticPr fontId="4"/>
  </si>
  <si>
    <t>Tsukuba Uro Care Clinic</t>
    <phoneticPr fontId="4"/>
  </si>
  <si>
    <t>Tsukuba Gakuen Clinic</t>
    <phoneticPr fontId="4"/>
  </si>
  <si>
    <t>Tsukuba University of Technorogy,Department of Health,Center for Integrative Medicine</t>
    <phoneticPr fontId="4"/>
  </si>
  <si>
    <t>Tsukuba Kid's Clinic</t>
    <phoneticPr fontId="4"/>
  </si>
  <si>
    <t xml:space="preserve">Tsukuba Park Family Clinic </t>
    <phoneticPr fontId="4"/>
  </si>
  <si>
    <t>Mizubori</t>
    <phoneticPr fontId="4"/>
  </si>
  <si>
    <t>Tsukuba Home-Care Clinic</t>
    <phoneticPr fontId="4"/>
  </si>
  <si>
    <t>Nishionuma</t>
    <phoneticPr fontId="4"/>
  </si>
  <si>
    <t>Tsukuba Gastroenterology&amp;Endoscopy Clinic</t>
    <phoneticPr fontId="4"/>
  </si>
  <si>
    <t>Tsukuba Nephrology Clinic</t>
    <phoneticPr fontId="4"/>
  </si>
  <si>
    <t>Tsukuba Tsuji Clinic</t>
    <phoneticPr fontId="4"/>
  </si>
  <si>
    <t>Tsukuba Neurosurgery&amp;Headache Clinic</t>
    <phoneticPr fontId="4"/>
  </si>
  <si>
    <t>Tsukuba Hakua Clinic</t>
    <phoneticPr fontId="4"/>
  </si>
  <si>
    <t>Togo Clinic</t>
    <phoneticPr fontId="4"/>
  </si>
  <si>
    <t>Tateno</t>
    <phoneticPr fontId="4"/>
  </si>
  <si>
    <t>Nakajima Kodomo Clinic</t>
    <phoneticPr fontId="4"/>
  </si>
  <si>
    <t>Nakano EYE Clinic</t>
    <phoneticPr fontId="4"/>
  </si>
  <si>
    <t>NANAIRO Clinic for Kids</t>
    <phoneticPr fontId="4"/>
  </si>
  <si>
    <t>NANAIRO MOA BIRTH CLINIC</t>
    <phoneticPr fontId="4"/>
  </si>
  <si>
    <t>NANAIRO  Clinic for Women</t>
    <phoneticPr fontId="4"/>
  </si>
  <si>
    <t xml:space="preserve">Narushima Clinic </t>
    <phoneticPr fontId="4"/>
  </si>
  <si>
    <t>Nemoto Clinic</t>
    <phoneticPr fontId="4"/>
  </si>
  <si>
    <t>Onigakubo</t>
    <phoneticPr fontId="4"/>
  </si>
  <si>
    <t>B-Leaf Medical Internal Medicine and Rehabilitation Clinic</t>
    <phoneticPr fontId="4"/>
  </si>
  <si>
    <t>Ｈigashi Surgical &amp; Internal Medicine Clinic</t>
    <phoneticPr fontId="4"/>
  </si>
  <si>
    <t>Fukaya Internal Medicine and Rheumatology Clinic</t>
    <phoneticPr fontId="4"/>
  </si>
  <si>
    <t>Matsushiro E.N.T. Clinic</t>
    <phoneticPr fontId="4"/>
  </si>
  <si>
    <t>Matsushiro</t>
    <phoneticPr fontId="4"/>
  </si>
  <si>
    <t>Midorino Kodomo Clinic</t>
    <phoneticPr fontId="4"/>
  </si>
  <si>
    <t>Minano Clinic Internal Medicine &amp; Respiratory Medicine</t>
    <phoneticPr fontId="4"/>
  </si>
  <si>
    <t>Miyagawa Internal Medicine and Gastroenterorogy Clinic</t>
    <phoneticPr fontId="4"/>
  </si>
  <si>
    <t>Ninomiya</t>
    <phoneticPr fontId="4"/>
  </si>
  <si>
    <t>Miyamoto Internal Medicine Clinic</t>
    <phoneticPr fontId="4"/>
  </si>
  <si>
    <t>Murashita Internal Medicine Clinic</t>
    <phoneticPr fontId="4"/>
  </si>
  <si>
    <t>Yatabe Clinic</t>
    <phoneticPr fontId="4"/>
  </si>
  <si>
    <t>Yuko Ladies Clinic Tsukuba</t>
    <phoneticPr fontId="4"/>
  </si>
  <si>
    <t>Wakasugi Orthopedics/Hand Surgery Clinic</t>
    <phoneticPr fontId="4"/>
  </si>
  <si>
    <t>Watanabe Clinic</t>
    <phoneticPr fontId="4"/>
  </si>
  <si>
    <t>Atsushi Clinic</t>
    <phoneticPr fontId="4"/>
  </si>
  <si>
    <t>Tamiyama</t>
    <phoneticPr fontId="4"/>
  </si>
  <si>
    <t>Iimura  Clinic</t>
    <phoneticPr fontId="4"/>
  </si>
  <si>
    <t>Hojo</t>
    <phoneticPr fontId="4"/>
  </si>
  <si>
    <t>Ogura Clinic</t>
    <phoneticPr fontId="4"/>
  </si>
  <si>
    <t>Numata</t>
    <phoneticPr fontId="4"/>
  </si>
  <si>
    <t>Oda Internal Medicine Clinic</t>
    <phoneticPr fontId="4"/>
  </si>
  <si>
    <t>Oda</t>
    <phoneticPr fontId="4"/>
  </si>
  <si>
    <t>Tsukuriya</t>
    <phoneticPr fontId="4"/>
  </si>
  <si>
    <t>Sakayori Clinic</t>
    <phoneticPr fontId="4"/>
  </si>
  <si>
    <t>Kunimatsu</t>
    <phoneticPr fontId="4"/>
  </si>
  <si>
    <t>Tsukuba Chuo Hospital</t>
    <phoneticPr fontId="4"/>
  </si>
  <si>
    <t>Hayashi Clinic</t>
    <phoneticPr fontId="4"/>
  </si>
  <si>
    <t>Hirose Medical Clinic</t>
    <phoneticPr fontId="4"/>
  </si>
  <si>
    <t>Hirose Clinic</t>
    <phoneticPr fontId="4"/>
  </si>
  <si>
    <t>homeon Clinic Tsukuba</t>
    <phoneticPr fontId="4"/>
  </si>
  <si>
    <t>Tsukuba LA Family Clinic</t>
    <phoneticPr fontId="4"/>
  </si>
  <si>
    <t>Azuma</t>
    <phoneticPr fontId="4"/>
  </si>
  <si>
    <t>Konda</t>
    <phoneticPr fontId="4"/>
  </si>
  <si>
    <t>Tsukuba Ladies Life Clinic</t>
    <phoneticPr fontId="4"/>
  </si>
  <si>
    <t>Kurakake</t>
    <phoneticPr fontId="4"/>
  </si>
  <si>
    <t>Akatsuka Kid's Clinic Tsukuba</t>
    <phoneticPr fontId="4"/>
  </si>
  <si>
    <t>Aoki Kid's Clinic</t>
    <phoneticPr fontId="4"/>
  </si>
  <si>
    <t>Rota</t>
    <phoneticPr fontId="4"/>
  </si>
  <si>
    <t>Hib</t>
    <phoneticPr fontId="4"/>
  </si>
  <si>
    <t>Pep</t>
    <phoneticPr fontId="4"/>
  </si>
  <si>
    <t>HB</t>
    <phoneticPr fontId="4"/>
  </si>
  <si>
    <t>5in1</t>
    <phoneticPr fontId="4"/>
  </si>
  <si>
    <t>CP</t>
    <phoneticPr fontId="4"/>
  </si>
  <si>
    <t>JE</t>
    <phoneticPr fontId="4"/>
  </si>
  <si>
    <t>DT</t>
    <phoneticPr fontId="4"/>
  </si>
  <si>
    <t>ＨＰＶ(９)</t>
    <phoneticPr fontId="1"/>
  </si>
  <si>
    <t>Munps</t>
    <phoneticPr fontId="4"/>
  </si>
  <si>
    <t>PE</t>
    <phoneticPr fontId="4"/>
  </si>
  <si>
    <t>Inact ivated Vaccine</t>
    <phoneticPr fontId="4"/>
  </si>
  <si>
    <t>Live vaccine</t>
    <phoneticPr fontId="4"/>
  </si>
  <si>
    <t>FVE</t>
    <phoneticPr fontId="1"/>
  </si>
  <si>
    <t>FVC</t>
    <phoneticPr fontId="1"/>
  </si>
  <si>
    <t>For the  elderly</t>
    <phoneticPr fontId="4"/>
  </si>
  <si>
    <t>For the  Pregnant</t>
    <phoneticPr fontId="4"/>
  </si>
  <si>
    <t>Phone</t>
    <phoneticPr fontId="4"/>
  </si>
  <si>
    <t>For the  children</t>
    <phoneticPr fontId="4"/>
  </si>
  <si>
    <t>Live  attenuated influenza vaccine</t>
    <phoneticPr fontId="4"/>
  </si>
  <si>
    <t>High-dose influenza vaccine</t>
    <phoneticPr fontId="1"/>
  </si>
  <si>
    <t>Appointment is required in advance.Please contact each medical institution about office hours and days they are closed.</t>
    <phoneticPr fontId="4"/>
  </si>
  <si>
    <t>・Routine vaccinations at medical institutions other than those on the list are available in Ibaraki Prefecture.(Except voluntary{optional}shots for Flu for Children,Munps for Adults)</t>
    <phoneticPr fontId="4"/>
  </si>
  <si>
    <t>対応言語
（英語表記）</t>
    <rPh sb="0" eb="2">
      <t>タイオウ</t>
    </rPh>
    <rPh sb="2" eb="4">
      <t>ゲンゴ</t>
    </rPh>
    <rPh sb="6" eb="8">
      <t>エイゴ</t>
    </rPh>
    <rPh sb="8" eb="10">
      <t>ヒョウキ</t>
    </rPh>
    <phoneticPr fontId="4"/>
  </si>
  <si>
    <t>English</t>
    <phoneticPr fontId="4"/>
  </si>
  <si>
    <t>English/Chinese</t>
    <phoneticPr fontId="4"/>
  </si>
  <si>
    <t>Translating</t>
    <phoneticPr fontId="4"/>
  </si>
  <si>
    <t>English/Translating</t>
    <phoneticPr fontId="4"/>
  </si>
  <si>
    <t>English/German</t>
    <phoneticPr fontId="4"/>
  </si>
  <si>
    <t>Language
 support</t>
    <phoneticPr fontId="4"/>
  </si>
  <si>
    <t>Takura</t>
    <phoneticPr fontId="4"/>
  </si>
  <si>
    <t>Tsukuba area</t>
    <phoneticPr fontId="4"/>
  </si>
  <si>
    <t>Oho area</t>
    <phoneticPr fontId="4"/>
  </si>
  <si>
    <t>Tyosato area</t>
    <phoneticPr fontId="4"/>
  </si>
  <si>
    <t>Sakura area</t>
    <phoneticPr fontId="4"/>
  </si>
  <si>
    <t>Yatabe area</t>
    <phoneticPr fontId="4"/>
  </si>
  <si>
    <t>Kukizaki area</t>
    <phoneticPr fontId="4"/>
  </si>
  <si>
    <t>Outside of Tsukuba City</t>
    <phoneticPr fontId="4"/>
  </si>
  <si>
    <t>0297-47-2251</t>
    <phoneticPr fontId="4"/>
  </si>
  <si>
    <t>0297-47-2255</t>
    <phoneticPr fontId="4"/>
  </si>
  <si>
    <t>Miraidaira Kid's Clinic</t>
    <phoneticPr fontId="4"/>
  </si>
  <si>
    <t>Shingles Vaccination</t>
    <phoneticPr fontId="1"/>
  </si>
  <si>
    <t>Kimura Clinic</t>
    <phoneticPr fontId="4"/>
  </si>
  <si>
    <t>Toyosato　Hospital</t>
    <phoneticPr fontId="4"/>
  </si>
  <si>
    <t>Gakuennomori</t>
    <phoneticPr fontId="4"/>
  </si>
  <si>
    <t>Katsuragi Clinic</t>
    <phoneticPr fontId="4"/>
  </si>
  <si>
    <t>COVID19 vaccination</t>
    <phoneticPr fontId="4"/>
  </si>
  <si>
    <t>Name of the
 Medical Institution</t>
    <phoneticPr fontId="4"/>
  </si>
  <si>
    <t xml:space="preserve">・Please note that some medical institutions may change the contents of cooperation or discontinue cooperation in the middle of the fiscal year due to unavoidable circumstances. Please visit the Tsukuba City website for the latest information.  </t>
    <phoneticPr fontId="4"/>
  </si>
  <si>
    <t>Midorinohigashi</t>
    <phoneticPr fontId="4"/>
  </si>
  <si>
    <r>
      <t xml:space="preserve">Addres </t>
    </r>
    <r>
      <rPr>
        <sz val="9"/>
        <color theme="1"/>
        <rFont val="BIZ UDPゴシック"/>
        <family val="3"/>
        <charset val="128"/>
      </rPr>
      <t>(Tsukuba)</t>
    </r>
    <phoneticPr fontId="4"/>
  </si>
  <si>
    <t>定期A</t>
    <rPh sb="0" eb="2">
      <t>テイキ</t>
    </rPh>
    <phoneticPr fontId="4"/>
  </si>
  <si>
    <t>定期B</t>
    <rPh sb="0" eb="2">
      <t>テイキ</t>
    </rPh>
    <phoneticPr fontId="4"/>
  </si>
  <si>
    <t>ＲＳはかかりつけのみ</t>
    <phoneticPr fontId="4"/>
  </si>
  <si>
    <t>かかりつけの方のみ（５月末で閉院）</t>
    <rPh sb="11" eb="12">
      <t>ガツ</t>
    </rPh>
    <rPh sb="12" eb="13">
      <t>マツ</t>
    </rPh>
    <rPh sb="14" eb="16">
      <t>ヘイイン</t>
    </rPh>
    <phoneticPr fontId="4"/>
  </si>
  <si>
    <t>筑波南クリニック</t>
    <rPh sb="0" eb="2">
      <t>ツクバ</t>
    </rPh>
    <rPh sb="2" eb="3">
      <t>ミナミ</t>
    </rPh>
    <phoneticPr fontId="4"/>
  </si>
  <si>
    <t>つくばみなみくりにっく</t>
    <phoneticPr fontId="4"/>
  </si>
  <si>
    <t>市外</t>
    <phoneticPr fontId="4"/>
  </si>
  <si>
    <t>つくばみらい市</t>
    <phoneticPr fontId="4"/>
  </si>
  <si>
    <t>0297-38-6200</t>
    <phoneticPr fontId="4"/>
  </si>
  <si>
    <t>きゃっぷすくりにっく</t>
    <phoneticPr fontId="4"/>
  </si>
  <si>
    <t>つくば市研究学園5丁目19番地
イーアスつくば1階</t>
    <phoneticPr fontId="4"/>
  </si>
  <si>
    <t>谷田部</t>
    <phoneticPr fontId="4"/>
  </si>
  <si>
    <t>研究学園</t>
    <phoneticPr fontId="4"/>
  </si>
  <si>
    <t>809</t>
    <phoneticPr fontId="4"/>
  </si>
  <si>
    <t>810</t>
    <phoneticPr fontId="4"/>
  </si>
  <si>
    <t>つくばみらい市板橋字農協前2497-1</t>
    <rPh sb="9" eb="10">
      <t>アザ</t>
    </rPh>
    <rPh sb="10" eb="12">
      <t>ノウキョウ</t>
    </rPh>
    <rPh sb="12" eb="13">
      <t>マエ</t>
    </rPh>
    <phoneticPr fontId="4"/>
  </si>
  <si>
    <t>300-2307</t>
    <phoneticPr fontId="4"/>
  </si>
  <si>
    <t>つくば市研究学園5丁目19番地
イーアスつくば1階</t>
  </si>
  <si>
    <t>886-7704</t>
    <phoneticPr fontId="4"/>
  </si>
  <si>
    <t>iiastsukuba-common@mnys.jp</t>
    <phoneticPr fontId="4"/>
  </si>
  <si>
    <t>〇</t>
    <phoneticPr fontId="4"/>
  </si>
  <si>
    <t>×</t>
    <phoneticPr fontId="4"/>
  </si>
  <si>
    <t>つくば市研究学園4-4-11</t>
    <rPh sb="3" eb="4">
      <t>シ</t>
    </rPh>
    <phoneticPr fontId="1"/>
  </si>
  <si>
    <t>ボヌール・リュミエール1-101</t>
    <phoneticPr fontId="4"/>
  </si>
  <si>
    <t>つくば市西大沼636-10</t>
    <phoneticPr fontId="4"/>
  </si>
  <si>
    <t>つくば市西大沼637-6</t>
    <phoneticPr fontId="4"/>
  </si>
  <si>
    <t>×</t>
    <phoneticPr fontId="4"/>
  </si>
  <si>
    <t>×</t>
    <phoneticPr fontId="4"/>
  </si>
  <si>
    <t>小児インフルエンザワクチンは１歳以上</t>
    <rPh sb="0" eb="2">
      <t>ショウニ</t>
    </rPh>
    <rPh sb="15" eb="18">
      <t>サイイジョウ</t>
    </rPh>
    <phoneticPr fontId="4"/>
  </si>
  <si>
    <t>875-7705</t>
    <phoneticPr fontId="4"/>
  </si>
  <si>
    <t>050-8888-5894</t>
    <phoneticPr fontId="4"/>
  </si>
  <si>
    <t>キャップスクリニック イーアスつくば</t>
    <phoneticPr fontId="4"/>
  </si>
  <si>
    <t>05017226518</t>
    <phoneticPr fontId="4"/>
  </si>
  <si>
    <t>小学生以上</t>
    <rPh sb="0" eb="3">
      <t>ショウガクセイ</t>
    </rPh>
    <rPh sb="3" eb="5">
      <t>イジョウ</t>
    </rPh>
    <phoneticPr fontId="4"/>
  </si>
  <si>
    <t>CAPS　CLINIC　IIAS　TSUKUBA</t>
    <phoneticPr fontId="4"/>
  </si>
  <si>
    <t>810</t>
    <phoneticPr fontId="4"/>
  </si>
  <si>
    <t>809</t>
    <phoneticPr fontId="4"/>
  </si>
  <si>
    <t>Tuskuba Minami Clinic</t>
    <phoneticPr fontId="4"/>
  </si>
  <si>
    <t>３歳以上。麻しん風しんは2期のみ。</t>
    <phoneticPr fontId="1"/>
  </si>
  <si>
    <t>小児インフルエンザは13歳以上。高齢者高容量インフルエンザはかかりつけのみ。</t>
    <rPh sb="16" eb="19">
      <t>コウレイシャ</t>
    </rPh>
    <rPh sb="19" eb="22">
      <t>コウヨウリョウ</t>
    </rPh>
    <phoneticPr fontId="4"/>
  </si>
  <si>
    <t>小児インフルエンザは中学生以上</t>
    <rPh sb="13" eb="15">
      <t>イジョウ</t>
    </rPh>
    <phoneticPr fontId="4"/>
  </si>
  <si>
    <t>小学生以上のかかりつけのみ。</t>
    <phoneticPr fontId="4"/>
  </si>
  <si>
    <t>080-7661-8515</t>
    <phoneticPr fontId="4"/>
  </si>
  <si>
    <t>811</t>
    <phoneticPr fontId="4"/>
  </si>
  <si>
    <t>つくばai整形外科クリニック</t>
    <rPh sb="5" eb="9">
      <t>セイケイゲカ</t>
    </rPh>
    <phoneticPr fontId="4"/>
  </si>
  <si>
    <t>つくばあいせいけいげかくりにっく</t>
    <phoneticPr fontId="4"/>
  </si>
  <si>
    <t>東光台</t>
    <rPh sb="0" eb="3">
      <t>トウコウダイ</t>
    </rPh>
    <phoneticPr fontId="4"/>
  </si>
  <si>
    <t>大穂</t>
    <phoneticPr fontId="4"/>
  </si>
  <si>
    <t>300-2635</t>
    <phoneticPr fontId="4"/>
  </si>
  <si>
    <t>つくば市東光台3-15-7</t>
    <rPh sb="3" eb="4">
      <t>シ</t>
    </rPh>
    <rPh sb="4" eb="7">
      <t>トウコウダイ</t>
    </rPh>
    <phoneticPr fontId="4"/>
  </si>
  <si>
    <t>875-3357</t>
    <phoneticPr fontId="4"/>
  </si>
  <si>
    <t>take_jra_impact@tsukuba-seikei.jp</t>
    <phoneticPr fontId="4"/>
  </si>
  <si>
    <t>Tsukuba ai Orthopedics Clinic</t>
    <phoneticPr fontId="4"/>
  </si>
  <si>
    <t>Toukoudai</t>
    <phoneticPr fontId="4"/>
  </si>
  <si>
    <t>office@libe-clinic-tsukuba.com</t>
    <phoneticPr fontId="4"/>
  </si>
  <si>
    <t>811</t>
    <phoneticPr fontId="4"/>
  </si>
  <si>
    <t>809</t>
  </si>
  <si>
    <t>810</t>
  </si>
  <si>
    <t>キャップスクリニック イーアスつくば</t>
  </si>
  <si>
    <t>811</t>
  </si>
  <si>
    <t>高齢者インフルエンザは感染状況により入院患者のみ。コロナは入院患者のみ。</t>
    <rPh sb="0" eb="3">
      <t>コウレイシャ</t>
    </rPh>
    <rPh sb="29" eb="31">
      <t>ニュウイン</t>
    </rPh>
    <rPh sb="31" eb="33">
      <t>カンジャ</t>
    </rPh>
    <phoneticPr fontId="4"/>
  </si>
  <si>
    <t>2026年7月１日</t>
    <rPh sb="4" eb="5">
      <t>ネン</t>
    </rPh>
    <rPh sb="6" eb="7">
      <t>ガツ</t>
    </rPh>
    <rPh sb="8" eb="9">
      <t>ヒ</t>
    </rPh>
    <phoneticPr fontId="4"/>
  </si>
  <si>
    <r>
      <rPr>
        <b/>
        <sz val="24"/>
        <color theme="1"/>
        <rFont val="BIZ UDPゴシック"/>
        <family val="3"/>
        <charset val="128"/>
      </rPr>
      <t>Cooperating Medical　Institutions for Vaccinations（2026）</t>
    </r>
    <r>
      <rPr>
        <b/>
        <sz val="16"/>
        <color theme="1"/>
        <rFont val="BIZ UDPゴシック"/>
        <family val="3"/>
        <charset val="128"/>
      </rPr>
      <t xml:space="preserve"> As of July 1.2026</t>
    </r>
    <phoneticPr fontId="4"/>
  </si>
  <si>
    <t>811</t>
    <phoneticPr fontId="4"/>
  </si>
  <si>
    <t>305-0031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</si>
</sst>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6" formatCode="&quot;¥&quot;#,##0;[Red]&quot;¥&quot;\-#,##0"/>
    <numFmt numFmtId="176" formatCode="000"/>
    <numFmt numFmtId="177" formatCode="##,###,###&quot;円&quot;"/>
    <numFmt numFmtId="178" formatCode="##,###&quot;円&quot;"/>
    <numFmt numFmtId="179" formatCode="[&lt;=999]000;[&lt;=9999]000\-00;000\-0000"/>
    <numFmt numFmtId="180" formatCode="#,###&quot;円&quot;"/>
    <numFmt numFmtId="181" formatCode="#&quot;人&quot;"/>
    <numFmt numFmtId="182" formatCode="@&quot;現&quot;&quot;在&quot;"/>
    <numFmt numFmtId="183" formatCode="#,##0_);[Red]\(#,##0\)"/>
    <numFmt numFmtId="184" formatCode="#,###&quot;件&quot;"/>
    <numFmt numFmtId="185" formatCode="#,##0;\-#,##0;;@"/>
  </numFmts>
  <fonts count="77">
    <font>
      <sz val="11"/>
      <color theme="1"/>
      <name val="ＭＳ Ｐゴシック"/>
      <family val="2"/>
      <charset val="128"/>
      <scheme val="minor"/>
    </font>
    <font>
      <sz val="12"/>
      <color theme="1"/>
      <name val="ＭＳ 明朝"/>
      <family val="2"/>
      <charset val="128"/>
    </font>
    <font>
      <sz val="12"/>
      <color theme="1"/>
      <name val="ＭＳ 明朝"/>
      <family val="2"/>
      <charset val="128"/>
    </font>
    <font>
      <sz val="12"/>
      <color theme="1"/>
      <name val="ＭＳ 明朝"/>
      <family val="2"/>
      <charset val="128"/>
    </font>
    <font>
      <sz val="6"/>
      <name val="ＭＳ Ｐゴシック"/>
      <family val="2"/>
      <charset val="128"/>
      <scheme val="minor"/>
    </font>
    <font>
      <sz val="6"/>
      <name val="ＭＳ Ｐゴシック"/>
      <family val="3"/>
      <charset val="128"/>
      <scheme val="minor"/>
    </font>
    <font>
      <b/>
      <sz val="9"/>
      <color indexed="81"/>
      <name val="MS P ゴシック"/>
      <family val="3"/>
      <charset val="128"/>
    </font>
    <font>
      <sz val="11"/>
      <color theme="1"/>
      <name val="ＭＳ Ｐゴシック"/>
      <family val="2"/>
      <charset val="128"/>
      <scheme val="minor"/>
    </font>
    <font>
      <u/>
      <sz val="12"/>
      <color theme="10"/>
      <name val="ＭＳ 明朝"/>
      <family val="2"/>
      <charset val="128"/>
    </font>
    <font>
      <sz val="11"/>
      <color theme="1"/>
      <name val="ＭＳ Ｐゴシック"/>
      <family val="3"/>
      <charset val="128"/>
      <scheme val="minor"/>
    </font>
    <font>
      <sz val="12"/>
      <color theme="1"/>
      <name val="BIZ UDゴシック"/>
      <family val="3"/>
      <charset val="128"/>
    </font>
    <font>
      <sz val="8"/>
      <color theme="1"/>
      <name val="BIZ UDゴシック"/>
      <family val="3"/>
      <charset val="128"/>
    </font>
    <font>
      <u/>
      <sz val="11"/>
      <color theme="10"/>
      <name val="ＭＳ Ｐゴシック"/>
      <family val="2"/>
      <charset val="128"/>
      <scheme val="minor"/>
    </font>
    <font>
      <sz val="9"/>
      <color theme="1"/>
      <name val="ＭＳ Ｐゴシック"/>
      <family val="3"/>
      <charset val="128"/>
      <scheme val="minor"/>
    </font>
    <font>
      <sz val="6"/>
      <name val="ＭＳ Ｐゴシック"/>
      <family val="3"/>
      <charset val="128"/>
    </font>
    <font>
      <b/>
      <sz val="15"/>
      <color indexed="56"/>
      <name val="ＭＳ Ｐゴシック"/>
      <family val="3"/>
      <charset val="128"/>
    </font>
    <font>
      <sz val="12"/>
      <color theme="1"/>
      <name val="ＭＳ Ｐゴシック"/>
      <family val="3"/>
      <charset val="128"/>
      <scheme val="minor"/>
    </font>
    <font>
      <sz val="10"/>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1"/>
      <color rgb="FF000000"/>
      <name val="ＭＳ Ｐゴシック"/>
      <family val="3"/>
      <charset val="128"/>
    </font>
    <font>
      <sz val="10"/>
      <color theme="1"/>
      <name val="ＭＳ Ｐゴシック"/>
      <family val="2"/>
      <charset val="128"/>
      <scheme val="minor"/>
    </font>
    <font>
      <sz val="9"/>
      <color indexed="81"/>
      <name val="MS P ゴシック"/>
      <family val="3"/>
      <charset val="128"/>
    </font>
    <font>
      <sz val="12"/>
      <color theme="1"/>
      <name val="BIZ UDPゴシック"/>
      <family val="3"/>
      <charset val="128"/>
    </font>
    <font>
      <sz val="16"/>
      <color theme="1"/>
      <name val="BIZ UDPゴシック"/>
      <family val="3"/>
      <charset val="128"/>
    </font>
    <font>
      <sz val="10"/>
      <color theme="1"/>
      <name val="BIZ UDPゴシック"/>
      <family val="3"/>
      <charset val="128"/>
    </font>
    <font>
      <sz val="12"/>
      <name val="BIZ UDゴシック"/>
      <family val="3"/>
      <charset val="128"/>
    </font>
    <font>
      <sz val="12"/>
      <color theme="1"/>
      <name val="BIZ UDゴシック"/>
      <family val="3"/>
      <charset val="134"/>
    </font>
    <font>
      <sz val="18"/>
      <color theme="1"/>
      <name val="BIZ UDPゴシック"/>
      <family val="3"/>
      <charset val="128"/>
    </font>
    <font>
      <sz val="20"/>
      <color theme="1"/>
      <name val="ＭＳ Ｐゴシック"/>
      <family val="2"/>
      <charset val="128"/>
      <scheme val="minor"/>
    </font>
    <font>
      <sz val="20"/>
      <name val="BIZ UDPゴシック"/>
      <family val="3"/>
      <charset val="128"/>
    </font>
    <font>
      <sz val="9"/>
      <color theme="1"/>
      <name val="BIZ UDゴシック"/>
      <family val="3"/>
      <charset val="128"/>
    </font>
    <font>
      <sz val="8"/>
      <name val="BIZ UDゴシック"/>
      <family val="3"/>
      <charset val="128"/>
    </font>
    <font>
      <sz val="9"/>
      <name val="BIZ UDゴシック"/>
      <family val="3"/>
      <charset val="128"/>
    </font>
    <font>
      <sz val="11"/>
      <color theme="1"/>
      <name val="BIZ UDゴシック"/>
      <family val="3"/>
      <charset val="128"/>
    </font>
    <font>
      <b/>
      <sz val="16"/>
      <name val="BIZ UDゴシック"/>
      <family val="3"/>
      <charset val="128"/>
    </font>
    <font>
      <sz val="10"/>
      <name val="BIZ UDゴシック"/>
      <family val="3"/>
      <charset val="128"/>
    </font>
    <font>
      <sz val="10"/>
      <color theme="1"/>
      <name val="BIZ UDゴシック"/>
      <family val="3"/>
      <charset val="128"/>
    </font>
    <font>
      <sz val="11"/>
      <name val="BIZ UDゴシック"/>
      <family val="3"/>
      <charset val="128"/>
    </font>
    <font>
      <b/>
      <sz val="12"/>
      <color theme="1"/>
      <name val="BIZ UDゴシック"/>
      <family val="3"/>
      <charset val="128"/>
    </font>
    <font>
      <b/>
      <sz val="11"/>
      <name val="BIZ UDゴシック"/>
      <family val="3"/>
      <charset val="128"/>
    </font>
    <font>
      <b/>
      <sz val="10"/>
      <name val="BIZ UDゴシック"/>
      <family val="3"/>
      <charset val="128"/>
    </font>
    <font>
      <sz val="16"/>
      <name val="BIZ UDゴシック"/>
      <family val="3"/>
      <charset val="128"/>
    </font>
    <font>
      <b/>
      <sz val="14"/>
      <name val="BIZ UDゴシック"/>
      <family val="3"/>
      <charset val="128"/>
    </font>
    <font>
      <b/>
      <sz val="12"/>
      <name val="BIZ UDゴシック"/>
      <family val="3"/>
      <charset val="128"/>
    </font>
    <font>
      <u/>
      <sz val="12"/>
      <name val="BIZ UDゴシック"/>
      <family val="3"/>
      <charset val="128"/>
    </font>
    <font>
      <b/>
      <sz val="14"/>
      <color theme="1"/>
      <name val="BIZ UDゴシック"/>
      <family val="3"/>
      <charset val="128"/>
    </font>
    <font>
      <sz val="14"/>
      <color theme="1"/>
      <name val="BIZ UDゴシック"/>
      <family val="3"/>
      <charset val="128"/>
    </font>
    <font>
      <sz val="6"/>
      <name val="BIZ UDゴシック"/>
      <family val="3"/>
      <charset val="128"/>
    </font>
    <font>
      <sz val="6"/>
      <color theme="1"/>
      <name val="BIZ UDゴシック"/>
      <family val="3"/>
      <charset val="128"/>
    </font>
    <font>
      <sz val="7"/>
      <name val="BIZ UDゴシック"/>
      <family val="3"/>
      <charset val="128"/>
    </font>
    <font>
      <b/>
      <sz val="9"/>
      <name val="BIZ UDゴシック"/>
      <family val="3"/>
      <charset val="128"/>
    </font>
    <font>
      <b/>
      <sz val="18"/>
      <color theme="1"/>
      <name val="BIZ UDゴシック"/>
      <family val="3"/>
      <charset val="128"/>
    </font>
    <font>
      <b/>
      <sz val="11"/>
      <color theme="1"/>
      <name val="BIZ UDゴシック"/>
      <family val="3"/>
      <charset val="128"/>
    </font>
    <font>
      <b/>
      <sz val="10"/>
      <color theme="1"/>
      <name val="BIZ UDゴシック"/>
      <family val="3"/>
      <charset val="128"/>
    </font>
    <font>
      <sz val="18"/>
      <name val="BIZ UDゴシック"/>
      <family val="3"/>
      <charset val="128"/>
    </font>
    <font>
      <b/>
      <sz val="18"/>
      <name val="BIZ UDゴシック"/>
      <family val="3"/>
      <charset val="128"/>
    </font>
    <font>
      <b/>
      <sz val="12"/>
      <color rgb="FFFF0000"/>
      <name val="BIZ UDゴシック"/>
      <family val="3"/>
      <charset val="128"/>
    </font>
    <font>
      <b/>
      <u/>
      <sz val="12"/>
      <color theme="1"/>
      <name val="BIZ UDゴシック"/>
      <family val="3"/>
      <charset val="128"/>
    </font>
    <font>
      <b/>
      <sz val="12"/>
      <name val="Segoe UI Symbol"/>
      <family val="2"/>
    </font>
    <font>
      <b/>
      <sz val="12"/>
      <name val="BIZ UDゴシック"/>
      <family val="2"/>
      <charset val="128"/>
    </font>
    <font>
      <b/>
      <sz val="14"/>
      <color theme="0"/>
      <name val="BIZ UDゴシック"/>
      <family val="3"/>
      <charset val="128"/>
    </font>
    <font>
      <sz val="11"/>
      <color rgb="FFFF0000"/>
      <name val="ＭＳ Ｐゴシック"/>
      <family val="2"/>
      <charset val="128"/>
      <scheme val="minor"/>
    </font>
    <font>
      <sz val="11"/>
      <color rgb="FFFF0000"/>
      <name val="ＭＳ Ｐゴシック"/>
      <family val="3"/>
      <charset val="128"/>
      <scheme val="minor"/>
    </font>
    <font>
      <sz val="8"/>
      <color rgb="FFFF0000"/>
      <name val="ＭＳ Ｐゴシック"/>
      <family val="2"/>
      <charset val="128"/>
      <scheme val="minor"/>
    </font>
    <font>
      <sz val="12"/>
      <name val="BIZ UDPゴシック"/>
      <family val="3"/>
      <charset val="128"/>
    </font>
    <font>
      <b/>
      <sz val="26"/>
      <color theme="1"/>
      <name val="BIZ UDPゴシック"/>
      <family val="3"/>
      <charset val="128"/>
    </font>
    <font>
      <b/>
      <sz val="20"/>
      <color theme="1"/>
      <name val="BIZ UDゴシック"/>
      <family val="3"/>
      <charset val="128"/>
    </font>
    <font>
      <sz val="10"/>
      <color rgb="FFFF0000"/>
      <name val="BIZ UDゴシック"/>
      <family val="3"/>
      <charset val="128"/>
    </font>
    <font>
      <sz val="9"/>
      <name val="BIZ UDPゴシック"/>
      <family val="3"/>
      <charset val="128"/>
    </font>
    <font>
      <b/>
      <sz val="22"/>
      <color theme="1"/>
      <name val="BIZ UDPゴシック"/>
      <family val="3"/>
      <charset val="128"/>
    </font>
    <font>
      <b/>
      <sz val="15"/>
      <color theme="1"/>
      <name val="BIZ UDPゴシック"/>
      <family val="3"/>
      <charset val="128"/>
    </font>
    <font>
      <b/>
      <sz val="24"/>
      <color theme="1"/>
      <name val="BIZ UDPゴシック"/>
      <family val="3"/>
      <charset val="128"/>
    </font>
    <font>
      <b/>
      <sz val="16"/>
      <color theme="1"/>
      <name val="BIZ UDPゴシック"/>
      <family val="3"/>
      <charset val="128"/>
    </font>
    <font>
      <sz val="11"/>
      <color theme="1"/>
      <name val="BIZ UDPゴシック"/>
      <family val="3"/>
      <charset val="128"/>
    </font>
    <font>
      <sz val="9"/>
      <color theme="1"/>
      <name val="BIZ UDPゴシック"/>
      <family val="3"/>
      <charset val="128"/>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CCCFF"/>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CCFF"/>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1"/>
        <bgColor indexed="64"/>
      </patternFill>
    </fill>
    <fill>
      <patternFill patternType="solid">
        <fgColor rgb="FFFFFF00"/>
        <bgColor indexed="64"/>
      </patternFill>
    </fill>
    <fill>
      <patternFill patternType="solid">
        <fgColor theme="5" tint="0.79998168889431442"/>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top style="medium">
        <color indexed="64"/>
      </top>
      <bottom/>
      <diagonal/>
    </border>
    <border>
      <left style="thin">
        <color indexed="64"/>
      </left>
      <right/>
      <top/>
      <bottom style="hair">
        <color indexed="64"/>
      </bottom>
      <diagonal/>
    </border>
    <border>
      <left/>
      <right style="medium">
        <color indexed="64"/>
      </right>
      <top/>
      <bottom style="hair">
        <color indexed="64"/>
      </bottom>
      <diagonal/>
    </border>
    <border>
      <left/>
      <right style="medium">
        <color indexed="64"/>
      </right>
      <top/>
      <bottom/>
      <diagonal/>
    </border>
    <border>
      <left style="medium">
        <color indexed="64"/>
      </left>
      <right/>
      <top style="thin">
        <color indexed="64"/>
      </top>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bottom style="hair">
        <color indexed="64"/>
      </bottom>
      <diagonal/>
    </border>
    <border>
      <left style="thin">
        <color indexed="64"/>
      </left>
      <right/>
      <top style="dotted">
        <color indexed="64"/>
      </top>
      <bottom style="thin">
        <color indexed="64"/>
      </bottom>
      <diagonal/>
    </border>
    <border>
      <left style="medium">
        <color indexed="64"/>
      </left>
      <right/>
      <top/>
      <bottom style="hair">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top style="thin">
        <color indexed="64"/>
      </top>
      <bottom style="thin">
        <color indexed="64"/>
      </bottom>
      <diagonal style="thin">
        <color indexed="64"/>
      </diagonal>
    </border>
    <border>
      <left style="medium">
        <color indexed="64"/>
      </left>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medium">
        <color indexed="64"/>
      </bottom>
      <diagonal/>
    </border>
    <border>
      <left/>
      <right/>
      <top style="dotted">
        <color indexed="64"/>
      </top>
      <bottom/>
      <diagonal/>
    </border>
    <border>
      <left/>
      <right/>
      <top/>
      <bottom style="dotted">
        <color indexed="64"/>
      </bottom>
      <diagonal/>
    </border>
    <border>
      <left/>
      <right/>
      <top style="medium">
        <color indexed="64"/>
      </top>
      <bottom style="hair">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s>
  <cellStyleXfs count="11">
    <xf numFmtId="0" fontId="0" fillId="0" borderId="0">
      <alignment vertical="center"/>
    </xf>
    <xf numFmtId="0" fontId="7" fillId="0" borderId="0">
      <alignment vertical="center"/>
    </xf>
    <xf numFmtId="0" fontId="3" fillId="0" borderId="0">
      <alignment vertical="center"/>
    </xf>
    <xf numFmtId="0" fontId="2" fillId="0" borderId="0">
      <alignment vertical="center"/>
    </xf>
    <xf numFmtId="0" fontId="1" fillId="0" borderId="0">
      <alignment vertical="center"/>
    </xf>
    <xf numFmtId="0" fontId="8" fillId="0" borderId="0" applyNumberForma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2" fillId="0" borderId="0" applyNumberFormat="0" applyFill="0" applyBorder="0" applyAlignment="0" applyProtection="0">
      <alignment vertical="center"/>
    </xf>
    <xf numFmtId="38" fontId="7" fillId="0" borderId="0" applyFont="0" applyFill="0" applyBorder="0" applyAlignment="0" applyProtection="0">
      <alignment vertical="center"/>
    </xf>
  </cellStyleXfs>
  <cellXfs count="719">
    <xf numFmtId="0" fontId="0" fillId="0" borderId="0" xfId="0">
      <alignment vertical="center"/>
    </xf>
    <xf numFmtId="0" fontId="13" fillId="0" borderId="0" xfId="0" applyFont="1">
      <alignment vertical="center"/>
    </xf>
    <xf numFmtId="0" fontId="0" fillId="0" borderId="0" xfId="0" applyAlignment="1">
      <alignment vertical="center" wrapText="1"/>
    </xf>
    <xf numFmtId="0" fontId="0" fillId="0" borderId="17" xfId="0" applyBorder="1">
      <alignment vertical="center"/>
    </xf>
    <xf numFmtId="0" fontId="0" fillId="0" borderId="0" xfId="0" applyAlignment="1">
      <alignment vertical="center" shrinkToFit="1"/>
    </xf>
    <xf numFmtId="0" fontId="0" fillId="0" borderId="0" xfId="0" applyAlignment="1">
      <alignment vertical="center"/>
    </xf>
    <xf numFmtId="0" fontId="16" fillId="0" borderId="0" xfId="0" applyFont="1" applyBorder="1">
      <alignment vertical="center"/>
    </xf>
    <xf numFmtId="0" fontId="0" fillId="0" borderId="0" xfId="0" applyBorder="1">
      <alignment vertical="center"/>
    </xf>
    <xf numFmtId="0" fontId="20" fillId="0" borderId="0" xfId="0" applyFont="1" applyBorder="1">
      <alignment vertical="center"/>
    </xf>
    <xf numFmtId="0" fontId="20" fillId="0" borderId="0" xfId="0" applyFont="1" applyBorder="1" applyAlignment="1">
      <alignment vertical="center" shrinkToFit="1"/>
    </xf>
    <xf numFmtId="0" fontId="17" fillId="0" borderId="0" xfId="0" applyFont="1" applyBorder="1" applyAlignment="1">
      <alignment vertical="center"/>
    </xf>
    <xf numFmtId="0" fontId="0" fillId="4" borderId="1" xfId="0" applyFill="1" applyBorder="1" applyAlignment="1">
      <alignment vertical="center" wrapText="1"/>
    </xf>
    <xf numFmtId="0" fontId="0" fillId="4" borderId="1" xfId="0" applyFill="1" applyBorder="1">
      <alignment vertical="center"/>
    </xf>
    <xf numFmtId="0" fontId="0" fillId="0" borderId="1" xfId="0" applyBorder="1" applyAlignment="1">
      <alignment vertical="center" shrinkToFit="1"/>
    </xf>
    <xf numFmtId="0" fontId="0" fillId="4" borderId="1" xfId="0" applyFill="1" applyBorder="1" applyAlignment="1">
      <alignment vertical="center"/>
    </xf>
    <xf numFmtId="0" fontId="0" fillId="0" borderId="0" xfId="0" applyFill="1" applyBorder="1" applyAlignment="1">
      <alignment vertical="center"/>
    </xf>
    <xf numFmtId="0" fontId="0" fillId="0" borderId="0" xfId="0" applyFill="1" applyBorder="1" applyAlignment="1">
      <alignment vertical="center" shrinkToFit="1"/>
    </xf>
    <xf numFmtId="0" fontId="0" fillId="0" borderId="13" xfId="0" applyFill="1" applyBorder="1" applyAlignment="1">
      <alignment vertical="center"/>
    </xf>
    <xf numFmtId="0" fontId="0" fillId="0" borderId="0" xfId="0" applyAlignment="1">
      <alignment horizontal="center" vertical="center"/>
    </xf>
    <xf numFmtId="0" fontId="22" fillId="0" borderId="0" xfId="0" applyFont="1" applyAlignment="1">
      <alignment vertical="center" wrapText="1"/>
    </xf>
    <xf numFmtId="0" fontId="0" fillId="4" borderId="23" xfId="0" applyFill="1"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5" xfId="0" applyBorder="1">
      <alignment vertical="center"/>
    </xf>
    <xf numFmtId="0" fontId="0" fillId="0" borderId="2" xfId="0" applyBorder="1">
      <alignment vertical="center"/>
    </xf>
    <xf numFmtId="0" fontId="0" fillId="4" borderId="2" xfId="0" applyFill="1" applyBorder="1">
      <alignment vertical="center"/>
    </xf>
    <xf numFmtId="0" fontId="0" fillId="4" borderId="14" xfId="0" applyFill="1" applyBorder="1">
      <alignment vertical="center"/>
    </xf>
    <xf numFmtId="0" fontId="0" fillId="4" borderId="17" xfId="0" applyFill="1" applyBorder="1">
      <alignment vertical="center"/>
    </xf>
    <xf numFmtId="0" fontId="0" fillId="4" borderId="0" xfId="0" applyFill="1">
      <alignment vertical="center"/>
    </xf>
    <xf numFmtId="0" fontId="0" fillId="0" borderId="0" xfId="0" applyFill="1">
      <alignment vertical="center"/>
    </xf>
    <xf numFmtId="0" fontId="25" fillId="0" borderId="0" xfId="0" applyFont="1" applyBorder="1" applyAlignment="1">
      <alignment horizontal="center" vertical="center"/>
    </xf>
    <xf numFmtId="0" fontId="26" fillId="0" borderId="11" xfId="0" applyFont="1" applyBorder="1" applyAlignment="1">
      <alignment horizontal="center" vertical="center"/>
    </xf>
    <xf numFmtId="0" fontId="26" fillId="0" borderId="11" xfId="0" applyFont="1" applyBorder="1" applyAlignment="1">
      <alignment horizontal="right" vertical="center"/>
    </xf>
    <xf numFmtId="0" fontId="27" fillId="3" borderId="1" xfId="6" applyFont="1" applyFill="1" applyBorder="1" applyAlignment="1">
      <alignment horizontal="center" vertical="center" shrinkToFit="1"/>
    </xf>
    <xf numFmtId="0" fontId="27" fillId="0" borderId="1" xfId="6" applyFont="1" applyFill="1" applyBorder="1" applyAlignment="1">
      <alignment vertical="center" wrapText="1" shrinkToFit="1"/>
    </xf>
    <xf numFmtId="0" fontId="27" fillId="0" borderId="1" xfId="6" applyFont="1" applyFill="1" applyBorder="1" applyAlignment="1">
      <alignment horizontal="left" vertical="center" wrapText="1" shrinkToFit="1"/>
    </xf>
    <xf numFmtId="0" fontId="10" fillId="0" borderId="1" xfId="6" applyFont="1" applyFill="1" applyBorder="1" applyAlignment="1">
      <alignment vertical="center" wrapText="1" shrinkToFit="1"/>
    </xf>
    <xf numFmtId="0" fontId="10" fillId="0" borderId="1" xfId="6" applyFont="1" applyFill="1" applyBorder="1" applyAlignment="1">
      <alignment horizontal="left" vertical="center" wrapText="1" shrinkToFit="1"/>
    </xf>
    <xf numFmtId="0" fontId="27" fillId="0" borderId="1" xfId="0" applyFont="1" applyBorder="1" applyAlignment="1">
      <alignment horizontal="center" vertical="center" shrinkToFit="1"/>
    </xf>
    <xf numFmtId="0" fontId="27" fillId="0" borderId="1" xfId="0" applyFont="1" applyBorder="1" applyAlignment="1">
      <alignment horizontal="left" vertical="center" wrapText="1"/>
    </xf>
    <xf numFmtId="0" fontId="27" fillId="0" borderId="1" xfId="6" applyFont="1" applyFill="1" applyBorder="1" applyAlignment="1">
      <alignment horizontal="center" vertical="center" wrapText="1" shrinkToFit="1"/>
    </xf>
    <xf numFmtId="0" fontId="30" fillId="0" borderId="0" xfId="0" applyFont="1">
      <alignment vertical="center"/>
    </xf>
    <xf numFmtId="49" fontId="31" fillId="0" borderId="1" xfId="0" applyNumberFormat="1" applyFont="1" applyBorder="1" applyAlignment="1">
      <alignment horizontal="center" vertical="center"/>
    </xf>
    <xf numFmtId="0" fontId="0" fillId="0" borderId="0" xfId="0" applyAlignment="1">
      <alignment horizontal="center" vertical="center"/>
    </xf>
    <xf numFmtId="0" fontId="27" fillId="0" borderId="1" xfId="6" applyFont="1" applyFill="1" applyBorder="1" applyAlignment="1">
      <alignment horizontal="center" vertical="center" shrinkToFit="1"/>
    </xf>
    <xf numFmtId="0" fontId="10" fillId="0" borderId="1" xfId="6" applyFont="1" applyFill="1" applyBorder="1" applyAlignment="1">
      <alignment horizontal="center" vertical="center" shrinkToFit="1"/>
    </xf>
    <xf numFmtId="0" fontId="35" fillId="0" borderId="0" xfId="0" applyFont="1">
      <alignment vertical="center"/>
    </xf>
    <xf numFmtId="0" fontId="27" fillId="0" borderId="0" xfId="0" applyFont="1">
      <alignment vertical="center"/>
    </xf>
    <xf numFmtId="0" fontId="27" fillId="0" borderId="0" xfId="0" applyFont="1" applyAlignment="1">
      <alignment vertical="center" shrinkToFit="1"/>
    </xf>
    <xf numFmtId="0" fontId="37" fillId="0" borderId="0" xfId="0" applyFont="1">
      <alignment vertical="center"/>
    </xf>
    <xf numFmtId="0" fontId="10" fillId="0" borderId="0" xfId="0" applyFont="1" applyAlignment="1">
      <alignment horizontal="left" vertical="center" wrapText="1"/>
    </xf>
    <xf numFmtId="0" fontId="10" fillId="0" borderId="11" xfId="0" applyFont="1" applyBorder="1">
      <alignment vertical="center"/>
    </xf>
    <xf numFmtId="0" fontId="10" fillId="0" borderId="17" xfId="0" applyFont="1" applyBorder="1">
      <alignment vertical="center"/>
    </xf>
    <xf numFmtId="0" fontId="39" fillId="0" borderId="0" xfId="0" applyFont="1" applyAlignment="1">
      <alignment horizontal="right" vertical="center"/>
    </xf>
    <xf numFmtId="0" fontId="39" fillId="0" borderId="0" xfId="0" applyFont="1">
      <alignment vertical="center"/>
    </xf>
    <xf numFmtId="0" fontId="10" fillId="0" borderId="0" xfId="0" applyFont="1">
      <alignment vertical="center"/>
    </xf>
    <xf numFmtId="0" fontId="40" fillId="0" borderId="0" xfId="0" applyFont="1">
      <alignment vertical="center"/>
    </xf>
    <xf numFmtId="0" fontId="45" fillId="0" borderId="0" xfId="0" applyFont="1">
      <alignment vertical="center"/>
    </xf>
    <xf numFmtId="0" fontId="45" fillId="0" borderId="0" xfId="0" applyFont="1" applyAlignment="1">
      <alignment horizontal="center" vertical="center"/>
    </xf>
    <xf numFmtId="177" fontId="45" fillId="0" borderId="0" xfId="0" applyNumberFormat="1" applyFont="1" applyBorder="1" applyAlignment="1">
      <alignment shrinkToFit="1"/>
    </xf>
    <xf numFmtId="0" fontId="10" fillId="0" borderId="0" xfId="0" applyFont="1" applyAlignment="1">
      <alignment vertical="center" wrapText="1"/>
    </xf>
    <xf numFmtId="0" fontId="10" fillId="0" borderId="0" xfId="0" applyFont="1" applyAlignment="1">
      <alignment horizontal="right" vertical="center" wrapText="1"/>
    </xf>
    <xf numFmtId="0" fontId="10" fillId="0" borderId="11" xfId="0" applyFont="1" applyBorder="1" applyAlignment="1">
      <alignment horizontal="left" vertical="center" wrapText="1"/>
    </xf>
    <xf numFmtId="0" fontId="46" fillId="0" borderId="17" xfId="0" applyFont="1" applyBorder="1">
      <alignment vertical="center"/>
    </xf>
    <xf numFmtId="0" fontId="36" fillId="0" borderId="0" xfId="0" applyFont="1" applyAlignment="1">
      <alignment vertical="center" shrinkToFit="1"/>
    </xf>
    <xf numFmtId="0" fontId="45" fillId="0" borderId="0" xfId="0" applyFont="1" applyAlignment="1">
      <alignment horizontal="right" vertical="center"/>
    </xf>
    <xf numFmtId="0" fontId="10" fillId="0" borderId="0" xfId="0" applyFont="1" applyFill="1" applyAlignment="1">
      <alignment horizontal="left" vertical="center" wrapText="1"/>
    </xf>
    <xf numFmtId="0" fontId="45" fillId="0" borderId="0" xfId="0" applyFont="1" applyAlignment="1">
      <alignment vertical="center"/>
    </xf>
    <xf numFmtId="0" fontId="40" fillId="0" borderId="0" xfId="0" applyFont="1" applyAlignment="1">
      <alignment vertical="center"/>
    </xf>
    <xf numFmtId="0" fontId="10" fillId="0" borderId="0" xfId="0" applyFont="1" applyAlignment="1">
      <alignment vertical="center"/>
    </xf>
    <xf numFmtId="176" fontId="34" fillId="0" borderId="0" xfId="0" applyNumberFormat="1" applyFont="1" applyFill="1" applyAlignment="1">
      <alignment horizontal="center" vertical="center"/>
    </xf>
    <xf numFmtId="0" fontId="34" fillId="0" borderId="0" xfId="0" applyFont="1" applyAlignment="1">
      <alignment horizontal="center" vertical="center"/>
    </xf>
    <xf numFmtId="0" fontId="34" fillId="0" borderId="0" xfId="0" applyFont="1" applyAlignment="1">
      <alignment horizontal="right" vertical="top"/>
    </xf>
    <xf numFmtId="0" fontId="44" fillId="0" borderId="0" xfId="0" applyFont="1" applyAlignment="1">
      <alignment vertical="center" shrinkToFit="1"/>
    </xf>
    <xf numFmtId="0" fontId="47" fillId="0" borderId="0" xfId="0" applyFont="1" applyAlignment="1">
      <alignment vertical="center"/>
    </xf>
    <xf numFmtId="0" fontId="48" fillId="0" borderId="0" xfId="0" applyFont="1" applyAlignment="1">
      <alignment vertical="center"/>
    </xf>
    <xf numFmtId="0" fontId="44" fillId="0" borderId="0" xfId="0" applyFont="1" applyAlignment="1">
      <alignment horizontal="right" vertical="center"/>
    </xf>
    <xf numFmtId="0" fontId="10" fillId="0" borderId="0" xfId="0" applyFont="1" applyBorder="1">
      <alignment vertical="center"/>
    </xf>
    <xf numFmtId="0" fontId="27" fillId="0" borderId="0" xfId="0" applyFont="1" applyBorder="1" applyAlignment="1">
      <alignment vertical="center"/>
    </xf>
    <xf numFmtId="0" fontId="27" fillId="0" borderId="0" xfId="0" applyFont="1" applyBorder="1">
      <alignment vertical="center"/>
    </xf>
    <xf numFmtId="0" fontId="34" fillId="0" borderId="0" xfId="0" applyFont="1" applyAlignment="1">
      <alignment horizontal="right" vertical="center" shrinkToFit="1"/>
    </xf>
    <xf numFmtId="0" fontId="27" fillId="0" borderId="0" xfId="0" applyFont="1" applyAlignment="1"/>
    <xf numFmtId="0" fontId="10" fillId="0" borderId="1" xfId="0" applyFont="1" applyBorder="1" applyAlignment="1">
      <alignment horizontal="center" vertical="center"/>
    </xf>
    <xf numFmtId="0" fontId="10" fillId="0" borderId="0" xfId="0" applyFont="1" applyBorder="1" applyAlignment="1">
      <alignment horizontal="center" vertical="center" shrinkToFit="1"/>
    </xf>
    <xf numFmtId="0" fontId="10" fillId="0" borderId="0" xfId="0" applyFont="1" applyBorder="1" applyAlignment="1" applyProtection="1">
      <alignment horizontal="center" vertical="center" shrinkToFit="1"/>
      <protection locked="0"/>
    </xf>
    <xf numFmtId="0" fontId="27" fillId="2" borderId="0" xfId="0" applyFont="1" applyFill="1" applyBorder="1" applyAlignment="1">
      <alignment horizontal="center" vertical="center" shrinkToFit="1"/>
    </xf>
    <xf numFmtId="0" fontId="36" fillId="0" borderId="0" xfId="0" applyFont="1" applyAlignment="1">
      <alignment horizontal="center" vertical="center" shrinkToFit="1"/>
    </xf>
    <xf numFmtId="0" fontId="35" fillId="3" borderId="16" xfId="0" applyFont="1" applyFill="1" applyBorder="1" applyAlignment="1">
      <alignment horizontal="center" vertical="center"/>
    </xf>
    <xf numFmtId="0" fontId="42" fillId="0" borderId="0" xfId="0" applyFont="1" applyAlignment="1">
      <alignment horizontal="center" vertical="center" wrapText="1" shrinkToFit="1"/>
    </xf>
    <xf numFmtId="0" fontId="35" fillId="0" borderId="0" xfId="0" applyFont="1" applyBorder="1" applyAlignment="1" applyProtection="1">
      <alignment horizontal="center" vertical="center" shrinkToFit="1"/>
      <protection locked="0"/>
    </xf>
    <xf numFmtId="0" fontId="35" fillId="0" borderId="0" xfId="0" applyFont="1" applyAlignment="1">
      <alignment horizontal="center" vertical="center"/>
    </xf>
    <xf numFmtId="0" fontId="35" fillId="0" borderId="0" xfId="0" applyFont="1" applyBorder="1" applyAlignment="1">
      <alignment horizontal="center" vertical="center" wrapText="1"/>
    </xf>
    <xf numFmtId="0" fontId="39" fillId="2" borderId="0" xfId="0" applyFont="1" applyFill="1" applyBorder="1" applyAlignment="1">
      <alignment horizontal="center" vertical="center" shrinkToFit="1"/>
    </xf>
    <xf numFmtId="0" fontId="38" fillId="0" borderId="0" xfId="0" applyFont="1">
      <alignment vertical="center"/>
    </xf>
    <xf numFmtId="0" fontId="38" fillId="0" borderId="0" xfId="0" applyFont="1" applyBorder="1" applyAlignment="1">
      <alignment horizontal="center" vertical="center" shrinkToFit="1"/>
    </xf>
    <xf numFmtId="0" fontId="39" fillId="0" borderId="0" xfId="0" applyFont="1" applyFill="1" applyBorder="1" applyAlignment="1">
      <alignment vertical="center" wrapText="1" shrinkToFit="1"/>
    </xf>
    <xf numFmtId="0" fontId="35" fillId="0" borderId="0" xfId="0" applyFont="1" applyBorder="1">
      <alignment vertical="center"/>
    </xf>
    <xf numFmtId="0" fontId="39" fillId="0" borderId="0" xfId="0" applyFont="1" applyBorder="1" applyAlignment="1">
      <alignment vertical="center" wrapText="1"/>
    </xf>
    <xf numFmtId="49" fontId="39" fillId="0" borderId="0" xfId="0" applyNumberFormat="1" applyFont="1" applyFill="1" applyBorder="1" applyAlignment="1">
      <alignment vertical="center" shrinkToFit="1"/>
    </xf>
    <xf numFmtId="0" fontId="35" fillId="0" borderId="0" xfId="0" applyFont="1" applyBorder="1" applyAlignment="1">
      <alignment vertical="center"/>
    </xf>
    <xf numFmtId="0" fontId="35" fillId="0" borderId="0" xfId="0" applyFont="1" applyFill="1" applyBorder="1" applyAlignment="1">
      <alignment vertical="center"/>
    </xf>
    <xf numFmtId="0" fontId="39" fillId="0" borderId="0" xfId="0" applyFont="1" applyBorder="1" applyAlignment="1">
      <alignment vertical="center" shrinkToFit="1"/>
    </xf>
    <xf numFmtId="0" fontId="35" fillId="0" borderId="0" xfId="0" applyFont="1" applyBorder="1" applyAlignment="1" applyProtection="1">
      <alignment vertical="center" shrinkToFit="1"/>
      <protection locked="0"/>
    </xf>
    <xf numFmtId="0" fontId="27" fillId="0" borderId="0" xfId="0" applyFont="1" applyAlignment="1">
      <alignment vertical="center"/>
    </xf>
    <xf numFmtId="0" fontId="42" fillId="0" borderId="0" xfId="0" applyFont="1" applyAlignment="1">
      <alignment wrapText="1"/>
    </xf>
    <xf numFmtId="0" fontId="44" fillId="0" borderId="0" xfId="0" applyFont="1" applyAlignment="1"/>
    <xf numFmtId="49" fontId="56" fillId="0" borderId="0" xfId="0" applyNumberFormat="1" applyFont="1" applyFill="1" applyBorder="1" applyAlignment="1" applyProtection="1">
      <alignment vertical="center"/>
      <protection locked="0"/>
    </xf>
    <xf numFmtId="0" fontId="35" fillId="0" borderId="0" xfId="0" applyFont="1" applyAlignment="1">
      <alignment vertical="center"/>
    </xf>
    <xf numFmtId="0" fontId="44" fillId="0" borderId="0" xfId="0" applyFont="1" applyAlignment="1">
      <alignment vertical="center"/>
    </xf>
    <xf numFmtId="0" fontId="35" fillId="0" borderId="0" xfId="0" applyFont="1" applyAlignment="1">
      <alignment horizontal="left" vertical="center"/>
    </xf>
    <xf numFmtId="0" fontId="32" fillId="0" borderId="0" xfId="0" applyFont="1">
      <alignment vertical="center"/>
    </xf>
    <xf numFmtId="0" fontId="35" fillId="0" borderId="0" xfId="0" applyFont="1" applyBorder="1" applyAlignment="1">
      <alignment horizontal="center" vertical="center" shrinkToFit="1"/>
    </xf>
    <xf numFmtId="0" fontId="37" fillId="0" borderId="0" xfId="0" applyFont="1" applyBorder="1" applyAlignment="1">
      <alignment horizontal="center" vertical="center" wrapText="1"/>
    </xf>
    <xf numFmtId="5" fontId="35" fillId="0" borderId="0" xfId="0" applyNumberFormat="1" applyFont="1" applyBorder="1" applyAlignment="1">
      <alignment horizontal="center" vertical="center" wrapText="1"/>
    </xf>
    <xf numFmtId="0" fontId="35" fillId="0" borderId="0" xfId="0" applyFont="1" applyBorder="1" applyAlignment="1">
      <alignment horizontal="left" vertical="center" shrinkToFit="1"/>
    </xf>
    <xf numFmtId="0" fontId="57" fillId="0" borderId="0" xfId="0" applyFont="1" applyBorder="1" applyAlignment="1">
      <alignment horizontal="left" vertical="center" shrinkToFit="1"/>
    </xf>
    <xf numFmtId="0" fontId="44" fillId="0" borderId="0" xfId="0" applyFont="1" applyAlignment="1">
      <alignment horizontal="center" vertical="center"/>
    </xf>
    <xf numFmtId="0" fontId="52" fillId="0" borderId="0" xfId="0" applyFont="1" applyAlignment="1">
      <alignment vertical="center" shrinkToFit="1"/>
    </xf>
    <xf numFmtId="0" fontId="57" fillId="0" borderId="0" xfId="0" applyFont="1" applyAlignment="1">
      <alignment horizontal="center" vertical="center" shrinkToFit="1"/>
    </xf>
    <xf numFmtId="180" fontId="35" fillId="0" borderId="0" xfId="0" applyNumberFormat="1" applyFont="1" applyBorder="1" applyAlignment="1">
      <alignment horizontal="right" vertical="center"/>
    </xf>
    <xf numFmtId="0" fontId="39" fillId="0" borderId="0" xfId="0" applyFont="1" applyBorder="1">
      <alignment vertical="center"/>
    </xf>
    <xf numFmtId="180" fontId="39" fillId="0" borderId="0" xfId="0" applyNumberFormat="1" applyFont="1" applyBorder="1">
      <alignment vertical="center"/>
    </xf>
    <xf numFmtId="58" fontId="10" fillId="0" borderId="0" xfId="0" applyNumberFormat="1" applyFont="1">
      <alignment vertical="center"/>
    </xf>
    <xf numFmtId="0" fontId="44" fillId="0" borderId="0" xfId="0" applyFont="1" applyAlignment="1" applyProtection="1">
      <alignment vertical="center"/>
      <protection locked="0"/>
    </xf>
    <xf numFmtId="0" fontId="40" fillId="0" borderId="0" xfId="0" applyFont="1" applyAlignment="1">
      <alignment horizontal="center" vertical="center"/>
    </xf>
    <xf numFmtId="0" fontId="58" fillId="0" borderId="0" xfId="0" applyFont="1" applyAlignment="1">
      <alignment horizontal="center" vertical="center"/>
    </xf>
    <xf numFmtId="0" fontId="32" fillId="0" borderId="0" xfId="0" applyFont="1" applyAlignment="1">
      <alignment vertical="center"/>
    </xf>
    <xf numFmtId="0" fontId="10" fillId="0" borderId="0" xfId="0" applyFont="1" applyAlignment="1">
      <alignment horizontal="left" vertical="center" indent="1"/>
    </xf>
    <xf numFmtId="0" fontId="58" fillId="0" borderId="0" xfId="0" applyFont="1">
      <alignment vertical="center"/>
    </xf>
    <xf numFmtId="0" fontId="44" fillId="0" borderId="0" xfId="0" applyFont="1" applyBorder="1" applyAlignment="1">
      <alignment vertical="center" shrinkToFit="1"/>
    </xf>
    <xf numFmtId="0" fontId="44" fillId="0" borderId="0" xfId="0" applyFont="1" applyBorder="1" applyAlignment="1">
      <alignment vertical="center"/>
    </xf>
    <xf numFmtId="0" fontId="37" fillId="0" borderId="0" xfId="0" applyFont="1" applyBorder="1" applyAlignment="1">
      <alignment vertical="center" wrapText="1"/>
    </xf>
    <xf numFmtId="5" fontId="35" fillId="0" borderId="0" xfId="0" applyNumberFormat="1" applyFont="1" applyBorder="1" applyAlignment="1">
      <alignment vertical="center" wrapText="1"/>
    </xf>
    <xf numFmtId="0" fontId="37" fillId="0" borderId="0" xfId="0" applyNumberFormat="1" applyFont="1" applyBorder="1" applyAlignment="1">
      <alignment vertical="center" wrapText="1"/>
    </xf>
    <xf numFmtId="181" fontId="37" fillId="0" borderId="0" xfId="0" applyNumberFormat="1" applyFont="1" applyBorder="1" applyAlignment="1">
      <alignment vertical="center" wrapText="1"/>
    </xf>
    <xf numFmtId="0" fontId="37" fillId="0" borderId="0" xfId="0" applyFont="1" applyBorder="1" applyAlignment="1">
      <alignment horizontal="left" vertical="center" wrapText="1"/>
    </xf>
    <xf numFmtId="0" fontId="37" fillId="0" borderId="0" xfId="0" applyNumberFormat="1" applyFont="1" applyBorder="1" applyAlignment="1">
      <alignment horizontal="center" vertical="center" wrapText="1"/>
    </xf>
    <xf numFmtId="181" fontId="37" fillId="0" borderId="0" xfId="0" applyNumberFormat="1" applyFont="1" applyBorder="1" applyAlignment="1">
      <alignment horizontal="center" vertical="center" wrapText="1"/>
    </xf>
    <xf numFmtId="0" fontId="37" fillId="0" borderId="0" xfId="0" applyNumberFormat="1" applyFont="1" applyBorder="1" applyAlignment="1">
      <alignment vertical="center"/>
    </xf>
    <xf numFmtId="0" fontId="42" fillId="0" borderId="0" xfId="0" applyFont="1" applyAlignment="1">
      <alignment horizontal="center" vertical="center" wrapText="1"/>
    </xf>
    <xf numFmtId="0" fontId="35" fillId="3" borderId="1" xfId="0" applyFont="1" applyFill="1" applyBorder="1" applyAlignment="1">
      <alignment horizontal="center" vertical="center"/>
    </xf>
    <xf numFmtId="0" fontId="35" fillId="3" borderId="5" xfId="0" applyFont="1" applyFill="1" applyBorder="1" applyAlignment="1">
      <alignment horizontal="center" vertical="center"/>
    </xf>
    <xf numFmtId="0" fontId="39" fillId="3" borderId="22" xfId="0" applyFont="1" applyFill="1" applyBorder="1" applyAlignment="1">
      <alignment horizontal="center" vertical="center"/>
    </xf>
    <xf numFmtId="0" fontId="35" fillId="3" borderId="2" xfId="0" applyFont="1" applyFill="1" applyBorder="1" applyAlignment="1">
      <alignment horizontal="center" vertical="center"/>
    </xf>
    <xf numFmtId="0" fontId="35" fillId="3" borderId="3" xfId="0" applyFont="1" applyFill="1" applyBorder="1" applyAlignment="1">
      <alignment horizontal="center" vertical="center"/>
    </xf>
    <xf numFmtId="0" fontId="35" fillId="3" borderId="23" xfId="0" applyFont="1" applyFill="1" applyBorder="1" applyAlignment="1">
      <alignment horizontal="center" vertical="center"/>
    </xf>
    <xf numFmtId="0" fontId="39" fillId="3" borderId="23" xfId="0" applyFont="1" applyFill="1" applyBorder="1" applyAlignment="1">
      <alignment horizontal="center" vertical="center"/>
    </xf>
    <xf numFmtId="0" fontId="39" fillId="3" borderId="34" xfId="0" applyFont="1" applyFill="1" applyBorder="1" applyAlignment="1">
      <alignment horizontal="center" vertical="center"/>
    </xf>
    <xf numFmtId="0" fontId="35" fillId="3" borderId="4" xfId="0" applyFont="1" applyFill="1" applyBorder="1" applyAlignment="1">
      <alignment horizontal="center" vertical="center"/>
    </xf>
    <xf numFmtId="0" fontId="35" fillId="3" borderId="2"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5" fillId="3" borderId="5" xfId="0" applyFont="1" applyFill="1" applyBorder="1" applyAlignment="1">
      <alignment horizontal="center" vertical="center" wrapText="1"/>
    </xf>
    <xf numFmtId="0" fontId="43" fillId="4" borderId="23" xfId="0" applyFont="1" applyFill="1" applyBorder="1" applyProtection="1">
      <alignment vertical="center"/>
      <protection locked="0"/>
    </xf>
    <xf numFmtId="183" fontId="27" fillId="4" borderId="23" xfId="0" applyNumberFormat="1" applyFont="1" applyFill="1" applyBorder="1" applyAlignment="1" applyProtection="1">
      <alignment vertical="center"/>
      <protection locked="0"/>
    </xf>
    <xf numFmtId="0" fontId="54" fillId="0" borderId="0" xfId="0" applyFont="1" applyAlignment="1">
      <alignment vertical="center"/>
    </xf>
    <xf numFmtId="0" fontId="41" fillId="0" borderId="0" xfId="0" applyFont="1" applyAlignment="1"/>
    <xf numFmtId="49" fontId="41" fillId="0" borderId="0" xfId="0" applyNumberFormat="1" applyFont="1" applyFill="1" applyBorder="1" applyAlignment="1" applyProtection="1">
      <alignment vertical="center"/>
      <protection locked="0"/>
    </xf>
    <xf numFmtId="0" fontId="40" fillId="0" borderId="0" xfId="0" applyFont="1" applyAlignment="1">
      <alignment horizontal="right" vertical="center"/>
    </xf>
    <xf numFmtId="0" fontId="45" fillId="0" borderId="0" xfId="0" applyFont="1" applyBorder="1" applyAlignment="1">
      <alignment vertical="center"/>
    </xf>
    <xf numFmtId="0" fontId="35" fillId="0" borderId="71" xfId="0" applyFont="1" applyBorder="1">
      <alignment vertical="center"/>
    </xf>
    <xf numFmtId="0" fontId="35" fillId="0" borderId="71" xfId="0" applyFont="1" applyBorder="1" applyAlignment="1">
      <alignment horizontal="center" vertical="center" shrinkToFit="1"/>
    </xf>
    <xf numFmtId="0" fontId="37" fillId="0" borderId="71" xfId="0" applyFont="1" applyBorder="1" applyAlignment="1">
      <alignment horizontal="center" vertical="center" wrapText="1"/>
    </xf>
    <xf numFmtId="5" fontId="35" fillId="0" borderId="71" xfId="0" applyNumberFormat="1" applyFont="1" applyBorder="1" applyAlignment="1">
      <alignment horizontal="center" vertical="center" wrapText="1"/>
    </xf>
    <xf numFmtId="0" fontId="35" fillId="0" borderId="72" xfId="0" applyFont="1" applyBorder="1">
      <alignment vertical="center"/>
    </xf>
    <xf numFmtId="0" fontId="35" fillId="0" borderId="72" xfId="0" applyFont="1" applyBorder="1" applyAlignment="1">
      <alignment horizontal="left" vertical="center"/>
    </xf>
    <xf numFmtId="0" fontId="32" fillId="0" borderId="72" xfId="0" applyFont="1" applyBorder="1">
      <alignment vertical="center"/>
    </xf>
    <xf numFmtId="0" fontId="10" fillId="0" borderId="2" xfId="0" applyFont="1" applyBorder="1" applyAlignment="1">
      <alignment horizontal="left" vertical="center"/>
    </xf>
    <xf numFmtId="0" fontId="10" fillId="0" borderId="16" xfId="0" applyFont="1" applyBorder="1" applyAlignment="1">
      <alignment horizontal="left" vertical="center"/>
    </xf>
    <xf numFmtId="0" fontId="42" fillId="0" borderId="0" xfId="0" applyFont="1" applyAlignment="1">
      <alignment horizontal="center" vertical="center" wrapText="1"/>
    </xf>
    <xf numFmtId="0" fontId="36" fillId="0" borderId="0" xfId="0" applyFont="1" applyAlignment="1">
      <alignment vertical="center"/>
    </xf>
    <xf numFmtId="0" fontId="39" fillId="0" borderId="0" xfId="0" applyFont="1" applyAlignment="1">
      <alignment horizontal="right" vertical="top"/>
    </xf>
    <xf numFmtId="0" fontId="39" fillId="0" borderId="0" xfId="0" applyFont="1" applyAlignment="1">
      <alignment horizontal="center" vertical="top" shrinkToFit="1"/>
    </xf>
    <xf numFmtId="0" fontId="39" fillId="0" borderId="0" xfId="0" applyFont="1" applyAlignment="1">
      <alignment horizontal="center" vertical="center"/>
    </xf>
    <xf numFmtId="0" fontId="39" fillId="0" borderId="0" xfId="0" applyFont="1" applyAlignment="1">
      <alignment horizontal="center" vertical="top"/>
    </xf>
    <xf numFmtId="0" fontId="39" fillId="0" borderId="0" xfId="0" applyFont="1" applyAlignment="1">
      <alignment vertical="top"/>
    </xf>
    <xf numFmtId="0" fontId="41" fillId="0" borderId="0" xfId="0" applyFont="1" applyBorder="1" applyAlignment="1">
      <alignment vertical="center"/>
    </xf>
    <xf numFmtId="0" fontId="41" fillId="0" borderId="0" xfId="0" applyFont="1" applyAlignment="1">
      <alignment horizontal="center" vertical="center"/>
    </xf>
    <xf numFmtId="0" fontId="39" fillId="0" borderId="0" xfId="0" applyFont="1" applyAlignment="1">
      <alignment vertical="center"/>
    </xf>
    <xf numFmtId="0" fontId="38" fillId="0" borderId="0" xfId="0" applyNumberFormat="1" applyFont="1" applyBorder="1" applyAlignment="1">
      <alignment horizontal="center" vertical="center"/>
    </xf>
    <xf numFmtId="38" fontId="38" fillId="0" borderId="0" xfId="10" applyFont="1" applyBorder="1" applyAlignment="1">
      <alignment vertical="center"/>
    </xf>
    <xf numFmtId="0" fontId="37" fillId="0" borderId="0" xfId="0" applyNumberFormat="1" applyFont="1" applyBorder="1" applyAlignment="1">
      <alignment horizontal="left" textRotation="255"/>
    </xf>
    <xf numFmtId="0" fontId="35" fillId="0" borderId="0" xfId="0" applyFont="1" applyBorder="1" applyAlignment="1">
      <alignment horizontal="left" vertical="center"/>
    </xf>
    <xf numFmtId="0" fontId="32" fillId="0" borderId="0" xfId="0" applyFont="1" applyBorder="1">
      <alignment vertical="center"/>
    </xf>
    <xf numFmtId="0" fontId="27" fillId="0" borderId="61" xfId="0" applyFont="1" applyFill="1" applyBorder="1" applyAlignment="1" applyProtection="1">
      <alignment horizontal="center" vertical="center"/>
    </xf>
    <xf numFmtId="0" fontId="27" fillId="0" borderId="16" xfId="0" applyNumberFormat="1" applyFont="1" applyBorder="1" applyAlignment="1" applyProtection="1">
      <alignment horizontal="left" vertical="center" textRotation="255"/>
      <protection locked="0"/>
    </xf>
    <xf numFmtId="0" fontId="10" fillId="0" borderId="16" xfId="0" applyNumberFormat="1" applyFont="1" applyBorder="1" applyAlignment="1" applyProtection="1">
      <alignment horizontal="left" vertical="center" textRotation="255"/>
      <protection locked="0"/>
    </xf>
    <xf numFmtId="0" fontId="27" fillId="0" borderId="86" xfId="0" applyNumberFormat="1" applyFont="1" applyBorder="1" applyAlignment="1">
      <alignment horizontal="left" vertical="center" textRotation="255"/>
    </xf>
    <xf numFmtId="0" fontId="10" fillId="0" borderId="86" xfId="0" applyNumberFormat="1" applyFont="1" applyBorder="1" applyAlignment="1" applyProtection="1">
      <alignment horizontal="left" vertical="center" textRotation="255" wrapText="1"/>
      <protection locked="0"/>
    </xf>
    <xf numFmtId="0" fontId="27" fillId="0" borderId="93" xfId="0" applyNumberFormat="1" applyFont="1" applyBorder="1" applyAlignment="1">
      <alignment horizontal="left" vertical="center" textRotation="255"/>
    </xf>
    <xf numFmtId="0" fontId="27" fillId="0" borderId="36" xfId="0" applyNumberFormat="1" applyFont="1" applyBorder="1" applyAlignment="1">
      <alignment horizontal="left" vertical="center" textRotation="255"/>
    </xf>
    <xf numFmtId="0" fontId="39" fillId="0" borderId="0" xfId="0" applyFont="1" applyFill="1" applyProtection="1">
      <alignment vertical="center"/>
    </xf>
    <xf numFmtId="0" fontId="39" fillId="0" borderId="0" xfId="0" applyFont="1" applyFill="1" applyBorder="1" applyProtection="1">
      <alignment vertical="center"/>
    </xf>
    <xf numFmtId="0" fontId="43" fillId="0" borderId="0" xfId="0" applyFont="1" applyFill="1" applyAlignment="1" applyProtection="1">
      <alignment vertical="center"/>
    </xf>
    <xf numFmtId="0" fontId="45" fillId="0" borderId="0" xfId="0" applyFont="1" applyFill="1" applyProtection="1">
      <alignment vertical="center"/>
    </xf>
    <xf numFmtId="0" fontId="41" fillId="0" borderId="0" xfId="0" applyFont="1" applyFill="1" applyProtection="1">
      <alignment vertical="center"/>
    </xf>
    <xf numFmtId="0" fontId="45" fillId="0" borderId="0" xfId="0" applyFont="1" applyFill="1" applyBorder="1" applyAlignment="1" applyProtection="1">
      <alignment horizontal="center" vertical="center"/>
    </xf>
    <xf numFmtId="0" fontId="33" fillId="12" borderId="3" xfId="0" applyFont="1" applyFill="1" applyBorder="1" applyAlignment="1" applyProtection="1">
      <alignment horizontal="center" vertical="center" wrapText="1" shrinkToFit="1"/>
    </xf>
    <xf numFmtId="0" fontId="37" fillId="12" borderId="3" xfId="0" applyFont="1" applyFill="1" applyBorder="1" applyAlignment="1" applyProtection="1">
      <alignment horizontal="center" vertical="center"/>
    </xf>
    <xf numFmtId="183" fontId="27" fillId="0" borderId="14" xfId="0" applyNumberFormat="1" applyFont="1" applyFill="1" applyBorder="1" applyAlignment="1" applyProtection="1">
      <alignment vertical="center"/>
    </xf>
    <xf numFmtId="0" fontId="39" fillId="12" borderId="5" xfId="0" applyFont="1" applyFill="1" applyBorder="1" applyAlignment="1" applyProtection="1">
      <alignment horizontal="center" vertical="center"/>
    </xf>
    <xf numFmtId="0" fontId="39" fillId="0" borderId="26" xfId="0" applyFont="1" applyFill="1" applyBorder="1" applyProtection="1">
      <alignment vertical="center"/>
    </xf>
    <xf numFmtId="0" fontId="39" fillId="0" borderId="13" xfId="0" applyFont="1" applyFill="1" applyBorder="1" applyProtection="1">
      <alignment vertical="center"/>
    </xf>
    <xf numFmtId="0" fontId="39" fillId="0" borderId="14" xfId="0" applyFont="1" applyFill="1" applyBorder="1" applyProtection="1">
      <alignment vertical="center"/>
    </xf>
    <xf numFmtId="183" fontId="27" fillId="0" borderId="17" xfId="0" applyNumberFormat="1" applyFont="1" applyFill="1" applyBorder="1" applyAlignment="1" applyProtection="1">
      <alignment vertical="center"/>
    </xf>
    <xf numFmtId="183" fontId="27" fillId="0" borderId="2" xfId="0" applyNumberFormat="1" applyFont="1" applyFill="1" applyBorder="1" applyAlignment="1" applyProtection="1">
      <alignment vertical="center"/>
    </xf>
    <xf numFmtId="183" fontId="27" fillId="0" borderId="1" xfId="0" applyNumberFormat="1" applyFont="1" applyFill="1" applyBorder="1" applyAlignment="1" applyProtection="1">
      <alignment vertical="center"/>
    </xf>
    <xf numFmtId="0" fontId="37" fillId="0" borderId="5" xfId="0" applyFont="1" applyFill="1" applyBorder="1" applyAlignment="1" applyProtection="1">
      <alignment horizontal="center" vertical="center"/>
    </xf>
    <xf numFmtId="183" fontId="27" fillId="0" borderId="11" xfId="0" applyNumberFormat="1" applyFont="1" applyFill="1" applyBorder="1" applyAlignment="1" applyProtection="1">
      <alignment vertical="center"/>
    </xf>
    <xf numFmtId="183" fontId="27" fillId="0" borderId="16" xfId="0" applyNumberFormat="1" applyFont="1" applyFill="1" applyBorder="1" applyAlignment="1" applyProtection="1">
      <alignment vertical="center"/>
    </xf>
    <xf numFmtId="183" fontId="27" fillId="0" borderId="4" xfId="0" applyNumberFormat="1" applyFont="1" applyFill="1" applyBorder="1" applyAlignment="1" applyProtection="1">
      <alignment vertical="center"/>
    </xf>
    <xf numFmtId="183" fontId="27" fillId="0" borderId="13" xfId="0" applyNumberFormat="1" applyFont="1" applyFill="1" applyBorder="1" applyAlignment="1" applyProtection="1">
      <alignment vertical="center"/>
    </xf>
    <xf numFmtId="0" fontId="27" fillId="0" borderId="75" xfId="0" applyFont="1" applyFill="1" applyBorder="1" applyAlignment="1" applyProtection="1">
      <alignment horizontal="center" vertical="center"/>
    </xf>
    <xf numFmtId="0" fontId="27" fillId="0" borderId="74" xfId="0" applyFont="1" applyFill="1" applyBorder="1" applyAlignment="1" applyProtection="1">
      <alignment horizontal="center" vertical="center"/>
    </xf>
    <xf numFmtId="0" fontId="34" fillId="0" borderId="5" xfId="0" applyFont="1" applyFill="1" applyBorder="1" applyAlignment="1" applyProtection="1">
      <alignment vertical="center" shrinkToFit="1"/>
    </xf>
    <xf numFmtId="0" fontId="39" fillId="0" borderId="23" xfId="0" applyFont="1" applyFill="1" applyBorder="1" applyProtection="1">
      <alignment vertical="center"/>
    </xf>
    <xf numFmtId="0" fontId="39" fillId="0" borderId="0" xfId="0" applyFont="1" applyFill="1" applyAlignment="1" applyProtection="1">
      <alignment vertical="top"/>
    </xf>
    <xf numFmtId="0" fontId="39" fillId="0" borderId="0" xfId="0" applyFont="1" applyFill="1" applyAlignment="1" applyProtection="1">
      <alignment vertical="center"/>
    </xf>
    <xf numFmtId="0" fontId="27" fillId="0" borderId="76" xfId="0" applyFont="1" applyFill="1" applyBorder="1" applyAlignment="1" applyProtection="1">
      <alignment vertical="center"/>
    </xf>
    <xf numFmtId="0" fontId="27" fillId="0" borderId="44" xfId="0" applyFont="1" applyFill="1" applyBorder="1" applyAlignment="1" applyProtection="1">
      <alignment vertical="center"/>
    </xf>
    <xf numFmtId="0" fontId="27" fillId="0" borderId="45" xfId="0" applyFont="1" applyFill="1" applyBorder="1" applyAlignment="1" applyProtection="1">
      <alignment vertical="center"/>
    </xf>
    <xf numFmtId="185" fontId="39" fillId="2" borderId="23" xfId="10" applyNumberFormat="1" applyFont="1" applyFill="1" applyBorder="1" applyAlignment="1">
      <alignment vertical="center" shrinkToFit="1"/>
    </xf>
    <xf numFmtId="185" fontId="35" fillId="0" borderId="1" xfId="10" applyNumberFormat="1" applyFont="1" applyBorder="1" applyAlignment="1" applyProtection="1">
      <alignment horizontal="right" vertical="center" shrinkToFit="1"/>
      <protection locked="0"/>
    </xf>
    <xf numFmtId="185" fontId="35" fillId="0" borderId="21" xfId="10" applyNumberFormat="1" applyFont="1" applyBorder="1" applyAlignment="1" applyProtection="1">
      <alignment horizontal="right" vertical="center" shrinkToFit="1"/>
      <protection locked="0"/>
    </xf>
    <xf numFmtId="185" fontId="39" fillId="2" borderId="23" xfId="10" applyNumberFormat="1" applyFont="1" applyFill="1" applyBorder="1" applyAlignment="1">
      <alignment horizontal="right" vertical="center" shrinkToFit="1"/>
    </xf>
    <xf numFmtId="185" fontId="35" fillId="0" borderId="20" xfId="10" applyNumberFormat="1" applyFont="1" applyBorder="1" applyAlignment="1" applyProtection="1">
      <alignment horizontal="right" vertical="center" shrinkToFit="1"/>
      <protection locked="0"/>
    </xf>
    <xf numFmtId="185" fontId="39" fillId="2" borderId="10" xfId="10" applyNumberFormat="1" applyFont="1" applyFill="1" applyBorder="1" applyAlignment="1" applyProtection="1">
      <alignment horizontal="right" vertical="center" shrinkToFit="1"/>
      <protection locked="0"/>
    </xf>
    <xf numFmtId="185" fontId="35" fillId="0" borderId="1" xfId="10" applyNumberFormat="1" applyFont="1" applyBorder="1" applyAlignment="1" applyProtection="1">
      <alignment vertical="center" shrinkToFit="1"/>
      <protection locked="0"/>
    </xf>
    <xf numFmtId="185" fontId="35" fillId="0" borderId="20" xfId="10" applyNumberFormat="1" applyFont="1" applyBorder="1" applyAlignment="1" applyProtection="1">
      <alignment vertical="center" shrinkToFit="1"/>
      <protection locked="0"/>
    </xf>
    <xf numFmtId="185" fontId="35" fillId="0" borderId="21" xfId="10" applyNumberFormat="1" applyFont="1" applyBorder="1" applyAlignment="1" applyProtection="1">
      <alignment vertical="center" shrinkToFit="1"/>
      <protection locked="0"/>
    </xf>
    <xf numFmtId="185" fontId="39" fillId="0" borderId="23" xfId="10" applyNumberFormat="1" applyFont="1" applyBorder="1" applyAlignment="1">
      <alignment vertical="center" shrinkToFit="1"/>
    </xf>
    <xf numFmtId="185" fontId="35" fillId="0" borderId="2" xfId="10" applyNumberFormat="1" applyFont="1" applyBorder="1" applyAlignment="1" applyProtection="1">
      <alignment vertical="center" shrinkToFit="1"/>
      <protection locked="0"/>
    </xf>
    <xf numFmtId="185" fontId="35" fillId="0" borderId="5" xfId="10" applyNumberFormat="1" applyFont="1" applyBorder="1" applyAlignment="1" applyProtection="1">
      <alignment vertical="center" shrinkToFit="1"/>
      <protection locked="0"/>
    </xf>
    <xf numFmtId="185" fontId="39" fillId="0" borderId="2" xfId="10" applyNumberFormat="1" applyFont="1" applyBorder="1" applyAlignment="1" applyProtection="1">
      <alignment vertical="center" shrinkToFit="1"/>
      <protection locked="0"/>
    </xf>
    <xf numFmtId="185" fontId="35" fillId="2" borderId="1" xfId="10" applyNumberFormat="1" applyFont="1" applyFill="1" applyBorder="1" applyAlignment="1" applyProtection="1">
      <alignment vertical="center" shrinkToFit="1"/>
      <protection locked="0"/>
    </xf>
    <xf numFmtId="185" fontId="35" fillId="2" borderId="5" xfId="10" applyNumberFormat="1" applyFont="1" applyFill="1" applyBorder="1" applyAlignment="1" applyProtection="1">
      <alignment vertical="center" shrinkToFit="1"/>
      <protection locked="0"/>
    </xf>
    <xf numFmtId="185" fontId="39" fillId="2" borderId="28" xfId="10" applyNumberFormat="1" applyFont="1" applyFill="1" applyBorder="1" applyAlignment="1">
      <alignment vertical="center" shrinkToFit="1"/>
    </xf>
    <xf numFmtId="185" fontId="39" fillId="2" borderId="8" xfId="10" applyNumberFormat="1" applyFont="1" applyFill="1" applyBorder="1" applyAlignment="1">
      <alignment vertical="center" shrinkToFit="1"/>
    </xf>
    <xf numFmtId="185" fontId="39" fillId="2" borderId="34" xfId="10" applyNumberFormat="1" applyFont="1" applyFill="1" applyBorder="1" applyAlignment="1">
      <alignment vertical="center" shrinkToFit="1"/>
    </xf>
    <xf numFmtId="185" fontId="39" fillId="0" borderId="1" xfId="10" applyNumberFormat="1" applyFont="1" applyBorder="1" applyAlignment="1" applyProtection="1">
      <alignment vertical="center" shrinkToFit="1"/>
      <protection locked="0"/>
    </xf>
    <xf numFmtId="185" fontId="35" fillId="0" borderId="47" xfId="10" applyNumberFormat="1" applyFont="1" applyBorder="1" applyAlignment="1" applyProtection="1">
      <alignment vertical="center" shrinkToFit="1"/>
      <protection locked="0"/>
    </xf>
    <xf numFmtId="185" fontId="10" fillId="0" borderId="5" xfId="10" applyNumberFormat="1" applyFont="1" applyBorder="1" applyAlignment="1">
      <alignment vertical="center"/>
    </xf>
    <xf numFmtId="185" fontId="10" fillId="0" borderId="15" xfId="10" applyNumberFormat="1" applyFont="1" applyBorder="1" applyAlignment="1">
      <alignment vertical="center"/>
    </xf>
    <xf numFmtId="185" fontId="10" fillId="0" borderId="15" xfId="10" applyNumberFormat="1" applyFont="1" applyBorder="1" applyAlignment="1" applyProtection="1">
      <alignment horizontal="right" vertical="center"/>
      <protection locked="0"/>
    </xf>
    <xf numFmtId="185" fontId="10" fillId="0" borderId="87" xfId="10" applyNumberFormat="1" applyFont="1" applyBorder="1" applyAlignment="1" applyProtection="1">
      <alignment horizontal="right" vertical="center"/>
      <protection locked="0"/>
    </xf>
    <xf numFmtId="185" fontId="10" fillId="0" borderId="87" xfId="10" applyNumberFormat="1" applyFont="1" applyBorder="1" applyAlignment="1" applyProtection="1">
      <alignment horizontal="right" vertical="center" wrapText="1"/>
      <protection locked="0"/>
    </xf>
    <xf numFmtId="185" fontId="10" fillId="0" borderId="92" xfId="10" applyNumberFormat="1" applyFont="1" applyBorder="1" applyAlignment="1">
      <alignment horizontal="right" vertical="center"/>
    </xf>
    <xf numFmtId="0" fontId="32" fillId="0" borderId="5" xfId="0" applyFont="1" applyBorder="1" applyAlignment="1">
      <alignment horizontal="center" vertical="center" wrapText="1" shrinkToFit="1"/>
    </xf>
    <xf numFmtId="0" fontId="32" fillId="0" borderId="1" xfId="0" applyFont="1" applyBorder="1" applyAlignment="1">
      <alignment horizontal="center" vertical="center" wrapText="1" shrinkToFit="1"/>
    </xf>
    <xf numFmtId="0" fontId="27" fillId="0" borderId="0" xfId="0" applyFont="1" applyAlignment="1">
      <alignment horizontal="center" vertical="center"/>
    </xf>
    <xf numFmtId="0" fontId="27" fillId="0" borderId="0" xfId="0" applyFont="1" applyAlignment="1">
      <alignment horizontal="center" vertical="center"/>
    </xf>
    <xf numFmtId="0" fontId="44" fillId="0" borderId="11" xfId="0" applyFont="1" applyBorder="1" applyAlignment="1" applyProtection="1">
      <alignment vertical="center" shrinkToFit="1"/>
      <protection locked="0"/>
    </xf>
    <xf numFmtId="0" fontId="10" fillId="0" borderId="11" xfId="0" applyFont="1" applyBorder="1" applyAlignment="1" applyProtection="1">
      <alignment horizontal="left" vertical="center"/>
      <protection locked="0"/>
    </xf>
    <xf numFmtId="0" fontId="27" fillId="0" borderId="11" xfId="0" applyFont="1" applyBorder="1" applyAlignment="1" applyProtection="1">
      <alignment vertical="center" shrinkToFit="1"/>
      <protection locked="0"/>
    </xf>
    <xf numFmtId="0" fontId="44" fillId="0" borderId="11" xfId="0" applyFont="1" applyBorder="1" applyAlignment="1" applyProtection="1">
      <alignment vertical="center"/>
      <protection locked="0"/>
    </xf>
    <xf numFmtId="0" fontId="34" fillId="0" borderId="0" xfId="0" applyFont="1" applyAlignment="1">
      <alignment vertical="center"/>
    </xf>
    <xf numFmtId="0" fontId="37" fillId="0" borderId="0" xfId="0" applyFont="1" applyAlignment="1">
      <alignment horizontal="center" vertical="center"/>
    </xf>
    <xf numFmtId="0" fontId="41" fillId="0" borderId="0" xfId="0" applyNumberFormat="1" applyFont="1" applyAlignment="1">
      <alignment horizontal="left" vertical="center"/>
    </xf>
    <xf numFmtId="0" fontId="37" fillId="0" borderId="0" xfId="0" applyFont="1" applyAlignment="1">
      <alignment vertical="center" shrinkToFit="1"/>
    </xf>
    <xf numFmtId="0" fontId="37" fillId="0" borderId="1" xfId="0" applyFont="1" applyBorder="1" applyAlignment="1">
      <alignment horizontal="center" vertical="center" wrapText="1"/>
    </xf>
    <xf numFmtId="0" fontId="37" fillId="0" borderId="1" xfId="0" applyFont="1" applyBorder="1" applyAlignment="1">
      <alignment vertical="center" wrapText="1"/>
    </xf>
    <xf numFmtId="0" fontId="37" fillId="0" borderId="1" xfId="0" applyFont="1" applyBorder="1" applyAlignment="1">
      <alignment vertical="center" shrinkToFit="1"/>
    </xf>
    <xf numFmtId="0" fontId="37" fillId="0" borderId="1" xfId="0" applyFont="1" applyBorder="1" applyAlignment="1">
      <alignment vertical="center" textRotation="255" shrinkToFit="1"/>
    </xf>
    <xf numFmtId="0" fontId="37" fillId="0" borderId="1" xfId="0" applyFont="1" applyBorder="1" applyAlignment="1">
      <alignment horizontal="center" vertical="center" textRotation="255" shrinkToFit="1"/>
    </xf>
    <xf numFmtId="0" fontId="37" fillId="0" borderId="1" xfId="0" applyNumberFormat="1" applyFont="1" applyBorder="1" applyAlignment="1">
      <alignment horizontal="center" vertical="center"/>
    </xf>
    <xf numFmtId="49" fontId="37" fillId="0" borderId="1" xfId="0" applyNumberFormat="1" applyFont="1" applyBorder="1" applyAlignment="1">
      <alignment horizontal="center" vertical="center"/>
    </xf>
    <xf numFmtId="0" fontId="37" fillId="0" borderId="1" xfId="0" applyFont="1" applyBorder="1" applyAlignment="1">
      <alignment horizontal="center" vertical="center" shrinkToFit="1"/>
    </xf>
    <xf numFmtId="0" fontId="37" fillId="0" borderId="1" xfId="0" applyFont="1" applyBorder="1" applyAlignment="1">
      <alignment horizontal="center" vertical="center"/>
    </xf>
    <xf numFmtId="0" fontId="37" fillId="0" borderId="1" xfId="0" applyFont="1" applyBorder="1">
      <alignment vertical="center"/>
    </xf>
    <xf numFmtId="0" fontId="37" fillId="0" borderId="1" xfId="0" applyFont="1" applyFill="1" applyBorder="1" applyAlignment="1">
      <alignment horizontal="center" vertical="center"/>
    </xf>
    <xf numFmtId="0" fontId="37" fillId="0" borderId="1" xfId="0" applyFont="1" applyFill="1" applyBorder="1" applyAlignment="1">
      <alignment horizontal="center" vertical="center" shrinkToFit="1"/>
    </xf>
    <xf numFmtId="0" fontId="37" fillId="0" borderId="1" xfId="0" applyFont="1" applyFill="1" applyBorder="1">
      <alignment vertical="center"/>
    </xf>
    <xf numFmtId="0" fontId="37" fillId="4" borderId="1" xfId="0" applyFont="1" applyFill="1" applyBorder="1" applyAlignment="1">
      <alignment horizontal="center" vertical="center"/>
    </xf>
    <xf numFmtId="0" fontId="27" fillId="0" borderId="0" xfId="6" applyFont="1" applyAlignment="1">
      <alignment vertical="center" wrapText="1" shrinkToFit="1"/>
    </xf>
    <xf numFmtId="0" fontId="27" fillId="0" borderId="0" xfId="6" applyFont="1" applyAlignment="1">
      <alignment horizontal="center" vertical="center" shrinkToFit="1"/>
    </xf>
    <xf numFmtId="0" fontId="27" fillId="0" borderId="0" xfId="6" applyFont="1" applyAlignment="1">
      <alignment vertical="center" shrinkToFit="1"/>
    </xf>
    <xf numFmtId="0" fontId="27" fillId="0" borderId="0" xfId="6" applyFont="1" applyAlignment="1">
      <alignment horizontal="left" vertical="center" shrinkToFit="1"/>
    </xf>
    <xf numFmtId="0" fontId="33" fillId="0" borderId="0" xfId="0" applyFont="1" applyAlignment="1">
      <alignment horizontal="left" vertical="center" wrapText="1"/>
    </xf>
    <xf numFmtId="0" fontId="27" fillId="0" borderId="0" xfId="6" applyFont="1">
      <alignment vertical="center"/>
    </xf>
    <xf numFmtId="176" fontId="27" fillId="0" borderId="0" xfId="6" applyNumberFormat="1" applyFont="1" applyAlignment="1">
      <alignment horizontal="center" vertical="center" shrinkToFit="1"/>
    </xf>
    <xf numFmtId="0" fontId="27" fillId="0" borderId="0" xfId="6" applyNumberFormat="1" applyFont="1" applyAlignment="1">
      <alignment horizontal="center" vertical="center"/>
    </xf>
    <xf numFmtId="0" fontId="27" fillId="0" borderId="0" xfId="6" applyFont="1" applyAlignment="1">
      <alignment horizontal="center" vertical="center"/>
    </xf>
    <xf numFmtId="0" fontId="37" fillId="0" borderId="1" xfId="0" applyNumberFormat="1" applyFont="1" applyBorder="1" applyAlignment="1">
      <alignment horizontal="center" vertical="center" wrapText="1"/>
    </xf>
    <xf numFmtId="0" fontId="37" fillId="0" borderId="1" xfId="6" applyFont="1" applyBorder="1" applyAlignment="1">
      <alignment vertical="center" textRotation="255"/>
    </xf>
    <xf numFmtId="0" fontId="37" fillId="0" borderId="0" xfId="6" applyFont="1">
      <alignment vertical="center"/>
    </xf>
    <xf numFmtId="0" fontId="37" fillId="0" borderId="1" xfId="0" applyFont="1" applyFill="1" applyBorder="1" applyAlignment="1">
      <alignment vertical="center" wrapText="1"/>
    </xf>
    <xf numFmtId="0" fontId="37" fillId="0" borderId="1" xfId="0" applyFont="1" applyBorder="1" applyAlignment="1">
      <alignment horizontal="left" vertical="center" wrapText="1"/>
    </xf>
    <xf numFmtId="0" fontId="37" fillId="0" borderId="1" xfId="6" applyFont="1" applyBorder="1">
      <alignment vertical="center"/>
    </xf>
    <xf numFmtId="0" fontId="37" fillId="0" borderId="1" xfId="0" applyFont="1" applyFill="1" applyBorder="1" applyAlignment="1">
      <alignment horizontal="center" vertical="center" wrapText="1"/>
    </xf>
    <xf numFmtId="0" fontId="37" fillId="0" borderId="1" xfId="9" applyFont="1" applyBorder="1" applyAlignment="1">
      <alignment vertical="center" shrinkToFit="1"/>
    </xf>
    <xf numFmtId="0" fontId="37" fillId="0" borderId="1" xfId="6" applyFont="1" applyBorder="1" applyAlignment="1">
      <alignment horizontal="center" vertical="center" shrinkToFit="1"/>
    </xf>
    <xf numFmtId="0" fontId="37" fillId="0" borderId="1" xfId="6" applyFont="1" applyBorder="1" applyAlignment="1">
      <alignment vertical="center" shrinkToFit="1"/>
    </xf>
    <xf numFmtId="0" fontId="37" fillId="0" borderId="1" xfId="6" applyFont="1" applyBorder="1" applyAlignment="1">
      <alignment horizontal="left" vertical="center" shrinkToFit="1"/>
    </xf>
    <xf numFmtId="0" fontId="37" fillId="0" borderId="1" xfId="6" applyFont="1" applyBorder="1" applyAlignment="1">
      <alignment horizontal="center" vertical="center"/>
    </xf>
    <xf numFmtId="0" fontId="37" fillId="0" borderId="0" xfId="0" applyFont="1" applyBorder="1" applyAlignment="1">
      <alignment vertical="center" shrinkToFit="1"/>
    </xf>
    <xf numFmtId="0" fontId="37" fillId="0" borderId="0" xfId="0" applyFont="1" applyBorder="1" applyAlignment="1">
      <alignment vertical="center"/>
    </xf>
    <xf numFmtId="0" fontId="37" fillId="4" borderId="1" xfId="0" applyFont="1" applyFill="1" applyBorder="1" applyAlignment="1">
      <alignment vertical="center" textRotation="255" shrinkToFit="1"/>
    </xf>
    <xf numFmtId="0" fontId="37" fillId="0" borderId="1" xfId="0" applyFont="1" applyFill="1" applyBorder="1" applyAlignment="1">
      <alignment vertical="center" textRotation="255" wrapText="1" shrinkToFit="1"/>
    </xf>
    <xf numFmtId="0" fontId="37" fillId="0" borderId="1" xfId="0" applyFont="1" applyFill="1" applyBorder="1" applyAlignment="1">
      <alignment vertical="center" textRotation="255" wrapText="1"/>
    </xf>
    <xf numFmtId="0" fontId="63" fillId="0" borderId="0" xfId="0" applyFont="1" applyAlignment="1">
      <alignment horizontal="right" vertical="center"/>
    </xf>
    <xf numFmtId="0" fontId="64" fillId="0" borderId="0" xfId="0" applyFont="1" applyAlignment="1">
      <alignment horizontal="right" vertical="center"/>
    </xf>
    <xf numFmtId="0" fontId="10" fillId="0" borderId="1" xfId="0" applyFont="1" applyBorder="1" applyProtection="1">
      <alignment vertical="center"/>
      <protection hidden="1"/>
    </xf>
    <xf numFmtId="0" fontId="53" fillId="0" borderId="0" xfId="0" applyFont="1" applyProtection="1">
      <alignment vertical="center"/>
      <protection hidden="1"/>
    </xf>
    <xf numFmtId="0" fontId="35" fillId="0" borderId="0" xfId="0" applyFont="1" applyAlignment="1" applyProtection="1">
      <alignment horizontal="center" vertical="center"/>
      <protection hidden="1"/>
    </xf>
    <xf numFmtId="0" fontId="10" fillId="0" borderId="0" xfId="0" applyFont="1" applyProtection="1">
      <alignment vertical="center"/>
      <protection hidden="1"/>
    </xf>
    <xf numFmtId="0" fontId="35" fillId="0" borderId="0" xfId="0" applyFont="1" applyProtection="1">
      <alignment vertical="center"/>
      <protection hidden="1"/>
    </xf>
    <xf numFmtId="0" fontId="38" fillId="0" borderId="0" xfId="0" applyFont="1" applyProtection="1">
      <alignment vertical="center"/>
      <protection hidden="1"/>
    </xf>
    <xf numFmtId="0" fontId="38" fillId="0" borderId="0" xfId="0" applyFont="1" applyAlignment="1" applyProtection="1">
      <alignment horizontal="center" vertical="center"/>
      <protection hidden="1"/>
    </xf>
    <xf numFmtId="0" fontId="10" fillId="0" borderId="1" xfId="0" applyFont="1" applyBorder="1" applyAlignment="1" applyProtection="1">
      <alignment horizontal="center" vertical="center"/>
      <protection hidden="1"/>
    </xf>
    <xf numFmtId="49" fontId="10" fillId="0" borderId="1" xfId="0" applyNumberFormat="1" applyFont="1" applyBorder="1" applyAlignment="1" applyProtection="1">
      <alignment horizontal="center" vertical="center" shrinkToFit="1"/>
      <protection hidden="1"/>
    </xf>
    <xf numFmtId="176" fontId="10" fillId="0" borderId="0" xfId="0" applyNumberFormat="1" applyFont="1" applyBorder="1" applyAlignment="1" applyProtection="1">
      <alignment horizontal="center" vertical="center" shrinkToFit="1"/>
      <protection hidden="1"/>
    </xf>
    <xf numFmtId="0" fontId="35" fillId="0" borderId="0" xfId="0" applyFont="1" applyBorder="1" applyProtection="1">
      <alignment vertical="center"/>
      <protection hidden="1"/>
    </xf>
    <xf numFmtId="0" fontId="10" fillId="0" borderId="1" xfId="0" applyNumberFormat="1" applyFont="1" applyBorder="1" applyAlignment="1" applyProtection="1">
      <alignment horizontal="center" vertical="center"/>
      <protection hidden="1"/>
    </xf>
    <xf numFmtId="49" fontId="10" fillId="0" borderId="0" xfId="0" applyNumberFormat="1" applyFont="1" applyBorder="1" applyAlignment="1" applyProtection="1">
      <alignment horizontal="center" vertical="center" shrinkToFit="1"/>
      <protection hidden="1"/>
    </xf>
    <xf numFmtId="0" fontId="10" fillId="0" borderId="1" xfId="0" applyNumberFormat="1" applyFont="1" applyBorder="1" applyAlignment="1" applyProtection="1">
      <alignment horizontal="center" vertical="center" shrinkToFit="1"/>
      <protection hidden="1"/>
    </xf>
    <xf numFmtId="0" fontId="39" fillId="0" borderId="0" xfId="0" applyFont="1" applyAlignment="1" applyProtection="1">
      <alignment horizontal="center" vertical="top" shrinkToFit="1"/>
      <protection hidden="1"/>
    </xf>
    <xf numFmtId="176" fontId="39" fillId="0" borderId="0" xfId="0" applyNumberFormat="1" applyFont="1" applyFill="1" applyAlignment="1" applyProtection="1">
      <alignment horizontal="center" vertical="top"/>
      <protection hidden="1"/>
    </xf>
    <xf numFmtId="176" fontId="39" fillId="0" borderId="0" xfId="0" applyNumberFormat="1" applyFont="1" applyFill="1" applyAlignment="1" applyProtection="1">
      <alignment horizontal="left" vertical="center"/>
      <protection hidden="1"/>
    </xf>
    <xf numFmtId="176" fontId="39" fillId="0" borderId="0" xfId="0" applyNumberFormat="1" applyFont="1" applyFill="1" applyAlignment="1" applyProtection="1">
      <alignment horizontal="left" vertical="top"/>
      <protection hidden="1"/>
    </xf>
    <xf numFmtId="0" fontId="65" fillId="0" borderId="0" xfId="0" applyFont="1" applyAlignment="1">
      <alignment horizontal="right" vertical="center"/>
    </xf>
    <xf numFmtId="0" fontId="10" fillId="4" borderId="1" xfId="0" applyFont="1" applyFill="1" applyBorder="1" applyAlignment="1">
      <alignment horizontal="center" vertical="center" textRotation="255" wrapText="1" shrinkToFit="1"/>
    </xf>
    <xf numFmtId="0" fontId="28" fillId="4" borderId="1" xfId="0" applyFont="1" applyFill="1" applyBorder="1" applyAlignment="1">
      <alignment horizontal="center" vertical="center" textRotation="255" wrapText="1" shrinkToFit="1"/>
    </xf>
    <xf numFmtId="0" fontId="66" fillId="4" borderId="1" xfId="0" applyFont="1" applyFill="1" applyBorder="1" applyAlignment="1">
      <alignment horizontal="center" vertical="center" textRotation="255" wrapText="1"/>
    </xf>
    <xf numFmtId="0" fontId="27" fillId="0" borderId="1" xfId="0" applyFont="1" applyBorder="1" applyAlignment="1">
      <alignment vertical="center" wrapText="1" shrinkToFit="1"/>
    </xf>
    <xf numFmtId="0" fontId="37" fillId="0" borderId="0" xfId="0" applyFont="1" applyFill="1" applyAlignment="1">
      <alignment horizontal="center" vertical="center"/>
    </xf>
    <xf numFmtId="0" fontId="37" fillId="0" borderId="1" xfId="6" applyFont="1" applyFill="1" applyBorder="1" applyAlignment="1">
      <alignment horizontal="center" vertical="center" wrapText="1" shrinkToFit="1"/>
    </xf>
    <xf numFmtId="0" fontId="38" fillId="0" borderId="1" xfId="6" applyFont="1" applyFill="1" applyBorder="1" applyAlignment="1">
      <alignment horizontal="center" vertical="center" wrapText="1" shrinkToFit="1"/>
    </xf>
    <xf numFmtId="0" fontId="37" fillId="0" borderId="1" xfId="0" applyFont="1" applyBorder="1" applyAlignment="1">
      <alignment horizontal="center" vertical="center" wrapText="1" shrinkToFit="1"/>
    </xf>
    <xf numFmtId="0" fontId="10" fillId="0" borderId="11" xfId="0" applyFont="1" applyBorder="1" applyAlignment="1">
      <alignment vertical="center" wrapText="1"/>
    </xf>
    <xf numFmtId="0" fontId="37" fillId="0" borderId="1" xfId="0" applyFont="1" applyFill="1" applyBorder="1" applyAlignment="1">
      <alignment horizontal="center" vertical="center" textRotation="255" shrinkToFit="1"/>
    </xf>
    <xf numFmtId="0" fontId="10" fillId="0" borderId="11" xfId="0" applyFont="1" applyBorder="1" applyAlignment="1">
      <alignment vertical="center"/>
    </xf>
    <xf numFmtId="0" fontId="69" fillId="0" borderId="1" xfId="0" applyFont="1" applyFill="1" applyBorder="1" applyAlignment="1">
      <alignment vertical="center" wrapText="1"/>
    </xf>
    <xf numFmtId="0" fontId="69" fillId="0" borderId="1" xfId="0" applyFont="1" applyFill="1" applyBorder="1" applyAlignment="1">
      <alignment horizontal="center" vertical="center"/>
    </xf>
    <xf numFmtId="0" fontId="24" fillId="0" borderId="0" xfId="0" applyFont="1" applyBorder="1" applyAlignment="1">
      <alignment horizontal="left" vertical="top"/>
    </xf>
    <xf numFmtId="182" fontId="24" fillId="0" borderId="0" xfId="0" applyNumberFormat="1" applyFont="1" applyBorder="1" applyAlignment="1">
      <alignment horizontal="right" vertical="top"/>
    </xf>
    <xf numFmtId="179" fontId="37" fillId="0" borderId="1" xfId="0" applyNumberFormat="1" applyFont="1" applyBorder="1" applyAlignment="1">
      <alignment horizontal="center" vertical="center"/>
    </xf>
    <xf numFmtId="0" fontId="37" fillId="15" borderId="1" xfId="0" applyFont="1" applyFill="1" applyBorder="1" applyAlignment="1">
      <alignment vertical="center" textRotation="255" shrinkToFit="1"/>
    </xf>
    <xf numFmtId="0" fontId="37" fillId="15" borderId="1" xfId="6" applyFont="1" applyFill="1" applyBorder="1" applyAlignment="1">
      <alignment vertical="center" wrapText="1"/>
    </xf>
    <xf numFmtId="0" fontId="37" fillId="13" borderId="1" xfId="0" applyFont="1" applyFill="1" applyBorder="1">
      <alignment vertical="center"/>
    </xf>
    <xf numFmtId="0" fontId="37" fillId="13" borderId="1" xfId="6" applyFont="1" applyFill="1" applyBorder="1" applyAlignment="1">
      <alignment horizontal="center" vertical="center"/>
    </xf>
    <xf numFmtId="0" fontId="37" fillId="13" borderId="1" xfId="0" applyFont="1" applyFill="1" applyBorder="1" applyAlignment="1">
      <alignment horizontal="center" vertical="center"/>
    </xf>
    <xf numFmtId="0" fontId="37" fillId="13" borderId="1" xfId="0" applyFont="1" applyFill="1" applyBorder="1" applyAlignment="1">
      <alignment vertical="center" wrapText="1"/>
    </xf>
    <xf numFmtId="0" fontId="37" fillId="13" borderId="1" xfId="6" applyFont="1" applyFill="1" applyBorder="1">
      <alignment vertical="center"/>
    </xf>
    <xf numFmtId="0" fontId="67" fillId="0" borderId="0" xfId="0" applyFont="1" applyBorder="1" applyAlignment="1">
      <alignment horizontal="center" vertical="center"/>
    </xf>
    <xf numFmtId="0" fontId="38" fillId="4" borderId="1" xfId="0" applyFont="1" applyFill="1" applyBorder="1" applyAlignment="1">
      <alignment horizontal="center" vertical="center" textRotation="255" wrapText="1" shrinkToFit="1"/>
    </xf>
    <xf numFmtId="0" fontId="26" fillId="0" borderId="17" xfId="0" applyFont="1" applyBorder="1" applyAlignment="1">
      <alignment vertical="center" wrapText="1"/>
    </xf>
    <xf numFmtId="0" fontId="32" fillId="4" borderId="1" xfId="0" applyFont="1" applyFill="1" applyBorder="1" applyAlignment="1">
      <alignment horizontal="center" vertical="center" textRotation="255" wrapText="1" shrinkToFit="1"/>
    </xf>
    <xf numFmtId="0" fontId="50" fillId="4" borderId="1" xfId="0" applyFont="1" applyFill="1" applyBorder="1" applyAlignment="1">
      <alignment horizontal="center" vertical="center" textRotation="255" wrapText="1" shrinkToFit="1"/>
    </xf>
    <xf numFmtId="0" fontId="70" fillId="4" borderId="1" xfId="0" applyFont="1" applyFill="1" applyBorder="1" applyAlignment="1">
      <alignment horizontal="center" vertical="center" textRotation="255" wrapText="1"/>
    </xf>
    <xf numFmtId="0" fontId="37" fillId="0" borderId="0" xfId="6" applyFont="1" applyAlignment="1">
      <alignment vertical="center" wrapText="1"/>
    </xf>
    <xf numFmtId="0" fontId="37" fillId="16" borderId="1" xfId="6" applyFont="1" applyFill="1" applyBorder="1" applyAlignment="1">
      <alignment horizontal="center" vertical="center"/>
    </xf>
    <xf numFmtId="0" fontId="37" fillId="16" borderId="1" xfId="0" applyFont="1" applyFill="1" applyBorder="1" applyAlignment="1">
      <alignment vertical="center" shrinkToFit="1"/>
    </xf>
    <xf numFmtId="49" fontId="69" fillId="0" borderId="1" xfId="0" applyNumberFormat="1" applyFont="1" applyBorder="1">
      <alignment vertical="center"/>
    </xf>
    <xf numFmtId="0" fontId="69" fillId="0" borderId="1" xfId="0" applyFont="1" applyBorder="1" applyAlignment="1">
      <alignment horizontal="center" vertical="center"/>
    </xf>
    <xf numFmtId="0" fontId="37" fillId="0" borderId="1" xfId="0" applyFont="1" applyBorder="1" applyAlignment="1">
      <alignment horizontal="left" vertical="center"/>
    </xf>
    <xf numFmtId="0" fontId="69" fillId="0" borderId="1" xfId="0" applyFont="1" applyBorder="1" applyAlignment="1">
      <alignment horizontal="left" vertical="center"/>
    </xf>
    <xf numFmtId="0" fontId="76" fillId="0" borderId="0" xfId="0" applyFont="1" applyFill="1">
      <alignment vertical="center"/>
    </xf>
    <xf numFmtId="49" fontId="31" fillId="0" borderId="0" xfId="0" applyNumberFormat="1" applyFont="1" applyBorder="1" applyAlignment="1">
      <alignment horizontal="center" vertical="center"/>
    </xf>
    <xf numFmtId="0" fontId="35" fillId="0" borderId="1" xfId="0" applyFont="1" applyFill="1" applyBorder="1">
      <alignment vertical="center"/>
    </xf>
    <xf numFmtId="0" fontId="35" fillId="0" borderId="1" xfId="0" applyFont="1" applyBorder="1">
      <alignment vertical="center"/>
    </xf>
    <xf numFmtId="0" fontId="55" fillId="0" borderId="1" xfId="0" applyFont="1" applyBorder="1" applyAlignment="1" applyProtection="1">
      <alignment horizontal="center" vertical="center" wrapText="1" shrinkToFit="1"/>
      <protection hidden="1"/>
    </xf>
    <xf numFmtId="0" fontId="55" fillId="0" borderId="3" xfId="0" applyFont="1" applyBorder="1" applyAlignment="1" applyProtection="1">
      <alignment horizontal="center" vertical="center" wrapText="1"/>
      <protection hidden="1"/>
    </xf>
    <xf numFmtId="0" fontId="55" fillId="0" borderId="19" xfId="0" applyFont="1" applyBorder="1" applyAlignment="1" applyProtection="1">
      <alignment horizontal="center" vertical="center" wrapText="1"/>
      <protection hidden="1"/>
    </xf>
    <xf numFmtId="0" fontId="55" fillId="0" borderId="4" xfId="0" applyFont="1" applyBorder="1" applyAlignment="1" applyProtection="1">
      <alignment horizontal="center" vertical="center" wrapText="1"/>
      <protection hidden="1"/>
    </xf>
    <xf numFmtId="0" fontId="54" fillId="0" borderId="3" xfId="0" applyFont="1" applyBorder="1" applyAlignment="1" applyProtection="1">
      <alignment horizontal="center" vertical="center" shrinkToFit="1"/>
      <protection hidden="1"/>
    </xf>
    <xf numFmtId="0" fontId="54" fillId="0" borderId="19" xfId="0" applyFont="1" applyBorder="1" applyAlignment="1" applyProtection="1">
      <alignment horizontal="center" vertical="center" shrinkToFit="1"/>
      <protection hidden="1"/>
    </xf>
    <xf numFmtId="0" fontId="54" fillId="0" borderId="4" xfId="0" applyFont="1" applyBorder="1" applyAlignment="1" applyProtection="1">
      <alignment horizontal="center" vertical="center" shrinkToFit="1"/>
      <protection hidden="1"/>
    </xf>
    <xf numFmtId="0" fontId="39" fillId="12" borderId="29" xfId="0" applyFont="1" applyFill="1" applyBorder="1" applyAlignment="1" applyProtection="1">
      <alignment horizontal="center" vertical="center" wrapText="1"/>
    </xf>
    <xf numFmtId="0" fontId="39" fillId="12" borderId="77" xfId="0" applyFont="1" applyFill="1" applyBorder="1" applyAlignment="1" applyProtection="1">
      <alignment horizontal="center" vertical="center" wrapText="1"/>
    </xf>
    <xf numFmtId="49" fontId="43" fillId="4" borderId="33" xfId="0" applyNumberFormat="1" applyFont="1" applyFill="1" applyBorder="1" applyAlignment="1" applyProtection="1">
      <alignment horizontal="center" vertical="center"/>
      <protection locked="0"/>
    </xf>
    <xf numFmtId="49" fontId="43" fillId="4" borderId="0" xfId="0" applyNumberFormat="1" applyFont="1" applyFill="1" applyBorder="1" applyAlignment="1" applyProtection="1">
      <alignment horizontal="center" vertical="center"/>
      <protection locked="0"/>
    </xf>
    <xf numFmtId="49" fontId="43" fillId="4" borderId="41" xfId="0" applyNumberFormat="1" applyFont="1" applyFill="1" applyBorder="1" applyAlignment="1" applyProtection="1">
      <alignment horizontal="center" vertical="center"/>
      <protection locked="0"/>
    </xf>
    <xf numFmtId="49" fontId="43" fillId="4" borderId="8" xfId="0" applyNumberFormat="1" applyFont="1" applyFill="1" applyBorder="1" applyAlignment="1" applyProtection="1">
      <alignment horizontal="center" vertical="center"/>
      <protection locked="0"/>
    </xf>
    <xf numFmtId="49" fontId="43" fillId="4" borderId="31" xfId="0" applyNumberFormat="1" applyFont="1" applyFill="1" applyBorder="1" applyAlignment="1" applyProtection="1">
      <alignment horizontal="center" vertical="center"/>
      <protection locked="0"/>
    </xf>
    <xf numFmtId="49" fontId="43" fillId="4" borderId="9" xfId="0" applyNumberFormat="1" applyFont="1" applyFill="1" applyBorder="1" applyAlignment="1" applyProtection="1">
      <alignment horizontal="center" vertical="center"/>
      <protection locked="0"/>
    </xf>
    <xf numFmtId="0" fontId="27" fillId="4" borderId="34" xfId="0" applyFont="1" applyFill="1" applyBorder="1" applyAlignment="1" applyProtection="1">
      <alignment horizontal="center" vertical="center"/>
    </xf>
    <xf numFmtId="0" fontId="27" fillId="4" borderId="36" xfId="0" applyFont="1" applyFill="1" applyBorder="1" applyAlignment="1" applyProtection="1">
      <alignment horizontal="center" vertical="center"/>
    </xf>
    <xf numFmtId="0" fontId="62" fillId="14" borderId="1" xfId="0" applyFont="1" applyFill="1" applyBorder="1" applyAlignment="1" applyProtection="1">
      <alignment horizontal="center" wrapText="1"/>
    </xf>
    <xf numFmtId="0" fontId="62" fillId="14" borderId="1" xfId="0" applyFont="1" applyFill="1" applyBorder="1" applyAlignment="1" applyProtection="1">
      <alignment horizontal="center"/>
    </xf>
    <xf numFmtId="0" fontId="45" fillId="0" borderId="0" xfId="0" applyFont="1" applyFill="1" applyBorder="1" applyAlignment="1" applyProtection="1">
      <alignment horizontal="center" vertical="center"/>
    </xf>
    <xf numFmtId="0" fontId="57" fillId="0" borderId="0" xfId="0" applyFont="1" applyFill="1" applyAlignment="1" applyProtection="1">
      <alignment vertical="center"/>
    </xf>
    <xf numFmtId="0" fontId="39" fillId="0" borderId="20" xfId="0" applyFont="1" applyBorder="1" applyAlignment="1" applyProtection="1">
      <alignment vertical="center"/>
    </xf>
    <xf numFmtId="0" fontId="39" fillId="0" borderId="3" xfId="0" applyFont="1" applyBorder="1" applyAlignment="1" applyProtection="1">
      <alignment vertical="center"/>
    </xf>
    <xf numFmtId="0" fontId="39" fillId="0" borderId="1" xfId="0" applyFont="1" applyBorder="1" applyAlignment="1" applyProtection="1">
      <alignment vertical="center"/>
    </xf>
    <xf numFmtId="0" fontId="39" fillId="4" borderId="34" xfId="0" applyFont="1" applyFill="1" applyBorder="1" applyAlignment="1" applyProtection="1">
      <alignment vertical="center"/>
      <protection locked="0"/>
    </xf>
    <xf numFmtId="0" fontId="39" fillId="4" borderId="32" xfId="0" applyFont="1" applyFill="1" applyBorder="1" applyAlignment="1" applyProtection="1">
      <alignment vertical="center"/>
      <protection locked="0"/>
    </xf>
    <xf numFmtId="0" fontId="39" fillId="4" borderId="36" xfId="0" applyFont="1" applyFill="1" applyBorder="1" applyAlignment="1" applyProtection="1">
      <alignment vertical="center"/>
      <protection locked="0"/>
    </xf>
    <xf numFmtId="0" fontId="41" fillId="12" borderId="1" xfId="0" applyFont="1" applyFill="1" applyBorder="1" applyAlignment="1" applyProtection="1">
      <alignment horizontal="center" vertical="top" textRotation="255"/>
    </xf>
    <xf numFmtId="0" fontId="37" fillId="0" borderId="17" xfId="0" applyFont="1" applyFill="1" applyBorder="1" applyAlignment="1" applyProtection="1">
      <alignment horizontal="center" vertical="center"/>
    </xf>
    <xf numFmtId="0" fontId="44" fillId="12" borderId="1" xfId="0" applyFont="1" applyFill="1" applyBorder="1" applyAlignment="1" applyProtection="1">
      <alignment horizontal="center" vertical="center"/>
    </xf>
    <xf numFmtId="0" fontId="42" fillId="12" borderId="1" xfId="0" applyFont="1" applyFill="1" applyBorder="1" applyAlignment="1" applyProtection="1">
      <alignment horizontal="center" vertical="center" wrapText="1"/>
    </xf>
    <xf numFmtId="0" fontId="37" fillId="0" borderId="14" xfId="0" applyFont="1" applyFill="1" applyBorder="1" applyAlignment="1" applyProtection="1">
      <alignment horizontal="center" vertical="center"/>
    </xf>
    <xf numFmtId="0" fontId="37" fillId="0" borderId="24" xfId="0" applyFont="1" applyFill="1" applyBorder="1" applyAlignment="1" applyProtection="1">
      <alignment horizontal="center" vertical="center"/>
    </xf>
    <xf numFmtId="0" fontId="37" fillId="0" borderId="16" xfId="0" applyFont="1" applyFill="1" applyBorder="1" applyAlignment="1" applyProtection="1">
      <alignment horizontal="center" vertical="center"/>
    </xf>
    <xf numFmtId="0" fontId="37" fillId="0" borderId="62" xfId="0" applyFont="1" applyFill="1" applyBorder="1" applyAlignment="1" applyProtection="1">
      <alignment horizontal="center" vertical="center"/>
    </xf>
    <xf numFmtId="0" fontId="37" fillId="0" borderId="45" xfId="0" applyFont="1" applyFill="1" applyBorder="1" applyAlignment="1" applyProtection="1">
      <alignment horizontal="center" vertical="center"/>
    </xf>
    <xf numFmtId="0" fontId="39" fillId="12" borderId="2" xfId="0" applyFont="1" applyFill="1" applyBorder="1" applyAlignment="1" applyProtection="1">
      <alignment horizontal="center" vertical="center"/>
    </xf>
    <xf numFmtId="0" fontId="39" fillId="12" borderId="1" xfId="0" applyFont="1" applyFill="1" applyBorder="1" applyAlignment="1" applyProtection="1">
      <alignment horizontal="center" vertical="center"/>
    </xf>
    <xf numFmtId="0" fontId="37" fillId="0" borderId="59" xfId="0" applyFont="1" applyFill="1" applyBorder="1" applyAlignment="1" applyProtection="1">
      <alignment horizontal="center" vertical="center"/>
    </xf>
    <xf numFmtId="0" fontId="44" fillId="12" borderId="1" xfId="0" applyFont="1" applyFill="1" applyBorder="1" applyAlignment="1" applyProtection="1">
      <alignment horizontal="center" vertical="center" wrapText="1"/>
    </xf>
    <xf numFmtId="0" fontId="42" fillId="12" borderId="1" xfId="0" applyFont="1" applyFill="1" applyBorder="1" applyAlignment="1" applyProtection="1">
      <alignment horizontal="center" vertical="center"/>
    </xf>
    <xf numFmtId="183" fontId="27" fillId="0" borderId="3" xfId="0" applyNumberFormat="1" applyFont="1" applyFill="1" applyBorder="1" applyAlignment="1" applyProtection="1">
      <alignment vertical="center"/>
    </xf>
    <xf numFmtId="183" fontId="27" fillId="0" borderId="19" xfId="0" applyNumberFormat="1" applyFont="1" applyFill="1" applyBorder="1" applyAlignment="1" applyProtection="1">
      <alignment vertical="center"/>
    </xf>
    <xf numFmtId="183" fontId="27" fillId="0" borderId="4" xfId="0" applyNumberFormat="1" applyFont="1" applyFill="1" applyBorder="1" applyAlignment="1" applyProtection="1">
      <alignment vertical="center"/>
    </xf>
    <xf numFmtId="183" fontId="27" fillId="0" borderId="13" xfId="0" applyNumberFormat="1" applyFont="1" applyFill="1" applyBorder="1" applyAlignment="1" applyProtection="1">
      <alignment vertical="center"/>
    </xf>
    <xf numFmtId="183" fontId="27" fillId="0" borderId="11" xfId="0" applyNumberFormat="1" applyFont="1" applyFill="1" applyBorder="1" applyAlignment="1" applyProtection="1">
      <alignment vertical="center"/>
    </xf>
    <xf numFmtId="183" fontId="27" fillId="0" borderId="14" xfId="0" applyNumberFormat="1" applyFont="1" applyFill="1" applyBorder="1" applyAlignment="1" applyProtection="1">
      <alignment vertical="center"/>
    </xf>
    <xf numFmtId="183" fontId="27" fillId="0" borderId="16" xfId="0" applyNumberFormat="1" applyFont="1" applyFill="1" applyBorder="1" applyAlignment="1" applyProtection="1">
      <alignment vertical="center"/>
    </xf>
    <xf numFmtId="0" fontId="37" fillId="12" borderId="1" xfId="0" applyFont="1" applyFill="1" applyBorder="1" applyAlignment="1" applyProtection="1">
      <alignment horizontal="center" vertical="center" wrapText="1"/>
    </xf>
    <xf numFmtId="0" fontId="37" fillId="12" borderId="1" xfId="0" applyFont="1" applyFill="1" applyBorder="1" applyAlignment="1" applyProtection="1">
      <alignment horizontal="center" vertical="center"/>
    </xf>
    <xf numFmtId="0" fontId="34" fillId="0" borderId="2" xfId="0" applyFont="1" applyFill="1" applyBorder="1" applyAlignment="1" applyProtection="1">
      <alignment horizontal="center" vertical="center"/>
    </xf>
    <xf numFmtId="0" fontId="34" fillId="0" borderId="2" xfId="0" applyFont="1" applyFill="1" applyBorder="1" applyAlignment="1" applyProtection="1">
      <alignment horizontal="center" vertical="center" wrapText="1"/>
    </xf>
    <xf numFmtId="0" fontId="34" fillId="0" borderId="17" xfId="0" applyFont="1" applyFill="1" applyBorder="1" applyAlignment="1" applyProtection="1">
      <alignment horizontal="center" vertical="center"/>
    </xf>
    <xf numFmtId="0" fontId="34" fillId="0" borderId="17" xfId="0" applyFont="1" applyFill="1" applyBorder="1" applyAlignment="1" applyProtection="1">
      <alignment horizontal="center" vertical="center" wrapText="1"/>
    </xf>
    <xf numFmtId="183" fontId="27" fillId="0" borderId="24" xfId="0" applyNumberFormat="1" applyFont="1" applyFill="1" applyBorder="1" applyAlignment="1" applyProtection="1">
      <alignment vertical="center"/>
    </xf>
    <xf numFmtId="183" fontId="27" fillId="4" borderId="22" xfId="0" applyNumberFormat="1" applyFont="1" applyFill="1" applyBorder="1" applyAlignment="1" applyProtection="1">
      <alignment vertical="center"/>
      <protection locked="0"/>
    </xf>
    <xf numFmtId="183" fontId="27" fillId="4" borderId="28" xfId="0" applyNumberFormat="1" applyFont="1" applyFill="1" applyBorder="1" applyAlignment="1" applyProtection="1">
      <alignment vertical="center"/>
      <protection locked="0"/>
    </xf>
    <xf numFmtId="183" fontId="27" fillId="4" borderId="30" xfId="0" applyNumberFormat="1" applyFont="1" applyFill="1" applyBorder="1" applyAlignment="1" applyProtection="1">
      <alignment vertical="center"/>
      <protection locked="0"/>
    </xf>
    <xf numFmtId="0" fontId="39" fillId="12" borderId="3" xfId="0" applyFont="1" applyFill="1" applyBorder="1" applyAlignment="1" applyProtection="1">
      <alignment horizontal="center" vertical="center" wrapText="1"/>
    </xf>
    <xf numFmtId="0" fontId="39" fillId="12" borderId="4" xfId="0" applyFont="1" applyFill="1" applyBorder="1" applyAlignment="1" applyProtection="1">
      <alignment horizontal="center" vertical="center"/>
    </xf>
    <xf numFmtId="183" fontId="27" fillId="0" borderId="0" xfId="0" applyNumberFormat="1" applyFont="1" applyFill="1" applyBorder="1" applyAlignment="1" applyProtection="1">
      <alignment vertical="center"/>
    </xf>
    <xf numFmtId="0" fontId="39" fillId="12" borderId="1" xfId="0" applyFont="1" applyFill="1" applyBorder="1" applyAlignment="1" applyProtection="1">
      <alignment horizontal="center" vertical="center" wrapText="1"/>
    </xf>
    <xf numFmtId="0" fontId="39" fillId="12" borderId="5" xfId="0" applyFont="1" applyFill="1" applyBorder="1" applyAlignment="1" applyProtection="1">
      <alignment horizontal="center" vertical="center"/>
    </xf>
    <xf numFmtId="0" fontId="39" fillId="12" borderId="17" xfId="0" applyFont="1" applyFill="1" applyBorder="1" applyAlignment="1" applyProtection="1">
      <alignment horizontal="center" vertical="center"/>
    </xf>
    <xf numFmtId="183" fontId="27" fillId="0" borderId="35" xfId="0" applyNumberFormat="1" applyFont="1" applyFill="1" applyBorder="1" applyAlignment="1" applyProtection="1">
      <alignment vertical="center"/>
    </xf>
    <xf numFmtId="183" fontId="27" fillId="0" borderId="43" xfId="0" applyNumberFormat="1" applyFont="1" applyFill="1" applyBorder="1" applyAlignment="1" applyProtection="1">
      <alignment vertical="center"/>
    </xf>
    <xf numFmtId="183" fontId="27" fillId="0" borderId="10" xfId="0" applyNumberFormat="1" applyFont="1" applyFill="1" applyBorder="1" applyAlignment="1" applyProtection="1">
      <alignment vertical="center"/>
    </xf>
    <xf numFmtId="183" fontId="27" fillId="0" borderId="42" xfId="0" applyNumberFormat="1" applyFont="1" applyFill="1" applyBorder="1" applyAlignment="1" applyProtection="1">
      <alignment vertical="center"/>
    </xf>
    <xf numFmtId="183" fontId="27" fillId="0" borderId="33" xfId="0" applyNumberFormat="1" applyFont="1" applyFill="1" applyBorder="1" applyAlignment="1" applyProtection="1">
      <alignment vertical="center"/>
    </xf>
    <xf numFmtId="183" fontId="27" fillId="0" borderId="60" xfId="0" applyNumberFormat="1" applyFont="1" applyFill="1" applyBorder="1" applyAlignment="1" applyProtection="1">
      <alignment vertical="center"/>
    </xf>
    <xf numFmtId="0" fontId="42" fillId="12" borderId="3" xfId="0" applyFont="1" applyFill="1" applyBorder="1" applyAlignment="1" applyProtection="1">
      <alignment horizontal="center" vertical="center" wrapText="1"/>
    </xf>
    <xf numFmtId="0" fontId="42" fillId="12" borderId="19" xfId="0" applyFont="1" applyFill="1" applyBorder="1" applyAlignment="1" applyProtection="1">
      <alignment horizontal="center" vertical="center" wrapText="1"/>
    </xf>
    <xf numFmtId="0" fontId="42" fillId="12" borderId="4" xfId="0" applyFont="1" applyFill="1" applyBorder="1" applyAlignment="1" applyProtection="1">
      <alignment horizontal="center" vertical="center" wrapText="1"/>
    </xf>
    <xf numFmtId="0" fontId="39" fillId="0" borderId="12" xfId="0" applyFont="1" applyFill="1" applyBorder="1" applyAlignment="1" applyProtection="1">
      <alignment vertical="center" wrapText="1"/>
    </xf>
    <xf numFmtId="0" fontId="39" fillId="0" borderId="14" xfId="0" applyFont="1" applyFill="1" applyBorder="1" applyAlignment="1" applyProtection="1">
      <alignment vertical="center" wrapText="1"/>
    </xf>
    <xf numFmtId="0" fontId="39" fillId="0" borderId="18" xfId="0" applyFont="1" applyFill="1" applyBorder="1" applyAlignment="1" applyProtection="1">
      <alignment vertical="center" wrapText="1"/>
    </xf>
    <xf numFmtId="0" fontId="39" fillId="0" borderId="24" xfId="0" applyFont="1" applyFill="1" applyBorder="1" applyAlignment="1" applyProtection="1">
      <alignment vertical="center" wrapText="1"/>
    </xf>
    <xf numFmtId="0" fontId="37" fillId="0" borderId="97" xfId="0" applyFont="1" applyFill="1" applyBorder="1" applyAlignment="1" applyProtection="1">
      <alignment vertical="center" wrapText="1"/>
    </xf>
    <xf numFmtId="0" fontId="37" fillId="0" borderId="98" xfId="0" applyFont="1" applyFill="1" applyBorder="1" applyAlignment="1" applyProtection="1">
      <alignment vertical="center" wrapText="1"/>
    </xf>
    <xf numFmtId="0" fontId="37" fillId="0" borderId="15" xfId="0" applyFont="1" applyFill="1" applyBorder="1" applyAlignment="1" applyProtection="1">
      <alignment vertical="center" wrapText="1"/>
    </xf>
    <xf numFmtId="0" fontId="37" fillId="0" borderId="16" xfId="0" applyFont="1" applyFill="1" applyBorder="1" applyAlignment="1" applyProtection="1">
      <alignment vertical="center" wrapText="1"/>
    </xf>
    <xf numFmtId="0" fontId="39" fillId="0" borderId="43" xfId="0" applyFont="1" applyFill="1" applyBorder="1" applyAlignment="1" applyProtection="1">
      <alignment horizontal="center" vertical="center"/>
    </xf>
    <xf numFmtId="0" fontId="27" fillId="13" borderId="34" xfId="0" applyFont="1" applyFill="1" applyBorder="1" applyAlignment="1" applyProtection="1">
      <alignment horizontal="center" vertical="center"/>
    </xf>
    <xf numFmtId="0" fontId="27" fillId="13" borderId="36" xfId="0" applyFont="1" applyFill="1" applyBorder="1" applyAlignment="1" applyProtection="1">
      <alignment horizontal="center" vertical="center"/>
    </xf>
    <xf numFmtId="0" fontId="33" fillId="12" borderId="3" xfId="0" applyFont="1" applyFill="1" applyBorder="1" applyAlignment="1" applyProtection="1">
      <alignment horizontal="center" vertical="center" wrapText="1"/>
    </xf>
    <xf numFmtId="0" fontId="33" fillId="12" borderId="4" xfId="0" applyFont="1" applyFill="1" applyBorder="1" applyAlignment="1" applyProtection="1">
      <alignment horizontal="center" vertical="center" wrapText="1"/>
    </xf>
    <xf numFmtId="178" fontId="39" fillId="0" borderId="1" xfId="0" applyNumberFormat="1" applyFont="1" applyBorder="1" applyAlignment="1">
      <alignment horizontal="right" vertical="center" shrinkToFit="1"/>
    </xf>
    <xf numFmtId="0" fontId="68" fillId="0" borderId="18" xfId="0" applyNumberFormat="1" applyFont="1" applyFill="1" applyBorder="1" applyAlignment="1">
      <alignment horizontal="center" vertical="center" wrapText="1"/>
    </xf>
    <xf numFmtId="0" fontId="68" fillId="0" borderId="0" xfId="0" applyNumberFormat="1" applyFont="1" applyFill="1" applyBorder="1" applyAlignment="1">
      <alignment horizontal="center" vertical="center" wrapText="1"/>
    </xf>
    <xf numFmtId="0" fontId="68" fillId="0" borderId="24" xfId="0" applyNumberFormat="1" applyFont="1" applyFill="1" applyBorder="1" applyAlignment="1">
      <alignment horizontal="center" vertical="center" wrapText="1"/>
    </xf>
    <xf numFmtId="0" fontId="68" fillId="0" borderId="15" xfId="0" applyNumberFormat="1" applyFont="1" applyFill="1" applyBorder="1" applyAlignment="1">
      <alignment horizontal="center" vertical="center" wrapText="1"/>
    </xf>
    <xf numFmtId="0" fontId="68" fillId="0" borderId="11" xfId="0" applyNumberFormat="1" applyFont="1" applyFill="1" applyBorder="1" applyAlignment="1">
      <alignment horizontal="center" vertical="center" wrapText="1"/>
    </xf>
    <xf numFmtId="0" fontId="68" fillId="0" borderId="16" xfId="0" applyNumberFormat="1" applyFont="1" applyFill="1" applyBorder="1" applyAlignment="1">
      <alignment horizontal="center" vertical="center" wrapText="1"/>
    </xf>
    <xf numFmtId="0" fontId="35" fillId="0" borderId="1" xfId="2" applyFont="1" applyBorder="1" applyAlignment="1">
      <alignment vertical="center" wrapText="1"/>
    </xf>
    <xf numFmtId="0" fontId="38" fillId="0" borderId="1" xfId="2" applyFont="1" applyBorder="1" applyAlignment="1">
      <alignment vertical="center" wrapText="1"/>
    </xf>
    <xf numFmtId="0" fontId="10" fillId="0" borderId="1" xfId="2" applyFont="1" applyBorder="1" applyAlignment="1">
      <alignment vertical="center" shrinkToFit="1"/>
    </xf>
    <xf numFmtId="177" fontId="35" fillId="0" borderId="1" xfId="0" applyNumberFormat="1" applyFont="1" applyBorder="1" applyAlignment="1">
      <alignment horizontal="right" vertical="center" shrinkToFit="1"/>
    </xf>
    <xf numFmtId="178" fontId="35" fillId="0" borderId="44" xfId="0" applyNumberFormat="1" applyFont="1" applyBorder="1" applyAlignment="1" applyProtection="1">
      <alignment horizontal="right" vertical="center" shrinkToFit="1"/>
      <protection locked="0"/>
    </xf>
    <xf numFmtId="184" fontId="35" fillId="0" borderId="44" xfId="0" applyNumberFormat="1" applyFont="1" applyBorder="1" applyAlignment="1" applyProtection="1">
      <alignment vertical="center" shrinkToFit="1"/>
      <protection locked="0"/>
    </xf>
    <xf numFmtId="178" fontId="35" fillId="0" borderId="1" xfId="0" applyNumberFormat="1" applyFont="1" applyBorder="1" applyAlignment="1" applyProtection="1">
      <alignment horizontal="right" vertical="center" shrinkToFit="1"/>
      <protection locked="0"/>
    </xf>
    <xf numFmtId="184" fontId="35" fillId="0" borderId="1" xfId="0" applyNumberFormat="1" applyFont="1" applyBorder="1" applyAlignment="1" applyProtection="1">
      <alignment vertical="center" shrinkToFit="1"/>
      <protection locked="0"/>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67" xfId="0" applyFont="1" applyBorder="1" applyAlignment="1">
      <alignment horizontal="center" vertical="center" wrapText="1"/>
    </xf>
    <xf numFmtId="0" fontId="32" fillId="0" borderId="46" xfId="0" applyFont="1" applyBorder="1" applyAlignment="1">
      <alignment horizontal="center" vertical="center" wrapText="1"/>
    </xf>
    <xf numFmtId="0" fontId="10" fillId="0" borderId="11" xfId="0" applyFont="1" applyFill="1" applyBorder="1" applyAlignment="1" applyProtection="1">
      <alignment vertical="center" shrinkToFit="1"/>
      <protection hidden="1"/>
    </xf>
    <xf numFmtId="0" fontId="10" fillId="0" borderId="17" xfId="0" applyFont="1" applyFill="1" applyBorder="1" applyAlignment="1" applyProtection="1">
      <alignment vertical="center"/>
      <protection hidden="1"/>
    </xf>
    <xf numFmtId="0" fontId="10" fillId="0" borderId="11" xfId="0" applyFont="1" applyFill="1" applyBorder="1" applyAlignment="1" applyProtection="1">
      <alignment horizontal="left" vertical="center" shrinkToFit="1"/>
      <protection hidden="1"/>
    </xf>
    <xf numFmtId="0" fontId="35" fillId="0" borderId="1" xfId="2" applyFont="1" applyBorder="1" applyAlignment="1">
      <alignment vertical="center"/>
    </xf>
    <xf numFmtId="0" fontId="35" fillId="0" borderId="5" xfId="2" applyFont="1" applyBorder="1" applyAlignment="1">
      <alignment vertical="center"/>
    </xf>
    <xf numFmtId="0" fontId="11" fillId="0" borderId="96" xfId="2" applyFont="1" applyBorder="1" applyAlignment="1">
      <alignment vertical="center" wrapText="1"/>
    </xf>
    <xf numFmtId="0" fontId="11" fillId="0" borderId="1" xfId="2" applyFont="1" applyBorder="1" applyAlignment="1">
      <alignment vertical="center" wrapText="1"/>
    </xf>
    <xf numFmtId="0" fontId="11" fillId="0" borderId="96" xfId="2" applyFont="1" applyBorder="1" applyAlignment="1">
      <alignment vertical="center"/>
    </xf>
    <xf numFmtId="0" fontId="11" fillId="0" borderId="1" xfId="2" applyFont="1" applyBorder="1" applyAlignment="1">
      <alignment vertical="center"/>
    </xf>
    <xf numFmtId="0" fontId="39" fillId="0" borderId="1" xfId="2" applyFont="1" applyBorder="1" applyAlignment="1">
      <alignment vertical="center" wrapText="1"/>
    </xf>
    <xf numFmtId="0" fontId="35" fillId="0" borderId="1" xfId="2" applyFont="1" applyBorder="1" applyAlignment="1">
      <alignment vertical="center" shrinkToFit="1"/>
    </xf>
    <xf numFmtId="0" fontId="35" fillId="0" borderId="1" xfId="2" applyFont="1" applyBorder="1" applyAlignment="1">
      <alignment horizontal="center" vertical="center" wrapText="1"/>
    </xf>
    <xf numFmtId="0" fontId="10" fillId="0" borderId="1" xfId="0" applyFont="1" applyBorder="1" applyAlignment="1">
      <alignment horizontal="center" vertical="center" textRotation="255"/>
    </xf>
    <xf numFmtId="0" fontId="10" fillId="0" borderId="1" xfId="0" applyFont="1" applyBorder="1" applyAlignment="1">
      <alignment horizontal="center" vertical="center" textRotation="255" shrinkToFit="1"/>
    </xf>
    <xf numFmtId="178" fontId="39" fillId="0" borderId="44" xfId="0" applyNumberFormat="1" applyFont="1" applyBorder="1" applyAlignment="1">
      <alignment horizontal="right" vertical="center" shrinkToFit="1"/>
    </xf>
    <xf numFmtId="178" fontId="35" fillId="0" borderId="1" xfId="0" applyNumberFormat="1" applyFont="1" applyFill="1" applyBorder="1" applyAlignment="1" applyProtection="1">
      <alignment horizontal="right" vertical="center" shrinkToFit="1"/>
      <protection locked="0"/>
    </xf>
    <xf numFmtId="0" fontId="27" fillId="0" borderId="11" xfId="0" applyFont="1" applyBorder="1" applyAlignment="1" applyProtection="1">
      <alignment horizontal="center" vertical="center" shrinkToFit="1"/>
      <protection locked="0"/>
    </xf>
    <xf numFmtId="179" fontId="10" fillId="0" borderId="0" xfId="0" applyNumberFormat="1" applyFont="1" applyFill="1" applyAlignment="1" applyProtection="1">
      <alignment horizontal="left" vertical="center" wrapText="1"/>
      <protection hidden="1"/>
    </xf>
    <xf numFmtId="0" fontId="10" fillId="3" borderId="1" xfId="0" applyFont="1" applyFill="1" applyBorder="1" applyAlignment="1">
      <alignment horizontal="center" vertical="center"/>
    </xf>
    <xf numFmtId="0" fontId="35" fillId="3" borderId="1" xfId="0" applyFont="1" applyFill="1" applyBorder="1" applyAlignment="1">
      <alignment horizontal="center" vertical="center"/>
    </xf>
    <xf numFmtId="0" fontId="35" fillId="0" borderId="1" xfId="0" applyFont="1" applyBorder="1" applyAlignment="1">
      <alignment vertical="center" wrapText="1"/>
    </xf>
    <xf numFmtId="0" fontId="42" fillId="0" borderId="0" xfId="0" applyFont="1" applyAlignment="1" applyProtection="1">
      <alignment horizontal="center" vertical="center" wrapText="1" shrinkToFit="1"/>
      <protection hidden="1"/>
    </xf>
    <xf numFmtId="0" fontId="42" fillId="0" borderId="0" xfId="0" applyFont="1" applyAlignment="1" applyProtection="1">
      <alignment horizontal="center" vertical="center" shrinkToFit="1"/>
      <protection hidden="1"/>
    </xf>
    <xf numFmtId="0" fontId="44" fillId="0" borderId="11" xfId="0" applyFont="1" applyBorder="1" applyAlignment="1" applyProtection="1">
      <alignment horizontal="center" vertical="center" shrinkToFit="1"/>
      <protection locked="0"/>
    </xf>
    <xf numFmtId="0" fontId="57" fillId="0" borderId="0" xfId="0" applyFont="1" applyAlignment="1" applyProtection="1">
      <alignment horizontal="center" vertical="center" shrinkToFit="1"/>
    </xf>
    <xf numFmtId="177" fontId="44" fillId="0" borderId="11" xfId="0" applyNumberFormat="1" applyFont="1" applyBorder="1" applyAlignment="1">
      <alignment vertical="center" shrinkToFit="1"/>
    </xf>
    <xf numFmtId="0" fontId="35" fillId="3" borderId="1" xfId="0" applyFont="1" applyFill="1" applyBorder="1" applyAlignment="1">
      <alignment horizontal="center" vertical="center" shrinkToFit="1"/>
    </xf>
    <xf numFmtId="0" fontId="42" fillId="0" borderId="0" xfId="0" applyFont="1" applyAlignment="1">
      <alignment horizontal="center" vertical="center" wrapText="1" shrinkToFit="1"/>
    </xf>
    <xf numFmtId="0" fontId="32" fillId="3" borderId="3" xfId="0" applyFont="1" applyFill="1" applyBorder="1" applyAlignment="1">
      <alignment horizontal="center" vertical="center" wrapText="1"/>
    </xf>
    <xf numFmtId="0" fontId="32" fillId="3" borderId="19" xfId="0" applyFont="1" applyFill="1" applyBorder="1" applyAlignment="1">
      <alignment horizontal="center" vertical="center"/>
    </xf>
    <xf numFmtId="0" fontId="32" fillId="3" borderId="4" xfId="0" applyFont="1" applyFill="1" applyBorder="1" applyAlignment="1">
      <alignment horizontal="center" vertical="center"/>
    </xf>
    <xf numFmtId="0" fontId="35" fillId="3" borderId="3" xfId="0" applyFont="1" applyFill="1" applyBorder="1" applyAlignment="1">
      <alignment horizontal="center" vertical="center"/>
    </xf>
    <xf numFmtId="0" fontId="37" fillId="3" borderId="1" xfId="0" applyFont="1" applyFill="1" applyBorder="1" applyAlignment="1">
      <alignment horizontal="center" vertical="center" textRotation="255" wrapText="1"/>
    </xf>
    <xf numFmtId="0" fontId="37" fillId="3" borderId="2" xfId="0" applyFont="1" applyFill="1" applyBorder="1" applyAlignment="1">
      <alignment horizontal="center" vertical="center" textRotation="255" wrapText="1"/>
    </xf>
    <xf numFmtId="0" fontId="36" fillId="0" borderId="0" xfId="0" applyFont="1" applyAlignment="1">
      <alignment horizontal="center" vertical="center" shrinkToFit="1"/>
    </xf>
    <xf numFmtId="0" fontId="27" fillId="0" borderId="0" xfId="0" applyFont="1" applyAlignment="1">
      <alignment horizontal="center" vertical="center"/>
    </xf>
    <xf numFmtId="0" fontId="35" fillId="3" borderId="12" xfId="0" applyFont="1" applyFill="1" applyBorder="1" applyAlignment="1">
      <alignment horizontal="center" vertical="center" wrapText="1"/>
    </xf>
    <xf numFmtId="0" fontId="35" fillId="3" borderId="13" xfId="0" applyFont="1" applyFill="1" applyBorder="1" applyAlignment="1">
      <alignment horizontal="center" vertical="center" wrapText="1"/>
    </xf>
    <xf numFmtId="0" fontId="35" fillId="3" borderId="14" xfId="0" applyFont="1" applyFill="1" applyBorder="1" applyAlignment="1">
      <alignment horizontal="center" vertical="center" wrapText="1"/>
    </xf>
    <xf numFmtId="0" fontId="35" fillId="3" borderId="18" xfId="0" applyFont="1" applyFill="1" applyBorder="1" applyAlignment="1">
      <alignment horizontal="center" vertical="center" wrapText="1"/>
    </xf>
    <xf numFmtId="0" fontId="35" fillId="3" borderId="0" xfId="0" applyFont="1" applyFill="1" applyAlignment="1">
      <alignment horizontal="center" vertical="center" wrapText="1"/>
    </xf>
    <xf numFmtId="0" fontId="35" fillId="3" borderId="24"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2" fillId="3" borderId="1" xfId="0" applyFont="1" applyFill="1" applyBorder="1" applyAlignment="1">
      <alignment horizontal="center" vertical="center"/>
    </xf>
    <xf numFmtId="0" fontId="35" fillId="3" borderId="12" xfId="0" applyFont="1" applyFill="1" applyBorder="1" applyAlignment="1">
      <alignment horizontal="center" vertical="center"/>
    </xf>
    <xf numFmtId="0" fontId="35" fillId="3" borderId="13" xfId="0" applyFont="1" applyFill="1" applyBorder="1" applyAlignment="1">
      <alignment horizontal="center" vertical="center"/>
    </xf>
    <xf numFmtId="0" fontId="35" fillId="3" borderId="14" xfId="0" applyFont="1" applyFill="1" applyBorder="1" applyAlignment="1">
      <alignment horizontal="center" vertical="center"/>
    </xf>
    <xf numFmtId="0" fontId="35" fillId="3" borderId="24" xfId="0" applyFont="1" applyFill="1" applyBorder="1" applyAlignment="1">
      <alignment horizontal="center" vertical="center"/>
    </xf>
    <xf numFmtId="0" fontId="35" fillId="3" borderId="18" xfId="0" applyFont="1" applyFill="1" applyBorder="1" applyAlignment="1">
      <alignment horizontal="center" vertical="center"/>
    </xf>
    <xf numFmtId="0" fontId="35" fillId="3" borderId="0" xfId="0" applyFont="1" applyFill="1" applyAlignment="1">
      <alignment horizontal="center" vertical="center"/>
    </xf>
    <xf numFmtId="0" fontId="35" fillId="3" borderId="0" xfId="0" applyFont="1" applyFill="1" applyBorder="1" applyAlignment="1">
      <alignment horizontal="center" vertical="center" wrapText="1"/>
    </xf>
    <xf numFmtId="0" fontId="35" fillId="3" borderId="15" xfId="0" applyFont="1" applyFill="1" applyBorder="1" applyAlignment="1">
      <alignment horizontal="center" vertical="center" wrapText="1"/>
    </xf>
    <xf numFmtId="0" fontId="35" fillId="3" borderId="11" xfId="0" applyFont="1" applyFill="1" applyBorder="1" applyAlignment="1">
      <alignment horizontal="center" vertical="center" wrapText="1"/>
    </xf>
    <xf numFmtId="0" fontId="35" fillId="3" borderId="16" xfId="0" applyFont="1" applyFill="1" applyBorder="1" applyAlignment="1">
      <alignment horizontal="center" vertical="center" wrapText="1"/>
    </xf>
    <xf numFmtId="0" fontId="35" fillId="3" borderId="5" xfId="0" applyFont="1" applyFill="1" applyBorder="1" applyAlignment="1">
      <alignment horizontal="center" vertical="center"/>
    </xf>
    <xf numFmtId="0" fontId="35" fillId="3" borderId="17" xfId="0" applyFont="1" applyFill="1" applyBorder="1" applyAlignment="1">
      <alignment horizontal="center" vertical="center"/>
    </xf>
    <xf numFmtId="0" fontId="35" fillId="3" borderId="2" xfId="0" applyFont="1" applyFill="1" applyBorder="1" applyAlignment="1">
      <alignment horizontal="center" vertical="center"/>
    </xf>
    <xf numFmtId="0" fontId="35" fillId="3" borderId="25" xfId="0" applyFont="1" applyFill="1" applyBorder="1" applyAlignment="1">
      <alignment horizontal="center" vertical="center"/>
    </xf>
    <xf numFmtId="0" fontId="39" fillId="3" borderId="22" xfId="0" applyFont="1" applyFill="1" applyBorder="1" applyAlignment="1">
      <alignment horizontal="center" vertical="center"/>
    </xf>
    <xf numFmtId="0" fontId="39" fillId="3" borderId="28" xfId="0" applyFont="1" applyFill="1" applyBorder="1" applyAlignment="1">
      <alignment horizontal="center" vertical="center"/>
    </xf>
    <xf numFmtId="0" fontId="35" fillId="3" borderId="26" xfId="0" applyFont="1" applyFill="1" applyBorder="1" applyAlignment="1">
      <alignment horizontal="center" vertical="center"/>
    </xf>
    <xf numFmtId="0" fontId="35" fillId="3" borderId="27" xfId="0" applyFont="1" applyFill="1" applyBorder="1" applyAlignment="1">
      <alignment horizontal="center" vertical="center"/>
    </xf>
    <xf numFmtId="0" fontId="35" fillId="3" borderId="29" xfId="0" applyFont="1" applyFill="1" applyBorder="1" applyAlignment="1">
      <alignment horizontal="center" vertical="center"/>
    </xf>
    <xf numFmtId="0" fontId="35" fillId="3" borderId="1" xfId="0" applyFont="1" applyFill="1" applyBorder="1" applyAlignment="1">
      <alignment horizontal="center" vertical="center" wrapText="1"/>
    </xf>
    <xf numFmtId="0" fontId="35" fillId="3" borderId="2"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35" fillId="3" borderId="63" xfId="0" applyFont="1" applyFill="1" applyBorder="1" applyAlignment="1">
      <alignment horizontal="center" vertical="center"/>
    </xf>
    <xf numFmtId="0" fontId="35" fillId="3" borderId="64" xfId="0" applyFont="1" applyFill="1" applyBorder="1" applyAlignment="1">
      <alignment horizontal="center" vertical="center"/>
    </xf>
    <xf numFmtId="0" fontId="50" fillId="3" borderId="1" xfId="0" applyFont="1" applyFill="1" applyBorder="1" applyAlignment="1">
      <alignment horizontal="center" vertical="center" wrapText="1" shrinkToFit="1"/>
    </xf>
    <xf numFmtId="0" fontId="50" fillId="3" borderId="2" xfId="0" applyFont="1" applyFill="1" applyBorder="1" applyAlignment="1">
      <alignment horizontal="center" vertical="center" wrapText="1" shrinkToFit="1"/>
    </xf>
    <xf numFmtId="185" fontId="39" fillId="0" borderId="2" xfId="10" applyNumberFormat="1" applyFont="1" applyBorder="1" applyAlignment="1" applyProtection="1">
      <alignment vertical="center" shrinkToFit="1"/>
      <protection locked="0"/>
    </xf>
    <xf numFmtId="185" fontId="39" fillId="0" borderId="1" xfId="10" applyNumberFormat="1" applyFont="1" applyBorder="1" applyAlignment="1" applyProtection="1">
      <alignment vertical="center" shrinkToFit="1"/>
      <protection locked="0"/>
    </xf>
    <xf numFmtId="0" fontId="35" fillId="3" borderId="37" xfId="0" applyFont="1" applyFill="1" applyBorder="1" applyAlignment="1">
      <alignment horizontal="center" vertical="center"/>
    </xf>
    <xf numFmtId="0" fontId="32" fillId="3" borderId="19" xfId="0" applyFont="1" applyFill="1" applyBorder="1" applyAlignment="1">
      <alignment horizontal="center" vertical="center" wrapText="1"/>
    </xf>
    <xf numFmtId="0" fontId="32" fillId="3" borderId="4"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51" fillId="3" borderId="5" xfId="0" applyFont="1" applyFill="1" applyBorder="1" applyAlignment="1">
      <alignment horizontal="center" vertical="center" wrapText="1"/>
    </xf>
    <xf numFmtId="0" fontId="35" fillId="3" borderId="65" xfId="0" applyFont="1" applyFill="1" applyBorder="1" applyAlignment="1">
      <alignment horizontal="center" vertical="center"/>
    </xf>
    <xf numFmtId="0" fontId="39" fillId="3" borderId="63" xfId="0" applyFont="1" applyFill="1" applyBorder="1" applyAlignment="1">
      <alignment horizontal="center" vertical="center" wrapText="1"/>
    </xf>
    <xf numFmtId="0" fontId="39" fillId="3" borderId="64" xfId="0" applyFont="1" applyFill="1" applyBorder="1" applyAlignment="1">
      <alignment horizontal="center" vertical="center" wrapText="1"/>
    </xf>
    <xf numFmtId="0" fontId="39" fillId="3" borderId="1" xfId="0" applyFont="1" applyFill="1" applyBorder="1" applyAlignment="1">
      <alignment horizontal="center" vertical="center" shrinkToFit="1"/>
    </xf>
    <xf numFmtId="0" fontId="39" fillId="3" borderId="5" xfId="0" applyFont="1" applyFill="1" applyBorder="1" applyAlignment="1">
      <alignment horizontal="center" vertical="center" shrinkToFit="1"/>
    </xf>
    <xf numFmtId="0" fontId="39" fillId="3" borderId="22" xfId="0" applyFont="1" applyFill="1" applyBorder="1" applyAlignment="1">
      <alignment horizontal="center" vertical="center" wrapText="1"/>
    </xf>
    <xf numFmtId="0" fontId="39" fillId="3" borderId="28" xfId="0" applyFont="1" applyFill="1" applyBorder="1" applyAlignment="1">
      <alignment horizontal="center" vertical="center" wrapText="1"/>
    </xf>
    <xf numFmtId="0" fontId="51" fillId="3" borderId="12" xfId="0" applyFont="1" applyFill="1" applyBorder="1" applyAlignment="1">
      <alignment horizontal="center" vertical="center" wrapText="1"/>
    </xf>
    <xf numFmtId="0" fontId="51" fillId="3" borderId="15" xfId="0" applyFont="1" applyFill="1" applyBorder="1" applyAlignment="1">
      <alignment horizontal="center" vertical="center" wrapText="1"/>
    </xf>
    <xf numFmtId="0" fontId="35" fillId="3" borderId="0" xfId="0" applyFont="1" applyFill="1" applyBorder="1" applyAlignment="1">
      <alignment horizontal="center" vertical="center"/>
    </xf>
    <xf numFmtId="0" fontId="39" fillId="3" borderId="6" xfId="0" applyFont="1" applyFill="1" applyBorder="1" applyAlignment="1">
      <alignment horizontal="center" vertical="center" wrapText="1" shrinkToFit="1"/>
    </xf>
    <xf numFmtId="0" fontId="39" fillId="3" borderId="38" xfId="0" applyFont="1" applyFill="1" applyBorder="1" applyAlignment="1">
      <alignment horizontal="center" vertical="center" wrapText="1" shrinkToFit="1"/>
    </xf>
    <xf numFmtId="0" fontId="39" fillId="3" borderId="49" xfId="0" applyFont="1" applyFill="1" applyBorder="1" applyAlignment="1">
      <alignment horizontal="center" vertical="center" wrapText="1" shrinkToFit="1"/>
    </xf>
    <xf numFmtId="0" fontId="39" fillId="3" borderId="8" xfId="0" applyFont="1" applyFill="1" applyBorder="1" applyAlignment="1">
      <alignment horizontal="center" vertical="center" wrapText="1" shrinkToFit="1"/>
    </xf>
    <xf numFmtId="0" fontId="39" fillId="3" borderId="31" xfId="0" applyFont="1" applyFill="1" applyBorder="1" applyAlignment="1">
      <alignment horizontal="center" vertical="center" wrapText="1" shrinkToFit="1"/>
    </xf>
    <xf numFmtId="0" fontId="39" fillId="3" borderId="50" xfId="0" applyFont="1" applyFill="1" applyBorder="1" applyAlignment="1">
      <alignment horizontal="center" vertical="center" wrapText="1" shrinkToFit="1"/>
    </xf>
    <xf numFmtId="0" fontId="39" fillId="0" borderId="51" xfId="0" applyFont="1" applyFill="1" applyBorder="1" applyAlignment="1" applyProtection="1">
      <alignment vertical="center" wrapText="1" shrinkToFit="1"/>
      <protection hidden="1"/>
    </xf>
    <xf numFmtId="0" fontId="39" fillId="0" borderId="38" xfId="0" applyFont="1" applyFill="1" applyBorder="1" applyAlignment="1" applyProtection="1">
      <alignment vertical="center" wrapText="1" shrinkToFit="1"/>
      <protection hidden="1"/>
    </xf>
    <xf numFmtId="0" fontId="39" fillId="0" borderId="7" xfId="0" applyFont="1" applyFill="1" applyBorder="1" applyAlignment="1" applyProtection="1">
      <alignment vertical="center" wrapText="1" shrinkToFit="1"/>
      <protection hidden="1"/>
    </xf>
    <xf numFmtId="0" fontId="39" fillId="0" borderId="52" xfId="0" applyFont="1" applyFill="1" applyBorder="1" applyAlignment="1" applyProtection="1">
      <alignment vertical="center" wrapText="1" shrinkToFit="1"/>
      <protection hidden="1"/>
    </xf>
    <xf numFmtId="0" fontId="39" fillId="0" borderId="31" xfId="0" applyFont="1" applyFill="1" applyBorder="1" applyAlignment="1" applyProtection="1">
      <alignment vertical="center" wrapText="1" shrinkToFit="1"/>
      <protection hidden="1"/>
    </xf>
    <xf numFmtId="0" fontId="39" fillId="0" borderId="9" xfId="0" applyFont="1" applyFill="1" applyBorder="1" applyAlignment="1" applyProtection="1">
      <alignment vertical="center" wrapText="1" shrinkToFit="1"/>
      <protection hidden="1"/>
    </xf>
    <xf numFmtId="0" fontId="39" fillId="3" borderId="6" xfId="0" applyFont="1" applyFill="1" applyBorder="1" applyAlignment="1">
      <alignment horizontal="center" vertical="center" wrapText="1"/>
    </xf>
    <xf numFmtId="0" fontId="39" fillId="3" borderId="38" xfId="0" applyFont="1" applyFill="1" applyBorder="1" applyAlignment="1">
      <alignment horizontal="center" vertical="center" wrapText="1"/>
    </xf>
    <xf numFmtId="0" fontId="39" fillId="3" borderId="49" xfId="0" applyFont="1" applyFill="1" applyBorder="1" applyAlignment="1">
      <alignment horizontal="center" vertical="center" wrapText="1"/>
    </xf>
    <xf numFmtId="0" fontId="39" fillId="3" borderId="8" xfId="0" applyFont="1" applyFill="1" applyBorder="1" applyAlignment="1">
      <alignment horizontal="center" vertical="center" wrapText="1"/>
    </xf>
    <xf numFmtId="0" fontId="39" fillId="3" borderId="31" xfId="0" applyFont="1" applyFill="1" applyBorder="1" applyAlignment="1">
      <alignment horizontal="center" vertical="center" wrapText="1"/>
    </xf>
    <xf numFmtId="0" fontId="39" fillId="3" borderId="50" xfId="0" applyFont="1" applyFill="1" applyBorder="1" applyAlignment="1">
      <alignment horizontal="center" vertical="center" wrapText="1"/>
    </xf>
    <xf numFmtId="0" fontId="39" fillId="3" borderId="7" xfId="0" applyFont="1" applyFill="1" applyBorder="1" applyAlignment="1">
      <alignment horizontal="center" vertical="center" wrapText="1"/>
    </xf>
    <xf numFmtId="0" fontId="39" fillId="3" borderId="48" xfId="0" applyFont="1" applyFill="1" applyBorder="1" applyAlignment="1">
      <alignment horizontal="center" vertical="center" wrapText="1"/>
    </xf>
    <xf numFmtId="0" fontId="39" fillId="3" borderId="67" xfId="0" applyFont="1" applyFill="1" applyBorder="1" applyAlignment="1">
      <alignment horizontal="center" vertical="center" wrapText="1"/>
    </xf>
    <xf numFmtId="0" fontId="39" fillId="3" borderId="40" xfId="0" applyFont="1" applyFill="1" applyBorder="1" applyAlignment="1">
      <alignment horizontal="center" vertical="center" wrapText="1"/>
    </xf>
    <xf numFmtId="0" fontId="57" fillId="0" borderId="33" xfId="0" applyNumberFormat="1" applyFont="1" applyFill="1" applyBorder="1" applyAlignment="1">
      <alignment horizontal="center" vertical="center" shrinkToFit="1"/>
    </xf>
    <xf numFmtId="0" fontId="57" fillId="0" borderId="0" xfId="0" applyNumberFormat="1" applyFont="1" applyFill="1" applyBorder="1" applyAlignment="1">
      <alignment horizontal="center" vertical="center" shrinkToFit="1"/>
    </xf>
    <xf numFmtId="0" fontId="57" fillId="0" borderId="41" xfId="0" applyNumberFormat="1" applyFont="1" applyFill="1" applyBorder="1" applyAlignment="1">
      <alignment horizontal="center" vertical="center" shrinkToFit="1"/>
    </xf>
    <xf numFmtId="0" fontId="57" fillId="0" borderId="8" xfId="0" applyNumberFormat="1" applyFont="1" applyFill="1" applyBorder="1" applyAlignment="1">
      <alignment horizontal="center" vertical="center" shrinkToFit="1"/>
    </xf>
    <xf numFmtId="0" fontId="57" fillId="0" borderId="31" xfId="0" applyNumberFormat="1" applyFont="1" applyFill="1" applyBorder="1" applyAlignment="1">
      <alignment horizontal="center" vertical="center" shrinkToFit="1"/>
    </xf>
    <xf numFmtId="0" fontId="57" fillId="0" borderId="9" xfId="0" applyNumberFormat="1" applyFont="1" applyFill="1" applyBorder="1" applyAlignment="1">
      <alignment horizontal="center" vertical="center" shrinkToFit="1"/>
    </xf>
    <xf numFmtId="0" fontId="10" fillId="0" borderId="44" xfId="0" applyFont="1" applyBorder="1" applyAlignment="1">
      <alignment horizontal="center" vertical="center"/>
    </xf>
    <xf numFmtId="0" fontId="10" fillId="3" borderId="1" xfId="0" applyFont="1" applyFill="1" applyBorder="1" applyAlignment="1">
      <alignment horizontal="center" vertical="center" wrapText="1"/>
    </xf>
    <xf numFmtId="0" fontId="38" fillId="0" borderId="1" xfId="0" applyFont="1" applyBorder="1" applyAlignment="1">
      <alignment horizontal="center" vertical="center" wrapText="1"/>
    </xf>
    <xf numFmtId="0" fontId="38"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left" vertical="center"/>
    </xf>
    <xf numFmtId="185" fontId="10" fillId="0" borderId="5" xfId="10" applyNumberFormat="1" applyFont="1" applyBorder="1" applyAlignment="1">
      <alignment vertical="center"/>
    </xf>
    <xf numFmtId="0" fontId="36" fillId="0" borderId="0" xfId="0" applyFont="1" applyAlignment="1">
      <alignment horizontal="center" vertical="center"/>
    </xf>
    <xf numFmtId="0" fontId="10" fillId="0" borderId="32" xfId="0" applyFont="1" applyFill="1" applyBorder="1" applyAlignment="1" applyProtection="1">
      <alignment vertical="center" wrapText="1"/>
      <protection hidden="1"/>
    </xf>
    <xf numFmtId="0" fontId="10" fillId="0" borderId="36" xfId="0" applyFont="1" applyFill="1" applyBorder="1" applyAlignment="1" applyProtection="1">
      <alignment vertical="center" wrapText="1"/>
      <protection hidden="1"/>
    </xf>
    <xf numFmtId="0" fontId="44" fillId="0" borderId="0" xfId="0" applyFont="1" applyBorder="1" applyAlignment="1">
      <alignment horizontal="center" vertical="center" shrinkToFit="1"/>
    </xf>
    <xf numFmtId="0" fontId="35" fillId="3" borderId="68" xfId="0" applyFont="1" applyFill="1" applyBorder="1" applyAlignment="1">
      <alignment horizontal="center" vertical="center" wrapText="1"/>
    </xf>
    <xf numFmtId="0" fontId="35" fillId="3" borderId="69" xfId="0" applyFont="1" applyFill="1" applyBorder="1" applyAlignment="1">
      <alignment horizontal="center" vertical="center" wrapText="1"/>
    </xf>
    <xf numFmtId="185" fontId="10" fillId="0" borderId="12" xfId="10" applyNumberFormat="1" applyFont="1" applyBorder="1" applyAlignment="1">
      <alignment vertical="center"/>
    </xf>
    <xf numFmtId="185" fontId="10" fillId="0" borderId="15" xfId="10" applyNumberFormat="1" applyFont="1" applyBorder="1" applyAlignment="1">
      <alignment vertical="center"/>
    </xf>
    <xf numFmtId="0" fontId="53" fillId="0" borderId="8" xfId="0" applyNumberFormat="1" applyFont="1" applyFill="1" applyBorder="1" applyAlignment="1">
      <alignment horizontal="center" vertical="center" wrapText="1"/>
    </xf>
    <xf numFmtId="0" fontId="53" fillId="0" borderId="9" xfId="0" applyNumberFormat="1" applyFont="1" applyFill="1" applyBorder="1" applyAlignment="1">
      <alignment horizontal="center" vertical="center" wrapText="1"/>
    </xf>
    <xf numFmtId="0" fontId="35" fillId="3" borderId="34" xfId="0" applyFont="1" applyFill="1" applyBorder="1" applyAlignment="1">
      <alignment horizontal="center" vertical="center"/>
    </xf>
    <xf numFmtId="0" fontId="35" fillId="3" borderId="70" xfId="0" applyFont="1" applyFill="1" applyBorder="1" applyAlignment="1">
      <alignment horizontal="center" vertical="center"/>
    </xf>
    <xf numFmtId="185" fontId="47" fillId="0" borderId="11" xfId="0" applyNumberFormat="1" applyFont="1" applyBorder="1" applyAlignment="1">
      <alignment horizontal="center" vertical="center"/>
    </xf>
    <xf numFmtId="0" fontId="38" fillId="0" borderId="66" xfId="0" applyFont="1" applyBorder="1" applyAlignment="1">
      <alignment horizontal="center" vertical="center"/>
    </xf>
    <xf numFmtId="185" fontId="10" fillId="0" borderId="83" xfId="10" applyNumberFormat="1" applyFont="1" applyBorder="1" applyAlignment="1">
      <alignment horizontal="right" vertical="center"/>
    </xf>
    <xf numFmtId="185" fontId="10" fillId="0" borderId="18" xfId="10" applyNumberFormat="1" applyFont="1" applyBorder="1" applyAlignment="1">
      <alignment horizontal="right" vertical="center"/>
    </xf>
    <xf numFmtId="185" fontId="10" fillId="0" borderId="15" xfId="10" applyNumberFormat="1" applyFont="1" applyBorder="1" applyAlignment="1">
      <alignment horizontal="right" vertical="center"/>
    </xf>
    <xf numFmtId="0" fontId="10" fillId="0" borderId="7" xfId="0" applyNumberFormat="1" applyFont="1" applyBorder="1" applyAlignment="1">
      <alignment horizontal="left" vertical="center" textRotation="255"/>
    </xf>
    <xf numFmtId="0" fontId="10" fillId="0" borderId="41" xfId="0" applyNumberFormat="1" applyFont="1" applyBorder="1" applyAlignment="1">
      <alignment horizontal="left" vertical="center" textRotation="255"/>
    </xf>
    <xf numFmtId="0" fontId="10" fillId="0" borderId="85" xfId="0" applyNumberFormat="1" applyFont="1" applyBorder="1" applyAlignment="1">
      <alignment horizontal="left" vertical="center" textRotation="255"/>
    </xf>
    <xf numFmtId="0" fontId="10" fillId="3" borderId="54" xfId="0" applyNumberFormat="1" applyFont="1" applyFill="1" applyBorder="1" applyAlignment="1">
      <alignment horizontal="center" vertical="center" wrapText="1"/>
    </xf>
    <xf numFmtId="0" fontId="10" fillId="3" borderId="55" xfId="0" applyNumberFormat="1" applyFont="1" applyFill="1" applyBorder="1" applyAlignment="1">
      <alignment horizontal="center" vertical="center" wrapText="1"/>
    </xf>
    <xf numFmtId="0" fontId="10" fillId="3" borderId="57" xfId="0" applyNumberFormat="1" applyFont="1" applyFill="1" applyBorder="1" applyAlignment="1">
      <alignment horizontal="center" vertical="center" wrapText="1"/>
    </xf>
    <xf numFmtId="0" fontId="10" fillId="3" borderId="58" xfId="0" applyNumberFormat="1" applyFont="1" applyFill="1" applyBorder="1" applyAlignment="1">
      <alignment horizontal="center" vertical="center" wrapText="1"/>
    </xf>
    <xf numFmtId="185" fontId="10" fillId="0" borderId="12" xfId="10" applyNumberFormat="1" applyFont="1" applyBorder="1" applyAlignment="1">
      <alignment horizontal="right" vertical="center"/>
    </xf>
    <xf numFmtId="185" fontId="10" fillId="0" borderId="87" xfId="10" applyNumberFormat="1" applyFont="1" applyBorder="1" applyAlignment="1">
      <alignment horizontal="right" vertical="center"/>
    </xf>
    <xf numFmtId="0" fontId="27" fillId="0" borderId="14" xfId="0" applyNumberFormat="1" applyFont="1" applyBorder="1" applyAlignment="1" applyProtection="1">
      <alignment horizontal="left" vertical="center" textRotation="255"/>
      <protection locked="0"/>
    </xf>
    <xf numFmtId="0" fontId="27" fillId="0" borderId="86" xfId="0" applyNumberFormat="1" applyFont="1" applyBorder="1" applyAlignment="1" applyProtection="1">
      <alignment horizontal="left" vertical="center" textRotation="255"/>
      <protection locked="0"/>
    </xf>
    <xf numFmtId="185" fontId="10" fillId="0" borderId="12" xfId="10" applyNumberFormat="1" applyFont="1" applyBorder="1" applyAlignment="1" applyProtection="1">
      <alignment horizontal="right" vertical="center" wrapText="1"/>
      <protection locked="0"/>
    </xf>
    <xf numFmtId="185" fontId="10" fillId="0" borderId="87" xfId="10" applyNumberFormat="1" applyFont="1" applyBorder="1" applyAlignment="1" applyProtection="1">
      <alignment horizontal="right" vertical="center" wrapText="1"/>
      <protection locked="0"/>
    </xf>
    <xf numFmtId="0" fontId="27" fillId="0" borderId="37" xfId="0" applyNumberFormat="1" applyFont="1" applyBorder="1" applyAlignment="1">
      <alignment horizontal="left" vertical="center" textRotation="255"/>
    </xf>
    <xf numFmtId="0" fontId="27" fillId="0" borderId="9" xfId="0" applyNumberFormat="1" applyFont="1" applyBorder="1" applyAlignment="1">
      <alignment horizontal="left" vertical="center" textRotation="255"/>
    </xf>
    <xf numFmtId="185" fontId="10" fillId="0" borderId="12" xfId="10" applyNumberFormat="1" applyFont="1" applyBorder="1" applyAlignment="1" applyProtection="1">
      <alignment horizontal="right" vertical="center"/>
      <protection locked="0"/>
    </xf>
    <xf numFmtId="185" fontId="10" fillId="0" borderId="15" xfId="10" applyNumberFormat="1" applyFont="1" applyBorder="1" applyAlignment="1" applyProtection="1">
      <alignment horizontal="right" vertical="center"/>
      <protection locked="0"/>
    </xf>
    <xf numFmtId="0" fontId="10" fillId="0" borderId="14" xfId="0" applyNumberFormat="1" applyFont="1" applyBorder="1" applyAlignment="1" applyProtection="1">
      <alignment horizontal="left" vertical="center" textRotation="255"/>
      <protection locked="0"/>
    </xf>
    <xf numFmtId="0" fontId="10" fillId="0" borderId="16" xfId="0" applyNumberFormat="1" applyFont="1" applyBorder="1" applyAlignment="1" applyProtection="1">
      <alignment horizontal="left" vertical="center" textRotation="255"/>
      <protection locked="0"/>
    </xf>
    <xf numFmtId="0" fontId="42" fillId="0" borderId="0" xfId="0" applyFont="1" applyAlignment="1">
      <alignment horizontal="center" vertical="center" wrapText="1"/>
    </xf>
    <xf numFmtId="0" fontId="10" fillId="3" borderId="80" xfId="0" applyNumberFormat="1" applyFont="1" applyFill="1" applyBorder="1" applyAlignment="1">
      <alignment horizontal="center" vertical="center"/>
    </xf>
    <xf numFmtId="0" fontId="10" fillId="3" borderId="81" xfId="0" applyNumberFormat="1" applyFont="1" applyFill="1" applyBorder="1" applyAlignment="1">
      <alignment horizontal="center" vertical="center"/>
    </xf>
    <xf numFmtId="0" fontId="10" fillId="3" borderId="82" xfId="0" applyNumberFormat="1" applyFont="1" applyFill="1" applyBorder="1" applyAlignment="1">
      <alignment horizontal="center" vertical="center"/>
    </xf>
    <xf numFmtId="0" fontId="11" fillId="3" borderId="57"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xf>
    <xf numFmtId="0" fontId="10" fillId="3" borderId="54" xfId="0" applyNumberFormat="1" applyFont="1" applyFill="1" applyBorder="1" applyAlignment="1">
      <alignment horizontal="center" vertical="center"/>
    </xf>
    <xf numFmtId="0" fontId="10" fillId="3" borderId="56" xfId="0" applyNumberFormat="1" applyFont="1" applyFill="1" applyBorder="1" applyAlignment="1">
      <alignment horizontal="center" vertical="center"/>
    </xf>
    <xf numFmtId="0" fontId="10" fillId="3" borderId="57" xfId="0" applyNumberFormat="1" applyFont="1" applyFill="1" applyBorder="1" applyAlignment="1">
      <alignment horizontal="center" vertical="center"/>
    </xf>
    <xf numFmtId="0" fontId="32" fillId="0" borderId="53" xfId="0" applyNumberFormat="1" applyFont="1" applyBorder="1" applyAlignment="1">
      <alignment horizontal="center" vertical="center" wrapText="1"/>
    </xf>
    <xf numFmtId="0" fontId="32" fillId="0" borderId="20" xfId="0" applyNumberFormat="1" applyFont="1" applyBorder="1" applyAlignment="1">
      <alignment horizontal="center" vertical="center" wrapText="1"/>
    </xf>
    <xf numFmtId="0" fontId="32" fillId="0" borderId="56" xfId="0" applyNumberFormat="1" applyFont="1" applyBorder="1" applyAlignment="1">
      <alignment horizontal="center" vertical="center" wrapText="1"/>
    </xf>
    <xf numFmtId="0" fontId="38" fillId="0" borderId="12" xfId="0" applyNumberFormat="1" applyFont="1" applyBorder="1" applyAlignment="1">
      <alignment horizontal="center" vertical="center" wrapText="1"/>
    </xf>
    <xf numFmtId="0" fontId="38" fillId="0" borderId="14" xfId="0" applyNumberFormat="1" applyFont="1" applyBorder="1" applyAlignment="1">
      <alignment horizontal="center" vertical="center" wrapText="1"/>
    </xf>
    <xf numFmtId="0" fontId="38" fillId="0" borderId="15" xfId="0" applyNumberFormat="1" applyFont="1" applyBorder="1" applyAlignment="1">
      <alignment horizontal="center" vertical="center" wrapText="1"/>
    </xf>
    <xf numFmtId="0" fontId="38" fillId="0" borderId="16" xfId="0" applyNumberFormat="1" applyFont="1" applyBorder="1" applyAlignment="1">
      <alignment horizontal="center" vertical="center" wrapText="1"/>
    </xf>
    <xf numFmtId="0" fontId="11" fillId="0" borderId="78" xfId="0" applyNumberFormat="1" applyFont="1" applyBorder="1" applyAlignment="1" applyProtection="1">
      <alignment horizontal="center" vertical="center"/>
      <protection locked="0"/>
    </xf>
    <xf numFmtId="0" fontId="33" fillId="0" borderId="79" xfId="0" applyNumberFormat="1" applyFont="1" applyBorder="1" applyAlignment="1" applyProtection="1">
      <alignment horizontal="center" vertical="center"/>
      <protection locked="0"/>
    </xf>
    <xf numFmtId="0" fontId="11" fillId="0" borderId="78" xfId="0" applyNumberFormat="1" applyFont="1" applyBorder="1" applyAlignment="1">
      <alignment horizontal="center" vertical="center"/>
    </xf>
    <xf numFmtId="0" fontId="11" fillId="0" borderId="79" xfId="0" applyNumberFormat="1" applyFont="1" applyBorder="1" applyAlignment="1">
      <alignment horizontal="center" vertical="center"/>
    </xf>
    <xf numFmtId="0" fontId="33" fillId="3" borderId="80" xfId="0" applyNumberFormat="1" applyFont="1" applyFill="1" applyBorder="1" applyAlignment="1" applyProtection="1">
      <alignment horizontal="center" vertical="center"/>
      <protection locked="0"/>
    </xf>
    <xf numFmtId="0" fontId="33" fillId="3" borderId="81" xfId="0" applyNumberFormat="1" applyFont="1" applyFill="1" applyBorder="1" applyAlignment="1" applyProtection="1">
      <alignment horizontal="center" vertical="center"/>
      <protection locked="0"/>
    </xf>
    <xf numFmtId="0" fontId="33" fillId="3" borderId="82" xfId="0" applyNumberFormat="1" applyFont="1" applyFill="1" applyBorder="1" applyAlignment="1" applyProtection="1">
      <alignment horizontal="center" vertical="center"/>
      <protection locked="0"/>
    </xf>
    <xf numFmtId="0" fontId="38" fillId="0" borderId="13" xfId="0" applyNumberFormat="1" applyFont="1" applyBorder="1" applyAlignment="1">
      <alignment horizontal="center" vertical="center" wrapText="1"/>
    </xf>
    <xf numFmtId="0" fontId="38" fillId="0" borderId="31" xfId="0" applyNumberFormat="1" applyFont="1" applyBorder="1" applyAlignment="1">
      <alignment horizontal="center" vertical="center" wrapText="1"/>
    </xf>
    <xf numFmtId="0" fontId="38" fillId="0" borderId="86" xfId="0" applyNumberFormat="1" applyFont="1" applyBorder="1" applyAlignment="1">
      <alignment horizontal="center" vertical="center" wrapText="1"/>
    </xf>
    <xf numFmtId="0" fontId="10" fillId="0" borderId="84" xfId="0" applyNumberFormat="1" applyFont="1" applyBorder="1" applyAlignment="1">
      <alignment horizontal="left" vertical="center" textRotation="255"/>
    </xf>
    <xf numFmtId="0" fontId="10" fillId="0" borderId="16" xfId="0" applyNumberFormat="1" applyFont="1" applyBorder="1" applyAlignment="1">
      <alignment horizontal="left" vertical="center" textRotation="255"/>
    </xf>
    <xf numFmtId="0" fontId="38" fillId="0" borderId="17" xfId="0" applyNumberFormat="1" applyFont="1" applyBorder="1" applyAlignment="1">
      <alignment horizontal="center" vertical="center" wrapText="1"/>
    </xf>
    <xf numFmtId="0" fontId="38" fillId="0" borderId="2" xfId="0" applyNumberFormat="1" applyFont="1" applyBorder="1" applyAlignment="1">
      <alignment horizontal="center" vertical="center" wrapText="1"/>
    </xf>
    <xf numFmtId="0" fontId="11" fillId="3" borderId="81" xfId="0" applyNumberFormat="1" applyFont="1" applyFill="1" applyBorder="1" applyAlignment="1">
      <alignment horizontal="center" vertical="center"/>
    </xf>
    <xf numFmtId="0" fontId="11" fillId="3" borderId="82" xfId="0" applyNumberFormat="1" applyFont="1" applyFill="1" applyBorder="1" applyAlignment="1">
      <alignment horizontal="center" vertical="center"/>
    </xf>
    <xf numFmtId="0" fontId="33" fillId="3" borderId="54" xfId="0" applyNumberFormat="1" applyFont="1" applyFill="1" applyBorder="1" applyAlignment="1">
      <alignment horizontal="center" vertical="center"/>
    </xf>
    <xf numFmtId="0" fontId="11" fillId="3" borderId="54" xfId="0" applyNumberFormat="1" applyFont="1" applyFill="1" applyBorder="1" applyAlignment="1">
      <alignment horizontal="center" vertical="center" wrapText="1"/>
    </xf>
    <xf numFmtId="0" fontId="27" fillId="0" borderId="14" xfId="0" applyNumberFormat="1" applyFont="1" applyBorder="1" applyAlignment="1">
      <alignment horizontal="left" vertical="center" textRotation="255"/>
    </xf>
    <xf numFmtId="0" fontId="27" fillId="0" borderId="86" xfId="0" applyNumberFormat="1" applyFont="1" applyBorder="1" applyAlignment="1">
      <alignment horizontal="left" vertical="center" textRotation="255"/>
    </xf>
    <xf numFmtId="0" fontId="35" fillId="3" borderId="73" xfId="0" applyFont="1" applyFill="1" applyBorder="1" applyAlignment="1">
      <alignment horizontal="center" vertical="center" wrapText="1"/>
    </xf>
    <xf numFmtId="0" fontId="53" fillId="0" borderId="31" xfId="0" applyNumberFormat="1" applyFont="1" applyFill="1" applyBorder="1" applyAlignment="1">
      <alignment horizontal="center" vertical="center" wrapText="1"/>
    </xf>
    <xf numFmtId="0" fontId="10" fillId="0" borderId="90" xfId="0" applyNumberFormat="1" applyFont="1" applyBorder="1" applyAlignment="1">
      <alignment horizontal="center" vertical="center"/>
    </xf>
    <xf numFmtId="0" fontId="10" fillId="0" borderId="91" xfId="0" applyNumberFormat="1" applyFont="1" applyBorder="1" applyAlignment="1">
      <alignment horizontal="center" vertical="center"/>
    </xf>
    <xf numFmtId="0" fontId="38" fillId="0" borderId="94" xfId="0" applyNumberFormat="1" applyFont="1" applyBorder="1" applyAlignment="1">
      <alignment horizontal="center" vertical="center"/>
    </xf>
    <xf numFmtId="0" fontId="38" fillId="0" borderId="95" xfId="0" applyNumberFormat="1" applyFont="1" applyBorder="1" applyAlignment="1">
      <alignment horizontal="center" vertical="center"/>
    </xf>
    <xf numFmtId="0" fontId="38" fillId="0" borderId="87" xfId="0" applyNumberFormat="1" applyFont="1" applyBorder="1" applyAlignment="1">
      <alignment horizontal="center" vertical="center" wrapText="1"/>
    </xf>
    <xf numFmtId="0" fontId="32" fillId="0" borderId="88" xfId="0" applyNumberFormat="1" applyFont="1" applyBorder="1" applyAlignment="1">
      <alignment horizontal="center" vertical="center" wrapText="1"/>
    </xf>
    <xf numFmtId="0" fontId="32" fillId="0" borderId="43" xfId="0" applyNumberFormat="1" applyFont="1" applyBorder="1" applyAlignment="1">
      <alignment horizontal="center" vertical="center" wrapText="1"/>
    </xf>
    <xf numFmtId="0" fontId="32" fillId="0" borderId="89" xfId="0" applyNumberFormat="1" applyFont="1" applyBorder="1" applyAlignment="1">
      <alignment horizontal="center" vertical="center" wrapText="1"/>
    </xf>
    <xf numFmtId="0" fontId="10" fillId="0" borderId="24" xfId="0" applyNumberFormat="1" applyFont="1" applyBorder="1" applyAlignment="1">
      <alignment horizontal="left" vertical="center" textRotation="255"/>
    </xf>
    <xf numFmtId="0" fontId="11" fillId="0" borderId="78" xfId="0" applyNumberFormat="1" applyFont="1" applyBorder="1" applyAlignment="1" applyProtection="1">
      <alignment horizontal="center" vertical="center" wrapText="1"/>
      <protection locked="0"/>
    </xf>
    <xf numFmtId="0" fontId="11" fillId="0" borderId="79" xfId="0" applyNumberFormat="1" applyFont="1" applyBorder="1" applyAlignment="1" applyProtection="1">
      <alignment horizontal="center" vertical="center" wrapText="1"/>
      <protection locked="0"/>
    </xf>
    <xf numFmtId="0" fontId="0" fillId="0" borderId="0" xfId="0" applyAlignment="1">
      <alignment horizontal="right" vertical="center" wrapText="1" shrinkToFit="1"/>
    </xf>
    <xf numFmtId="0" fontId="20" fillId="0" borderId="0" xfId="0" applyFont="1" applyBorder="1" applyAlignment="1">
      <alignment horizontal="center" vertical="center"/>
    </xf>
    <xf numFmtId="0" fontId="0" fillId="4" borderId="34" xfId="0" applyFill="1" applyBorder="1" applyAlignment="1">
      <alignment vertical="center"/>
    </xf>
    <xf numFmtId="0" fontId="0" fillId="4" borderId="32" xfId="0" applyFill="1" applyBorder="1" applyAlignment="1">
      <alignment vertical="center"/>
    </xf>
    <xf numFmtId="0" fontId="0" fillId="4" borderId="36" xfId="0" applyFill="1" applyBorder="1" applyAlignment="1">
      <alignment vertical="center"/>
    </xf>
    <xf numFmtId="0" fontId="19" fillId="0" borderId="0" xfId="0" applyFont="1" applyBorder="1" applyAlignment="1">
      <alignment vertical="center"/>
    </xf>
    <xf numFmtId="0" fontId="19" fillId="0" borderId="0" xfId="0" applyFont="1" applyBorder="1" applyAlignment="1">
      <alignment vertical="center" shrinkToFit="1"/>
    </xf>
    <xf numFmtId="0" fontId="18" fillId="0" borderId="0" xfId="0" applyFont="1" applyBorder="1" applyAlignment="1">
      <alignment horizontal="center" vertical="center" shrinkToFit="1"/>
    </xf>
    <xf numFmtId="0" fontId="29" fillId="11" borderId="5" xfId="0" applyFont="1" applyFill="1" applyBorder="1" applyAlignment="1">
      <alignment horizontal="center" vertical="center"/>
    </xf>
    <xf numFmtId="0" fontId="29" fillId="11" borderId="17" xfId="0" applyFont="1" applyFill="1" applyBorder="1" applyAlignment="1">
      <alignment horizontal="center" vertical="center"/>
    </xf>
    <xf numFmtId="0" fontId="29" fillId="11" borderId="2" xfId="0" applyFont="1" applyFill="1" applyBorder="1" applyAlignment="1">
      <alignment horizontal="center" vertical="center"/>
    </xf>
    <xf numFmtId="0" fontId="29" fillId="9" borderId="5" xfId="0" applyFont="1" applyFill="1" applyBorder="1" applyAlignment="1">
      <alignment horizontal="center" vertical="center"/>
    </xf>
    <xf numFmtId="0" fontId="29" fillId="9" borderId="17" xfId="0" applyFont="1" applyFill="1" applyBorder="1" applyAlignment="1">
      <alignment horizontal="center" vertical="center"/>
    </xf>
    <xf numFmtId="0" fontId="29" fillId="9" borderId="2" xfId="0" applyFont="1" applyFill="1" applyBorder="1" applyAlignment="1">
      <alignment horizontal="center" vertical="center"/>
    </xf>
    <xf numFmtId="0" fontId="29" fillId="10" borderId="5" xfId="0" applyFont="1" applyFill="1" applyBorder="1" applyAlignment="1">
      <alignment horizontal="center" vertical="center"/>
    </xf>
    <xf numFmtId="0" fontId="29" fillId="10" borderId="17" xfId="0" applyFont="1" applyFill="1" applyBorder="1" applyAlignment="1">
      <alignment horizontal="center" vertical="center"/>
    </xf>
    <xf numFmtId="0" fontId="29" fillId="10" borderId="2" xfId="0" applyFont="1" applyFill="1" applyBorder="1" applyAlignment="1">
      <alignment horizontal="center" vertical="center"/>
    </xf>
    <xf numFmtId="0" fontId="67" fillId="0" borderId="0" xfId="0" applyFont="1" applyBorder="1" applyAlignment="1">
      <alignment horizontal="center" vertical="center"/>
    </xf>
    <xf numFmtId="0" fontId="29" fillId="5" borderId="5" xfId="0" applyFont="1" applyFill="1" applyBorder="1" applyAlignment="1">
      <alignment horizontal="center" vertical="center"/>
    </xf>
    <xf numFmtId="0" fontId="29" fillId="5" borderId="17" xfId="0" applyFont="1" applyFill="1" applyBorder="1" applyAlignment="1">
      <alignment horizontal="center" vertical="center"/>
    </xf>
    <xf numFmtId="0" fontId="29" fillId="5" borderId="2" xfId="0" applyFont="1" applyFill="1" applyBorder="1" applyAlignment="1">
      <alignment horizontal="center" vertical="center"/>
    </xf>
    <xf numFmtId="0" fontId="29" fillId="6" borderId="5" xfId="0" applyFont="1" applyFill="1" applyBorder="1" applyAlignment="1">
      <alignment horizontal="center" vertical="center"/>
    </xf>
    <xf numFmtId="0" fontId="29" fillId="6" borderId="17" xfId="0" applyFont="1" applyFill="1" applyBorder="1" applyAlignment="1">
      <alignment horizontal="center" vertical="center"/>
    </xf>
    <xf numFmtId="0" fontId="29" fillId="6" borderId="2" xfId="0" applyFont="1" applyFill="1" applyBorder="1" applyAlignment="1">
      <alignment horizontal="center" vertical="center"/>
    </xf>
    <xf numFmtId="0" fontId="29" fillId="7" borderId="5" xfId="0" applyFont="1" applyFill="1" applyBorder="1" applyAlignment="1">
      <alignment horizontal="center" vertical="center"/>
    </xf>
    <xf numFmtId="0" fontId="29" fillId="7" borderId="17" xfId="0" applyFont="1" applyFill="1" applyBorder="1" applyAlignment="1">
      <alignment horizontal="center" vertical="center"/>
    </xf>
    <xf numFmtId="0" fontId="29" fillId="7" borderId="2" xfId="0" applyFont="1" applyFill="1" applyBorder="1" applyAlignment="1">
      <alignment horizontal="center" vertical="center"/>
    </xf>
    <xf numFmtId="0" fontId="29" fillId="8" borderId="5" xfId="0" applyFont="1" applyFill="1" applyBorder="1" applyAlignment="1">
      <alignment horizontal="center" vertical="center"/>
    </xf>
    <xf numFmtId="0" fontId="29" fillId="8" borderId="17" xfId="0" applyFont="1" applyFill="1" applyBorder="1" applyAlignment="1">
      <alignment horizontal="center" vertical="center"/>
    </xf>
    <xf numFmtId="0" fontId="29" fillId="8" borderId="2" xfId="0" applyFont="1" applyFill="1" applyBorder="1" applyAlignment="1">
      <alignment horizontal="center" vertical="center"/>
    </xf>
    <xf numFmtId="0" fontId="10" fillId="4" borderId="1" xfId="0" applyFont="1" applyFill="1" applyBorder="1" applyAlignment="1">
      <alignment horizontal="center" vertical="center" textRotation="255" wrapText="1" shrinkToFit="1"/>
    </xf>
    <xf numFmtId="0" fontId="75" fillId="16" borderId="1" xfId="0" applyFont="1" applyFill="1" applyBorder="1" applyAlignment="1">
      <alignment horizontal="center" vertical="center" wrapText="1"/>
    </xf>
    <xf numFmtId="0" fontId="28" fillId="4" borderId="1" xfId="0" applyFont="1" applyFill="1" applyBorder="1" applyAlignment="1">
      <alignment horizontal="center" vertical="center" textRotation="255" wrapText="1" shrinkToFit="1"/>
    </xf>
    <xf numFmtId="0" fontId="67" fillId="0" borderId="0" xfId="0" applyFont="1" applyBorder="1" applyAlignment="1">
      <alignment horizontal="left" vertical="center"/>
    </xf>
    <xf numFmtId="0" fontId="72" fillId="0" borderId="0" xfId="0" applyFont="1" applyBorder="1" applyAlignment="1">
      <alignment horizontal="left" vertical="center"/>
    </xf>
    <xf numFmtId="0" fontId="71" fillId="0" borderId="0" xfId="0" applyFont="1" applyBorder="1" applyAlignment="1">
      <alignment horizontal="left" vertical="center"/>
    </xf>
    <xf numFmtId="0" fontId="24" fillId="0" borderId="0" xfId="0" applyFont="1" applyBorder="1" applyAlignment="1">
      <alignment horizontal="left" vertical="center" wrapText="1"/>
    </xf>
    <xf numFmtId="0" fontId="75" fillId="0" borderId="17" xfId="0" applyFont="1" applyBorder="1" applyAlignment="1">
      <alignment horizontal="center" vertical="center"/>
    </xf>
    <xf numFmtId="0" fontId="75" fillId="0" borderId="1" xfId="0" applyFont="1" applyBorder="1" applyAlignment="1">
      <alignment horizontal="center" vertical="center"/>
    </xf>
    <xf numFmtId="0" fontId="35" fillId="4" borderId="1" xfId="0" applyFont="1" applyFill="1" applyBorder="1" applyAlignment="1">
      <alignment horizontal="center" vertical="center" wrapText="1" shrinkToFit="1"/>
    </xf>
    <xf numFmtId="0" fontId="66"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shrinkToFit="1"/>
    </xf>
    <xf numFmtId="0" fontId="11" fillId="4" borderId="5" xfId="0" applyFont="1" applyFill="1" applyBorder="1" applyAlignment="1">
      <alignment horizontal="center" vertical="center" textRotation="255" wrapText="1" shrinkToFit="1"/>
    </xf>
    <xf numFmtId="0" fontId="75" fillId="0" borderId="1" xfId="0" applyFont="1" applyBorder="1" applyAlignment="1">
      <alignment horizontal="center" vertical="center" wrapText="1"/>
    </xf>
  </cellXfs>
  <cellStyles count="11">
    <cellStyle name="ハイパーリンク" xfId="9" builtinId="8"/>
    <cellStyle name="ハイパーリンク 2" xfId="5" xr:uid="{00000000-0005-0000-0000-000000000000}"/>
    <cellStyle name="桁区切り" xfId="10" builtinId="6"/>
    <cellStyle name="桁区切り 2" xfId="7" xr:uid="{00000000-0005-0000-0000-000001000000}"/>
    <cellStyle name="通貨 2" xfId="8" xr:uid="{00000000-0005-0000-0000-000002000000}"/>
    <cellStyle name="標準" xfId="0" builtinId="0"/>
    <cellStyle name="標準 2" xfId="1" xr:uid="{00000000-0005-0000-0000-000004000000}"/>
    <cellStyle name="標準 3" xfId="2" xr:uid="{00000000-0005-0000-0000-000005000000}"/>
    <cellStyle name="標準 4" xfId="3" xr:uid="{00000000-0005-0000-0000-000006000000}"/>
    <cellStyle name="標準 5" xfId="4" xr:uid="{00000000-0005-0000-0000-000007000000}"/>
    <cellStyle name="標準 6" xfId="6" xr:uid="{00000000-0005-0000-0000-000008000000}"/>
  </cellStyles>
  <dxfs count="38">
    <dxf>
      <font>
        <color rgb="FF9C0006"/>
      </font>
      <fill>
        <patternFill>
          <bgColor rgb="FFFFC7CE"/>
        </patternFill>
      </fill>
    </dxf>
    <dxf>
      <fill>
        <patternFill>
          <bgColor theme="9" tint="0.79998168889431442"/>
        </patternFill>
      </fill>
    </dxf>
    <dxf>
      <fill>
        <patternFill>
          <fgColor auto="1"/>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79998168889431442"/>
        </patternFill>
      </fill>
    </dxf>
    <dxf>
      <fill>
        <patternFill>
          <bgColor rgb="FFFCE4D6"/>
        </patternFill>
      </fill>
    </dxf>
    <dxf>
      <fill>
        <patternFill>
          <bgColor rgb="FFDDEBF7"/>
        </patternFill>
      </fill>
    </dxf>
    <dxf>
      <fill>
        <patternFill>
          <bgColor rgb="FFFFEBFF"/>
        </patternFill>
      </fill>
    </dxf>
    <dxf>
      <fill>
        <patternFill>
          <bgColor rgb="FFFFF2CC"/>
        </patternFill>
      </fill>
    </dxf>
    <dxf>
      <fill>
        <patternFill>
          <bgColor rgb="FFEBEBFF"/>
        </patternFill>
      </fill>
    </dxf>
    <dxf>
      <fill>
        <patternFill>
          <bgColor theme="9" tint="0.79998168889431442"/>
        </patternFill>
      </fill>
    </dxf>
    <dxf>
      <font>
        <color rgb="FF9C0006"/>
      </font>
      <fill>
        <patternFill>
          <bgColor rgb="FFFFC7CE"/>
        </patternFill>
      </fill>
    </dxf>
    <dxf>
      <fill>
        <patternFill>
          <bgColor theme="0" tint="-0.14996795556505021"/>
        </patternFill>
      </fill>
    </dxf>
    <dxf>
      <font>
        <color theme="4" tint="0.59996337778862885"/>
      </font>
    </dxf>
    <dxf>
      <font>
        <color auto="1"/>
      </font>
      <fill>
        <patternFill>
          <bgColor theme="4" tint="0.79998168889431442"/>
        </patternFill>
      </fill>
    </dxf>
    <dxf>
      <fill>
        <patternFill>
          <fgColor theme="4"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79998168889431442"/>
        </patternFill>
      </fill>
    </dxf>
    <dxf>
      <fill>
        <patternFill>
          <bgColor rgb="FFFCE4D6"/>
        </patternFill>
      </fill>
    </dxf>
    <dxf>
      <fill>
        <patternFill>
          <bgColor rgb="FFFFEBFF"/>
        </patternFill>
      </fill>
    </dxf>
    <dxf>
      <fill>
        <patternFill>
          <bgColor rgb="FFFFF2CC"/>
        </patternFill>
      </fill>
    </dxf>
    <dxf>
      <fill>
        <patternFill>
          <bgColor rgb="FFEBEBFF"/>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DC9ED"/>
      <color rgb="FFFFE8D1"/>
      <color rgb="FFCCCCFF"/>
      <color rgb="FFFF3300"/>
      <color rgb="FF65AC3E"/>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56029</xdr:colOff>
      <xdr:row>1</xdr:row>
      <xdr:rowOff>33616</xdr:rowOff>
    </xdr:from>
    <xdr:to>
      <xdr:col>26</xdr:col>
      <xdr:colOff>33617</xdr:colOff>
      <xdr:row>7</xdr:row>
      <xdr:rowOff>224117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572500" y="336175"/>
          <a:ext cx="1759323" cy="1535207"/>
        </a:xfrm>
        <a:prstGeom prst="rect">
          <a:avLst/>
        </a:prstGeom>
        <a:solidFill>
          <a:schemeClr val="accent4">
            <a:lumMod val="60000"/>
            <a:lumOff val="4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ctr" anchorCtr="0"/>
        <a:lstStyle/>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入力はすべて</a:t>
          </a:r>
          <a:endParaRPr lang="ja-JP" altLang="ja-JP">
            <a:effectLst/>
            <a:latin typeface="BIZ UDゴシック" panose="020B0400000000000000" pitchFamily="49" charset="-128"/>
            <a:ea typeface="BIZ UDゴシック" panose="020B0400000000000000" pitchFamily="49" charset="-128"/>
          </a:endParaRPr>
        </a:p>
        <a:p>
          <a:r>
            <a:rPr kumimoji="1" lang="ja-JP" altLang="ja-JP" sz="1400" b="1">
              <a:solidFill>
                <a:schemeClr val="dk1"/>
              </a:solidFill>
              <a:effectLst/>
              <a:latin typeface="BIZ UDゴシック" panose="020B0400000000000000" pitchFamily="49" charset="-128"/>
              <a:ea typeface="BIZ UDゴシック" panose="020B0400000000000000" pitchFamily="49" charset="-128"/>
              <a:cs typeface="+mn-cs"/>
            </a:rPr>
            <a:t>「入力シート」</a:t>
          </a:r>
          <a:endParaRPr lang="ja-JP" altLang="ja-JP" sz="1400">
            <a:effectLst/>
            <a:latin typeface="BIZ UDゴシック" panose="020B0400000000000000" pitchFamily="49" charset="-128"/>
            <a:ea typeface="BIZ UDゴシック" panose="020B0400000000000000" pitchFamily="49" charset="-128"/>
          </a:endParaRPr>
        </a:p>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から行ってください。</a:t>
          </a:r>
          <a:endParaRPr lang="ja-JP" altLang="ja-JP">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このシートには直接入力できません。</a:t>
          </a:r>
          <a:endParaRPr lang="ja-JP" altLang="ja-JP">
            <a:solidFill>
              <a:sysClr val="windowText" lastClr="000000"/>
            </a:solidFill>
            <a:effectLst/>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78441</xdr:colOff>
      <xdr:row>2</xdr:row>
      <xdr:rowOff>22412</xdr:rowOff>
    </xdr:from>
    <xdr:to>
      <xdr:col>19</xdr:col>
      <xdr:colOff>470646</xdr:colOff>
      <xdr:row>9</xdr:row>
      <xdr:rowOff>67236</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799294" y="291353"/>
          <a:ext cx="1759323" cy="1535207"/>
        </a:xfrm>
        <a:prstGeom prst="rect">
          <a:avLst/>
        </a:prstGeom>
        <a:solidFill>
          <a:schemeClr val="accent4">
            <a:lumMod val="60000"/>
            <a:lumOff val="4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ctr" anchorCtr="0"/>
        <a:lstStyle/>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入力はすべて</a:t>
          </a:r>
          <a:endParaRPr lang="ja-JP" altLang="ja-JP">
            <a:effectLst/>
            <a:latin typeface="BIZ UDゴシック" panose="020B0400000000000000" pitchFamily="49" charset="-128"/>
            <a:ea typeface="BIZ UDゴシック" panose="020B0400000000000000" pitchFamily="49" charset="-128"/>
          </a:endParaRPr>
        </a:p>
        <a:p>
          <a:r>
            <a:rPr kumimoji="1" lang="ja-JP" altLang="ja-JP" sz="1400" b="1">
              <a:solidFill>
                <a:schemeClr val="dk1"/>
              </a:solidFill>
              <a:effectLst/>
              <a:latin typeface="BIZ UDゴシック" panose="020B0400000000000000" pitchFamily="49" charset="-128"/>
              <a:ea typeface="BIZ UDゴシック" panose="020B0400000000000000" pitchFamily="49" charset="-128"/>
              <a:cs typeface="+mn-cs"/>
            </a:rPr>
            <a:t>「入力シート」</a:t>
          </a:r>
          <a:endParaRPr lang="ja-JP" altLang="ja-JP" sz="1400">
            <a:effectLst/>
            <a:latin typeface="BIZ UDゴシック" panose="020B0400000000000000" pitchFamily="49" charset="-128"/>
            <a:ea typeface="BIZ UDゴシック" panose="020B0400000000000000" pitchFamily="49" charset="-128"/>
          </a:endParaRPr>
        </a:p>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から行ってください。</a:t>
          </a:r>
          <a:endParaRPr lang="ja-JP" altLang="ja-JP">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このシートには直接入力できません。</a:t>
          </a:r>
          <a:endParaRPr lang="ja-JP" altLang="ja-JP">
            <a:solidFill>
              <a:sysClr val="windowText" lastClr="000000"/>
            </a:solidFill>
            <a:effectLst/>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56029</xdr:colOff>
      <xdr:row>2</xdr:row>
      <xdr:rowOff>33617</xdr:rowOff>
    </xdr:from>
    <xdr:to>
      <xdr:col>19</xdr:col>
      <xdr:colOff>156882</xdr:colOff>
      <xdr:row>7</xdr:row>
      <xdr:rowOff>44824</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788088" y="336176"/>
          <a:ext cx="1759323" cy="1535207"/>
        </a:xfrm>
        <a:prstGeom prst="rect">
          <a:avLst/>
        </a:prstGeom>
        <a:solidFill>
          <a:schemeClr val="accent4">
            <a:lumMod val="60000"/>
            <a:lumOff val="4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ctr" anchorCtr="0"/>
        <a:lstStyle/>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入力はすべて</a:t>
          </a:r>
          <a:endParaRPr lang="ja-JP" altLang="ja-JP">
            <a:effectLst/>
            <a:latin typeface="BIZ UDゴシック" panose="020B0400000000000000" pitchFamily="49" charset="-128"/>
            <a:ea typeface="BIZ UDゴシック" panose="020B0400000000000000" pitchFamily="49" charset="-128"/>
          </a:endParaRPr>
        </a:p>
        <a:p>
          <a:r>
            <a:rPr kumimoji="1" lang="ja-JP" altLang="ja-JP" sz="1400" b="1">
              <a:solidFill>
                <a:schemeClr val="dk1"/>
              </a:solidFill>
              <a:effectLst/>
              <a:latin typeface="BIZ UDゴシック" panose="020B0400000000000000" pitchFamily="49" charset="-128"/>
              <a:ea typeface="BIZ UDゴシック" panose="020B0400000000000000" pitchFamily="49" charset="-128"/>
              <a:cs typeface="+mn-cs"/>
            </a:rPr>
            <a:t>「入力シート」</a:t>
          </a:r>
          <a:endParaRPr lang="ja-JP" altLang="ja-JP" sz="1400">
            <a:effectLst/>
            <a:latin typeface="BIZ UDゴシック" panose="020B0400000000000000" pitchFamily="49" charset="-128"/>
            <a:ea typeface="BIZ UDゴシック" panose="020B0400000000000000" pitchFamily="49" charset="-128"/>
          </a:endParaRPr>
        </a:p>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から行ってください。</a:t>
          </a:r>
          <a:endParaRPr lang="ja-JP" altLang="ja-JP">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このシートには直接入力できません。</a:t>
          </a:r>
          <a:endParaRPr lang="ja-JP" altLang="ja-JP">
            <a:solidFill>
              <a:sysClr val="windowText" lastClr="000000"/>
            </a:solidFill>
            <a:effectLst/>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67236</xdr:colOff>
      <xdr:row>2</xdr:row>
      <xdr:rowOff>44823</xdr:rowOff>
    </xdr:from>
    <xdr:to>
      <xdr:col>19</xdr:col>
      <xdr:colOff>168088</xdr:colOff>
      <xdr:row>6</xdr:row>
      <xdr:rowOff>235324</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877736" y="347382"/>
          <a:ext cx="1759323" cy="1535207"/>
        </a:xfrm>
        <a:prstGeom prst="rect">
          <a:avLst/>
        </a:prstGeom>
        <a:solidFill>
          <a:schemeClr val="accent4">
            <a:lumMod val="60000"/>
            <a:lumOff val="4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ctr" anchorCtr="0"/>
        <a:lstStyle/>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入力はすべて</a:t>
          </a:r>
          <a:endParaRPr lang="ja-JP" altLang="ja-JP">
            <a:effectLst/>
            <a:latin typeface="BIZ UDゴシック" panose="020B0400000000000000" pitchFamily="49" charset="-128"/>
            <a:ea typeface="BIZ UDゴシック" panose="020B0400000000000000" pitchFamily="49" charset="-128"/>
          </a:endParaRPr>
        </a:p>
        <a:p>
          <a:r>
            <a:rPr kumimoji="1" lang="ja-JP" altLang="ja-JP" sz="1400" b="1">
              <a:solidFill>
                <a:schemeClr val="dk1"/>
              </a:solidFill>
              <a:effectLst/>
              <a:latin typeface="BIZ UDゴシック" panose="020B0400000000000000" pitchFamily="49" charset="-128"/>
              <a:ea typeface="BIZ UDゴシック" panose="020B0400000000000000" pitchFamily="49" charset="-128"/>
              <a:cs typeface="+mn-cs"/>
            </a:rPr>
            <a:t>「入力シート」</a:t>
          </a:r>
          <a:endParaRPr lang="ja-JP" altLang="ja-JP" sz="1400">
            <a:effectLst/>
            <a:latin typeface="BIZ UDゴシック" panose="020B0400000000000000" pitchFamily="49" charset="-128"/>
            <a:ea typeface="BIZ UDゴシック" panose="020B0400000000000000" pitchFamily="49" charset="-128"/>
          </a:endParaRPr>
        </a:p>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から行ってください。</a:t>
          </a:r>
          <a:endParaRPr lang="ja-JP" altLang="ja-JP">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このシートには直接入力できません。</a:t>
          </a:r>
          <a:endParaRPr lang="ja-JP" altLang="ja-JP">
            <a:solidFill>
              <a:sysClr val="windowText" lastClr="000000"/>
            </a:solidFill>
            <a:effectLst/>
            <a:latin typeface="BIZ UDゴシック" panose="020B0400000000000000" pitchFamily="49" charset="-128"/>
            <a:ea typeface="BIZ UDゴシック" panose="020B0400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123264</xdr:colOff>
      <xdr:row>2</xdr:row>
      <xdr:rowOff>78440</xdr:rowOff>
    </xdr:from>
    <xdr:to>
      <xdr:col>19</xdr:col>
      <xdr:colOff>336175</xdr:colOff>
      <xdr:row>7</xdr:row>
      <xdr:rowOff>257735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7664823" y="380999"/>
          <a:ext cx="1759323" cy="1535207"/>
        </a:xfrm>
        <a:prstGeom prst="rect">
          <a:avLst/>
        </a:prstGeom>
        <a:solidFill>
          <a:schemeClr val="accent4">
            <a:lumMod val="60000"/>
            <a:lumOff val="4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ctr" anchorCtr="0"/>
        <a:lstStyle/>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入力はすべて</a:t>
          </a:r>
          <a:endParaRPr lang="ja-JP" altLang="ja-JP">
            <a:effectLst/>
            <a:latin typeface="BIZ UDゴシック" panose="020B0400000000000000" pitchFamily="49" charset="-128"/>
            <a:ea typeface="BIZ UDゴシック" panose="020B0400000000000000" pitchFamily="49" charset="-128"/>
          </a:endParaRPr>
        </a:p>
        <a:p>
          <a:r>
            <a:rPr kumimoji="1" lang="ja-JP" altLang="ja-JP" sz="1400" b="1">
              <a:solidFill>
                <a:schemeClr val="dk1"/>
              </a:solidFill>
              <a:effectLst/>
              <a:latin typeface="BIZ UDゴシック" panose="020B0400000000000000" pitchFamily="49" charset="-128"/>
              <a:ea typeface="BIZ UDゴシック" panose="020B0400000000000000" pitchFamily="49" charset="-128"/>
              <a:cs typeface="+mn-cs"/>
            </a:rPr>
            <a:t>「入力シート」</a:t>
          </a:r>
          <a:endParaRPr lang="ja-JP" altLang="ja-JP" sz="1400">
            <a:effectLst/>
            <a:latin typeface="BIZ UDゴシック" panose="020B0400000000000000" pitchFamily="49" charset="-128"/>
            <a:ea typeface="BIZ UDゴシック" panose="020B0400000000000000" pitchFamily="49" charset="-128"/>
          </a:endParaRPr>
        </a:p>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から行ってください。</a:t>
          </a:r>
          <a:endParaRPr lang="ja-JP" altLang="ja-JP">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このシートには直接入力できません。</a:t>
          </a:r>
          <a:endParaRPr lang="ja-JP" altLang="ja-JP">
            <a:solidFill>
              <a:sysClr val="windowText" lastClr="000000"/>
            </a:solidFill>
            <a:effectLst/>
            <a:latin typeface="BIZ UDゴシック" panose="020B0400000000000000" pitchFamily="49" charset="-128"/>
            <a:ea typeface="BIZ UDゴシック" panose="020B0400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76200</xdr:colOff>
          <xdr:row>2</xdr:row>
          <xdr:rowOff>38100</xdr:rowOff>
        </xdr:from>
        <xdr:to>
          <xdr:col>7</xdr:col>
          <xdr:colOff>533400</xdr:colOff>
          <xdr:row>2</xdr:row>
          <xdr:rowOff>219075</xdr:rowOff>
        </xdr:to>
        <xdr:sp macro="" textlink="">
          <xdr:nvSpPr>
            <xdr:cNvPr id="27654" name="Button 6" hidden="1">
              <a:extLst>
                <a:ext uri="{63B3BB69-23CF-44E3-9099-C40C66FF867C}">
                  <a14:compatExt spid="_x0000_s27654"/>
                </a:ext>
                <a:ext uri="{FF2B5EF4-FFF2-40B4-BE49-F238E27FC236}">
                  <a16:creationId xmlns:a16="http://schemas.microsoft.com/office/drawing/2014/main" id="{00000000-0008-0000-0800-000006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反映</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8</xdr:row>
          <xdr:rowOff>57150</xdr:rowOff>
        </xdr:from>
        <xdr:to>
          <xdr:col>7</xdr:col>
          <xdr:colOff>542925</xdr:colOff>
          <xdr:row>8</xdr:row>
          <xdr:rowOff>238125</xdr:rowOff>
        </xdr:to>
        <xdr:sp macro="" textlink="">
          <xdr:nvSpPr>
            <xdr:cNvPr id="27655" name="Button 7" hidden="1">
              <a:extLst>
                <a:ext uri="{63B3BB69-23CF-44E3-9099-C40C66FF867C}">
                  <a14:compatExt spid="_x0000_s27655"/>
                </a:ext>
                <a:ext uri="{FF2B5EF4-FFF2-40B4-BE49-F238E27FC236}">
                  <a16:creationId xmlns:a16="http://schemas.microsoft.com/office/drawing/2014/main" id="{00000000-0008-0000-0800-000007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9</xdr:row>
          <xdr:rowOff>66675</xdr:rowOff>
        </xdr:from>
        <xdr:to>
          <xdr:col>7</xdr:col>
          <xdr:colOff>542925</xdr:colOff>
          <xdr:row>9</xdr:row>
          <xdr:rowOff>247650</xdr:rowOff>
        </xdr:to>
        <xdr:sp macro="" textlink="">
          <xdr:nvSpPr>
            <xdr:cNvPr id="27656" name="Button 8" hidden="1">
              <a:extLst>
                <a:ext uri="{63B3BB69-23CF-44E3-9099-C40C66FF867C}">
                  <a14:compatExt spid="_x0000_s27656"/>
                </a:ext>
                <a:ext uri="{FF2B5EF4-FFF2-40B4-BE49-F238E27FC236}">
                  <a16:creationId xmlns:a16="http://schemas.microsoft.com/office/drawing/2014/main" id="{00000000-0008-0000-0800-000008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10</xdr:row>
          <xdr:rowOff>19050</xdr:rowOff>
        </xdr:from>
        <xdr:to>
          <xdr:col>7</xdr:col>
          <xdr:colOff>542925</xdr:colOff>
          <xdr:row>10</xdr:row>
          <xdr:rowOff>200025</xdr:rowOff>
        </xdr:to>
        <xdr:sp macro="" textlink="">
          <xdr:nvSpPr>
            <xdr:cNvPr id="27657" name="Button 9" hidden="1">
              <a:extLst>
                <a:ext uri="{63B3BB69-23CF-44E3-9099-C40C66FF867C}">
                  <a14:compatExt spid="_x0000_s27657"/>
                </a:ext>
                <a:ext uri="{FF2B5EF4-FFF2-40B4-BE49-F238E27FC236}">
                  <a16:creationId xmlns:a16="http://schemas.microsoft.com/office/drawing/2014/main" id="{00000000-0008-0000-0800-000009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11</xdr:row>
          <xdr:rowOff>28575</xdr:rowOff>
        </xdr:from>
        <xdr:to>
          <xdr:col>7</xdr:col>
          <xdr:colOff>542925</xdr:colOff>
          <xdr:row>11</xdr:row>
          <xdr:rowOff>200025</xdr:rowOff>
        </xdr:to>
        <xdr:sp macro="" textlink="">
          <xdr:nvSpPr>
            <xdr:cNvPr id="27658" name="Button 10" hidden="1">
              <a:extLst>
                <a:ext uri="{63B3BB69-23CF-44E3-9099-C40C66FF867C}">
                  <a14:compatExt spid="_x0000_s27658"/>
                </a:ext>
                <a:ext uri="{FF2B5EF4-FFF2-40B4-BE49-F238E27FC236}">
                  <a16:creationId xmlns:a16="http://schemas.microsoft.com/office/drawing/2014/main" id="{00000000-0008-0000-0800-00000A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12</xdr:row>
          <xdr:rowOff>38100</xdr:rowOff>
        </xdr:from>
        <xdr:to>
          <xdr:col>7</xdr:col>
          <xdr:colOff>542925</xdr:colOff>
          <xdr:row>12</xdr:row>
          <xdr:rowOff>219075</xdr:rowOff>
        </xdr:to>
        <xdr:sp macro="" textlink="">
          <xdr:nvSpPr>
            <xdr:cNvPr id="27660" name="Button 12" hidden="1">
              <a:extLst>
                <a:ext uri="{63B3BB69-23CF-44E3-9099-C40C66FF867C}">
                  <a14:compatExt spid="_x0000_s27660"/>
                </a:ext>
                <a:ext uri="{FF2B5EF4-FFF2-40B4-BE49-F238E27FC236}">
                  <a16:creationId xmlns:a16="http://schemas.microsoft.com/office/drawing/2014/main" id="{00000000-0008-0000-0800-00000C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95250</xdr:colOff>
          <xdr:row>2</xdr:row>
          <xdr:rowOff>28575</xdr:rowOff>
        </xdr:from>
        <xdr:to>
          <xdr:col>18</xdr:col>
          <xdr:colOff>819150</xdr:colOff>
          <xdr:row>2</xdr:row>
          <xdr:rowOff>219075</xdr:rowOff>
        </xdr:to>
        <xdr:sp macro="" textlink="">
          <xdr:nvSpPr>
            <xdr:cNvPr id="27663" name="Button 15" hidden="1">
              <a:extLst>
                <a:ext uri="{63B3BB69-23CF-44E3-9099-C40C66FF867C}">
                  <a14:compatExt spid="_x0000_s27663"/>
                </a:ext>
                <a:ext uri="{FF2B5EF4-FFF2-40B4-BE49-F238E27FC236}">
                  <a16:creationId xmlns:a16="http://schemas.microsoft.com/office/drawing/2014/main" id="{00000000-0008-0000-0800-00000F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出力</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95250</xdr:colOff>
          <xdr:row>3</xdr:row>
          <xdr:rowOff>28575</xdr:rowOff>
        </xdr:from>
        <xdr:to>
          <xdr:col>18</xdr:col>
          <xdr:colOff>819150</xdr:colOff>
          <xdr:row>3</xdr:row>
          <xdr:rowOff>219075</xdr:rowOff>
        </xdr:to>
        <xdr:sp macro="" textlink="">
          <xdr:nvSpPr>
            <xdr:cNvPr id="27664" name="Button 16" hidden="1">
              <a:extLst>
                <a:ext uri="{63B3BB69-23CF-44E3-9099-C40C66FF867C}">
                  <a14:compatExt spid="_x0000_s27664"/>
                </a:ext>
                <a:ext uri="{FF2B5EF4-FFF2-40B4-BE49-F238E27FC236}">
                  <a16:creationId xmlns:a16="http://schemas.microsoft.com/office/drawing/2014/main" id="{00000000-0008-0000-0800-000010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出力</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352425</xdr:colOff>
          <xdr:row>5</xdr:row>
          <xdr:rowOff>19050</xdr:rowOff>
        </xdr:from>
        <xdr:to>
          <xdr:col>13</xdr:col>
          <xdr:colOff>219075</xdr:colOff>
          <xdr:row>5</xdr:row>
          <xdr:rowOff>228600</xdr:rowOff>
        </xdr:to>
        <xdr:sp macro="" textlink="">
          <xdr:nvSpPr>
            <xdr:cNvPr id="27665" name="Button 17" hidden="1">
              <a:extLst>
                <a:ext uri="{63B3BB69-23CF-44E3-9099-C40C66FF867C}">
                  <a14:compatExt spid="_x0000_s27665"/>
                </a:ext>
                <a:ext uri="{FF2B5EF4-FFF2-40B4-BE49-F238E27FC236}">
                  <a16:creationId xmlns:a16="http://schemas.microsoft.com/office/drawing/2014/main" id="{00000000-0008-0000-0800-000011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PDF出力</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13</xdr:col>
      <xdr:colOff>114300</xdr:colOff>
      <xdr:row>9</xdr:row>
      <xdr:rowOff>0</xdr:rowOff>
    </xdr:from>
    <xdr:to>
      <xdr:col>20</xdr:col>
      <xdr:colOff>209550</xdr:colOff>
      <xdr:row>10</xdr:row>
      <xdr:rowOff>69850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3530600" y="1911350"/>
          <a:ext cx="2228850" cy="2730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6</a:t>
          </a:r>
          <a:r>
            <a:rPr kumimoji="1" lang="ja-JP" altLang="en-US" sz="1100"/>
            <a:t>月</a:t>
          </a:r>
          <a:r>
            <a:rPr kumimoji="1" lang="en-US" altLang="ja-JP" sz="1100"/>
            <a:t>26</a:t>
          </a:r>
          <a:r>
            <a:rPr kumimoji="1" lang="ja-JP" altLang="en-US" sz="1100"/>
            <a:t>日（金）</a:t>
          </a:r>
          <a:r>
            <a:rPr kumimoji="1" lang="ja-JP" altLang="ja-JP" sz="1100">
              <a:solidFill>
                <a:schemeClr val="dk1"/>
              </a:solidFill>
              <a:effectLst/>
              <a:latin typeface="+mn-lt"/>
              <a:ea typeface="+mn-ea"/>
              <a:cs typeface="+mn-cs"/>
            </a:rPr>
            <a:t>期限の調査票</a:t>
          </a:r>
          <a:r>
            <a:rPr kumimoji="1" lang="ja-JP" altLang="en-US" sz="1100"/>
            <a:t>在中</a:t>
          </a:r>
          <a:endParaRPr kumimoji="1" lang="en-US" altLang="ja-JP" sz="1100"/>
        </a:p>
      </xdr:txBody>
    </xdr:sp>
    <xdr:clientData/>
  </xdr:twoCellAnchor>
  <mc:AlternateContent xmlns:mc="http://schemas.openxmlformats.org/markup-compatibility/2006">
    <mc:Choice xmlns:a14="http://schemas.microsoft.com/office/drawing/2010/main" Requires="a14">
      <xdr:twoCellAnchor>
        <xdr:from>
          <xdr:col>28</xdr:col>
          <xdr:colOff>0</xdr:colOff>
          <xdr:row>1</xdr:row>
          <xdr:rowOff>66675</xdr:rowOff>
        </xdr:from>
        <xdr:to>
          <xdr:col>30</xdr:col>
          <xdr:colOff>0</xdr:colOff>
          <xdr:row>1</xdr:row>
          <xdr:rowOff>276225</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00000000-0008-0000-0900-0000015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0</xdr:colOff>
          <xdr:row>4</xdr:row>
          <xdr:rowOff>57150</xdr:rowOff>
        </xdr:from>
        <xdr:to>
          <xdr:col>29</xdr:col>
          <xdr:colOff>257175</xdr:colOff>
          <xdr:row>4</xdr:row>
          <xdr:rowOff>276225</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900-0000025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25</xdr:col>
      <xdr:colOff>649944</xdr:colOff>
      <xdr:row>0</xdr:row>
      <xdr:rowOff>353402</xdr:rowOff>
    </xdr:from>
    <xdr:to>
      <xdr:col>25</xdr:col>
      <xdr:colOff>1885016</xdr:colOff>
      <xdr:row>0</xdr:row>
      <xdr:rowOff>605118</xdr:rowOff>
    </xdr:to>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11766179" y="353402"/>
          <a:ext cx="1235072" cy="251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r"/>
          <a:r>
            <a:rPr kumimoji="1" lang="ja-JP" altLang="en-US" sz="1050">
              <a:latin typeface="BIZ UDPゴシック" panose="020B0400000000000000" pitchFamily="50" charset="-128"/>
              <a:ea typeface="BIZ UDPゴシック" panose="020B0400000000000000" pitchFamily="50" charset="-128"/>
            </a:rPr>
            <a:t>　市ホームページ→</a:t>
          </a:r>
        </a:p>
      </xdr:txBody>
    </xdr:sp>
    <xdr:clientData/>
  </xdr:twoCellAnchor>
  <xdr:twoCellAnchor editAs="oneCell">
    <xdr:from>
      <xdr:col>25</xdr:col>
      <xdr:colOff>1949823</xdr:colOff>
      <xdr:row>0</xdr:row>
      <xdr:rowOff>67237</xdr:rowOff>
    </xdr:from>
    <xdr:to>
      <xdr:col>25</xdr:col>
      <xdr:colOff>2921823</xdr:colOff>
      <xdr:row>1</xdr:row>
      <xdr:rowOff>198796</xdr:rowOff>
    </xdr:to>
    <xdr:pic>
      <xdr:nvPicPr>
        <xdr:cNvPr id="8" name="図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66058" y="67237"/>
          <a:ext cx="972000" cy="972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22</xdr:col>
      <xdr:colOff>467590</xdr:colOff>
      <xdr:row>0</xdr:row>
      <xdr:rowOff>51954</xdr:rowOff>
    </xdr:from>
    <xdr:to>
      <xdr:col>25</xdr:col>
      <xdr:colOff>17317</xdr:colOff>
      <xdr:row>1</xdr:row>
      <xdr:rowOff>155864</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4218226" y="51954"/>
          <a:ext cx="1004455" cy="935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r"/>
          <a:r>
            <a:rPr kumimoji="1" lang="ja-JP" altLang="en-US" sz="1050">
              <a:latin typeface="BIZ UDPゴシック" panose="020B0400000000000000" pitchFamily="50" charset="-128"/>
              <a:ea typeface="BIZ UDPゴシック" panose="020B0400000000000000" pitchFamily="50" charset="-128"/>
            </a:rPr>
            <a:t>　</a:t>
          </a:r>
          <a:r>
            <a:rPr kumimoji="1" lang="en-US" altLang="ja-JP" sz="1000">
              <a:latin typeface="BIZ UDPゴシック" panose="020B0400000000000000" pitchFamily="50" charset="-128"/>
              <a:ea typeface="BIZ UDPゴシック" panose="020B0400000000000000" pitchFamily="50" charset="-128"/>
            </a:rPr>
            <a:t>Vaccination</a:t>
          </a:r>
          <a:r>
            <a:rPr kumimoji="1" lang="ja-JP" altLang="en-US" sz="1000">
              <a:latin typeface="BIZ UDPゴシック" panose="020B0400000000000000" pitchFamily="50" charset="-128"/>
              <a:ea typeface="BIZ UDPゴシック" panose="020B0400000000000000" pitchFamily="50" charset="-128"/>
            </a:rPr>
            <a:t> </a:t>
          </a:r>
          <a:r>
            <a:rPr kumimoji="1" lang="en-US" altLang="ja-JP" sz="1000">
              <a:latin typeface="BIZ UDPゴシック" panose="020B0400000000000000" pitchFamily="50" charset="-128"/>
              <a:ea typeface="BIZ UDPゴシック" panose="020B0400000000000000" pitchFamily="50" charset="-128"/>
            </a:rPr>
            <a:t>cooperating</a:t>
          </a:r>
          <a:r>
            <a:rPr kumimoji="1" lang="ja-JP" altLang="en-US" sz="1000">
              <a:latin typeface="BIZ UDPゴシック" panose="020B0400000000000000" pitchFamily="50" charset="-128"/>
              <a:ea typeface="BIZ UDPゴシック" panose="020B0400000000000000" pitchFamily="50" charset="-128"/>
            </a:rPr>
            <a:t> 　</a:t>
          </a:r>
          <a:endParaRPr kumimoji="1" lang="en-US" altLang="ja-JP" sz="1000">
            <a:latin typeface="BIZ UDPゴシック" panose="020B0400000000000000" pitchFamily="50" charset="-128"/>
            <a:ea typeface="BIZ UDPゴシック" panose="020B0400000000000000" pitchFamily="50" charset="-128"/>
          </a:endParaRPr>
        </a:p>
        <a:p>
          <a:pPr algn="r"/>
          <a:r>
            <a:rPr kumimoji="1" lang="en-US" altLang="ja-JP" sz="1000">
              <a:latin typeface="BIZ UDPゴシック" panose="020B0400000000000000" pitchFamily="50" charset="-128"/>
              <a:ea typeface="BIZ UDPゴシック" panose="020B0400000000000000" pitchFamily="50" charset="-128"/>
            </a:rPr>
            <a:t>medical</a:t>
          </a:r>
          <a:r>
            <a:rPr kumimoji="1" lang="ja-JP" altLang="en-US" sz="1000">
              <a:latin typeface="BIZ UDPゴシック" panose="020B0400000000000000" pitchFamily="50" charset="-128"/>
              <a:ea typeface="BIZ UDPゴシック" panose="020B0400000000000000" pitchFamily="50" charset="-128"/>
            </a:rPr>
            <a:t> 　</a:t>
          </a:r>
          <a:endParaRPr kumimoji="1" lang="en-US" altLang="ja-JP" sz="1000">
            <a:latin typeface="BIZ UDPゴシック" panose="020B0400000000000000" pitchFamily="50" charset="-128"/>
            <a:ea typeface="BIZ UDPゴシック" panose="020B0400000000000000" pitchFamily="50" charset="-128"/>
          </a:endParaRPr>
        </a:p>
        <a:p>
          <a:pPr algn="r"/>
          <a:r>
            <a:rPr kumimoji="1" lang="en-US" altLang="ja-JP" sz="1000">
              <a:latin typeface="BIZ UDPゴシック" panose="020B0400000000000000" pitchFamily="50" charset="-128"/>
              <a:ea typeface="BIZ UDPゴシック" panose="020B0400000000000000" pitchFamily="50" charset="-128"/>
            </a:rPr>
            <a:t>institutions</a:t>
          </a:r>
          <a:r>
            <a:rPr kumimoji="1" lang="ja-JP" altLang="en-US" sz="1000">
              <a:latin typeface="BIZ UDPゴシック" panose="020B0400000000000000" pitchFamily="50" charset="-128"/>
              <a:ea typeface="BIZ UDPゴシック" panose="020B0400000000000000" pitchFamily="50" charset="-128"/>
            </a:rPr>
            <a:t>　　</a:t>
          </a:r>
        </a:p>
      </xdr:txBody>
    </xdr:sp>
    <xdr:clientData/>
  </xdr:twoCellAnchor>
  <xdr:twoCellAnchor editAs="oneCell">
    <xdr:from>
      <xdr:col>25</xdr:col>
      <xdr:colOff>186832</xdr:colOff>
      <xdr:row>0</xdr:row>
      <xdr:rowOff>83487</xdr:rowOff>
    </xdr:from>
    <xdr:to>
      <xdr:col>25</xdr:col>
      <xdr:colOff>987135</xdr:colOff>
      <xdr:row>1</xdr:row>
      <xdr:rowOff>44968</xdr:rowOff>
    </xdr:to>
    <xdr:pic>
      <xdr:nvPicPr>
        <xdr:cNvPr id="3" name="図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92196" y="83487"/>
          <a:ext cx="800303" cy="792754"/>
        </a:xfrm>
        <a:prstGeom prst="rect">
          <a:avLst/>
        </a:prstGeom>
      </xdr:spPr>
    </xdr:pic>
    <xdr:clientData/>
  </xdr:twoCellAnchor>
  <xdr:twoCellAnchor>
    <xdr:from>
      <xdr:col>24</xdr:col>
      <xdr:colOff>467591</xdr:colOff>
      <xdr:row>0</xdr:row>
      <xdr:rowOff>467590</xdr:rowOff>
    </xdr:from>
    <xdr:to>
      <xdr:col>25</xdr:col>
      <xdr:colOff>207818</xdr:colOff>
      <xdr:row>0</xdr:row>
      <xdr:rowOff>623454</xdr:rowOff>
    </xdr:to>
    <xdr:sp macro="" textlink="">
      <xdr:nvSpPr>
        <xdr:cNvPr id="4" name="矢印: 右 3">
          <a:extLst>
            <a:ext uri="{FF2B5EF4-FFF2-40B4-BE49-F238E27FC236}">
              <a16:creationId xmlns:a16="http://schemas.microsoft.com/office/drawing/2014/main" id="{00000000-0008-0000-0B00-000004000000}"/>
            </a:ext>
          </a:extLst>
        </xdr:cNvPr>
        <xdr:cNvSpPr/>
      </xdr:nvSpPr>
      <xdr:spPr>
        <a:xfrm>
          <a:off x="15188046" y="467590"/>
          <a:ext cx="225136" cy="15586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8.bin"/><Relationship Id="rId1" Type="http://schemas.openxmlformats.org/officeDocument/2006/relationships/hyperlink" Target="mailto:tsukuba.headache.clinic@gmail.com" TargetMode="Externa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595E9-B0B5-48B5-8846-044F0D1D4FC5}">
  <sheetPr codeName="Sheet6"/>
  <dimension ref="A1:F165"/>
  <sheetViews>
    <sheetView tabSelected="1" workbookViewId="0">
      <selection activeCell="C164" sqref="C164"/>
    </sheetView>
  </sheetViews>
  <sheetFormatPr defaultColWidth="9" defaultRowHeight="13.5"/>
  <cols>
    <col min="1" max="1" width="9" style="305" customWidth="1"/>
    <col min="2" max="2" width="12.375" style="305" customWidth="1"/>
    <col min="3" max="3" width="53.875" style="305" customWidth="1"/>
    <col min="4" max="16384" width="9" style="305"/>
  </cols>
  <sheetData>
    <row r="1" spans="1:6" ht="21">
      <c r="A1" s="302" t="str">
        <f>"つくば市予防接種協力医療機関名簿（"&amp;'印刷等(編集しない)'!R10&amp;")"</f>
        <v>つくば市予防接種協力医療機関名簿（令和８年度)</v>
      </c>
      <c r="B1" s="303"/>
      <c r="C1" s="304"/>
    </row>
    <row r="2" spans="1:6" ht="14.25">
      <c r="A2" s="306"/>
      <c r="B2" s="307"/>
      <c r="C2" s="304"/>
    </row>
    <row r="3" spans="1:6">
      <c r="A3" s="360" t="str">
        <f>'印刷等(編集しない)'!Q10&amp;CHAR(10)&amp;"整理№"</f>
        <v>R８年度
整理№</v>
      </c>
      <c r="B3" s="361" t="s">
        <v>479</v>
      </c>
      <c r="C3" s="364" t="s">
        <v>480</v>
      </c>
    </row>
    <row r="4" spans="1:6">
      <c r="A4" s="360"/>
      <c r="B4" s="362"/>
      <c r="C4" s="365"/>
    </row>
    <row r="5" spans="1:6">
      <c r="A5" s="360"/>
      <c r="B5" s="363"/>
      <c r="C5" s="366"/>
    </row>
    <row r="6" spans="1:6" ht="14.25">
      <c r="A6" s="308">
        <v>1</v>
      </c>
      <c r="B6" s="309" t="s">
        <v>625</v>
      </c>
      <c r="C6" s="301" t="s">
        <v>1182</v>
      </c>
      <c r="E6" s="310"/>
      <c r="F6" s="311"/>
    </row>
    <row r="7" spans="1:6" ht="14.25">
      <c r="A7" s="308">
        <v>2</v>
      </c>
      <c r="B7" s="309" t="s">
        <v>481</v>
      </c>
      <c r="C7" s="301" t="s">
        <v>692</v>
      </c>
      <c r="E7" s="310"/>
      <c r="F7" s="311"/>
    </row>
    <row r="8" spans="1:6" ht="14.25">
      <c r="A8" s="308">
        <v>3</v>
      </c>
      <c r="B8" s="309" t="s">
        <v>482</v>
      </c>
      <c r="C8" s="301" t="s">
        <v>693</v>
      </c>
      <c r="E8" s="310"/>
      <c r="F8" s="311"/>
    </row>
    <row r="9" spans="1:6" ht="14.25">
      <c r="A9" s="312">
        <v>4</v>
      </c>
      <c r="B9" s="309" t="s">
        <v>483</v>
      </c>
      <c r="C9" s="301" t="s">
        <v>670</v>
      </c>
      <c r="E9" s="310"/>
      <c r="F9" s="311"/>
    </row>
    <row r="10" spans="1:6" ht="14.25">
      <c r="A10" s="308">
        <v>5</v>
      </c>
      <c r="B10" s="309" t="s">
        <v>1643</v>
      </c>
      <c r="C10" s="301" t="s">
        <v>1640</v>
      </c>
      <c r="E10" s="310"/>
      <c r="F10" s="311"/>
    </row>
    <row r="11" spans="1:6" ht="14.25">
      <c r="A11" s="308">
        <v>6</v>
      </c>
      <c r="B11" s="309" t="s">
        <v>989</v>
      </c>
      <c r="C11" s="301" t="s">
        <v>1189</v>
      </c>
      <c r="E11" s="310"/>
      <c r="F11" s="311"/>
    </row>
    <row r="12" spans="1:6" ht="14.25">
      <c r="A12" s="308">
        <v>7</v>
      </c>
      <c r="B12" s="309" t="s">
        <v>484</v>
      </c>
      <c r="C12" s="301" t="s">
        <v>656</v>
      </c>
      <c r="E12" s="310"/>
      <c r="F12" s="311"/>
    </row>
    <row r="13" spans="1:6" ht="14.25">
      <c r="A13" s="308">
        <v>8</v>
      </c>
      <c r="B13" s="309" t="s">
        <v>990</v>
      </c>
      <c r="C13" s="301" t="s">
        <v>1196</v>
      </c>
      <c r="E13" s="310"/>
      <c r="F13" s="311"/>
    </row>
    <row r="14" spans="1:6" ht="14.25">
      <c r="A14" s="308">
        <v>9</v>
      </c>
      <c r="B14" s="309" t="s">
        <v>485</v>
      </c>
      <c r="C14" s="301" t="s">
        <v>1201</v>
      </c>
      <c r="E14" s="310"/>
      <c r="F14" s="311"/>
    </row>
    <row r="15" spans="1:6" ht="14.25">
      <c r="A15" s="308">
        <v>10</v>
      </c>
      <c r="B15" s="309" t="s">
        <v>486</v>
      </c>
      <c r="C15" s="301" t="s">
        <v>694</v>
      </c>
      <c r="E15" s="310"/>
      <c r="F15" s="311"/>
    </row>
    <row r="16" spans="1:6" ht="14.25">
      <c r="A16" s="308">
        <v>11</v>
      </c>
      <c r="B16" s="309" t="s">
        <v>487</v>
      </c>
      <c r="C16" s="301" t="s">
        <v>1206</v>
      </c>
      <c r="E16" s="310"/>
      <c r="F16" s="311"/>
    </row>
    <row r="17" spans="1:6" ht="14.25">
      <c r="A17" s="308">
        <v>12</v>
      </c>
      <c r="B17" s="309" t="s">
        <v>488</v>
      </c>
      <c r="C17" s="301" t="s">
        <v>1210</v>
      </c>
      <c r="E17" s="310"/>
      <c r="F17" s="311"/>
    </row>
    <row r="18" spans="1:6" ht="14.25">
      <c r="A18" s="308">
        <v>13</v>
      </c>
      <c r="B18" s="309" t="s">
        <v>489</v>
      </c>
      <c r="C18" s="301" t="s">
        <v>1211</v>
      </c>
      <c r="E18" s="310"/>
      <c r="F18" s="311"/>
    </row>
    <row r="19" spans="1:6" ht="14.25">
      <c r="A19" s="308">
        <v>14</v>
      </c>
      <c r="B19" s="309" t="s">
        <v>490</v>
      </c>
      <c r="C19" s="301" t="s">
        <v>246</v>
      </c>
      <c r="E19" s="310"/>
      <c r="F19" s="311"/>
    </row>
    <row r="20" spans="1:6" ht="14.25">
      <c r="A20" s="308">
        <v>15</v>
      </c>
      <c r="B20" s="309" t="s">
        <v>491</v>
      </c>
      <c r="C20" s="301" t="s">
        <v>245</v>
      </c>
      <c r="E20" s="310"/>
      <c r="F20" s="311"/>
    </row>
    <row r="21" spans="1:6" ht="14.25">
      <c r="A21" s="308">
        <v>16</v>
      </c>
      <c r="B21" s="309" t="s">
        <v>492</v>
      </c>
      <c r="C21" s="301" t="s">
        <v>748</v>
      </c>
      <c r="E21" s="310"/>
      <c r="F21" s="311"/>
    </row>
    <row r="22" spans="1:6" ht="14.25">
      <c r="A22" s="308">
        <v>17</v>
      </c>
      <c r="B22" s="309" t="s">
        <v>493</v>
      </c>
      <c r="C22" s="301" t="s">
        <v>1223</v>
      </c>
      <c r="E22" s="310"/>
      <c r="F22" s="311"/>
    </row>
    <row r="23" spans="1:6" ht="14.25">
      <c r="A23" s="308">
        <v>18</v>
      </c>
      <c r="B23" s="309" t="s">
        <v>494</v>
      </c>
      <c r="C23" s="301" t="s">
        <v>695</v>
      </c>
      <c r="E23" s="310"/>
      <c r="F23" s="311"/>
    </row>
    <row r="24" spans="1:6" ht="14.25">
      <c r="A24" s="308">
        <v>19</v>
      </c>
      <c r="B24" s="309" t="s">
        <v>495</v>
      </c>
      <c r="C24" s="301" t="s">
        <v>241</v>
      </c>
      <c r="E24" s="310"/>
      <c r="F24" s="311"/>
    </row>
    <row r="25" spans="1:6" ht="14.25">
      <c r="A25" s="308">
        <v>20</v>
      </c>
      <c r="B25" s="309" t="s">
        <v>496</v>
      </c>
      <c r="C25" s="301" t="s">
        <v>696</v>
      </c>
      <c r="E25" s="310"/>
      <c r="F25" s="311"/>
    </row>
    <row r="26" spans="1:6" ht="14.25">
      <c r="A26" s="308">
        <v>21</v>
      </c>
      <c r="B26" s="309" t="s">
        <v>497</v>
      </c>
      <c r="C26" s="301" t="s">
        <v>1229</v>
      </c>
      <c r="E26" s="310"/>
      <c r="F26" s="311"/>
    </row>
    <row r="27" spans="1:6" ht="14.25">
      <c r="A27" s="308">
        <v>22</v>
      </c>
      <c r="B27" s="309" t="s">
        <v>498</v>
      </c>
      <c r="C27" s="301" t="s">
        <v>671</v>
      </c>
      <c r="E27" s="310"/>
      <c r="F27" s="311"/>
    </row>
    <row r="28" spans="1:6" ht="14.25">
      <c r="A28" s="308">
        <v>23</v>
      </c>
      <c r="B28" s="309" t="s">
        <v>499</v>
      </c>
      <c r="C28" s="301" t="s">
        <v>1234</v>
      </c>
      <c r="E28" s="310"/>
      <c r="F28" s="311"/>
    </row>
    <row r="29" spans="1:6" ht="14.25">
      <c r="A29" s="308">
        <v>24</v>
      </c>
      <c r="B29" s="309" t="s">
        <v>500</v>
      </c>
      <c r="C29" s="301" t="s">
        <v>661</v>
      </c>
      <c r="E29" s="310"/>
      <c r="F29" s="311"/>
    </row>
    <row r="30" spans="1:6" ht="14.25">
      <c r="A30" s="308">
        <v>25</v>
      </c>
      <c r="B30" s="309" t="s">
        <v>501</v>
      </c>
      <c r="C30" s="301" t="s">
        <v>672</v>
      </c>
      <c r="E30" s="310"/>
      <c r="F30" s="311"/>
    </row>
    <row r="31" spans="1:6" ht="14.25">
      <c r="A31" s="308">
        <v>26</v>
      </c>
      <c r="B31" s="309" t="s">
        <v>502</v>
      </c>
      <c r="C31" s="301" t="s">
        <v>1240</v>
      </c>
      <c r="E31" s="310"/>
      <c r="F31" s="311"/>
    </row>
    <row r="32" spans="1:6" ht="14.25">
      <c r="A32" s="308">
        <v>27</v>
      </c>
      <c r="B32" s="309" t="s">
        <v>503</v>
      </c>
      <c r="C32" s="301" t="s">
        <v>697</v>
      </c>
      <c r="E32" s="310"/>
      <c r="F32" s="311"/>
    </row>
    <row r="33" spans="1:6" ht="14.25">
      <c r="A33" s="308">
        <v>28</v>
      </c>
      <c r="B33" s="309" t="s">
        <v>504</v>
      </c>
      <c r="C33" s="301" t="s">
        <v>232</v>
      </c>
      <c r="E33" s="310"/>
      <c r="F33" s="311"/>
    </row>
    <row r="34" spans="1:6" ht="14.25">
      <c r="A34" s="308">
        <v>29</v>
      </c>
      <c r="B34" s="309" t="s">
        <v>505</v>
      </c>
      <c r="C34" s="301" t="s">
        <v>230</v>
      </c>
      <c r="E34" s="310"/>
      <c r="F34" s="311"/>
    </row>
    <row r="35" spans="1:6" ht="14.25">
      <c r="A35" s="308">
        <v>30</v>
      </c>
      <c r="B35" s="309" t="s">
        <v>506</v>
      </c>
      <c r="C35" s="301" t="s">
        <v>657</v>
      </c>
      <c r="E35" s="310"/>
      <c r="F35" s="311"/>
    </row>
    <row r="36" spans="1:6" ht="14.25">
      <c r="A36" s="308">
        <v>31</v>
      </c>
      <c r="B36" s="309" t="s">
        <v>507</v>
      </c>
      <c r="C36" s="301" t="s">
        <v>673</v>
      </c>
      <c r="E36" s="310"/>
      <c r="F36" s="311"/>
    </row>
    <row r="37" spans="1:6" ht="14.25">
      <c r="A37" s="308">
        <v>32</v>
      </c>
      <c r="B37" s="309" t="s">
        <v>508</v>
      </c>
      <c r="C37" s="301" t="s">
        <v>1251</v>
      </c>
      <c r="E37" s="310"/>
      <c r="F37" s="311"/>
    </row>
    <row r="38" spans="1:6" ht="14.25">
      <c r="A38" s="308">
        <v>33</v>
      </c>
      <c r="B38" s="309" t="s">
        <v>509</v>
      </c>
      <c r="C38" s="301" t="s">
        <v>1255</v>
      </c>
      <c r="E38" s="310"/>
      <c r="F38" s="311"/>
    </row>
    <row r="39" spans="1:6" ht="14.25">
      <c r="A39" s="308">
        <v>34</v>
      </c>
      <c r="B39" s="309" t="s">
        <v>510</v>
      </c>
      <c r="C39" s="301" t="s">
        <v>1259</v>
      </c>
      <c r="E39" s="310"/>
      <c r="F39" s="311"/>
    </row>
    <row r="40" spans="1:6" ht="14.25">
      <c r="A40" s="308">
        <v>35</v>
      </c>
      <c r="B40" s="309" t="s">
        <v>511</v>
      </c>
      <c r="C40" s="301" t="s">
        <v>698</v>
      </c>
      <c r="E40" s="310"/>
      <c r="F40" s="311"/>
    </row>
    <row r="41" spans="1:6" ht="14.25">
      <c r="A41" s="308">
        <v>36</v>
      </c>
      <c r="B41" s="309" t="s">
        <v>512</v>
      </c>
      <c r="C41" s="301" t="s">
        <v>699</v>
      </c>
      <c r="E41" s="310"/>
      <c r="F41" s="311"/>
    </row>
    <row r="42" spans="1:6" ht="14.25">
      <c r="A42" s="308">
        <v>37</v>
      </c>
      <c r="B42" s="309" t="s">
        <v>513</v>
      </c>
      <c r="C42" s="301" t="s">
        <v>225</v>
      </c>
      <c r="E42" s="310"/>
      <c r="F42" s="311"/>
    </row>
    <row r="43" spans="1:6" ht="14.25">
      <c r="A43" s="308">
        <v>38</v>
      </c>
      <c r="B43" s="309" t="s">
        <v>514</v>
      </c>
      <c r="C43" s="301" t="s">
        <v>700</v>
      </c>
      <c r="E43" s="310"/>
      <c r="F43" s="311"/>
    </row>
    <row r="44" spans="1:6" ht="14.25">
      <c r="A44" s="308">
        <v>39</v>
      </c>
      <c r="B44" s="309" t="s">
        <v>515</v>
      </c>
      <c r="C44" s="301" t="s">
        <v>701</v>
      </c>
      <c r="E44" s="310"/>
      <c r="F44" s="311"/>
    </row>
    <row r="45" spans="1:6" ht="14.25">
      <c r="A45" s="308">
        <v>40</v>
      </c>
      <c r="B45" s="309" t="s">
        <v>516</v>
      </c>
      <c r="C45" s="301" t="s">
        <v>702</v>
      </c>
      <c r="E45" s="310"/>
      <c r="F45" s="311"/>
    </row>
    <row r="46" spans="1:6" ht="14.25">
      <c r="A46" s="308">
        <v>41</v>
      </c>
      <c r="B46" s="309" t="s">
        <v>517</v>
      </c>
      <c r="C46" s="301" t="s">
        <v>658</v>
      </c>
      <c r="E46" s="310"/>
      <c r="F46" s="311"/>
    </row>
    <row r="47" spans="1:6" ht="14.25">
      <c r="A47" s="308">
        <v>42</v>
      </c>
      <c r="B47" s="309" t="s">
        <v>518</v>
      </c>
      <c r="C47" s="301" t="s">
        <v>1269</v>
      </c>
      <c r="E47" s="310"/>
      <c r="F47" s="311"/>
    </row>
    <row r="48" spans="1:6" ht="14.25">
      <c r="A48" s="308">
        <v>43</v>
      </c>
      <c r="B48" s="309" t="s">
        <v>519</v>
      </c>
      <c r="C48" s="301" t="s">
        <v>674</v>
      </c>
      <c r="E48" s="310"/>
      <c r="F48" s="311"/>
    </row>
    <row r="49" spans="1:6" ht="14.25">
      <c r="A49" s="308">
        <v>44</v>
      </c>
      <c r="B49" s="309" t="s">
        <v>520</v>
      </c>
      <c r="C49" s="301" t="s">
        <v>703</v>
      </c>
      <c r="E49" s="310"/>
      <c r="F49" s="311"/>
    </row>
    <row r="50" spans="1:6" ht="14.25">
      <c r="A50" s="308">
        <v>45</v>
      </c>
      <c r="B50" s="309" t="s">
        <v>521</v>
      </c>
      <c r="C50" s="301" t="s">
        <v>1273</v>
      </c>
      <c r="E50" s="310"/>
      <c r="F50" s="311"/>
    </row>
    <row r="51" spans="1:6" ht="14.25">
      <c r="A51" s="308">
        <v>46</v>
      </c>
      <c r="B51" s="309" t="s">
        <v>522</v>
      </c>
      <c r="C51" s="301" t="s">
        <v>704</v>
      </c>
      <c r="E51" s="310"/>
      <c r="F51" s="311"/>
    </row>
    <row r="52" spans="1:6" ht="14.25">
      <c r="A52" s="308">
        <v>47</v>
      </c>
      <c r="B52" s="309" t="s">
        <v>523</v>
      </c>
      <c r="C52" s="301" t="s">
        <v>1276</v>
      </c>
      <c r="E52" s="310"/>
      <c r="F52" s="311"/>
    </row>
    <row r="53" spans="1:6" ht="14.25">
      <c r="A53" s="308">
        <v>48</v>
      </c>
      <c r="B53" s="309" t="s">
        <v>639</v>
      </c>
      <c r="C53" s="301" t="s">
        <v>705</v>
      </c>
      <c r="E53" s="310"/>
      <c r="F53" s="311"/>
    </row>
    <row r="54" spans="1:6" ht="14.25">
      <c r="A54" s="308">
        <v>49</v>
      </c>
      <c r="B54" s="309" t="s">
        <v>524</v>
      </c>
      <c r="C54" s="301" t="s">
        <v>662</v>
      </c>
      <c r="E54" s="310"/>
      <c r="F54" s="311"/>
    </row>
    <row r="55" spans="1:6" ht="14.25">
      <c r="A55" s="308">
        <v>50</v>
      </c>
      <c r="B55" s="309" t="s">
        <v>525</v>
      </c>
      <c r="C55" s="301" t="s">
        <v>706</v>
      </c>
      <c r="E55" s="310"/>
      <c r="F55" s="311"/>
    </row>
    <row r="56" spans="1:6" ht="14.25">
      <c r="A56" s="308">
        <v>51</v>
      </c>
      <c r="B56" s="309" t="s">
        <v>526</v>
      </c>
      <c r="C56" s="301" t="s">
        <v>212</v>
      </c>
      <c r="E56" s="310"/>
      <c r="F56" s="311"/>
    </row>
    <row r="57" spans="1:6" ht="14.25">
      <c r="A57" s="308">
        <v>52</v>
      </c>
      <c r="B57" s="309" t="s">
        <v>527</v>
      </c>
      <c r="C57" s="301" t="s">
        <v>707</v>
      </c>
      <c r="E57" s="310"/>
      <c r="F57" s="311"/>
    </row>
    <row r="58" spans="1:6" ht="14.25">
      <c r="A58" s="308">
        <v>53</v>
      </c>
      <c r="B58" s="309" t="s">
        <v>528</v>
      </c>
      <c r="C58" s="301" t="s">
        <v>210</v>
      </c>
      <c r="E58" s="310"/>
      <c r="F58" s="311"/>
    </row>
    <row r="59" spans="1:6" ht="14.25">
      <c r="A59" s="308">
        <v>54</v>
      </c>
      <c r="B59" s="309" t="s">
        <v>529</v>
      </c>
      <c r="C59" s="301" t="s">
        <v>209</v>
      </c>
      <c r="E59" s="310"/>
      <c r="F59" s="311"/>
    </row>
    <row r="60" spans="1:6" ht="14.25">
      <c r="A60" s="308">
        <v>55</v>
      </c>
      <c r="B60" s="309" t="s">
        <v>530</v>
      </c>
      <c r="C60" s="301" t="s">
        <v>1293</v>
      </c>
      <c r="E60" s="310"/>
      <c r="F60" s="311"/>
    </row>
    <row r="61" spans="1:6" ht="14.25">
      <c r="A61" s="308">
        <v>56</v>
      </c>
      <c r="B61" s="309" t="s">
        <v>531</v>
      </c>
      <c r="C61" s="301" t="s">
        <v>1296</v>
      </c>
      <c r="E61" s="310"/>
      <c r="F61" s="311"/>
    </row>
    <row r="62" spans="1:6" ht="14.25">
      <c r="A62" s="308">
        <v>57</v>
      </c>
      <c r="B62" s="309" t="s">
        <v>532</v>
      </c>
      <c r="C62" s="301" t="s">
        <v>709</v>
      </c>
      <c r="E62" s="310"/>
      <c r="F62" s="311"/>
    </row>
    <row r="63" spans="1:6" ht="14.25">
      <c r="A63" s="308">
        <v>58</v>
      </c>
      <c r="B63" s="309" t="s">
        <v>533</v>
      </c>
      <c r="C63" s="301" t="s">
        <v>1300</v>
      </c>
      <c r="E63" s="310"/>
      <c r="F63" s="311"/>
    </row>
    <row r="64" spans="1:6" ht="14.25">
      <c r="A64" s="308">
        <v>59</v>
      </c>
      <c r="B64" s="309" t="s">
        <v>534</v>
      </c>
      <c r="C64" s="301" t="s">
        <v>205</v>
      </c>
      <c r="E64" s="310"/>
      <c r="F64" s="311"/>
    </row>
    <row r="65" spans="1:6" ht="14.25">
      <c r="A65" s="308">
        <v>60</v>
      </c>
      <c r="B65" s="309" t="s">
        <v>535</v>
      </c>
      <c r="C65" s="301" t="s">
        <v>1302</v>
      </c>
      <c r="E65" s="310"/>
      <c r="F65" s="311"/>
    </row>
    <row r="66" spans="1:6" ht="14.25">
      <c r="A66" s="308">
        <v>61</v>
      </c>
      <c r="B66" s="309" t="s">
        <v>536</v>
      </c>
      <c r="C66" s="301" t="s">
        <v>1306</v>
      </c>
      <c r="E66" s="310"/>
      <c r="F66" s="311"/>
    </row>
    <row r="67" spans="1:6" ht="14.25">
      <c r="A67" s="308">
        <v>62</v>
      </c>
      <c r="B67" s="309" t="s">
        <v>537</v>
      </c>
      <c r="C67" s="301" t="s">
        <v>742</v>
      </c>
      <c r="E67" s="310"/>
      <c r="F67" s="311"/>
    </row>
    <row r="68" spans="1:6" ht="14.25">
      <c r="A68" s="308">
        <v>63</v>
      </c>
      <c r="B68" s="309" t="s">
        <v>538</v>
      </c>
      <c r="C68" s="301" t="s">
        <v>743</v>
      </c>
      <c r="E68" s="310"/>
      <c r="F68" s="311"/>
    </row>
    <row r="69" spans="1:6" ht="14.25">
      <c r="A69" s="308">
        <v>64</v>
      </c>
      <c r="B69" s="309" t="s">
        <v>539</v>
      </c>
      <c r="C69" s="301" t="s">
        <v>1313</v>
      </c>
      <c r="E69" s="310"/>
      <c r="F69" s="311"/>
    </row>
    <row r="70" spans="1:6" ht="14.25">
      <c r="A70" s="308">
        <v>65</v>
      </c>
      <c r="B70" s="309" t="s">
        <v>540</v>
      </c>
      <c r="C70" s="301" t="s">
        <v>1316</v>
      </c>
      <c r="E70" s="310"/>
      <c r="F70" s="311"/>
    </row>
    <row r="71" spans="1:6" ht="14.25">
      <c r="A71" s="308">
        <v>66</v>
      </c>
      <c r="B71" s="309" t="s">
        <v>541</v>
      </c>
      <c r="C71" s="301" t="s">
        <v>675</v>
      </c>
      <c r="E71" s="310"/>
      <c r="F71" s="311"/>
    </row>
    <row r="72" spans="1:6" ht="14.25">
      <c r="A72" s="308">
        <v>67</v>
      </c>
      <c r="B72" s="309" t="s">
        <v>542</v>
      </c>
      <c r="C72" s="301" t="s">
        <v>1317</v>
      </c>
      <c r="E72" s="310"/>
      <c r="F72" s="311"/>
    </row>
    <row r="73" spans="1:6" ht="14.25">
      <c r="A73" s="308">
        <v>68</v>
      </c>
      <c r="B73" s="309" t="s">
        <v>543</v>
      </c>
      <c r="C73" s="301" t="s">
        <v>676</v>
      </c>
      <c r="E73" s="310"/>
      <c r="F73" s="311"/>
    </row>
    <row r="74" spans="1:6" ht="14.25">
      <c r="A74" s="308">
        <v>69</v>
      </c>
      <c r="B74" s="309" t="s">
        <v>544</v>
      </c>
      <c r="C74" s="301" t="s">
        <v>1322</v>
      </c>
      <c r="E74" s="310"/>
      <c r="F74" s="311"/>
    </row>
    <row r="75" spans="1:6" ht="14.25">
      <c r="A75" s="308">
        <v>70</v>
      </c>
      <c r="B75" s="309" t="s">
        <v>545</v>
      </c>
      <c r="C75" s="301" t="s">
        <v>677</v>
      </c>
      <c r="E75" s="310"/>
      <c r="F75" s="311"/>
    </row>
    <row r="76" spans="1:6" ht="14.25">
      <c r="A76" s="308">
        <v>71</v>
      </c>
      <c r="B76" s="309" t="s">
        <v>546</v>
      </c>
      <c r="C76" s="301" t="s">
        <v>1323</v>
      </c>
      <c r="E76" s="310"/>
      <c r="F76" s="311"/>
    </row>
    <row r="77" spans="1:6" ht="14.25">
      <c r="A77" s="308">
        <v>72</v>
      </c>
      <c r="B77" s="309" t="s">
        <v>547</v>
      </c>
      <c r="C77" s="301" t="s">
        <v>196</v>
      </c>
      <c r="E77" s="310"/>
      <c r="F77" s="311"/>
    </row>
    <row r="78" spans="1:6" ht="14.25">
      <c r="A78" s="308">
        <v>73</v>
      </c>
      <c r="B78" s="309" t="s">
        <v>548</v>
      </c>
      <c r="C78" s="301" t="s">
        <v>710</v>
      </c>
      <c r="E78" s="310"/>
      <c r="F78" s="311"/>
    </row>
    <row r="79" spans="1:6" ht="14.25">
      <c r="A79" s="308">
        <v>74</v>
      </c>
      <c r="B79" s="309" t="s">
        <v>549</v>
      </c>
      <c r="C79" s="301" t="s">
        <v>745</v>
      </c>
      <c r="E79" s="310"/>
      <c r="F79" s="311"/>
    </row>
    <row r="80" spans="1:6" ht="14.25">
      <c r="A80" s="308">
        <v>75</v>
      </c>
      <c r="B80" s="309" t="s">
        <v>550</v>
      </c>
      <c r="C80" s="301" t="s">
        <v>711</v>
      </c>
      <c r="E80" s="310"/>
      <c r="F80" s="311"/>
    </row>
    <row r="81" spans="1:6" ht="14.25">
      <c r="A81" s="308">
        <v>76</v>
      </c>
      <c r="B81" s="309" t="s">
        <v>1574</v>
      </c>
      <c r="C81" s="301" t="s">
        <v>1331</v>
      </c>
      <c r="E81" s="310"/>
      <c r="F81" s="311"/>
    </row>
    <row r="82" spans="1:6" ht="14.25">
      <c r="A82" s="308">
        <v>77</v>
      </c>
      <c r="B82" s="309" t="s">
        <v>551</v>
      </c>
      <c r="C82" s="301" t="s">
        <v>713</v>
      </c>
      <c r="E82" s="310"/>
      <c r="F82" s="311"/>
    </row>
    <row r="83" spans="1:6" ht="14.25">
      <c r="A83" s="308">
        <v>78</v>
      </c>
      <c r="B83" s="309" t="s">
        <v>552</v>
      </c>
      <c r="C83" s="301" t="s">
        <v>193</v>
      </c>
      <c r="E83" s="310"/>
      <c r="F83" s="311"/>
    </row>
    <row r="84" spans="1:6" ht="14.25">
      <c r="A84" s="308">
        <v>79</v>
      </c>
      <c r="B84" s="309" t="s">
        <v>553</v>
      </c>
      <c r="C84" s="301" t="s">
        <v>1340</v>
      </c>
      <c r="E84" s="310"/>
      <c r="F84" s="311"/>
    </row>
    <row r="85" spans="1:6" ht="14.25">
      <c r="A85" s="308">
        <v>80</v>
      </c>
      <c r="B85" s="309" t="s">
        <v>554</v>
      </c>
      <c r="C85" s="301" t="s">
        <v>714</v>
      </c>
      <c r="E85" s="310"/>
      <c r="F85" s="311"/>
    </row>
    <row r="86" spans="1:6" ht="14.25">
      <c r="A86" s="308">
        <v>81</v>
      </c>
      <c r="B86" s="309" t="s">
        <v>555</v>
      </c>
      <c r="C86" s="301" t="s">
        <v>715</v>
      </c>
      <c r="E86" s="310"/>
      <c r="F86" s="311"/>
    </row>
    <row r="87" spans="1:6" ht="14.25">
      <c r="A87" s="308">
        <v>82</v>
      </c>
      <c r="B87" s="309" t="s">
        <v>556</v>
      </c>
      <c r="C87" s="301" t="s">
        <v>188</v>
      </c>
      <c r="E87" s="310"/>
      <c r="F87" s="311"/>
    </row>
    <row r="88" spans="1:6" ht="14.25">
      <c r="A88" s="308">
        <v>83</v>
      </c>
      <c r="B88" s="309" t="s">
        <v>557</v>
      </c>
      <c r="C88" s="301" t="s">
        <v>716</v>
      </c>
      <c r="E88" s="310"/>
      <c r="F88" s="311"/>
    </row>
    <row r="89" spans="1:6" ht="14.25">
      <c r="A89" s="308">
        <v>84</v>
      </c>
      <c r="B89" s="309" t="s">
        <v>940</v>
      </c>
      <c r="C89" s="301" t="s">
        <v>678</v>
      </c>
      <c r="E89" s="310"/>
      <c r="F89" s="311"/>
    </row>
    <row r="90" spans="1:6" ht="14.25">
      <c r="A90" s="308">
        <v>85</v>
      </c>
      <c r="B90" s="309" t="s">
        <v>558</v>
      </c>
      <c r="C90" s="301" t="s">
        <v>718</v>
      </c>
      <c r="E90" s="310"/>
      <c r="F90" s="311"/>
    </row>
    <row r="91" spans="1:6" ht="14.25">
      <c r="A91" s="308">
        <v>86</v>
      </c>
      <c r="B91" s="309" t="s">
        <v>559</v>
      </c>
      <c r="C91" s="301" t="s">
        <v>679</v>
      </c>
      <c r="E91" s="310"/>
      <c r="F91" s="311"/>
    </row>
    <row r="92" spans="1:6" ht="14.25">
      <c r="A92" s="308">
        <v>87</v>
      </c>
      <c r="B92" s="309" t="s">
        <v>560</v>
      </c>
      <c r="C92" s="301" t="s">
        <v>719</v>
      </c>
      <c r="E92" s="310"/>
      <c r="F92" s="311"/>
    </row>
    <row r="93" spans="1:6" ht="14.25">
      <c r="A93" s="308">
        <v>88</v>
      </c>
      <c r="B93" s="309" t="s">
        <v>561</v>
      </c>
      <c r="C93" s="301" t="s">
        <v>1358</v>
      </c>
      <c r="E93" s="310"/>
      <c r="F93" s="311"/>
    </row>
    <row r="94" spans="1:6" ht="14.25">
      <c r="A94" s="308">
        <v>89</v>
      </c>
      <c r="B94" s="309" t="s">
        <v>562</v>
      </c>
      <c r="C94" s="301" t="s">
        <v>1361</v>
      </c>
      <c r="E94" s="310"/>
      <c r="F94" s="311"/>
    </row>
    <row r="95" spans="1:6" ht="14.25">
      <c r="A95" s="308">
        <v>90</v>
      </c>
      <c r="B95" s="309" t="s">
        <v>563</v>
      </c>
      <c r="C95" s="301" t="s">
        <v>681</v>
      </c>
      <c r="E95" s="310"/>
      <c r="F95" s="311"/>
    </row>
    <row r="96" spans="1:6" ht="14.25">
      <c r="A96" s="308">
        <v>91</v>
      </c>
      <c r="B96" s="309" t="s">
        <v>564</v>
      </c>
      <c r="C96" s="301" t="s">
        <v>746</v>
      </c>
      <c r="E96" s="310"/>
      <c r="F96" s="311"/>
    </row>
    <row r="97" spans="1:6" ht="14.25">
      <c r="A97" s="308">
        <v>92</v>
      </c>
      <c r="B97" s="309" t="s">
        <v>565</v>
      </c>
      <c r="C97" s="301" t="s">
        <v>663</v>
      </c>
      <c r="E97" s="310"/>
      <c r="F97" s="311"/>
    </row>
    <row r="98" spans="1:6" ht="14.25">
      <c r="A98" s="308">
        <v>93</v>
      </c>
      <c r="B98" s="309" t="s">
        <v>566</v>
      </c>
      <c r="C98" s="301" t="s">
        <v>659</v>
      </c>
      <c r="E98" s="310"/>
      <c r="F98" s="311"/>
    </row>
    <row r="99" spans="1:6" ht="14.25">
      <c r="A99" s="308">
        <v>94</v>
      </c>
      <c r="B99" s="309" t="s">
        <v>567</v>
      </c>
      <c r="C99" s="301" t="s">
        <v>721</v>
      </c>
      <c r="E99" s="310"/>
      <c r="F99" s="311"/>
    </row>
    <row r="100" spans="1:6" ht="14.25">
      <c r="A100" s="308">
        <v>95</v>
      </c>
      <c r="B100" s="309" t="s">
        <v>568</v>
      </c>
      <c r="C100" s="301" t="s">
        <v>1366</v>
      </c>
      <c r="E100" s="310"/>
      <c r="F100" s="311"/>
    </row>
    <row r="101" spans="1:6" ht="14.25">
      <c r="A101" s="308">
        <v>96</v>
      </c>
      <c r="B101" s="309" t="s">
        <v>569</v>
      </c>
      <c r="C101" s="301" t="s">
        <v>252</v>
      </c>
      <c r="E101" s="310"/>
      <c r="F101" s="311"/>
    </row>
    <row r="102" spans="1:6" ht="14.25">
      <c r="A102" s="308">
        <v>97</v>
      </c>
      <c r="B102" s="309" t="s">
        <v>570</v>
      </c>
      <c r="C102" s="301" t="s">
        <v>747</v>
      </c>
      <c r="E102" s="310"/>
      <c r="F102" s="311"/>
    </row>
    <row r="103" spans="1:6" ht="14.25">
      <c r="A103" s="308">
        <v>98</v>
      </c>
      <c r="B103" s="309" t="s">
        <v>571</v>
      </c>
      <c r="C103" s="301" t="s">
        <v>1371</v>
      </c>
      <c r="E103" s="310"/>
      <c r="F103" s="311"/>
    </row>
    <row r="104" spans="1:6" ht="14.25">
      <c r="A104" s="308">
        <v>99</v>
      </c>
      <c r="B104" s="309" t="s">
        <v>572</v>
      </c>
      <c r="C104" s="301" t="s">
        <v>178</v>
      </c>
      <c r="E104" s="310"/>
      <c r="F104" s="311"/>
    </row>
    <row r="105" spans="1:6" ht="14.25">
      <c r="A105" s="308">
        <v>100</v>
      </c>
      <c r="B105" s="309" t="s">
        <v>573</v>
      </c>
      <c r="C105" s="301" t="s">
        <v>682</v>
      </c>
      <c r="E105" s="310"/>
      <c r="F105" s="311"/>
    </row>
    <row r="106" spans="1:6" ht="14.25">
      <c r="A106" s="308">
        <v>101</v>
      </c>
      <c r="B106" s="309" t="s">
        <v>574</v>
      </c>
      <c r="C106" s="301" t="s">
        <v>1377</v>
      </c>
      <c r="E106" s="310"/>
      <c r="F106" s="311"/>
    </row>
    <row r="107" spans="1:6" ht="14.25">
      <c r="A107" s="308">
        <v>102</v>
      </c>
      <c r="B107" s="309" t="s">
        <v>575</v>
      </c>
      <c r="C107" s="301" t="s">
        <v>749</v>
      </c>
      <c r="E107" s="310"/>
      <c r="F107" s="311"/>
    </row>
    <row r="108" spans="1:6" ht="14.25">
      <c r="A108" s="308">
        <v>103</v>
      </c>
      <c r="B108" s="309" t="s">
        <v>576</v>
      </c>
      <c r="C108" s="301" t="s">
        <v>750</v>
      </c>
      <c r="E108" s="310"/>
      <c r="F108" s="311"/>
    </row>
    <row r="109" spans="1:6" ht="14.25">
      <c r="A109" s="308">
        <v>104</v>
      </c>
      <c r="B109" s="309" t="s">
        <v>577</v>
      </c>
      <c r="C109" s="301" t="s">
        <v>684</v>
      </c>
      <c r="E109" s="310"/>
      <c r="F109" s="311"/>
    </row>
    <row r="110" spans="1:6" ht="14.25">
      <c r="A110" s="308">
        <v>105</v>
      </c>
      <c r="B110" s="309" t="s">
        <v>578</v>
      </c>
      <c r="C110" s="301" t="s">
        <v>1381</v>
      </c>
      <c r="E110" s="310"/>
      <c r="F110" s="311"/>
    </row>
    <row r="111" spans="1:6" ht="14.25">
      <c r="A111" s="308">
        <v>106</v>
      </c>
      <c r="B111" s="309" t="s">
        <v>1575</v>
      </c>
      <c r="C111" s="301" t="s">
        <v>1384</v>
      </c>
      <c r="E111" s="310"/>
      <c r="F111" s="311"/>
    </row>
    <row r="112" spans="1:6" ht="14.25">
      <c r="A112" s="308">
        <v>107</v>
      </c>
      <c r="B112" s="309" t="s">
        <v>579</v>
      </c>
      <c r="C112" s="301" t="s">
        <v>1391</v>
      </c>
      <c r="E112" s="310"/>
      <c r="F112" s="311"/>
    </row>
    <row r="113" spans="1:6" ht="14.25">
      <c r="A113" s="308">
        <v>108</v>
      </c>
      <c r="B113" s="309" t="s">
        <v>580</v>
      </c>
      <c r="C113" s="301" t="s">
        <v>664</v>
      </c>
      <c r="E113" s="310"/>
      <c r="F113" s="311"/>
    </row>
    <row r="114" spans="1:6" ht="14.25">
      <c r="A114" s="308">
        <v>109</v>
      </c>
      <c r="B114" s="309" t="s">
        <v>581</v>
      </c>
      <c r="C114" s="301" t="s">
        <v>173</v>
      </c>
      <c r="E114" s="310"/>
      <c r="F114" s="311"/>
    </row>
    <row r="115" spans="1:6" ht="14.25">
      <c r="A115" s="308">
        <v>110</v>
      </c>
      <c r="B115" s="309" t="s">
        <v>582</v>
      </c>
      <c r="C115" s="301" t="s">
        <v>668</v>
      </c>
      <c r="E115" s="310"/>
      <c r="F115" s="311"/>
    </row>
    <row r="116" spans="1:6" ht="14.25">
      <c r="A116" s="308">
        <v>111</v>
      </c>
      <c r="B116" s="309" t="s">
        <v>583</v>
      </c>
      <c r="C116" s="301" t="s">
        <v>665</v>
      </c>
      <c r="E116" s="310"/>
      <c r="F116" s="311"/>
    </row>
    <row r="117" spans="1:6" ht="14.25">
      <c r="A117" s="308">
        <v>112</v>
      </c>
      <c r="B117" s="309" t="s">
        <v>584</v>
      </c>
      <c r="C117" s="301" t="s">
        <v>1398</v>
      </c>
      <c r="E117" s="310"/>
      <c r="F117" s="311"/>
    </row>
    <row r="118" spans="1:6" ht="14.25">
      <c r="A118" s="308">
        <v>113</v>
      </c>
      <c r="B118" s="309" t="s">
        <v>585</v>
      </c>
      <c r="C118" s="301" t="s">
        <v>722</v>
      </c>
      <c r="E118" s="310"/>
      <c r="F118" s="311"/>
    </row>
    <row r="119" spans="1:6" ht="14.25">
      <c r="A119" s="308">
        <v>114</v>
      </c>
      <c r="B119" s="309" t="s">
        <v>586</v>
      </c>
      <c r="C119" s="301" t="s">
        <v>723</v>
      </c>
      <c r="E119" s="310"/>
      <c r="F119" s="311"/>
    </row>
    <row r="120" spans="1:6" ht="14.25">
      <c r="A120" s="308">
        <v>115</v>
      </c>
      <c r="B120" s="309" t="s">
        <v>587</v>
      </c>
      <c r="C120" s="301" t="s">
        <v>724</v>
      </c>
      <c r="E120" s="310"/>
      <c r="F120" s="311"/>
    </row>
    <row r="121" spans="1:6" ht="14.25">
      <c r="A121" s="308">
        <v>116</v>
      </c>
      <c r="B121" s="309" t="s">
        <v>588</v>
      </c>
      <c r="C121" s="301" t="s">
        <v>725</v>
      </c>
      <c r="E121" s="310"/>
      <c r="F121" s="311"/>
    </row>
    <row r="122" spans="1:6" ht="14.25">
      <c r="A122" s="308">
        <v>117</v>
      </c>
      <c r="B122" s="309" t="s">
        <v>589</v>
      </c>
      <c r="C122" s="301" t="s">
        <v>727</v>
      </c>
      <c r="E122" s="310"/>
      <c r="F122" s="311"/>
    </row>
    <row r="123" spans="1:6" ht="14.25">
      <c r="A123" s="308">
        <v>118</v>
      </c>
      <c r="B123" s="309" t="s">
        <v>590</v>
      </c>
      <c r="C123" s="301" t="s">
        <v>687</v>
      </c>
      <c r="E123" s="310"/>
      <c r="F123" s="311"/>
    </row>
    <row r="124" spans="1:6" ht="14.25">
      <c r="A124" s="308">
        <v>119</v>
      </c>
      <c r="B124" s="309" t="s">
        <v>591</v>
      </c>
      <c r="C124" s="301" t="s">
        <v>1401</v>
      </c>
      <c r="E124" s="310"/>
      <c r="F124" s="311"/>
    </row>
    <row r="125" spans="1:6" ht="14.25">
      <c r="A125" s="308">
        <v>120</v>
      </c>
      <c r="B125" s="309" t="s">
        <v>592</v>
      </c>
      <c r="C125" s="301" t="s">
        <v>728</v>
      </c>
      <c r="E125" s="310"/>
      <c r="F125" s="311"/>
    </row>
    <row r="126" spans="1:6" ht="14.25">
      <c r="A126" s="308">
        <v>121</v>
      </c>
      <c r="B126" s="309" t="s">
        <v>593</v>
      </c>
      <c r="C126" s="301" t="s">
        <v>729</v>
      </c>
      <c r="E126" s="310"/>
      <c r="F126" s="311"/>
    </row>
    <row r="127" spans="1:6" ht="14.25">
      <c r="A127" s="308">
        <v>122</v>
      </c>
      <c r="B127" s="309" t="s">
        <v>594</v>
      </c>
      <c r="C127" s="301" t="s">
        <v>688</v>
      </c>
      <c r="E127" s="310"/>
      <c r="F127" s="311"/>
    </row>
    <row r="128" spans="1:6" ht="14.25">
      <c r="A128" s="308">
        <v>123</v>
      </c>
      <c r="B128" s="309" t="s">
        <v>595</v>
      </c>
      <c r="C128" s="301" t="s">
        <v>160</v>
      </c>
      <c r="E128" s="310"/>
      <c r="F128" s="311"/>
    </row>
    <row r="129" spans="1:6" ht="14.25">
      <c r="A129" s="308">
        <v>124</v>
      </c>
      <c r="B129" s="309" t="s">
        <v>596</v>
      </c>
      <c r="C129" s="301" t="s">
        <v>1404</v>
      </c>
      <c r="E129" s="310"/>
      <c r="F129" s="311"/>
    </row>
    <row r="130" spans="1:6" ht="14.25">
      <c r="A130" s="308">
        <v>125</v>
      </c>
      <c r="B130" s="309" t="s">
        <v>597</v>
      </c>
      <c r="C130" s="301" t="s">
        <v>158</v>
      </c>
      <c r="E130" s="310"/>
      <c r="F130" s="311"/>
    </row>
    <row r="131" spans="1:6" ht="14.25">
      <c r="A131" s="308">
        <v>126</v>
      </c>
      <c r="B131" s="309" t="s">
        <v>598</v>
      </c>
      <c r="C131" s="301" t="s">
        <v>157</v>
      </c>
      <c r="E131" s="310"/>
      <c r="F131" s="311"/>
    </row>
    <row r="132" spans="1:6" ht="14.25">
      <c r="A132" s="308">
        <v>127</v>
      </c>
      <c r="B132" s="309" t="s">
        <v>599</v>
      </c>
      <c r="C132" s="301" t="s">
        <v>1410</v>
      </c>
      <c r="E132" s="310"/>
      <c r="F132" s="311"/>
    </row>
    <row r="133" spans="1:6" ht="14.25">
      <c r="A133" s="308">
        <v>128</v>
      </c>
      <c r="B133" s="309" t="s">
        <v>600</v>
      </c>
      <c r="C133" s="301" t="s">
        <v>154</v>
      </c>
      <c r="E133" s="310"/>
      <c r="F133" s="311"/>
    </row>
    <row r="134" spans="1:6" ht="14.25">
      <c r="A134" s="308">
        <v>129</v>
      </c>
      <c r="B134" s="309" t="s">
        <v>601</v>
      </c>
      <c r="C134" s="301" t="s">
        <v>660</v>
      </c>
      <c r="E134" s="310"/>
      <c r="F134" s="311"/>
    </row>
    <row r="135" spans="1:6" ht="14.25">
      <c r="A135" s="308">
        <v>130</v>
      </c>
      <c r="B135" s="309" t="s">
        <v>602</v>
      </c>
      <c r="C135" s="301" t="s">
        <v>689</v>
      </c>
      <c r="E135" s="310"/>
      <c r="F135" s="311"/>
    </row>
    <row r="136" spans="1:6" ht="14.25">
      <c r="A136" s="308">
        <v>131</v>
      </c>
      <c r="B136" s="309" t="s">
        <v>942</v>
      </c>
      <c r="C136" s="301" t="s">
        <v>730</v>
      </c>
      <c r="E136" s="310"/>
      <c r="F136" s="311"/>
    </row>
    <row r="137" spans="1:6" ht="14.25">
      <c r="A137" s="308">
        <v>132</v>
      </c>
      <c r="B137" s="309" t="s">
        <v>603</v>
      </c>
      <c r="C137" s="301" t="s">
        <v>666</v>
      </c>
      <c r="E137" s="310"/>
      <c r="F137" s="311"/>
    </row>
    <row r="138" spans="1:6" ht="14.25">
      <c r="A138" s="308">
        <v>133</v>
      </c>
      <c r="B138" s="309" t="s">
        <v>604</v>
      </c>
      <c r="C138" s="301" t="s">
        <v>1416</v>
      </c>
      <c r="E138" s="310"/>
      <c r="F138" s="311"/>
    </row>
    <row r="139" spans="1:6" ht="14.25">
      <c r="A139" s="308">
        <v>134</v>
      </c>
      <c r="B139" s="309" t="s">
        <v>605</v>
      </c>
      <c r="C139" s="301" t="s">
        <v>667</v>
      </c>
      <c r="E139" s="310"/>
      <c r="F139" s="311"/>
    </row>
    <row r="140" spans="1:6" ht="14.25">
      <c r="A140" s="308">
        <v>135</v>
      </c>
      <c r="B140" s="309" t="s">
        <v>606</v>
      </c>
      <c r="C140" s="301" t="s">
        <v>732</v>
      </c>
      <c r="E140" s="310"/>
      <c r="F140" s="311"/>
    </row>
    <row r="141" spans="1:6" ht="14.25">
      <c r="A141" s="308">
        <v>136</v>
      </c>
      <c r="B141" s="309" t="s">
        <v>607</v>
      </c>
      <c r="C141" s="301" t="s">
        <v>733</v>
      </c>
      <c r="E141" s="310"/>
      <c r="F141" s="311"/>
    </row>
    <row r="142" spans="1:6" ht="14.25">
      <c r="A142" s="308">
        <v>137</v>
      </c>
      <c r="B142" s="309" t="s">
        <v>608</v>
      </c>
      <c r="C142" s="301" t="s">
        <v>751</v>
      </c>
      <c r="E142" s="310"/>
      <c r="F142" s="311"/>
    </row>
    <row r="143" spans="1:6" ht="14.25">
      <c r="A143" s="308">
        <v>138</v>
      </c>
      <c r="B143" s="309" t="s">
        <v>941</v>
      </c>
      <c r="C143" s="301" t="s">
        <v>734</v>
      </c>
      <c r="E143" s="310"/>
      <c r="F143" s="311"/>
    </row>
    <row r="144" spans="1:6" ht="14.25">
      <c r="A144" s="308">
        <v>139</v>
      </c>
      <c r="B144" s="309" t="s">
        <v>609</v>
      </c>
      <c r="C144" s="301" t="s">
        <v>1424</v>
      </c>
      <c r="E144" s="310"/>
      <c r="F144" s="311"/>
    </row>
    <row r="145" spans="1:6" ht="14.25">
      <c r="A145" s="308">
        <v>140</v>
      </c>
      <c r="B145" s="309" t="s">
        <v>610</v>
      </c>
      <c r="C145" s="301" t="s">
        <v>1427</v>
      </c>
      <c r="E145" s="310"/>
      <c r="F145" s="311"/>
    </row>
    <row r="146" spans="1:6" ht="14.25">
      <c r="A146" s="308">
        <v>141</v>
      </c>
      <c r="B146" s="309" t="s">
        <v>611</v>
      </c>
      <c r="C146" s="301" t="s">
        <v>735</v>
      </c>
      <c r="E146" s="310"/>
      <c r="F146" s="311"/>
    </row>
    <row r="147" spans="1:6" ht="14.25">
      <c r="A147" s="308">
        <v>142</v>
      </c>
      <c r="B147" s="309" t="s">
        <v>612</v>
      </c>
      <c r="C147" s="301" t="s">
        <v>1430</v>
      </c>
      <c r="E147" s="310"/>
      <c r="F147" s="311"/>
    </row>
    <row r="148" spans="1:6" ht="14.25">
      <c r="A148" s="308">
        <v>143</v>
      </c>
      <c r="B148" s="309" t="s">
        <v>613</v>
      </c>
      <c r="C148" s="301" t="s">
        <v>736</v>
      </c>
      <c r="E148" s="310"/>
      <c r="F148" s="311"/>
    </row>
    <row r="149" spans="1:6" ht="14.25">
      <c r="A149" s="308">
        <v>144</v>
      </c>
      <c r="B149" s="309" t="s">
        <v>614</v>
      </c>
      <c r="C149" s="301" t="s">
        <v>752</v>
      </c>
      <c r="E149" s="310"/>
      <c r="F149" s="311"/>
    </row>
    <row r="150" spans="1:6" ht="14.25">
      <c r="A150" s="308">
        <v>145</v>
      </c>
      <c r="B150" s="309" t="s">
        <v>615</v>
      </c>
      <c r="C150" s="301" t="s">
        <v>753</v>
      </c>
      <c r="E150" s="310"/>
      <c r="F150" s="311"/>
    </row>
    <row r="151" spans="1:6" ht="14.25">
      <c r="A151" s="308">
        <v>146</v>
      </c>
      <c r="B151" s="309" t="s">
        <v>616</v>
      </c>
      <c r="C151" s="301" t="s">
        <v>754</v>
      </c>
      <c r="E151" s="310"/>
      <c r="F151" s="311"/>
    </row>
    <row r="152" spans="1:6" ht="14.25">
      <c r="A152" s="308">
        <v>147</v>
      </c>
      <c r="B152" s="309" t="s">
        <v>617</v>
      </c>
      <c r="C152" s="301" t="s">
        <v>737</v>
      </c>
      <c r="E152" s="310"/>
      <c r="F152" s="311"/>
    </row>
    <row r="153" spans="1:6" ht="14.25">
      <c r="A153" s="308">
        <v>148</v>
      </c>
      <c r="B153" s="309" t="s">
        <v>618</v>
      </c>
      <c r="C153" s="301" t="s">
        <v>1438</v>
      </c>
      <c r="E153" s="310"/>
      <c r="F153" s="311"/>
    </row>
    <row r="154" spans="1:6" ht="14.25">
      <c r="A154" s="308">
        <v>149</v>
      </c>
      <c r="B154" s="309" t="s">
        <v>619</v>
      </c>
      <c r="C154" s="301" t="s">
        <v>140</v>
      </c>
      <c r="E154" s="310"/>
      <c r="F154" s="311"/>
    </row>
    <row r="155" spans="1:6" ht="14.25">
      <c r="A155" s="308">
        <v>150</v>
      </c>
      <c r="B155" s="309" t="s">
        <v>620</v>
      </c>
      <c r="C155" s="301" t="s">
        <v>691</v>
      </c>
      <c r="E155" s="310"/>
      <c r="F155" s="311"/>
    </row>
    <row r="156" spans="1:6" ht="14.25">
      <c r="A156" s="308">
        <v>151</v>
      </c>
      <c r="B156" s="309" t="s">
        <v>621</v>
      </c>
      <c r="C156" s="301" t="s">
        <v>1444</v>
      </c>
      <c r="E156" s="313"/>
      <c r="F156" s="311"/>
    </row>
    <row r="157" spans="1:6" ht="14.25">
      <c r="A157" s="308">
        <v>152</v>
      </c>
      <c r="B157" s="309" t="s">
        <v>622</v>
      </c>
      <c r="C157" s="301" t="s">
        <v>1447</v>
      </c>
      <c r="E157" s="313"/>
      <c r="F157" s="311"/>
    </row>
    <row r="158" spans="1:6" ht="14.25">
      <c r="A158" s="308">
        <v>153</v>
      </c>
      <c r="B158" s="309" t="s">
        <v>623</v>
      </c>
      <c r="C158" s="301" t="s">
        <v>740</v>
      </c>
      <c r="E158" s="313"/>
      <c r="F158" s="311"/>
    </row>
    <row r="159" spans="1:6" ht="14.25">
      <c r="A159" s="308">
        <v>154</v>
      </c>
      <c r="B159" s="309" t="s">
        <v>624</v>
      </c>
      <c r="C159" s="301" t="s">
        <v>741</v>
      </c>
      <c r="E159" s="313"/>
      <c r="F159" s="311"/>
    </row>
    <row r="160" spans="1:6" ht="14.25">
      <c r="A160" s="312">
        <v>155</v>
      </c>
      <c r="B160" s="309" t="s">
        <v>2020</v>
      </c>
      <c r="C160" s="301" t="s">
        <v>1968</v>
      </c>
      <c r="E160" s="313"/>
      <c r="F160" s="311"/>
    </row>
    <row r="161" spans="1:6" ht="14.25">
      <c r="A161" s="312">
        <v>156</v>
      </c>
      <c r="B161" s="309" t="s">
        <v>2021</v>
      </c>
      <c r="C161" s="301" t="s">
        <v>2022</v>
      </c>
      <c r="E161" s="313"/>
      <c r="F161" s="311"/>
    </row>
    <row r="162" spans="1:6" ht="14.25">
      <c r="A162" s="312">
        <v>157</v>
      </c>
      <c r="B162" s="309" t="s">
        <v>2023</v>
      </c>
      <c r="C162" s="301" t="s">
        <v>2008</v>
      </c>
      <c r="E162" s="313"/>
      <c r="F162" s="311"/>
    </row>
    <row r="163" spans="1:6" ht="14.25">
      <c r="A163" s="312"/>
      <c r="B163" s="309"/>
      <c r="C163" s="301"/>
      <c r="E163" s="313"/>
      <c r="F163" s="311"/>
    </row>
    <row r="164" spans="1:6" ht="14.25">
      <c r="A164" s="308"/>
      <c r="B164" s="309"/>
      <c r="C164" s="301"/>
      <c r="E164" s="313"/>
      <c r="F164" s="311"/>
    </row>
    <row r="165" spans="1:6" ht="14.25">
      <c r="A165" s="314">
        <v>200</v>
      </c>
      <c r="B165" s="309" t="s">
        <v>954</v>
      </c>
      <c r="C165" s="301" t="s">
        <v>1614</v>
      </c>
      <c r="E165" s="313"/>
      <c r="F165" s="311"/>
    </row>
  </sheetData>
  <sheetProtection algorithmName="SHA-512" hashValue="uu/MkPoMnKIBXYeE19P/ksUJ+sXy2i8jnQuDy1GIJQz/mN2F1a3bDQiUMuGuwQpAdXLfK5hWc9IvDV3WLzSQdQ==" saltValue="3sxvvs1I8qxfc+O70EOYSw==" spinCount="100000" sheet="1" sort="0" autoFilter="0"/>
  <autoFilter ref="A5:F5" xr:uid="{E8DFB997-C0F4-4F3E-B953-B31E82BF5A65}"/>
  <mergeCells count="3">
    <mergeCell ref="A3:A5"/>
    <mergeCell ref="B3:B5"/>
    <mergeCell ref="C3:C5"/>
  </mergeCells>
  <phoneticPr fontId="4"/>
  <conditionalFormatting sqref="A6:A157">
    <cfRule type="duplicateValues" dxfId="37" priority="4"/>
  </conditionalFormatting>
  <conditionalFormatting sqref="A158">
    <cfRule type="duplicateValues" dxfId="36" priority="3"/>
  </conditionalFormatting>
  <conditionalFormatting sqref="A159">
    <cfRule type="duplicateValues" dxfId="35" priority="2"/>
  </conditionalFormatting>
  <conditionalFormatting sqref="A160:A164">
    <cfRule type="duplicateValues" dxfId="34" priority="38"/>
  </conditionalFormatting>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5A0CF-6073-40BD-96EB-AB967A118AD9}">
  <sheetPr codeName="Sheet15"/>
  <dimension ref="A1:AN13"/>
  <sheetViews>
    <sheetView view="pageBreakPreview" topLeftCell="B1" zoomScaleNormal="100" zoomScaleSheetLayoutView="100" workbookViewId="0">
      <selection activeCell="AH1" sqref="AH1"/>
    </sheetView>
  </sheetViews>
  <sheetFormatPr defaultRowHeight="13.5"/>
  <cols>
    <col min="1" max="8" width="3.75" customWidth="1"/>
    <col min="9" max="13" width="3.875" customWidth="1"/>
    <col min="14" max="20" width="4.375" customWidth="1"/>
    <col min="21" max="26" width="3.75" customWidth="1"/>
    <col min="28" max="41" width="3.75" customWidth="1"/>
  </cols>
  <sheetData>
    <row r="1" spans="1:40" ht="15.6" customHeight="1" thickBot="1">
      <c r="A1" s="6"/>
      <c r="B1" s="6"/>
      <c r="C1" s="6"/>
      <c r="D1" s="6"/>
      <c r="E1" s="6"/>
      <c r="F1" s="6"/>
      <c r="G1" s="6"/>
      <c r="H1" s="6"/>
      <c r="I1" s="6"/>
      <c r="J1" s="6"/>
      <c r="K1" s="6"/>
      <c r="L1" s="6"/>
      <c r="M1" s="6"/>
      <c r="N1" s="6"/>
      <c r="O1" s="6"/>
      <c r="P1" s="6"/>
      <c r="Q1" s="6"/>
      <c r="R1" s="6"/>
      <c r="S1" s="6"/>
      <c r="T1" s="6"/>
      <c r="U1" s="6"/>
      <c r="V1" s="6"/>
      <c r="W1" s="6"/>
      <c r="X1" s="6"/>
      <c r="Y1" s="6"/>
      <c r="AA1" s="7">
        <v>2</v>
      </c>
      <c r="AE1" s="20">
        <v>2</v>
      </c>
      <c r="AF1" s="7" t="s">
        <v>635</v>
      </c>
      <c r="AG1" s="20">
        <v>2</v>
      </c>
      <c r="AH1" s="7" t="s">
        <v>636</v>
      </c>
    </row>
    <row r="2" spans="1:40" ht="22.5" customHeight="1">
      <c r="A2" s="6"/>
      <c r="B2" s="6"/>
      <c r="C2" s="6"/>
      <c r="D2" s="6"/>
      <c r="E2" s="6"/>
      <c r="F2" s="680" t="str">
        <f ca="1">LEFT(VLOOKUP(AA1,INDIRECT(AG13),AG9,FALSE),3)&amp;"‐"&amp;RIGHT(VLOOKUP(AA1,INDIRECT(AG13),AG9,FALSE),4)</f>
        <v>305‐0817</v>
      </c>
      <c r="G2" s="680"/>
      <c r="H2" s="680"/>
      <c r="I2" s="680"/>
      <c r="J2" s="680"/>
      <c r="K2" s="680"/>
      <c r="L2" s="6"/>
      <c r="M2" s="6"/>
      <c r="N2" s="6"/>
      <c r="O2" s="6"/>
      <c r="P2" s="6"/>
      <c r="Q2" s="6"/>
      <c r="R2" s="6"/>
      <c r="S2" s="6"/>
      <c r="T2" s="6"/>
      <c r="U2" s="6"/>
      <c r="V2" s="6"/>
      <c r="W2" s="6"/>
      <c r="X2" s="6"/>
      <c r="Y2" s="6"/>
      <c r="AE2" t="s">
        <v>646</v>
      </c>
    </row>
    <row r="3" spans="1:40" ht="5.0999999999999996" customHeight="1" thickBot="1">
      <c r="A3" s="6"/>
      <c r="B3" s="6"/>
      <c r="C3" s="6"/>
      <c r="D3" s="6"/>
      <c r="E3" s="6"/>
      <c r="F3" s="6"/>
      <c r="G3" s="6"/>
      <c r="H3" s="6"/>
      <c r="I3" s="6"/>
      <c r="J3" s="6"/>
      <c r="K3" s="6"/>
      <c r="L3" s="6"/>
      <c r="M3" s="6"/>
      <c r="N3" s="6"/>
      <c r="O3" s="6"/>
      <c r="P3" s="6"/>
      <c r="Q3" s="6"/>
      <c r="R3" s="6"/>
      <c r="S3" s="6"/>
      <c r="T3" s="6"/>
      <c r="U3" s="6"/>
      <c r="V3" s="6"/>
      <c r="W3" s="6"/>
      <c r="X3" s="6"/>
      <c r="Y3" s="6"/>
    </row>
    <row r="4" spans="1:40" ht="22.5" customHeight="1" thickBot="1">
      <c r="A4" s="6"/>
      <c r="B4" s="6"/>
      <c r="C4" s="6"/>
      <c r="D4" s="6"/>
      <c r="E4" s="6"/>
      <c r="F4" s="681" t="str">
        <f ca="1">VLOOKUP(AA1,INDIRECT(AG13),AG10,FALSE)</f>
        <v>つくば市研究学園4-4-11</v>
      </c>
      <c r="G4" s="681"/>
      <c r="H4" s="681"/>
      <c r="I4" s="681"/>
      <c r="J4" s="681"/>
      <c r="K4" s="681"/>
      <c r="L4" s="681"/>
      <c r="M4" s="681"/>
      <c r="N4" s="681"/>
      <c r="O4" s="681"/>
      <c r="P4" s="681"/>
      <c r="Q4" s="681"/>
      <c r="R4" s="681"/>
      <c r="S4" s="8"/>
      <c r="T4" s="6"/>
      <c r="U4" s="6"/>
      <c r="V4" s="6"/>
      <c r="W4" s="6"/>
      <c r="X4" s="6"/>
      <c r="Y4" s="6"/>
      <c r="AE4" s="677" t="s">
        <v>645</v>
      </c>
      <c r="AF4" s="678"/>
      <c r="AG4" s="678"/>
      <c r="AH4" s="678"/>
      <c r="AI4" s="678"/>
      <c r="AJ4" s="678"/>
      <c r="AK4" s="678"/>
      <c r="AL4" s="678"/>
      <c r="AM4" s="679"/>
    </row>
    <row r="5" spans="1:40" ht="22.5" customHeight="1">
      <c r="A5" s="6"/>
      <c r="B5" s="6"/>
      <c r="C5" s="6"/>
      <c r="D5" s="6"/>
      <c r="E5" s="6"/>
      <c r="F5" s="9"/>
      <c r="G5" s="681" t="str">
        <f ca="1">IF(VLOOKUP(AA1,INDIRECT(AG13),AG11,FALSE)="","",VLOOKUP(AA1,INDIRECT(AG13),AG11,FALSE))</f>
        <v/>
      </c>
      <c r="H5" s="681"/>
      <c r="I5" s="681"/>
      <c r="J5" s="681"/>
      <c r="K5" s="681"/>
      <c r="L5" s="681"/>
      <c r="M5" s="681"/>
      <c r="N5" s="681"/>
      <c r="O5" s="681"/>
      <c r="P5" s="681"/>
      <c r="Q5" s="681"/>
      <c r="R5" s="681"/>
      <c r="S5" s="8"/>
      <c r="T5" s="6"/>
      <c r="U5" s="6"/>
      <c r="V5" s="6"/>
      <c r="W5" s="6"/>
      <c r="X5" s="6"/>
      <c r="Y5" s="6"/>
      <c r="AE5" t="s">
        <v>647</v>
      </c>
    </row>
    <row r="6" spans="1:40" ht="9.9499999999999993" customHeight="1">
      <c r="A6" s="6"/>
      <c r="B6" s="6"/>
      <c r="C6" s="6"/>
      <c r="D6" s="6"/>
      <c r="E6" s="6"/>
      <c r="F6" s="6"/>
      <c r="G6" s="6"/>
      <c r="H6" s="6"/>
      <c r="I6" s="6"/>
      <c r="J6" s="6"/>
      <c r="K6" s="6"/>
      <c r="L6" s="6"/>
      <c r="M6" s="6"/>
      <c r="N6" s="6"/>
      <c r="O6" s="6"/>
      <c r="P6" s="6"/>
      <c r="Q6" s="6"/>
      <c r="R6" s="6"/>
      <c r="S6" s="6"/>
      <c r="T6" s="6"/>
      <c r="U6" s="6"/>
      <c r="V6" s="6"/>
      <c r="W6" s="6"/>
      <c r="X6" s="6"/>
      <c r="Y6" s="6"/>
    </row>
    <row r="7" spans="1:40" ht="9.9499999999999993" customHeight="1">
      <c r="A7" s="6"/>
      <c r="B7" s="6"/>
      <c r="C7" s="6"/>
      <c r="D7" s="6"/>
      <c r="E7" s="6"/>
      <c r="F7" s="6"/>
      <c r="G7" s="6"/>
      <c r="H7" s="6"/>
      <c r="I7" s="6"/>
      <c r="J7" s="6"/>
      <c r="K7" s="6"/>
      <c r="L7" s="6"/>
      <c r="M7" s="6"/>
      <c r="N7" s="6"/>
      <c r="O7" s="6"/>
      <c r="P7" s="6"/>
      <c r="Q7" s="6"/>
      <c r="R7" s="6"/>
      <c r="S7" s="6"/>
      <c r="T7" s="6"/>
      <c r="U7" s="6"/>
      <c r="V7" s="6"/>
      <c r="W7" s="6"/>
      <c r="X7" s="6"/>
      <c r="Y7" s="6"/>
    </row>
    <row r="8" spans="1:40" ht="26.45" customHeight="1">
      <c r="A8" s="6"/>
      <c r="B8" s="6"/>
      <c r="C8" s="6"/>
      <c r="D8" s="6"/>
      <c r="E8" s="6"/>
      <c r="F8" s="682" t="str">
        <f ca="1">VLOOKUP(AA1,INDIRECT(AG13),AG12,FALSE)&amp;"　御中"</f>
        <v>あおきこどもクリニック　御中</v>
      </c>
      <c r="G8" s="682"/>
      <c r="H8" s="682"/>
      <c r="I8" s="682"/>
      <c r="J8" s="682"/>
      <c r="K8" s="682"/>
      <c r="L8" s="682"/>
      <c r="M8" s="682"/>
      <c r="N8" s="682"/>
      <c r="O8" s="682"/>
      <c r="P8" s="682"/>
      <c r="Q8" s="682"/>
      <c r="R8" s="682"/>
      <c r="S8" s="8"/>
      <c r="T8" s="6"/>
      <c r="U8" s="6"/>
      <c r="V8" s="6"/>
      <c r="W8" s="6"/>
      <c r="X8" s="6"/>
      <c r="Y8" s="6"/>
    </row>
    <row r="9" spans="1:40" ht="15.95" customHeight="1">
      <c r="A9" s="6"/>
      <c r="B9" s="6"/>
      <c r="C9" s="6"/>
      <c r="D9" s="6"/>
      <c r="E9" s="6"/>
      <c r="F9" s="6"/>
      <c r="G9" s="6"/>
      <c r="H9" s="6"/>
      <c r="I9" s="6"/>
      <c r="J9" s="6"/>
      <c r="K9" s="6"/>
      <c r="L9" s="6"/>
      <c r="M9" s="6"/>
      <c r="N9" s="10"/>
      <c r="O9" s="10"/>
      <c r="P9" s="10"/>
      <c r="Q9" s="10"/>
      <c r="R9" s="10"/>
      <c r="S9" s="10"/>
      <c r="T9" s="10"/>
      <c r="U9" s="6"/>
      <c r="V9" s="6"/>
      <c r="W9" s="6"/>
      <c r="X9" s="6"/>
      <c r="Y9" s="6"/>
      <c r="AB9" s="24" t="s">
        <v>640</v>
      </c>
      <c r="AC9" s="3"/>
      <c r="AD9" s="3"/>
      <c r="AE9" s="3"/>
      <c r="AF9" s="25"/>
      <c r="AG9" s="26">
        <v>7</v>
      </c>
    </row>
    <row r="10" spans="1:40" ht="15.95" customHeight="1">
      <c r="A10" s="6"/>
      <c r="B10" s="6"/>
      <c r="C10" s="6"/>
      <c r="D10" s="6"/>
      <c r="E10" s="6"/>
      <c r="F10" s="6"/>
      <c r="G10" s="6"/>
      <c r="H10" s="6"/>
      <c r="I10" s="6"/>
      <c r="J10" s="6"/>
      <c r="K10" s="6"/>
      <c r="L10" s="6"/>
      <c r="M10" s="6"/>
      <c r="N10" s="10"/>
      <c r="O10" s="10"/>
      <c r="P10" s="10"/>
      <c r="Q10" s="10"/>
      <c r="R10" s="10"/>
      <c r="S10" s="10"/>
      <c r="T10" s="10"/>
      <c r="U10" s="6"/>
      <c r="V10" s="6"/>
      <c r="W10" s="6"/>
      <c r="X10" s="6"/>
      <c r="Y10" s="6"/>
      <c r="AB10" s="24" t="s">
        <v>641</v>
      </c>
      <c r="AC10" s="3"/>
      <c r="AD10" s="3"/>
      <c r="AE10" s="3"/>
      <c r="AF10" s="25"/>
      <c r="AG10" s="26">
        <v>51</v>
      </c>
    </row>
    <row r="11" spans="1:40" ht="15.95" customHeight="1">
      <c r="A11" s="6"/>
      <c r="B11" s="6"/>
      <c r="C11" s="6"/>
      <c r="D11" s="6"/>
      <c r="E11" s="6"/>
      <c r="F11" s="6"/>
      <c r="G11" s="6"/>
      <c r="H11" s="6"/>
      <c r="I11" s="6"/>
      <c r="J11" s="6"/>
      <c r="K11" s="6"/>
      <c r="L11" s="6"/>
      <c r="M11" s="6"/>
      <c r="N11" s="6"/>
      <c r="O11" s="6"/>
      <c r="P11" s="6"/>
      <c r="Q11" s="6"/>
      <c r="R11" s="6"/>
      <c r="S11" s="6"/>
      <c r="T11" s="6"/>
      <c r="U11" s="6"/>
      <c r="V11" s="6"/>
      <c r="W11" s="6"/>
      <c r="X11" s="6"/>
      <c r="Y11" s="6"/>
      <c r="AB11" s="24" t="s">
        <v>642</v>
      </c>
      <c r="AC11" s="3"/>
      <c r="AD11" s="3"/>
      <c r="AE11" s="3"/>
      <c r="AF11" s="25"/>
      <c r="AG11" s="26">
        <v>52</v>
      </c>
    </row>
    <row r="12" spans="1:40" ht="22.5" customHeight="1">
      <c r="A12" s="6"/>
      <c r="B12" s="6"/>
      <c r="C12" s="6"/>
      <c r="D12" s="6"/>
      <c r="E12" s="6"/>
      <c r="F12" s="6"/>
      <c r="G12" s="6"/>
      <c r="H12" s="6"/>
      <c r="I12" s="676"/>
      <c r="J12" s="676"/>
      <c r="K12" s="676"/>
      <c r="L12" s="676"/>
      <c r="M12" s="676"/>
      <c r="N12" s="676"/>
      <c r="O12" s="676"/>
      <c r="P12" s="676"/>
      <c r="Q12" s="676"/>
      <c r="R12" s="8"/>
      <c r="S12" s="6"/>
      <c r="T12" s="6"/>
      <c r="U12" s="6"/>
      <c r="V12" s="6"/>
      <c r="W12" s="6"/>
      <c r="X12" s="6"/>
      <c r="Y12" s="6"/>
      <c r="AB12" s="21" t="s">
        <v>643</v>
      </c>
      <c r="AC12" s="22"/>
      <c r="AD12" s="22"/>
      <c r="AE12" s="22"/>
      <c r="AF12" s="23"/>
      <c r="AG12" s="27">
        <v>3</v>
      </c>
    </row>
    <row r="13" spans="1:40" ht="15" customHeight="1">
      <c r="A13" s="6"/>
      <c r="B13" s="6"/>
      <c r="C13" s="6"/>
      <c r="D13" s="6"/>
      <c r="E13" s="6"/>
      <c r="F13" s="6"/>
      <c r="G13" s="6"/>
      <c r="H13" s="6"/>
      <c r="I13" s="6"/>
      <c r="J13" s="6"/>
      <c r="K13" s="6"/>
      <c r="L13" s="6"/>
      <c r="M13" s="6"/>
      <c r="N13" s="6"/>
      <c r="O13" s="6"/>
      <c r="P13" s="6"/>
      <c r="Q13" s="6"/>
      <c r="R13" s="6"/>
      <c r="S13" s="6"/>
      <c r="T13" s="6"/>
      <c r="U13" s="6"/>
      <c r="V13" s="6"/>
      <c r="W13" s="6"/>
      <c r="X13" s="6"/>
      <c r="Y13" s="6"/>
      <c r="AB13" s="24" t="s">
        <v>928</v>
      </c>
      <c r="AC13" s="3"/>
      <c r="AD13" s="3"/>
      <c r="AE13" s="3"/>
      <c r="AF13" s="25"/>
      <c r="AG13" s="28" t="s">
        <v>1578</v>
      </c>
      <c r="AH13" s="3"/>
      <c r="AI13" s="3"/>
      <c r="AJ13" s="3"/>
      <c r="AK13" s="3"/>
      <c r="AL13" s="3"/>
      <c r="AM13" s="3"/>
      <c r="AN13" s="25"/>
    </row>
  </sheetData>
  <mergeCells count="6">
    <mergeCell ref="I12:Q12"/>
    <mergeCell ref="AE4:AM4"/>
    <mergeCell ref="F2:K2"/>
    <mergeCell ref="F4:R4"/>
    <mergeCell ref="G5:R5"/>
    <mergeCell ref="F8:R8"/>
  </mergeCells>
  <phoneticPr fontId="4"/>
  <pageMargins left="0.7" right="0.7" top="0.75" bottom="0.75" header="0.3" footer="0.3"/>
  <pageSetup paperSize="7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範囲指定印刷_封筒">
                <anchor moveWithCells="1" sizeWithCells="1">
                  <from>
                    <xdr:col>28</xdr:col>
                    <xdr:colOff>0</xdr:colOff>
                    <xdr:row>1</xdr:row>
                    <xdr:rowOff>66675</xdr:rowOff>
                  </from>
                  <to>
                    <xdr:col>30</xdr:col>
                    <xdr:colOff>0</xdr:colOff>
                    <xdr:row>1</xdr:row>
                    <xdr:rowOff>276225</xdr:rowOff>
                  </to>
                </anchor>
              </controlPr>
            </control>
          </mc:Choice>
        </mc:AlternateContent>
        <mc:AlternateContent xmlns:mc="http://schemas.openxmlformats.org/markup-compatibility/2006">
          <mc:Choice Requires="x14">
            <control shapeId="21506" r:id="rId5" name="Button 2">
              <controlPr defaultSize="0" print="0" autoFill="0" autoPict="0" macro="[0]!種類指定印刷_封筒">
                <anchor moveWithCells="1" sizeWithCells="1">
                  <from>
                    <xdr:col>28</xdr:col>
                    <xdr:colOff>0</xdr:colOff>
                    <xdr:row>4</xdr:row>
                    <xdr:rowOff>57150</xdr:rowOff>
                  </from>
                  <to>
                    <xdr:col>29</xdr:col>
                    <xdr:colOff>257175</xdr:colOff>
                    <xdr:row>4</xdr:row>
                    <xdr:rowOff>276225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E1A07-B50D-4347-AC29-C3A7942A334E}">
  <sheetPr codeName="Sheet16">
    <pageSetUpPr fitToPage="1"/>
  </sheetPr>
  <dimension ref="A1:AB168"/>
  <sheetViews>
    <sheetView view="pageBreakPreview" topLeftCell="A89" zoomScale="70" zoomScaleNormal="60" zoomScaleSheetLayoutView="70" workbookViewId="0">
      <selection activeCell="AA79" sqref="AA79"/>
    </sheetView>
  </sheetViews>
  <sheetFormatPr defaultRowHeight="24"/>
  <cols>
    <col min="1" max="1" width="10" style="42" customWidth="1"/>
    <col min="2" max="2" width="26.125" customWidth="1"/>
    <col min="3" max="3" width="6.75" style="44" customWidth="1"/>
    <col min="4" max="4" width="13" style="4" customWidth="1"/>
    <col min="5" max="16" width="3.875" customWidth="1"/>
    <col min="17" max="18" width="5.375" style="19" customWidth="1"/>
    <col min="19" max="20" width="3.875" customWidth="1"/>
    <col min="21" max="22" width="5.375" customWidth="1"/>
    <col min="23" max="24" width="5.375" style="19" customWidth="1"/>
    <col min="25" max="25" width="3.875" customWidth="1"/>
    <col min="26" max="26" width="39" customWidth="1"/>
  </cols>
  <sheetData>
    <row r="1" spans="1:28" ht="66" customHeight="1">
      <c r="B1" s="692" t="str">
        <f>'印刷等(編集しない)'!S10&amp;"　つくば市予防接種協力医療機関一覧"</f>
        <v>令和８年度　つくば市予防接種協力医療機関一覧</v>
      </c>
      <c r="C1" s="692"/>
      <c r="D1" s="692"/>
      <c r="E1" s="692"/>
      <c r="F1" s="692"/>
      <c r="G1" s="692"/>
      <c r="H1" s="692"/>
      <c r="I1" s="692"/>
      <c r="J1" s="692"/>
      <c r="K1" s="692"/>
      <c r="L1" s="692"/>
      <c r="M1" s="692"/>
      <c r="N1" s="692"/>
      <c r="O1" s="692"/>
      <c r="P1" s="692"/>
      <c r="Q1" s="692"/>
      <c r="R1" s="692"/>
      <c r="S1" s="692"/>
      <c r="T1" s="692"/>
      <c r="U1" s="692"/>
      <c r="V1" s="692"/>
      <c r="W1" s="692"/>
      <c r="X1" s="692"/>
      <c r="Y1" s="692"/>
      <c r="Z1" s="692"/>
      <c r="AB1" t="s">
        <v>987</v>
      </c>
    </row>
    <row r="2" spans="1:28">
      <c r="B2" s="333" t="s">
        <v>1628</v>
      </c>
      <c r="C2" s="31"/>
      <c r="D2" s="31"/>
      <c r="E2" s="31"/>
      <c r="F2" s="31"/>
      <c r="G2" s="31"/>
      <c r="H2" s="31"/>
      <c r="I2" s="31"/>
      <c r="J2" s="31"/>
      <c r="K2" s="31"/>
      <c r="L2" s="31"/>
      <c r="M2" s="31"/>
      <c r="N2" s="31"/>
      <c r="O2" s="31"/>
      <c r="P2" s="31"/>
      <c r="Q2" s="31"/>
      <c r="R2" s="31"/>
      <c r="S2" s="31"/>
      <c r="T2" s="31"/>
      <c r="U2" s="31"/>
      <c r="V2" s="31"/>
      <c r="W2" s="31"/>
      <c r="X2" s="31"/>
      <c r="Y2" s="31"/>
      <c r="Z2" s="31"/>
    </row>
    <row r="3" spans="1:28" ht="39" customHeight="1">
      <c r="B3" s="333" t="s">
        <v>961</v>
      </c>
      <c r="C3" s="31"/>
      <c r="D3" s="31"/>
      <c r="E3" s="31"/>
      <c r="F3" s="31"/>
      <c r="G3" s="31"/>
      <c r="H3" s="31"/>
      <c r="I3" s="31"/>
      <c r="J3" s="31"/>
      <c r="K3" s="31"/>
      <c r="L3" s="31"/>
      <c r="M3" s="31"/>
      <c r="N3" s="31"/>
      <c r="O3" s="31"/>
      <c r="P3" s="31"/>
      <c r="Q3" s="31"/>
      <c r="R3" s="31"/>
      <c r="S3" s="31"/>
      <c r="T3" s="31"/>
      <c r="U3" s="31"/>
      <c r="V3" s="31"/>
      <c r="W3" s="31"/>
      <c r="X3" s="31"/>
      <c r="Y3" s="31"/>
      <c r="Z3" s="334" t="s">
        <v>2025</v>
      </c>
      <c r="AB3" t="s">
        <v>988</v>
      </c>
    </row>
    <row r="4" spans="1:28" hidden="1">
      <c r="B4" s="32">
        <v>2</v>
      </c>
      <c r="C4" s="32">
        <v>5</v>
      </c>
      <c r="D4" s="32">
        <v>8</v>
      </c>
      <c r="E4" s="32">
        <v>14</v>
      </c>
      <c r="F4" s="32">
        <v>15</v>
      </c>
      <c r="G4" s="32">
        <v>16</v>
      </c>
      <c r="H4" s="32">
        <v>17</v>
      </c>
      <c r="I4" s="32">
        <v>18</v>
      </c>
      <c r="J4" s="32">
        <v>21</v>
      </c>
      <c r="K4" s="32">
        <v>22</v>
      </c>
      <c r="L4" s="32">
        <v>25</v>
      </c>
      <c r="M4" s="32">
        <v>26</v>
      </c>
      <c r="N4" s="32">
        <v>27</v>
      </c>
      <c r="O4" s="32">
        <v>28</v>
      </c>
      <c r="P4" s="32">
        <v>29</v>
      </c>
      <c r="Q4" s="32">
        <v>30</v>
      </c>
      <c r="R4" s="32">
        <v>31</v>
      </c>
      <c r="S4" s="32">
        <v>32</v>
      </c>
      <c r="T4" s="32">
        <v>34</v>
      </c>
      <c r="U4" s="32">
        <v>35</v>
      </c>
      <c r="V4" s="32">
        <v>36</v>
      </c>
      <c r="W4" s="32">
        <v>37</v>
      </c>
      <c r="X4" s="32">
        <v>38</v>
      </c>
      <c r="Y4" s="32">
        <v>39</v>
      </c>
      <c r="Z4" s="33">
        <v>40</v>
      </c>
      <c r="AA4" s="7"/>
      <c r="AB4" s="7"/>
    </row>
    <row r="5" spans="1:28" ht="121.5" customHeight="1">
      <c r="B5" s="34" t="s">
        <v>962</v>
      </c>
      <c r="C5" s="34" t="s">
        <v>251</v>
      </c>
      <c r="D5" s="34" t="s">
        <v>963</v>
      </c>
      <c r="E5" s="320" t="s">
        <v>1621</v>
      </c>
      <c r="F5" s="320" t="s">
        <v>255</v>
      </c>
      <c r="G5" s="320" t="s">
        <v>1616</v>
      </c>
      <c r="H5" s="320" t="s">
        <v>1617</v>
      </c>
      <c r="I5" s="321" t="s">
        <v>902</v>
      </c>
      <c r="J5" s="320" t="s">
        <v>1618</v>
      </c>
      <c r="K5" s="320" t="s">
        <v>1619</v>
      </c>
      <c r="L5" s="320" t="s">
        <v>260</v>
      </c>
      <c r="M5" s="320" t="s">
        <v>261</v>
      </c>
      <c r="N5" s="320" t="s">
        <v>262</v>
      </c>
      <c r="O5" s="320" t="s">
        <v>1620</v>
      </c>
      <c r="P5" s="320" t="s">
        <v>1629</v>
      </c>
      <c r="Q5" s="320" t="s">
        <v>1622</v>
      </c>
      <c r="R5" s="320" t="s">
        <v>1630</v>
      </c>
      <c r="S5" s="320" t="s">
        <v>263</v>
      </c>
      <c r="T5" s="320" t="s">
        <v>905</v>
      </c>
      <c r="U5" s="320" t="s">
        <v>1623</v>
      </c>
      <c r="V5" s="322" t="s">
        <v>1624</v>
      </c>
      <c r="W5" s="322" t="s">
        <v>1626</v>
      </c>
      <c r="X5" s="320" t="s">
        <v>1627</v>
      </c>
      <c r="Y5" s="320" t="s">
        <v>1625</v>
      </c>
      <c r="Z5" s="34" t="s">
        <v>964</v>
      </c>
    </row>
    <row r="6" spans="1:28">
      <c r="B6" s="693" t="s">
        <v>965</v>
      </c>
      <c r="C6" s="694"/>
      <c r="D6" s="694"/>
      <c r="E6" s="694"/>
      <c r="F6" s="694"/>
      <c r="G6" s="694"/>
      <c r="H6" s="694"/>
      <c r="I6" s="694"/>
      <c r="J6" s="694"/>
      <c r="K6" s="694"/>
      <c r="L6" s="694"/>
      <c r="M6" s="694"/>
      <c r="N6" s="694"/>
      <c r="O6" s="694"/>
      <c r="P6" s="694"/>
      <c r="Q6" s="694"/>
      <c r="R6" s="694"/>
      <c r="S6" s="694"/>
      <c r="T6" s="694"/>
      <c r="U6" s="694"/>
      <c r="V6" s="694"/>
      <c r="W6" s="694"/>
      <c r="X6" s="694"/>
      <c r="Y6" s="694"/>
      <c r="Z6" s="695"/>
    </row>
    <row r="7" spans="1:28" ht="45" customHeight="1">
      <c r="A7" s="43" t="s">
        <v>484</v>
      </c>
      <c r="B7" s="323" t="str">
        <f>VLOOKUP($A7,請求書等医療機関一覧用!$B:$AO,B$4,FALSE)</f>
        <v>あつしクリニック</v>
      </c>
      <c r="C7" s="39" t="str">
        <f>VLOOKUP($A7,請求書等医療機関一覧用!$B:$AO,C$4,FALSE)</f>
        <v>田水山</v>
      </c>
      <c r="D7" s="39" t="str">
        <f>VLOOKUP($A7,請求書等医療機関一覧用!$B:$AO,D$4,FALSE)</f>
        <v>850-7878</v>
      </c>
      <c r="E7" s="39" t="str">
        <f>IF(VLOOKUP($A7,請求書等医療機関一覧用!$B:$AO,E$4,FALSE)="○","ロ","")</f>
        <v/>
      </c>
      <c r="F7" s="39" t="str">
        <f>IF(VLOOKUP($A7,請求書等医療機関一覧用!$B:$AO,F$4,FALSE)="○","ヒ","")</f>
        <v>ヒ</v>
      </c>
      <c r="G7" s="39" t="str">
        <f>IF(VLOOKUP($A7,請求書等医療機関一覧用!$B:$AO,G$4,FALSE)="○","小肺","")</f>
        <v>小肺</v>
      </c>
      <c r="H7" s="39" t="str">
        <f>IF(VLOOKUP($A7,請求書等医療機関一覧用!$B:$AO,H$4,FALSE)="○","Ｂ肝","")</f>
        <v/>
      </c>
      <c r="I7" s="39" t="str">
        <f>IF(VLOOKUP($A7,請求書等医療機関一覧用!$B:$AO,I$4,FALSE)="○","五","")</f>
        <v>五</v>
      </c>
      <c r="J7" s="39" t="str">
        <f>IF(VLOOKUP($A7,請求書等医療機関一覧用!$B:$AO,J$4,FALSE)="○","BCG","")</f>
        <v/>
      </c>
      <c r="K7" s="39" t="str">
        <f>IF(VLOOKUP($A7,請求書等医療機関一覧用!$B:$AO,K$4,FALSE)="○","MR","")</f>
        <v>MR</v>
      </c>
      <c r="L7" s="39" t="str">
        <f>IF(VLOOKUP($A7,請求書等医療機関一覧用!$B:$AO,L$4,FALSE)="○","水","")</f>
        <v>水</v>
      </c>
      <c r="M7" s="39" t="str">
        <f>IF(VLOOKUP($A7,請求書等医療機関一覧用!$B:$AO,M$4,FALSE)="○","日","")</f>
        <v>日</v>
      </c>
      <c r="N7" s="39" t="str">
        <f>IF(VLOOKUP($A7,請求書等医療機関一覧用!$B:$AO,N$4,FALSE)="○","二","")</f>
        <v>二</v>
      </c>
      <c r="O7" s="39" t="str">
        <f>IF(VLOOKUP($A7,請求書等医療機関一覧用!$B:$AO,O$4,FALSE)="○","ＨPV","")</f>
        <v/>
      </c>
      <c r="P7" s="39" t="str">
        <f>IF(VLOOKUP($A7,請求書等医療機関一覧用!$B:$AO,P$4,FALSE)="○","RS","")</f>
        <v/>
      </c>
      <c r="Q7" s="259" t="str">
        <f>IF(VLOOKUP($A7,請求書等医療機関一覧用!$B:$AO,Q$4,FALSE)="○","小イ不","")</f>
        <v>小イ不</v>
      </c>
      <c r="R7" s="327" t="str">
        <f>IF(VLOOKUP($A7,請求書等医療機関一覧用!$B:$AO,R$4,FALSE)="○","小イ生","")</f>
        <v/>
      </c>
      <c r="S7" s="39" t="str">
        <f>IF(VLOOKUP($A7,請求書等医療機関一覧用!$B:$AO,S$4,FALSE)="○","お","")</f>
        <v/>
      </c>
      <c r="T7" s="39" t="str">
        <f>IF(VLOOKUP($A7,請求書等医療機関一覧用!$B:$AO,T$4,FALSE)="○","高肺","")</f>
        <v>高肺</v>
      </c>
      <c r="U7" s="39" t="str">
        <f>IF(VLOOKUP($A7,請求書等医療機関一覧用!$B:$AO,U$4,FALSE)="○","帯生","")</f>
        <v>帯生</v>
      </c>
      <c r="V7" s="39" t="str">
        <f>IF(VLOOKUP($A7,請求書等医療機関一覧用!$B:$AO,V$4,FALSE)="○","帯不","")</f>
        <v>帯不</v>
      </c>
      <c r="W7" s="327" t="str">
        <f>IF(VLOOKUP($A7,請求書等医療機関一覧用!$B:$AO,W$4,FALSE)="○","高イ不","")</f>
        <v>高イ不</v>
      </c>
      <c r="X7" s="327" t="str">
        <f>IF(VLOOKUP($A7,請求書等医療機関一覧用!$B:$AO,X$4,FALSE)="○","高イ高","")</f>
        <v>高イ高</v>
      </c>
      <c r="Y7" s="39" t="str">
        <f>IF(VLOOKUP($A7,請求書等医療機関一覧用!$B:$AO,Y$4,FALSE)="○","コ","")</f>
        <v>コ</v>
      </c>
      <c r="Z7" s="40" t="str">
        <f>IF(VLOOKUP($A7,請求書等医療機関一覧用!$B:$AO,Z$4,FALSE)="","",VLOOKUP($A7,請求書等医療機関一覧用!$B:$AO,Z$4,FALSE))</f>
        <v>小児インフルエンザ予防接種は3歳以上。高齢者新型コロナはかかりつけの方のみ</v>
      </c>
      <c r="AA7">
        <f>ROW()-ROW($AA$6)</f>
        <v>1</v>
      </c>
    </row>
    <row r="8" spans="1:28">
      <c r="A8" s="43" t="s">
        <v>489</v>
      </c>
      <c r="B8" s="323" t="str">
        <f>VLOOKUP($A8,請求書等医療機関一覧用!$B:$AO,B$4,FALSE)</f>
        <v>飯村医院</v>
      </c>
      <c r="C8" s="39" t="str">
        <f>VLOOKUP($A8,請求書等医療機関一覧用!$B:$AO,C$4,FALSE)</f>
        <v>北条</v>
      </c>
      <c r="D8" s="39" t="str">
        <f>VLOOKUP($A8,請求書等医療機関一覧用!$B:$AO,D$4,FALSE)</f>
        <v>867-0068</v>
      </c>
      <c r="E8" s="39" t="str">
        <f>IF(VLOOKUP($A8,請求書等医療機関一覧用!$B:$AO,E$4,FALSE)="○","ロ","")</f>
        <v>ロ</v>
      </c>
      <c r="F8" s="39" t="str">
        <f>IF(VLOOKUP($A8,請求書等医療機関一覧用!$B:$AO,F$4,FALSE)="○","ヒ","")</f>
        <v>ヒ</v>
      </c>
      <c r="G8" s="39" t="str">
        <f>IF(VLOOKUP($A8,請求書等医療機関一覧用!$B:$AO,G$4,FALSE)="○","小肺","")</f>
        <v>小肺</v>
      </c>
      <c r="H8" s="39" t="str">
        <f>IF(VLOOKUP($A8,請求書等医療機関一覧用!$B:$AO,H$4,FALSE)="○","Ｂ肝","")</f>
        <v>Ｂ肝</v>
      </c>
      <c r="I8" s="39" t="str">
        <f>IF(VLOOKUP($A8,請求書等医療機関一覧用!$B:$AO,I$4,FALSE)="○","五","")</f>
        <v>五</v>
      </c>
      <c r="J8" s="39" t="str">
        <f>IF(VLOOKUP($A8,請求書等医療機関一覧用!$B:$AO,J$4,FALSE)="○","BCG","")</f>
        <v>BCG</v>
      </c>
      <c r="K8" s="39" t="str">
        <f>IF(VLOOKUP($A8,請求書等医療機関一覧用!$B:$AO,K$4,FALSE)="○","MR","")</f>
        <v>MR</v>
      </c>
      <c r="L8" s="39" t="str">
        <f>IF(VLOOKUP($A8,請求書等医療機関一覧用!$B:$AO,L$4,FALSE)="○","水","")</f>
        <v>水</v>
      </c>
      <c r="M8" s="39" t="str">
        <f>IF(VLOOKUP($A8,請求書等医療機関一覧用!$B:$AO,M$4,FALSE)="○","日","")</f>
        <v>日</v>
      </c>
      <c r="N8" s="39" t="str">
        <f>IF(VLOOKUP($A8,請求書等医療機関一覧用!$B:$AO,N$4,FALSE)="○","二","")</f>
        <v>二</v>
      </c>
      <c r="O8" s="39" t="str">
        <f>IF(VLOOKUP($A8,請求書等医療機関一覧用!$B:$AO,O$4,FALSE)="○","ＨPV","")</f>
        <v>ＨPV</v>
      </c>
      <c r="P8" s="39" t="str">
        <f>IF(VLOOKUP($A8,請求書等医療機関一覧用!$B:$AO,P$4,FALSE)="○","RS","")</f>
        <v>RS</v>
      </c>
      <c r="Q8" s="327" t="str">
        <f>IF(VLOOKUP($A8,請求書等医療機関一覧用!$B:$AO,Q$4,FALSE)="○","小イ不","")</f>
        <v>小イ不</v>
      </c>
      <c r="R8" s="327" t="str">
        <f>IF(VLOOKUP($A8,請求書等医療機関一覧用!$B:$AO,R$4,FALSE)="○","小イ生","")</f>
        <v>小イ生</v>
      </c>
      <c r="S8" s="39" t="str">
        <f>IF(VLOOKUP($A8,請求書等医療機関一覧用!$B:$AO,S$4,FALSE)="○","お","")</f>
        <v>お</v>
      </c>
      <c r="T8" s="39" t="str">
        <f>IF(VLOOKUP($A8,請求書等医療機関一覧用!$B:$AO,T$4,FALSE)="○","高肺","")</f>
        <v>高肺</v>
      </c>
      <c r="U8" s="39" t="str">
        <f>IF(VLOOKUP($A8,請求書等医療機関一覧用!$B:$AO,U$4,FALSE)="○","帯生","")</f>
        <v>帯生</v>
      </c>
      <c r="V8" s="39" t="str">
        <f>IF(VLOOKUP($A8,請求書等医療機関一覧用!$B:$AO,V$4,FALSE)="○","帯不","")</f>
        <v>帯不</v>
      </c>
      <c r="W8" s="327" t="str">
        <f>IF(VLOOKUP($A8,請求書等医療機関一覧用!$B:$AO,W$4,FALSE)="○","高イ不","")</f>
        <v>高イ不</v>
      </c>
      <c r="X8" s="327" t="str">
        <f>IF(VLOOKUP($A8,請求書等医療機関一覧用!$B:$AO,X$4,FALSE)="○","高イ高","")</f>
        <v>高イ高</v>
      </c>
      <c r="Y8" s="39" t="str">
        <f>IF(VLOOKUP($A8,請求書等医療機関一覧用!$B:$AO,Y$4,FALSE)="○","コ","")</f>
        <v>コ</v>
      </c>
      <c r="Z8" s="40" t="str">
        <f>IF(VLOOKUP($A8,請求書等医療機関一覧用!$B:$AO,Z$4,FALSE)="","",VLOOKUP($A8,請求書等医療機関一覧用!$B:$AO,Z$4,FALSE))</f>
        <v/>
      </c>
      <c r="AA8">
        <f t="shared" ref="AA8:AA16" si="0">ROW()-ROW($AA$6)</f>
        <v>2</v>
      </c>
    </row>
    <row r="9" spans="1:28">
      <c r="A9" s="43" t="s">
        <v>505</v>
      </c>
      <c r="B9" s="323" t="str">
        <f>VLOOKUP($A9,請求書等医療機関一覧用!$B:$AO,B$4,FALSE)</f>
        <v>小倉医院</v>
      </c>
      <c r="C9" s="39" t="str">
        <f>VLOOKUP($A9,請求書等医療機関一覧用!$B:$AO,C$4,FALSE)</f>
        <v>沼田</v>
      </c>
      <c r="D9" s="39" t="str">
        <f>VLOOKUP($A9,請求書等医療機関一覧用!$B:$AO,D$4,FALSE)</f>
        <v>866-0108</v>
      </c>
      <c r="E9" s="39" t="str">
        <f>IF(VLOOKUP($A9,請求書等医療機関一覧用!$B:$AO,E$4,FALSE)="○","ロ","")</f>
        <v>ロ</v>
      </c>
      <c r="F9" s="39" t="str">
        <f>IF(VLOOKUP($A9,請求書等医療機関一覧用!$B:$AO,F$4,FALSE)="○","ヒ","")</f>
        <v>ヒ</v>
      </c>
      <c r="G9" s="39" t="str">
        <f>IF(VLOOKUP($A9,請求書等医療機関一覧用!$B:$AO,G$4,FALSE)="○","小肺","")</f>
        <v>小肺</v>
      </c>
      <c r="H9" s="39" t="str">
        <f>IF(VLOOKUP($A9,請求書等医療機関一覧用!$B:$AO,H$4,FALSE)="○","Ｂ肝","")</f>
        <v>Ｂ肝</v>
      </c>
      <c r="I9" s="39" t="str">
        <f>IF(VLOOKUP($A9,請求書等医療機関一覧用!$B:$AO,I$4,FALSE)="○","五","")</f>
        <v>五</v>
      </c>
      <c r="J9" s="39" t="str">
        <f>IF(VLOOKUP($A9,請求書等医療機関一覧用!$B:$AO,J$4,FALSE)="○","BCG","")</f>
        <v>BCG</v>
      </c>
      <c r="K9" s="39" t="str">
        <f>IF(VLOOKUP($A9,請求書等医療機関一覧用!$B:$AO,K$4,FALSE)="○","MR","")</f>
        <v>MR</v>
      </c>
      <c r="L9" s="39" t="str">
        <f>IF(VLOOKUP($A9,請求書等医療機関一覧用!$B:$AO,L$4,FALSE)="○","水","")</f>
        <v>水</v>
      </c>
      <c r="M9" s="39" t="str">
        <f>IF(VLOOKUP($A9,請求書等医療機関一覧用!$B:$AO,M$4,FALSE)="○","日","")</f>
        <v>日</v>
      </c>
      <c r="N9" s="39" t="str">
        <f>IF(VLOOKUP($A9,請求書等医療機関一覧用!$B:$AO,N$4,FALSE)="○","二","")</f>
        <v>二</v>
      </c>
      <c r="O9" s="39" t="str">
        <f>IF(VLOOKUP($A9,請求書等医療機関一覧用!$B:$AO,O$4,FALSE)="○","ＨPV","")</f>
        <v>ＨPV</v>
      </c>
      <c r="P9" s="39" t="str">
        <f>IF(VLOOKUP($A9,請求書等医療機関一覧用!$B:$AO,P$4,FALSE)="○","RS","")</f>
        <v/>
      </c>
      <c r="Q9" s="327" t="str">
        <f>IF(VLOOKUP($A9,請求書等医療機関一覧用!$B:$AO,Q$4,FALSE)="○","小イ不","")</f>
        <v>小イ不</v>
      </c>
      <c r="R9" s="327" t="str">
        <f>IF(VLOOKUP($A9,請求書等医療機関一覧用!$B:$AO,R$4,FALSE)="○","小イ生","")</f>
        <v/>
      </c>
      <c r="S9" s="39" t="str">
        <f>IF(VLOOKUP($A9,請求書等医療機関一覧用!$B:$AO,S$4,FALSE)="○","お","")</f>
        <v>お</v>
      </c>
      <c r="T9" s="39" t="str">
        <f>IF(VLOOKUP($A9,請求書等医療機関一覧用!$B:$AO,T$4,FALSE)="○","高肺","")</f>
        <v>高肺</v>
      </c>
      <c r="U9" s="39" t="str">
        <f>IF(VLOOKUP($A9,請求書等医療機関一覧用!$B:$AO,U$4,FALSE)="○","帯生","")</f>
        <v/>
      </c>
      <c r="V9" s="39" t="str">
        <f>IF(VLOOKUP($A9,請求書等医療機関一覧用!$B:$AO,V$4,FALSE)="○","帯不","")</f>
        <v>帯不</v>
      </c>
      <c r="W9" s="327" t="str">
        <f>IF(VLOOKUP($A9,請求書等医療機関一覧用!$B:$AO,W$4,FALSE)="○","高イ不","")</f>
        <v>高イ不</v>
      </c>
      <c r="X9" s="327" t="str">
        <f>IF(VLOOKUP($A9,請求書等医療機関一覧用!$B:$AO,X$4,FALSE)="○","高イ高","")</f>
        <v>高イ高</v>
      </c>
      <c r="Y9" s="39" t="str">
        <f>IF(VLOOKUP($A9,請求書等医療機関一覧用!$B:$AO,Y$4,FALSE)="○","コ","")</f>
        <v>コ</v>
      </c>
      <c r="Z9" s="40" t="str">
        <f>IF(VLOOKUP($A9,請求書等医療機関一覧用!$B:$AO,Z$4,FALSE)="","",VLOOKUP($A9,請求書等医療機関一覧用!$B:$AO,Z$4,FALSE))</f>
        <v>かかりつけの方のみ</v>
      </c>
      <c r="AA9">
        <f t="shared" si="0"/>
        <v>3</v>
      </c>
    </row>
    <row r="10" spans="1:28" ht="28.5">
      <c r="A10" s="43" t="s">
        <v>506</v>
      </c>
      <c r="B10" s="323" t="str">
        <f>VLOOKUP($A10,請求書等医療機関一覧用!$B:$AO,B$4,FALSE)</f>
        <v>小田内科クリニック</v>
      </c>
      <c r="C10" s="39" t="str">
        <f>VLOOKUP($A10,請求書等医療機関一覧用!$B:$AO,C$4,FALSE)</f>
        <v>小田</v>
      </c>
      <c r="D10" s="39" t="str">
        <f>VLOOKUP($A10,請求書等医療機関一覧用!$B:$AO,D$4,FALSE)</f>
        <v>867-2471</v>
      </c>
      <c r="E10" s="39" t="str">
        <f>IF(VLOOKUP($A10,請求書等医療機関一覧用!$B:$AO,E$4,FALSE)="○","ロ","")</f>
        <v/>
      </c>
      <c r="F10" s="39" t="str">
        <f>IF(VLOOKUP($A10,請求書等医療機関一覧用!$B:$AO,F$4,FALSE)="○","ヒ","")</f>
        <v>ヒ</v>
      </c>
      <c r="G10" s="39" t="str">
        <f>IF(VLOOKUP($A10,請求書等医療機関一覧用!$B:$AO,G$4,FALSE)="○","小肺","")</f>
        <v>小肺</v>
      </c>
      <c r="H10" s="39" t="str">
        <f>IF(VLOOKUP($A10,請求書等医療機関一覧用!$B:$AO,H$4,FALSE)="○","Ｂ肝","")</f>
        <v/>
      </c>
      <c r="I10" s="39" t="str">
        <f>IF(VLOOKUP($A10,請求書等医療機関一覧用!$B:$AO,I$4,FALSE)="○","五","")</f>
        <v>五</v>
      </c>
      <c r="J10" s="39" t="str">
        <f>IF(VLOOKUP($A10,請求書等医療機関一覧用!$B:$AO,J$4,FALSE)="○","BCG","")</f>
        <v/>
      </c>
      <c r="K10" s="39" t="str">
        <f>IF(VLOOKUP($A10,請求書等医療機関一覧用!$B:$AO,K$4,FALSE)="○","MR","")</f>
        <v>MR</v>
      </c>
      <c r="L10" s="39" t="str">
        <f>IF(VLOOKUP($A10,請求書等医療機関一覧用!$B:$AO,L$4,FALSE)="○","水","")</f>
        <v>水</v>
      </c>
      <c r="M10" s="39" t="str">
        <f>IF(VLOOKUP($A10,請求書等医療機関一覧用!$B:$AO,M$4,FALSE)="○","日","")</f>
        <v>日</v>
      </c>
      <c r="N10" s="39" t="str">
        <f>IF(VLOOKUP($A10,請求書等医療機関一覧用!$B:$AO,N$4,FALSE)="○","二","")</f>
        <v>二</v>
      </c>
      <c r="O10" s="39" t="str">
        <f>IF(VLOOKUP($A10,請求書等医療機関一覧用!$B:$AO,O$4,FALSE)="○","ＨPV","")</f>
        <v>ＨPV</v>
      </c>
      <c r="P10" s="39" t="str">
        <f>IF(VLOOKUP($A10,請求書等医療機関一覧用!$B:$AO,P$4,FALSE)="○","RS","")</f>
        <v/>
      </c>
      <c r="Q10" s="327" t="str">
        <f>IF(VLOOKUP($A10,請求書等医療機関一覧用!$B:$AO,Q$4,FALSE)="○","小イ不","")</f>
        <v>小イ不</v>
      </c>
      <c r="R10" s="327" t="str">
        <f>IF(VLOOKUP($A10,請求書等医療機関一覧用!$B:$AO,R$4,FALSE)="○","小イ生","")</f>
        <v/>
      </c>
      <c r="S10" s="39" t="str">
        <f>IF(VLOOKUP($A10,請求書等医療機関一覧用!$B:$AO,S$4,FALSE)="○","お","")</f>
        <v>お</v>
      </c>
      <c r="T10" s="39" t="str">
        <f>IF(VLOOKUP($A10,請求書等医療機関一覧用!$B:$AO,T$4,FALSE)="○","高肺","")</f>
        <v>高肺</v>
      </c>
      <c r="U10" s="39" t="str">
        <f>IF(VLOOKUP($A10,請求書等医療機関一覧用!$B:$AO,U$4,FALSE)="○","帯生","")</f>
        <v>帯生</v>
      </c>
      <c r="V10" s="39" t="str">
        <f>IF(VLOOKUP($A10,請求書等医療機関一覧用!$B:$AO,V$4,FALSE)="○","帯不","")</f>
        <v>帯不</v>
      </c>
      <c r="W10" s="327" t="str">
        <f>IF(VLOOKUP($A10,請求書等医療機関一覧用!$B:$AO,W$4,FALSE)="○","高イ不","")</f>
        <v>高イ不</v>
      </c>
      <c r="X10" s="327" t="str">
        <f>IF(VLOOKUP($A10,請求書等医療機関一覧用!$B:$AO,X$4,FALSE)="○","高イ高","")</f>
        <v>高イ高</v>
      </c>
      <c r="Y10" s="39" t="str">
        <f>IF(VLOOKUP($A10,請求書等医療機関一覧用!$B:$AO,Y$4,FALSE)="○","コ","")</f>
        <v/>
      </c>
      <c r="Z10" s="40" t="str">
        <f>IF(VLOOKUP($A10,請求書等医療機関一覧用!$B:$AO,Z$4,FALSE)="","",VLOOKUP($A10,請求書等医療機関一覧用!$B:$AO,Z$4,FALSE))</f>
        <v>1歳以上,小児インフルエンザのみ経験のある3歳以上</v>
      </c>
      <c r="AA10">
        <f t="shared" si="0"/>
        <v>4</v>
      </c>
    </row>
    <row r="11" spans="1:28">
      <c r="A11" s="43" t="s">
        <v>517</v>
      </c>
      <c r="B11" s="323" t="str">
        <f>VLOOKUP($A11,請求書等医療機関一覧用!$B:$AO,B$4,FALSE)</f>
        <v>木村クリニック</v>
      </c>
      <c r="C11" s="39" t="str">
        <f>VLOOKUP($A11,請求書等医療機関一覧用!$B:$AO,C$4,FALSE)</f>
        <v>作谷</v>
      </c>
      <c r="D11" s="39" t="str">
        <f>VLOOKUP($A11,請求書等医療機関一覧用!$B:$AO,D$4,FALSE)</f>
        <v>869-1211</v>
      </c>
      <c r="E11" s="39" t="str">
        <f>IF(VLOOKUP($A11,請求書等医療機関一覧用!$B:$AO,E$4,FALSE)="○","ロ","")</f>
        <v>ロ</v>
      </c>
      <c r="F11" s="39" t="str">
        <f>IF(VLOOKUP($A11,請求書等医療機関一覧用!$B:$AO,F$4,FALSE)="○","ヒ","")</f>
        <v>ヒ</v>
      </c>
      <c r="G11" s="39" t="str">
        <f>IF(VLOOKUP($A11,請求書等医療機関一覧用!$B:$AO,G$4,FALSE)="○","小肺","")</f>
        <v>小肺</v>
      </c>
      <c r="H11" s="39" t="str">
        <f>IF(VLOOKUP($A11,請求書等医療機関一覧用!$B:$AO,H$4,FALSE)="○","Ｂ肝","")</f>
        <v>Ｂ肝</v>
      </c>
      <c r="I11" s="39" t="str">
        <f>IF(VLOOKUP($A11,請求書等医療機関一覧用!$B:$AO,I$4,FALSE)="○","五","")</f>
        <v>五</v>
      </c>
      <c r="J11" s="39" t="str">
        <f>IF(VLOOKUP($A11,請求書等医療機関一覧用!$B:$AO,J$4,FALSE)="○","BCG","")</f>
        <v>BCG</v>
      </c>
      <c r="K11" s="39" t="str">
        <f>IF(VLOOKUP($A11,請求書等医療機関一覧用!$B:$AO,K$4,FALSE)="○","MR","")</f>
        <v>MR</v>
      </c>
      <c r="L11" s="39" t="str">
        <f>IF(VLOOKUP($A11,請求書等医療機関一覧用!$B:$AO,L$4,FALSE)="○","水","")</f>
        <v>水</v>
      </c>
      <c r="M11" s="39" t="str">
        <f>IF(VLOOKUP($A11,請求書等医療機関一覧用!$B:$AO,M$4,FALSE)="○","日","")</f>
        <v>日</v>
      </c>
      <c r="N11" s="39" t="str">
        <f>IF(VLOOKUP($A11,請求書等医療機関一覧用!$B:$AO,N$4,FALSE)="○","二","")</f>
        <v>二</v>
      </c>
      <c r="O11" s="39" t="str">
        <f>IF(VLOOKUP($A11,請求書等医療機関一覧用!$B:$AO,O$4,FALSE)="○","ＨPV","")</f>
        <v/>
      </c>
      <c r="P11" s="39" t="str">
        <f>IF(VLOOKUP($A11,請求書等医療機関一覧用!$B:$AO,P$4,FALSE)="○","RS","")</f>
        <v/>
      </c>
      <c r="Q11" s="327" t="str">
        <f>IF(VLOOKUP($A11,請求書等医療機関一覧用!$B:$AO,Q$4,FALSE)="○","小イ不","")</f>
        <v>小イ不</v>
      </c>
      <c r="R11" s="327" t="str">
        <f>IF(VLOOKUP($A11,請求書等医療機関一覧用!$B:$AO,R$4,FALSE)="○","小イ生","")</f>
        <v/>
      </c>
      <c r="S11" s="39" t="str">
        <f>IF(VLOOKUP($A11,請求書等医療機関一覧用!$B:$AO,S$4,FALSE)="○","お","")</f>
        <v>お</v>
      </c>
      <c r="T11" s="39" t="str">
        <f>IF(VLOOKUP($A11,請求書等医療機関一覧用!$B:$AO,T$4,FALSE)="○","高肺","")</f>
        <v>高肺</v>
      </c>
      <c r="U11" s="39" t="str">
        <f>IF(VLOOKUP($A11,請求書等医療機関一覧用!$B:$AO,U$4,FALSE)="○","帯生","")</f>
        <v>帯生</v>
      </c>
      <c r="V11" s="39" t="str">
        <f>IF(VLOOKUP($A11,請求書等医療機関一覧用!$B:$AO,V$4,FALSE)="○","帯不","")</f>
        <v>帯不</v>
      </c>
      <c r="W11" s="327" t="str">
        <f>IF(VLOOKUP($A11,請求書等医療機関一覧用!$B:$AO,W$4,FALSE)="○","高イ不","")</f>
        <v>高イ不</v>
      </c>
      <c r="X11" s="327" t="str">
        <f>IF(VLOOKUP($A11,請求書等医療機関一覧用!$B:$AO,X$4,FALSE)="○","高イ高","")</f>
        <v/>
      </c>
      <c r="Y11" s="39" t="str">
        <f>IF(VLOOKUP($A11,請求書等医療機関一覧用!$B:$AO,Y$4,FALSE)="○","コ","")</f>
        <v>コ</v>
      </c>
      <c r="Z11" s="40" t="str">
        <f>IF(VLOOKUP($A11,請求書等医療機関一覧用!$B:$AO,Z$4,FALSE)="","",VLOOKUP($A11,請求書等医療機関一覧用!$B:$AO,Z$4,FALSE))</f>
        <v/>
      </c>
      <c r="AA11">
        <f t="shared" si="0"/>
        <v>5</v>
      </c>
    </row>
    <row r="12" spans="1:28">
      <c r="A12" s="43" t="s">
        <v>528</v>
      </c>
      <c r="B12" s="323" t="str">
        <f>VLOOKUP($A12,請求書等医療機関一覧用!$B:$AO,B$4,FALSE)</f>
        <v>酒寄医院</v>
      </c>
      <c r="C12" s="39" t="str">
        <f>VLOOKUP($A12,請求書等医療機関一覧用!$B:$AO,C$4,FALSE)</f>
        <v>国松</v>
      </c>
      <c r="D12" s="39" t="str">
        <f>VLOOKUP($A12,請求書等医療機関一覧用!$B:$AO,D$4,FALSE)</f>
        <v>866-0106</v>
      </c>
      <c r="E12" s="39" t="str">
        <f>IF(VLOOKUP($A12,請求書等医療機関一覧用!$B:$AO,E$4,FALSE)="○","ロ","")</f>
        <v/>
      </c>
      <c r="F12" s="39" t="str">
        <f>IF(VLOOKUP($A12,請求書等医療機関一覧用!$B:$AO,F$4,FALSE)="○","ヒ","")</f>
        <v/>
      </c>
      <c r="G12" s="39" t="str">
        <f>IF(VLOOKUP($A12,請求書等医療機関一覧用!$B:$AO,G$4,FALSE)="○","小肺","")</f>
        <v/>
      </c>
      <c r="H12" s="39" t="str">
        <f>IF(VLOOKUP($A12,請求書等医療機関一覧用!$B:$AO,H$4,FALSE)="○","Ｂ肝","")</f>
        <v/>
      </c>
      <c r="I12" s="39" t="str">
        <f>IF(VLOOKUP($A12,請求書等医療機関一覧用!$B:$AO,I$4,FALSE)="○","五","")</f>
        <v/>
      </c>
      <c r="J12" s="39" t="str">
        <f>IF(VLOOKUP($A12,請求書等医療機関一覧用!$B:$AO,J$4,FALSE)="○","BCG","")</f>
        <v/>
      </c>
      <c r="K12" s="39" t="str">
        <f>IF(VLOOKUP($A12,請求書等医療機関一覧用!$B:$AO,K$4,FALSE)="○","MR","")</f>
        <v>MR</v>
      </c>
      <c r="L12" s="39" t="str">
        <f>IF(VLOOKUP($A12,請求書等医療機関一覧用!$B:$AO,L$4,FALSE)="○","水","")</f>
        <v/>
      </c>
      <c r="M12" s="39" t="str">
        <f>IF(VLOOKUP($A12,請求書等医療機関一覧用!$B:$AO,M$4,FALSE)="○","日","")</f>
        <v/>
      </c>
      <c r="N12" s="39" t="str">
        <f>IF(VLOOKUP($A12,請求書等医療機関一覧用!$B:$AO,N$4,FALSE)="○","二","")</f>
        <v>二</v>
      </c>
      <c r="O12" s="39" t="str">
        <f>IF(VLOOKUP($A12,請求書等医療機関一覧用!$B:$AO,O$4,FALSE)="○","ＨPV","")</f>
        <v>ＨPV</v>
      </c>
      <c r="P12" s="39" t="str">
        <f>IF(VLOOKUP($A12,請求書等医療機関一覧用!$B:$AO,P$4,FALSE)="○","RS","")</f>
        <v/>
      </c>
      <c r="Q12" s="327" t="str">
        <f>IF(VLOOKUP($A12,請求書等医療機関一覧用!$B:$AO,Q$4,FALSE)="○","小イ不","")</f>
        <v>小イ不</v>
      </c>
      <c r="R12" s="327" t="str">
        <f>IF(VLOOKUP($A12,請求書等医療機関一覧用!$B:$AO,R$4,FALSE)="○","小イ生","")</f>
        <v/>
      </c>
      <c r="S12" s="39" t="str">
        <f>IF(VLOOKUP($A12,請求書等医療機関一覧用!$B:$AO,S$4,FALSE)="○","お","")</f>
        <v>お</v>
      </c>
      <c r="T12" s="39" t="str">
        <f>IF(VLOOKUP($A12,請求書等医療機関一覧用!$B:$AO,T$4,FALSE)="○","高肺","")</f>
        <v>高肺</v>
      </c>
      <c r="U12" s="39" t="str">
        <f>IF(VLOOKUP($A12,請求書等医療機関一覧用!$B:$AO,U$4,FALSE)="○","帯生","")</f>
        <v>帯生</v>
      </c>
      <c r="V12" s="39" t="str">
        <f>IF(VLOOKUP($A12,請求書等医療機関一覧用!$B:$AO,V$4,FALSE)="○","帯不","")</f>
        <v>帯不</v>
      </c>
      <c r="W12" s="327" t="str">
        <f>IF(VLOOKUP($A12,請求書等医療機関一覧用!$B:$AO,W$4,FALSE)="○","高イ不","")</f>
        <v>高イ不</v>
      </c>
      <c r="X12" s="327" t="str">
        <f>IF(VLOOKUP($A12,請求書等医療機関一覧用!$B:$AO,X$4,FALSE)="○","高イ高","")</f>
        <v>高イ高</v>
      </c>
      <c r="Y12" s="39" t="str">
        <f>IF(VLOOKUP($A12,請求書等医療機関一覧用!$B:$AO,Y$4,FALSE)="○","コ","")</f>
        <v>コ</v>
      </c>
      <c r="Z12" s="40" t="str">
        <f>IF(VLOOKUP($A12,請求書等医療機関一覧用!$B:$AO,Z$4,FALSE)="","",VLOOKUP($A12,請求書等医療機関一覧用!$B:$AO,Z$4,FALSE))</f>
        <v/>
      </c>
      <c r="AA12">
        <f t="shared" si="0"/>
        <v>6</v>
      </c>
    </row>
    <row r="13" spans="1:28">
      <c r="A13" s="43" t="s">
        <v>566</v>
      </c>
      <c r="B13" s="323" t="str">
        <f>VLOOKUP($A13,請求書等医療機関一覧用!$B:$AO,B$4,FALSE)</f>
        <v>筑波中央病院</v>
      </c>
      <c r="C13" s="39" t="str">
        <f>VLOOKUP($A13,請求書等医療機関一覧用!$B:$AO,C$4,FALSE)</f>
        <v>北条</v>
      </c>
      <c r="D13" s="39" t="str">
        <f>VLOOKUP($A13,請求書等医療機関一覧用!$B:$AO,D$4,FALSE)</f>
        <v>867-1211</v>
      </c>
      <c r="E13" s="39" t="str">
        <f>IF(VLOOKUP($A13,請求書等医療機関一覧用!$B:$AO,E$4,FALSE)="○","ロ","")</f>
        <v/>
      </c>
      <c r="F13" s="39" t="str">
        <f>IF(VLOOKUP($A13,請求書等医療機関一覧用!$B:$AO,F$4,FALSE)="○","ヒ","")</f>
        <v/>
      </c>
      <c r="G13" s="39" t="str">
        <f>IF(VLOOKUP($A13,請求書等医療機関一覧用!$B:$AO,G$4,FALSE)="○","小肺","")</f>
        <v/>
      </c>
      <c r="H13" s="39" t="str">
        <f>IF(VLOOKUP($A13,請求書等医療機関一覧用!$B:$AO,H$4,FALSE)="○","Ｂ肝","")</f>
        <v/>
      </c>
      <c r="I13" s="39" t="str">
        <f>IF(VLOOKUP($A13,請求書等医療機関一覧用!$B:$AO,I$4,FALSE)="○","五","")</f>
        <v/>
      </c>
      <c r="J13" s="39" t="str">
        <f>IF(VLOOKUP($A13,請求書等医療機関一覧用!$B:$AO,J$4,FALSE)="○","BCG","")</f>
        <v/>
      </c>
      <c r="K13" s="39" t="str">
        <f>IF(VLOOKUP($A13,請求書等医療機関一覧用!$B:$AO,K$4,FALSE)="○","MR","")</f>
        <v/>
      </c>
      <c r="L13" s="39" t="str">
        <f>IF(VLOOKUP($A13,請求書等医療機関一覧用!$B:$AO,L$4,FALSE)="○","水","")</f>
        <v/>
      </c>
      <c r="M13" s="39" t="str">
        <f>IF(VLOOKUP($A13,請求書等医療機関一覧用!$B:$AO,M$4,FALSE)="○","日","")</f>
        <v/>
      </c>
      <c r="N13" s="39" t="str">
        <f>IF(VLOOKUP($A13,請求書等医療機関一覧用!$B:$AO,N$4,FALSE)="○","二","")</f>
        <v/>
      </c>
      <c r="O13" s="39" t="str">
        <f>IF(VLOOKUP($A13,請求書等医療機関一覧用!$B:$AO,O$4,FALSE)="○","ＨPV","")</f>
        <v/>
      </c>
      <c r="P13" s="39" t="str">
        <f>IF(VLOOKUP($A13,請求書等医療機関一覧用!$B:$AO,P$4,FALSE)="○","RS","")</f>
        <v/>
      </c>
      <c r="Q13" s="327" t="str">
        <f>IF(VLOOKUP($A13,請求書等医療機関一覧用!$B:$AO,Q$4,FALSE)="○","小イ不","")</f>
        <v>小イ不</v>
      </c>
      <c r="R13" s="327" t="str">
        <f>IF(VLOOKUP($A13,請求書等医療機関一覧用!$B:$AO,R$4,FALSE)="○","小イ生","")</f>
        <v/>
      </c>
      <c r="S13" s="39" t="str">
        <f>IF(VLOOKUP($A13,請求書等医療機関一覧用!$B:$AO,S$4,FALSE)="○","お","")</f>
        <v/>
      </c>
      <c r="T13" s="39" t="str">
        <f>IF(VLOOKUP($A13,請求書等医療機関一覧用!$B:$AO,T$4,FALSE)="○","高肺","")</f>
        <v>高肺</v>
      </c>
      <c r="U13" s="39" t="str">
        <f>IF(VLOOKUP($A13,請求書等医療機関一覧用!$B:$AO,U$4,FALSE)="○","帯生","")</f>
        <v>帯生</v>
      </c>
      <c r="V13" s="39" t="str">
        <f>IF(VLOOKUP($A13,請求書等医療機関一覧用!$B:$AO,V$4,FALSE)="○","帯不","")</f>
        <v>帯不</v>
      </c>
      <c r="W13" s="327" t="str">
        <f>IF(VLOOKUP($A13,請求書等医療機関一覧用!$B:$AO,W$4,FALSE)="○","高イ不","")</f>
        <v>高イ不</v>
      </c>
      <c r="X13" s="327" t="str">
        <f>IF(VLOOKUP($A13,請求書等医療機関一覧用!$B:$AO,X$4,FALSE)="○","高イ高","")</f>
        <v>高イ高</v>
      </c>
      <c r="Y13" s="39" t="str">
        <f>IF(VLOOKUP($A13,請求書等医療機関一覧用!$B:$AO,Y$4,FALSE)="○","コ","")</f>
        <v>コ</v>
      </c>
      <c r="Z13" s="40" t="str">
        <f>IF(VLOOKUP($A13,請求書等医療機関一覧用!$B:$AO,Z$4,FALSE)="","",VLOOKUP($A13,請求書等医療機関一覧用!$B:$AO,Z$4,FALSE))</f>
        <v>小児インフルエンザはかかりつけのみ</v>
      </c>
      <c r="AA13">
        <f t="shared" si="0"/>
        <v>7</v>
      </c>
    </row>
    <row r="14" spans="1:28">
      <c r="A14" s="43" t="s">
        <v>595</v>
      </c>
      <c r="B14" s="323" t="str">
        <f>VLOOKUP($A14,請求書等医療機関一覧用!$B:$AO,B$4,FALSE)</f>
        <v>林医院</v>
      </c>
      <c r="C14" s="39" t="str">
        <f>VLOOKUP($A14,請求書等医療機関一覧用!$B:$AO,C$4,FALSE)</f>
        <v>北条</v>
      </c>
      <c r="D14" s="39" t="str">
        <f>VLOOKUP($A14,請求書等医療機関一覧用!$B:$AO,D$4,FALSE)</f>
        <v>867-0114</v>
      </c>
      <c r="E14" s="39" t="str">
        <f>IF(VLOOKUP($A14,請求書等医療機関一覧用!$B:$AO,E$4,FALSE)="○","ロ","")</f>
        <v/>
      </c>
      <c r="F14" s="39" t="str">
        <f>IF(VLOOKUP($A14,請求書等医療機関一覧用!$B:$AO,F$4,FALSE)="○","ヒ","")</f>
        <v/>
      </c>
      <c r="G14" s="39" t="str">
        <f>IF(VLOOKUP($A14,請求書等医療機関一覧用!$B:$AO,G$4,FALSE)="○","小肺","")</f>
        <v/>
      </c>
      <c r="H14" s="39" t="str">
        <f>IF(VLOOKUP($A14,請求書等医療機関一覧用!$B:$AO,H$4,FALSE)="○","Ｂ肝","")</f>
        <v/>
      </c>
      <c r="I14" s="39" t="str">
        <f>IF(VLOOKUP($A14,請求書等医療機関一覧用!$B:$AO,I$4,FALSE)="○","五","")</f>
        <v/>
      </c>
      <c r="J14" s="39" t="str">
        <f>IF(VLOOKUP($A14,請求書等医療機関一覧用!$B:$AO,J$4,FALSE)="○","BCG","")</f>
        <v/>
      </c>
      <c r="K14" s="39" t="str">
        <f>IF(VLOOKUP($A14,請求書等医療機関一覧用!$B:$AO,K$4,FALSE)="○","MR","")</f>
        <v>MR</v>
      </c>
      <c r="L14" s="39" t="str">
        <f>IF(VLOOKUP($A14,請求書等医療機関一覧用!$B:$AO,L$4,FALSE)="○","水","")</f>
        <v>水</v>
      </c>
      <c r="M14" s="39" t="str">
        <f>IF(VLOOKUP($A14,請求書等医療機関一覧用!$B:$AO,M$4,FALSE)="○","日","")</f>
        <v>日</v>
      </c>
      <c r="N14" s="39" t="str">
        <f>IF(VLOOKUP($A14,請求書等医療機関一覧用!$B:$AO,N$4,FALSE)="○","二","")</f>
        <v>二</v>
      </c>
      <c r="O14" s="39" t="str">
        <f>IF(VLOOKUP($A14,請求書等医療機関一覧用!$B:$AO,O$4,FALSE)="○","ＨPV","")</f>
        <v>ＨPV</v>
      </c>
      <c r="P14" s="39" t="str">
        <f>IF(VLOOKUP($A14,請求書等医療機関一覧用!$B:$AO,P$4,FALSE)="○","RS","")</f>
        <v/>
      </c>
      <c r="Q14" s="327" t="str">
        <f>IF(VLOOKUP($A14,請求書等医療機関一覧用!$B:$AO,Q$4,FALSE)="○","小イ不","")</f>
        <v>小イ不</v>
      </c>
      <c r="R14" s="327" t="str">
        <f>IF(VLOOKUP($A14,請求書等医療機関一覧用!$B:$AO,R$4,FALSE)="○","小イ生","")</f>
        <v/>
      </c>
      <c r="S14" s="39" t="str">
        <f>IF(VLOOKUP($A14,請求書等医療機関一覧用!$B:$AO,S$4,FALSE)="○","お","")</f>
        <v>お</v>
      </c>
      <c r="T14" s="39" t="str">
        <f>IF(VLOOKUP($A14,請求書等医療機関一覧用!$B:$AO,T$4,FALSE)="○","高肺","")</f>
        <v>高肺</v>
      </c>
      <c r="U14" s="39" t="str">
        <f>IF(VLOOKUP($A14,請求書等医療機関一覧用!$B:$AO,U$4,FALSE)="○","帯生","")</f>
        <v/>
      </c>
      <c r="V14" s="39" t="str">
        <f>IF(VLOOKUP($A14,請求書等医療機関一覧用!$B:$AO,V$4,FALSE)="○","帯不","")</f>
        <v>帯不</v>
      </c>
      <c r="W14" s="327" t="str">
        <f>IF(VLOOKUP($A14,請求書等医療機関一覧用!$B:$AO,W$4,FALSE)="○","高イ不","")</f>
        <v>高イ不</v>
      </c>
      <c r="X14" s="327" t="str">
        <f>IF(VLOOKUP($A14,請求書等医療機関一覧用!$B:$AO,X$4,FALSE)="○","高イ高","")</f>
        <v>高イ高</v>
      </c>
      <c r="Y14" s="39" t="str">
        <f>IF(VLOOKUP($A14,請求書等医療機関一覧用!$B:$AO,Y$4,FALSE)="○","コ","")</f>
        <v>コ</v>
      </c>
      <c r="Z14" s="40" t="str">
        <f>IF(VLOOKUP($A14,請求書等医療機関一覧用!$B:$AO,Z$4,FALSE)="","",VLOOKUP($A14,請求書等医療機関一覧用!$B:$AO,Z$4,FALSE))</f>
        <v/>
      </c>
      <c r="AA14">
        <f t="shared" si="0"/>
        <v>8</v>
      </c>
    </row>
    <row r="15" spans="1:28">
      <c r="A15" s="43" t="s">
        <v>600</v>
      </c>
      <c r="B15" s="323" t="str">
        <f>VLOOKUP($A15,請求書等医療機関一覧用!$B:$AO,B$4,FALSE)</f>
        <v>広瀬医院</v>
      </c>
      <c r="C15" s="39" t="str">
        <f>VLOOKUP($A15,請求書等医療機関一覧用!$B:$AO,C$4,FALSE)</f>
        <v>北条</v>
      </c>
      <c r="D15" s="39" t="str">
        <f>VLOOKUP($A15,請求書等医療機関一覧用!$B:$AO,D$4,FALSE)</f>
        <v>867-0127</v>
      </c>
      <c r="E15" s="39" t="str">
        <f>IF(VLOOKUP($A15,請求書等医療機関一覧用!$B:$AO,E$4,FALSE)="○","ロ","")</f>
        <v/>
      </c>
      <c r="F15" s="39" t="str">
        <f>IF(VLOOKUP($A15,請求書等医療機関一覧用!$B:$AO,F$4,FALSE)="○","ヒ","")</f>
        <v/>
      </c>
      <c r="G15" s="39" t="str">
        <f>IF(VLOOKUP($A15,請求書等医療機関一覧用!$B:$AO,G$4,FALSE)="○","小肺","")</f>
        <v/>
      </c>
      <c r="H15" s="39" t="str">
        <f>IF(VLOOKUP($A15,請求書等医療機関一覧用!$B:$AO,H$4,FALSE)="○","Ｂ肝","")</f>
        <v/>
      </c>
      <c r="I15" s="39" t="str">
        <f>IF(VLOOKUP($A15,請求書等医療機関一覧用!$B:$AO,I$4,FALSE)="○","五","")</f>
        <v/>
      </c>
      <c r="J15" s="39" t="str">
        <f>IF(VLOOKUP($A15,請求書等医療機関一覧用!$B:$AO,J$4,FALSE)="○","BCG","")</f>
        <v/>
      </c>
      <c r="K15" s="39" t="str">
        <f>IF(VLOOKUP($A15,請求書等医療機関一覧用!$B:$AO,K$4,FALSE)="○","MR","")</f>
        <v>MR</v>
      </c>
      <c r="L15" s="39" t="str">
        <f>IF(VLOOKUP($A15,請求書等医療機関一覧用!$B:$AO,L$4,FALSE)="○","水","")</f>
        <v/>
      </c>
      <c r="M15" s="39" t="str">
        <f>IF(VLOOKUP($A15,請求書等医療機関一覧用!$B:$AO,M$4,FALSE)="○","日","")</f>
        <v>日</v>
      </c>
      <c r="N15" s="39" t="str">
        <f>IF(VLOOKUP($A15,請求書等医療機関一覧用!$B:$AO,N$4,FALSE)="○","二","")</f>
        <v>二</v>
      </c>
      <c r="O15" s="39" t="str">
        <f>IF(VLOOKUP($A15,請求書等医療機関一覧用!$B:$AO,O$4,FALSE)="○","ＨPV","")</f>
        <v/>
      </c>
      <c r="P15" s="39" t="str">
        <f>IF(VLOOKUP($A15,請求書等医療機関一覧用!$B:$AO,P$4,FALSE)="○","RS","")</f>
        <v/>
      </c>
      <c r="Q15" s="327" t="str">
        <f>IF(VLOOKUP($A15,請求書等医療機関一覧用!$B:$AO,Q$4,FALSE)="○","小イ不","")</f>
        <v>小イ不</v>
      </c>
      <c r="R15" s="327" t="str">
        <f>IF(VLOOKUP($A15,請求書等医療機関一覧用!$B:$AO,R$4,FALSE)="○","小イ生","")</f>
        <v/>
      </c>
      <c r="S15" s="39" t="str">
        <f>IF(VLOOKUP($A15,請求書等医療機関一覧用!$B:$AO,S$4,FALSE)="○","お","")</f>
        <v/>
      </c>
      <c r="T15" s="39" t="str">
        <f>IF(VLOOKUP($A15,請求書等医療機関一覧用!$B:$AO,T$4,FALSE)="○","高肺","")</f>
        <v>高肺</v>
      </c>
      <c r="U15" s="39" t="str">
        <f>IF(VLOOKUP($A15,請求書等医療機関一覧用!$B:$AO,U$4,FALSE)="○","帯生","")</f>
        <v>帯生</v>
      </c>
      <c r="V15" s="39" t="str">
        <f>IF(VLOOKUP($A15,請求書等医療機関一覧用!$B:$AO,V$4,FALSE)="○","帯不","")</f>
        <v>帯不</v>
      </c>
      <c r="W15" s="327" t="str">
        <f>IF(VLOOKUP($A15,請求書等医療機関一覧用!$B:$AO,W$4,FALSE)="○","高イ不","")</f>
        <v>高イ不</v>
      </c>
      <c r="X15" s="327" t="str">
        <f>IF(VLOOKUP($A15,請求書等医療機関一覧用!$B:$AO,X$4,FALSE)="○","高イ高","")</f>
        <v>高イ高</v>
      </c>
      <c r="Y15" s="39" t="str">
        <f>IF(VLOOKUP($A15,請求書等医療機関一覧用!$B:$AO,Y$4,FALSE)="○","コ","")</f>
        <v>コ</v>
      </c>
      <c r="Z15" s="40" t="str">
        <f>IF(VLOOKUP($A15,請求書等医療機関一覧用!$B:$AO,Z$4,FALSE)="","",VLOOKUP($A15,請求書等医療機関一覧用!$B:$AO,Z$4,FALSE))</f>
        <v/>
      </c>
      <c r="AA15">
        <f t="shared" si="0"/>
        <v>9</v>
      </c>
    </row>
    <row r="16" spans="1:28">
      <c r="A16" s="43" t="s">
        <v>601</v>
      </c>
      <c r="B16" s="323" t="str">
        <f>VLOOKUP($A16,請求書等医療機関一覧用!$B:$AO,B$4,FALSE)</f>
        <v>広瀬クリニック</v>
      </c>
      <c r="C16" s="39" t="str">
        <f>VLOOKUP($A16,請求書等医療機関一覧用!$B:$AO,C$4,FALSE)</f>
        <v>国松</v>
      </c>
      <c r="D16" s="39" t="str">
        <f>VLOOKUP($A16,請求書等医療機関一覧用!$B:$AO,D$4,FALSE)</f>
        <v>866-0129</v>
      </c>
      <c r="E16" s="39" t="str">
        <f>IF(VLOOKUP($A16,請求書等医療機関一覧用!$B:$AO,E$4,FALSE)="○","ロ","")</f>
        <v/>
      </c>
      <c r="F16" s="39" t="str">
        <f>IF(VLOOKUP($A16,請求書等医療機関一覧用!$B:$AO,F$4,FALSE)="○","ヒ","")</f>
        <v>ヒ</v>
      </c>
      <c r="G16" s="39" t="str">
        <f>IF(VLOOKUP($A16,請求書等医療機関一覧用!$B:$AO,G$4,FALSE)="○","小肺","")</f>
        <v>小肺</v>
      </c>
      <c r="H16" s="39" t="str">
        <f>IF(VLOOKUP($A16,請求書等医療機関一覧用!$B:$AO,H$4,FALSE)="○","Ｂ肝","")</f>
        <v>Ｂ肝</v>
      </c>
      <c r="I16" s="39" t="str">
        <f>IF(VLOOKUP($A16,請求書等医療機関一覧用!$B:$AO,I$4,FALSE)="○","五","")</f>
        <v>五</v>
      </c>
      <c r="J16" s="39" t="str">
        <f>IF(VLOOKUP($A16,請求書等医療機関一覧用!$B:$AO,J$4,FALSE)="○","BCG","")</f>
        <v/>
      </c>
      <c r="K16" s="39" t="str">
        <f>IF(VLOOKUP($A16,請求書等医療機関一覧用!$B:$AO,K$4,FALSE)="○","MR","")</f>
        <v>MR</v>
      </c>
      <c r="L16" s="39" t="str">
        <f>IF(VLOOKUP($A16,請求書等医療機関一覧用!$B:$AO,L$4,FALSE)="○","水","")</f>
        <v>水</v>
      </c>
      <c r="M16" s="39" t="str">
        <f>IF(VLOOKUP($A16,請求書等医療機関一覧用!$B:$AO,M$4,FALSE)="○","日","")</f>
        <v>日</v>
      </c>
      <c r="N16" s="39" t="str">
        <f>IF(VLOOKUP($A16,請求書等医療機関一覧用!$B:$AO,N$4,FALSE)="○","二","")</f>
        <v>二</v>
      </c>
      <c r="O16" s="39" t="str">
        <f>IF(VLOOKUP($A16,請求書等医療機関一覧用!$B:$AO,O$4,FALSE)="○","ＨPV","")</f>
        <v>ＨPV</v>
      </c>
      <c r="P16" s="39" t="str">
        <f>IF(VLOOKUP($A16,請求書等医療機関一覧用!$B:$AO,P$4,FALSE)="○","RS","")</f>
        <v/>
      </c>
      <c r="Q16" s="327" t="str">
        <f>IF(VLOOKUP($A16,請求書等医療機関一覧用!$B:$AO,Q$4,FALSE)="○","小イ不","")</f>
        <v>小イ不</v>
      </c>
      <c r="R16" s="327" t="str">
        <f>IF(VLOOKUP($A16,請求書等医療機関一覧用!$B:$AO,R$4,FALSE)="○","小イ生","")</f>
        <v/>
      </c>
      <c r="S16" s="39" t="str">
        <f>IF(VLOOKUP($A16,請求書等医療機関一覧用!$B:$AO,S$4,FALSE)="○","お","")</f>
        <v>お</v>
      </c>
      <c r="T16" s="39" t="str">
        <f>IF(VLOOKUP($A16,請求書等医療機関一覧用!$B:$AO,T$4,FALSE)="○","高肺","")</f>
        <v>高肺</v>
      </c>
      <c r="U16" s="39" t="str">
        <f>IF(VLOOKUP($A16,請求書等医療機関一覧用!$B:$AO,U$4,FALSE)="○","帯生","")</f>
        <v/>
      </c>
      <c r="V16" s="39" t="str">
        <f>IF(VLOOKUP($A16,請求書等医療機関一覧用!$B:$AO,V$4,FALSE)="○","帯不","")</f>
        <v>帯不</v>
      </c>
      <c r="W16" s="327" t="str">
        <f>IF(VLOOKUP($A16,請求書等医療機関一覧用!$B:$AO,W$4,FALSE)="○","高イ不","")</f>
        <v>高イ不</v>
      </c>
      <c r="X16" s="327" t="str">
        <f>IF(VLOOKUP($A16,請求書等医療機関一覧用!$B:$AO,X$4,FALSE)="○","高イ高","")</f>
        <v>高イ高</v>
      </c>
      <c r="Y16" s="39" t="str">
        <f>IF(VLOOKUP($A16,請求書等医療機関一覧用!$B:$AO,Y$4,FALSE)="○","コ","")</f>
        <v>コ</v>
      </c>
      <c r="Z16" s="40" t="str">
        <f>IF(VLOOKUP($A16,請求書等医療機関一覧用!$B:$AO,Z$4,FALSE)="","",VLOOKUP($A16,請求書等医療機関一覧用!$B:$AO,Z$4,FALSE))</f>
        <v/>
      </c>
      <c r="AA16">
        <f t="shared" si="0"/>
        <v>10</v>
      </c>
    </row>
    <row r="17" spans="1:28">
      <c r="B17" s="696" t="s">
        <v>966</v>
      </c>
      <c r="C17" s="697"/>
      <c r="D17" s="697"/>
      <c r="E17" s="697"/>
      <c r="F17" s="697"/>
      <c r="G17" s="697"/>
      <c r="H17" s="697"/>
      <c r="I17" s="697"/>
      <c r="J17" s="697"/>
      <c r="K17" s="697"/>
      <c r="L17" s="697"/>
      <c r="M17" s="697"/>
      <c r="N17" s="697"/>
      <c r="O17" s="697"/>
      <c r="P17" s="697"/>
      <c r="Q17" s="697"/>
      <c r="R17" s="697"/>
      <c r="S17" s="697"/>
      <c r="T17" s="697"/>
      <c r="U17" s="697"/>
      <c r="V17" s="697"/>
      <c r="W17" s="697"/>
      <c r="X17" s="697"/>
      <c r="Y17" s="697"/>
      <c r="Z17" s="698"/>
      <c r="AB17" t="s">
        <v>968</v>
      </c>
    </row>
    <row r="18" spans="1:28" ht="28.5">
      <c r="A18" s="43" t="s">
        <v>989</v>
      </c>
      <c r="B18" s="35" t="str">
        <f>VLOOKUP($A18,請求書等医療機関一覧用!$B:$AO,B$4,FALSE)</f>
        <v>アグリホームクリニック つくば</v>
      </c>
      <c r="C18" s="45" t="str">
        <f>VLOOKUP($A18,請求書等医療機関一覧用!$B:$AO,C$4,FALSE)</f>
        <v>若森</v>
      </c>
      <c r="D18" s="45" t="str">
        <f>VLOOKUP($A18,請求書等医療機関一覧用!$B:$AO,D$4,FALSE)</f>
        <v>893-4123</v>
      </c>
      <c r="E18" s="45" t="str">
        <f>IF(VLOOKUP($A18,請求書等医療機関一覧用!$B:$AO,E$4,FALSE)="○","ロ","")</f>
        <v/>
      </c>
      <c r="F18" s="45" t="str">
        <f>IF(VLOOKUP($A18,請求書等医療機関一覧用!$B:$AO,F$4,FALSE)="○","ヒ","")</f>
        <v/>
      </c>
      <c r="G18" s="45" t="str">
        <f>IF(VLOOKUP($A18,請求書等医療機関一覧用!$B:$AO,G$4,FALSE)="○","小肺","")</f>
        <v/>
      </c>
      <c r="H18" s="45" t="str">
        <f>IF(VLOOKUP($A18,請求書等医療機関一覧用!$B:$AO,H$4,FALSE)="○","Ｂ肝","")</f>
        <v/>
      </c>
      <c r="I18" s="45" t="str">
        <f>IF(VLOOKUP($A18,請求書等医療機関一覧用!$B:$AO,I$4,FALSE)="○","五","")</f>
        <v/>
      </c>
      <c r="J18" s="45" t="str">
        <f>IF(VLOOKUP($A18,請求書等医療機関一覧用!$B:$AO,J$4,FALSE)="○","BCG","")</f>
        <v/>
      </c>
      <c r="K18" s="45" t="str">
        <f>IF(VLOOKUP($A18,請求書等医療機関一覧用!$B:$AO,K$4,FALSE)="○","MR","")</f>
        <v/>
      </c>
      <c r="L18" s="45" t="str">
        <f>IF(VLOOKUP($A18,請求書等医療機関一覧用!$B:$AO,L$4,FALSE)="○","水","")</f>
        <v/>
      </c>
      <c r="M18" s="45" t="str">
        <f>IF(VLOOKUP($A18,請求書等医療機関一覧用!$B:$AO,M$4,FALSE)="○","日","")</f>
        <v/>
      </c>
      <c r="N18" s="45" t="str">
        <f>IF(VLOOKUP($A18,請求書等医療機関一覧用!$B:$AO,N$4,FALSE)="○","二","")</f>
        <v/>
      </c>
      <c r="O18" s="45" t="str">
        <f>IF(VLOOKUP($A18,請求書等医療機関一覧用!$B:$AO,O$4,FALSE)="○","ＨPV","")</f>
        <v/>
      </c>
      <c r="P18" s="45" t="str">
        <f>IF(VLOOKUP($A18,請求書等医療機関一覧用!$B:$AO,P$4,FALSE)="○","RS","")</f>
        <v/>
      </c>
      <c r="Q18" s="325" t="str">
        <f>IF(VLOOKUP($A18,請求書等医療機関一覧用!$B:$AO,Q$4,FALSE)="○","小イ不","")</f>
        <v/>
      </c>
      <c r="R18" s="325" t="str">
        <f>IF(VLOOKUP($A18,請求書等医療機関一覧用!$B:$AO,R$4,FALSE)="○","小イ生","")</f>
        <v/>
      </c>
      <c r="S18" s="45" t="str">
        <f>IF(VLOOKUP($A18,請求書等医療機関一覧用!$B:$AO,S$4,FALSE)="○","お","")</f>
        <v/>
      </c>
      <c r="T18" s="45" t="str">
        <f>IF(VLOOKUP($A18,請求書等医療機関一覧用!$B:$AO,T$4,FALSE)="○","高肺","")</f>
        <v>高肺</v>
      </c>
      <c r="U18" s="45" t="str">
        <f>IF(VLOOKUP($A18,請求書等医療機関一覧用!$B:$AO,U$4,FALSE)="○","帯生","")</f>
        <v>帯生</v>
      </c>
      <c r="V18" s="45" t="str">
        <f>IF(VLOOKUP($A18,請求書等医療機関一覧用!$B:$AO,V$4,FALSE)="○","帯不","")</f>
        <v>帯不</v>
      </c>
      <c r="W18" s="325" t="str">
        <f>IF(VLOOKUP($A18,請求書等医療機関一覧用!$B:$AO,W$4,FALSE)="○","高イ不","")</f>
        <v>高イ不</v>
      </c>
      <c r="X18" s="325" t="str">
        <f>IF(VLOOKUP($A18,請求書等医療機関一覧用!$B:$AO,X$4,FALSE)="○","高イ高","")</f>
        <v>高イ高</v>
      </c>
      <c r="Y18" s="45" t="str">
        <f>IF(VLOOKUP($A18,請求書等医療機関一覧用!$B:$AO,Y$4,FALSE)="○","コ","")</f>
        <v>コ</v>
      </c>
      <c r="Z18" s="35" t="str">
        <f>IF(VLOOKUP($A18,請求書等医療機関一覧用!$B:$AO,Z$4,FALSE)="","",VLOOKUP($A18,請求書等医療機関一覧用!$B:$AO,Z$4,FALSE))</f>
        <v/>
      </c>
      <c r="AA18">
        <f t="shared" ref="AA18:AA30" si="1">ROW()-MATCH("※",AB:AB,0)</f>
        <v>1</v>
      </c>
    </row>
    <row r="19" spans="1:28">
      <c r="A19" s="43" t="s">
        <v>493</v>
      </c>
      <c r="B19" s="35" t="str">
        <f>VLOOKUP($A19,請求書等医療機関一覧用!$B:$AO,B$4,FALSE)</f>
        <v>いちはら病院</v>
      </c>
      <c r="C19" s="45" t="str">
        <f>VLOOKUP($A19,請求書等医療機関一覧用!$B:$AO,C$4,FALSE)</f>
        <v>大曽根</v>
      </c>
      <c r="D19" s="45" t="str">
        <f>VLOOKUP($A19,請求書等医療機関一覧用!$B:$AO,D$4,FALSE)</f>
        <v>864-0303</v>
      </c>
      <c r="E19" s="45" t="str">
        <f>IF(VLOOKUP($A19,請求書等医療機関一覧用!$B:$AO,E$4,FALSE)="○","ロ","")</f>
        <v/>
      </c>
      <c r="F19" s="45" t="str">
        <f>IF(VLOOKUP($A19,請求書等医療機関一覧用!$B:$AO,F$4,FALSE)="○","ヒ","")</f>
        <v/>
      </c>
      <c r="G19" s="45" t="str">
        <f>IF(VLOOKUP($A19,請求書等医療機関一覧用!$B:$AO,G$4,FALSE)="○","小肺","")</f>
        <v/>
      </c>
      <c r="H19" s="45" t="str">
        <f>IF(VLOOKUP($A19,請求書等医療機関一覧用!$B:$AO,H$4,FALSE)="○","Ｂ肝","")</f>
        <v/>
      </c>
      <c r="I19" s="45" t="str">
        <f>IF(VLOOKUP($A19,請求書等医療機関一覧用!$B:$AO,I$4,FALSE)="○","五","")</f>
        <v/>
      </c>
      <c r="J19" s="45" t="str">
        <f>IF(VLOOKUP($A19,請求書等医療機関一覧用!$B:$AO,J$4,FALSE)="○","BCG","")</f>
        <v/>
      </c>
      <c r="K19" s="45" t="str">
        <f>IF(VLOOKUP($A19,請求書等医療機関一覧用!$B:$AO,K$4,FALSE)="○","MR","")</f>
        <v/>
      </c>
      <c r="L19" s="45" t="str">
        <f>IF(VLOOKUP($A19,請求書等医療機関一覧用!$B:$AO,L$4,FALSE)="○","水","")</f>
        <v/>
      </c>
      <c r="M19" s="45" t="str">
        <f>IF(VLOOKUP($A19,請求書等医療機関一覧用!$B:$AO,M$4,FALSE)="○","日","")</f>
        <v/>
      </c>
      <c r="N19" s="45" t="str">
        <f>IF(VLOOKUP($A19,請求書等医療機関一覧用!$B:$AO,N$4,FALSE)="○","二","")</f>
        <v/>
      </c>
      <c r="O19" s="45" t="str">
        <f>IF(VLOOKUP($A19,請求書等医療機関一覧用!$B:$AO,O$4,FALSE)="○","ＨPV","")</f>
        <v/>
      </c>
      <c r="P19" s="45" t="str">
        <f>IF(VLOOKUP($A19,請求書等医療機関一覧用!$B:$AO,P$4,FALSE)="○","RS","")</f>
        <v/>
      </c>
      <c r="Q19" s="325" t="str">
        <f>IF(VLOOKUP($A19,請求書等医療機関一覧用!$B:$AO,Q$4,FALSE)="○","小イ不","")</f>
        <v/>
      </c>
      <c r="R19" s="325" t="str">
        <f>IF(VLOOKUP($A19,請求書等医療機関一覧用!$B:$AO,R$4,FALSE)="○","小イ生","")</f>
        <v/>
      </c>
      <c r="S19" s="45" t="str">
        <f>IF(VLOOKUP($A19,請求書等医療機関一覧用!$B:$AO,S$4,FALSE)="○","お","")</f>
        <v/>
      </c>
      <c r="T19" s="45" t="str">
        <f>IF(VLOOKUP($A19,請求書等医療機関一覧用!$B:$AO,T$4,FALSE)="○","高肺","")</f>
        <v>高肺</v>
      </c>
      <c r="U19" s="45" t="str">
        <f>IF(VLOOKUP($A19,請求書等医療機関一覧用!$B:$AO,U$4,FALSE)="○","帯生","")</f>
        <v/>
      </c>
      <c r="V19" s="45" t="str">
        <f>IF(VLOOKUP($A19,請求書等医療機関一覧用!$B:$AO,V$4,FALSE)="○","帯不","")</f>
        <v>帯不</v>
      </c>
      <c r="W19" s="325" t="str">
        <f>IF(VLOOKUP($A19,請求書等医療機関一覧用!$B:$AO,W$4,FALSE)="○","高イ不","")</f>
        <v>高イ不</v>
      </c>
      <c r="X19" s="325" t="str">
        <f>IF(VLOOKUP($A19,請求書等医療機関一覧用!$B:$AO,X$4,FALSE)="○","高イ高","")</f>
        <v/>
      </c>
      <c r="Y19" s="45" t="str">
        <f>IF(VLOOKUP($A19,請求書等医療機関一覧用!$B:$AO,Y$4,FALSE)="○","コ","")</f>
        <v>コ</v>
      </c>
      <c r="Z19" s="35" t="str">
        <f>IF(VLOOKUP($A19,請求書等医療機関一覧用!$B:$AO,Z$4,FALSE)="","",VLOOKUP($A19,請求書等医療機関一覧用!$B:$AO,Z$4,FALSE))</f>
        <v/>
      </c>
      <c r="AA19">
        <f t="shared" si="1"/>
        <v>2</v>
      </c>
    </row>
    <row r="20" spans="1:28">
      <c r="A20" s="43" t="s">
        <v>500</v>
      </c>
      <c r="B20" s="35" t="str">
        <f>VLOOKUP($A20,請求書等医療機関一覧用!$B:$AO,B$4,FALSE)</f>
        <v>大穂皮膚科クリニック</v>
      </c>
      <c r="C20" s="45" t="str">
        <f>VLOOKUP($A20,請求書等医療機関一覧用!$B:$AO,C$4,FALSE)</f>
        <v>筑穂</v>
      </c>
      <c r="D20" s="45" t="str">
        <f>VLOOKUP($A20,請求書等医療機関一覧用!$B:$AO,D$4,FALSE)</f>
        <v>864-1712</v>
      </c>
      <c r="E20" s="45" t="str">
        <f>IF(VLOOKUP($A20,請求書等医療機関一覧用!$B:$AO,E$4,FALSE)="○","ロ","")</f>
        <v/>
      </c>
      <c r="F20" s="45" t="str">
        <f>IF(VLOOKUP($A20,請求書等医療機関一覧用!$B:$AO,F$4,FALSE)="○","ヒ","")</f>
        <v/>
      </c>
      <c r="G20" s="45" t="str">
        <f>IF(VLOOKUP($A20,請求書等医療機関一覧用!$B:$AO,G$4,FALSE)="○","小肺","")</f>
        <v/>
      </c>
      <c r="H20" s="45" t="str">
        <f>IF(VLOOKUP($A20,請求書等医療機関一覧用!$B:$AO,H$4,FALSE)="○","Ｂ肝","")</f>
        <v/>
      </c>
      <c r="I20" s="45" t="str">
        <f>IF(VLOOKUP($A20,請求書等医療機関一覧用!$B:$AO,I$4,FALSE)="○","五","")</f>
        <v/>
      </c>
      <c r="J20" s="45" t="str">
        <f>IF(VLOOKUP($A20,請求書等医療機関一覧用!$B:$AO,J$4,FALSE)="○","BCG","")</f>
        <v/>
      </c>
      <c r="K20" s="45" t="str">
        <f>IF(VLOOKUP($A20,請求書等医療機関一覧用!$B:$AO,K$4,FALSE)="○","MR","")</f>
        <v>MR</v>
      </c>
      <c r="L20" s="45" t="str">
        <f>IF(VLOOKUP($A20,請求書等医療機関一覧用!$B:$AO,L$4,FALSE)="○","水","")</f>
        <v/>
      </c>
      <c r="M20" s="45" t="str">
        <f>IF(VLOOKUP($A20,請求書等医療機関一覧用!$B:$AO,M$4,FALSE)="○","日","")</f>
        <v>日</v>
      </c>
      <c r="N20" s="45" t="str">
        <f>IF(VLOOKUP($A20,請求書等医療機関一覧用!$B:$AO,N$4,FALSE)="○","二","")</f>
        <v>二</v>
      </c>
      <c r="O20" s="45" t="str">
        <f>IF(VLOOKUP($A20,請求書等医療機関一覧用!$B:$AO,O$4,FALSE)="○","ＨPV","")</f>
        <v/>
      </c>
      <c r="P20" s="45" t="str">
        <f>IF(VLOOKUP($A20,請求書等医療機関一覧用!$B:$AO,P$4,FALSE)="○","RS","")</f>
        <v/>
      </c>
      <c r="Q20" s="325" t="str">
        <f>IF(VLOOKUP($A20,請求書等医療機関一覧用!$B:$AO,Q$4,FALSE)="○","小イ不","")</f>
        <v>小イ不</v>
      </c>
      <c r="R20" s="325" t="str">
        <f>IF(VLOOKUP($A20,請求書等医療機関一覧用!$B:$AO,R$4,FALSE)="○","小イ生","")</f>
        <v/>
      </c>
      <c r="S20" s="45" t="str">
        <f>IF(VLOOKUP($A20,請求書等医療機関一覧用!$B:$AO,S$4,FALSE)="○","お","")</f>
        <v>お</v>
      </c>
      <c r="T20" s="45" t="str">
        <f>IF(VLOOKUP($A20,請求書等医療機関一覧用!$B:$AO,T$4,FALSE)="○","高肺","")</f>
        <v>高肺</v>
      </c>
      <c r="U20" s="45" t="str">
        <f>IF(VLOOKUP($A20,請求書等医療機関一覧用!$B:$AO,U$4,FALSE)="○","帯生","")</f>
        <v>帯生</v>
      </c>
      <c r="V20" s="45" t="str">
        <f>IF(VLOOKUP($A20,請求書等医療機関一覧用!$B:$AO,V$4,FALSE)="○","帯不","")</f>
        <v/>
      </c>
      <c r="W20" s="325" t="str">
        <f>IF(VLOOKUP($A20,請求書等医療機関一覧用!$B:$AO,W$4,FALSE)="○","高イ不","")</f>
        <v>高イ不</v>
      </c>
      <c r="X20" s="325" t="str">
        <f>IF(VLOOKUP($A20,請求書等医療機関一覧用!$B:$AO,X$4,FALSE)="○","高イ高","")</f>
        <v/>
      </c>
      <c r="Y20" s="45" t="str">
        <f>IF(VLOOKUP($A20,請求書等医療機関一覧用!$B:$AO,Y$4,FALSE)="○","コ","")</f>
        <v/>
      </c>
      <c r="Z20" s="35" t="str">
        <f>IF(VLOOKUP($A20,請求書等医療機関一覧用!$B:$AO,Z$4,FALSE)="","",VLOOKUP($A20,請求書等医療機関一覧用!$B:$AO,Z$4,FALSE))</f>
        <v/>
      </c>
      <c r="AA20">
        <f t="shared" si="1"/>
        <v>3</v>
      </c>
    </row>
    <row r="21" spans="1:28">
      <c r="A21" s="43" t="s">
        <v>524</v>
      </c>
      <c r="B21" s="35" t="str">
        <f>VLOOKUP($A21,請求書等医療機関一覧用!$B:$AO,B$4,FALSE)</f>
        <v>こだま在宅クリニック</v>
      </c>
      <c r="C21" s="45" t="str">
        <f>VLOOKUP($A21,請求書等医療機関一覧用!$B:$AO,C$4,FALSE)</f>
        <v>筑穂</v>
      </c>
      <c r="D21" s="45" t="str">
        <f>VLOOKUP($A21,請求書等医療機関一覧用!$B:$AO,D$4,FALSE)</f>
        <v>896-3760</v>
      </c>
      <c r="E21" s="45" t="str">
        <f>IF(VLOOKUP($A21,請求書等医療機関一覧用!$B:$AO,E$4,FALSE)="○","ロ","")</f>
        <v/>
      </c>
      <c r="F21" s="45" t="str">
        <f>IF(VLOOKUP($A21,請求書等医療機関一覧用!$B:$AO,F$4,FALSE)="○","ヒ","")</f>
        <v/>
      </c>
      <c r="G21" s="45" t="str">
        <f>IF(VLOOKUP($A21,請求書等医療機関一覧用!$B:$AO,G$4,FALSE)="○","小肺","")</f>
        <v/>
      </c>
      <c r="H21" s="45" t="str">
        <f>IF(VLOOKUP($A21,請求書等医療機関一覧用!$B:$AO,H$4,FALSE)="○","Ｂ肝","")</f>
        <v/>
      </c>
      <c r="I21" s="45" t="str">
        <f>IF(VLOOKUP($A21,請求書等医療機関一覧用!$B:$AO,I$4,FALSE)="○","五","")</f>
        <v/>
      </c>
      <c r="J21" s="45" t="str">
        <f>IF(VLOOKUP($A21,請求書等医療機関一覧用!$B:$AO,J$4,FALSE)="○","BCG","")</f>
        <v/>
      </c>
      <c r="K21" s="45" t="str">
        <f>IF(VLOOKUP($A21,請求書等医療機関一覧用!$B:$AO,K$4,FALSE)="○","MR","")</f>
        <v/>
      </c>
      <c r="L21" s="45" t="str">
        <f>IF(VLOOKUP($A21,請求書等医療機関一覧用!$B:$AO,L$4,FALSE)="○","水","")</f>
        <v/>
      </c>
      <c r="M21" s="45" t="str">
        <f>IF(VLOOKUP($A21,請求書等医療機関一覧用!$B:$AO,M$4,FALSE)="○","日","")</f>
        <v/>
      </c>
      <c r="N21" s="45" t="str">
        <f>IF(VLOOKUP($A21,請求書等医療機関一覧用!$B:$AO,N$4,FALSE)="○","二","")</f>
        <v/>
      </c>
      <c r="O21" s="45" t="str">
        <f>IF(VLOOKUP($A21,請求書等医療機関一覧用!$B:$AO,O$4,FALSE)="○","ＨPV","")</f>
        <v/>
      </c>
      <c r="P21" s="45" t="str">
        <f>IF(VLOOKUP($A21,請求書等医療機関一覧用!$B:$AO,P$4,FALSE)="○","RS","")</f>
        <v/>
      </c>
      <c r="Q21" s="325" t="str">
        <f>IF(VLOOKUP($A21,請求書等医療機関一覧用!$B:$AO,Q$4,FALSE)="○","小イ不","")</f>
        <v/>
      </c>
      <c r="R21" s="325" t="str">
        <f>IF(VLOOKUP($A21,請求書等医療機関一覧用!$B:$AO,R$4,FALSE)="○","小イ生","")</f>
        <v/>
      </c>
      <c r="S21" s="45" t="str">
        <f>IF(VLOOKUP($A21,請求書等医療機関一覧用!$B:$AO,S$4,FALSE)="○","お","")</f>
        <v/>
      </c>
      <c r="T21" s="45" t="str">
        <f>IF(VLOOKUP($A21,請求書等医療機関一覧用!$B:$AO,T$4,FALSE)="○","高肺","")</f>
        <v>高肺</v>
      </c>
      <c r="U21" s="45" t="str">
        <f>IF(VLOOKUP($A21,請求書等医療機関一覧用!$B:$AO,U$4,FALSE)="○","帯生","")</f>
        <v/>
      </c>
      <c r="V21" s="45" t="str">
        <f>IF(VLOOKUP($A21,請求書等医療機関一覧用!$B:$AO,V$4,FALSE)="○","帯不","")</f>
        <v/>
      </c>
      <c r="W21" s="325" t="str">
        <f>IF(VLOOKUP($A21,請求書等医療機関一覧用!$B:$AO,W$4,FALSE)="○","高イ不","")</f>
        <v>高イ不</v>
      </c>
      <c r="X21" s="325" t="str">
        <f>IF(VLOOKUP($A21,請求書等医療機関一覧用!$B:$AO,X$4,FALSE)="○","高イ高","")</f>
        <v/>
      </c>
      <c r="Y21" s="45" t="str">
        <f>IF(VLOOKUP($A21,請求書等医療機関一覧用!$B:$AO,Y$4,FALSE)="○","コ","")</f>
        <v>コ</v>
      </c>
      <c r="Z21" s="35" t="str">
        <f>IF(VLOOKUP($A21,請求書等医療機関一覧用!$B:$AO,Z$4,FALSE)="","",VLOOKUP($A21,請求書等医療機関一覧用!$B:$AO,Z$4,FALSE))</f>
        <v>かかりつけの方のみ</v>
      </c>
      <c r="AA21">
        <f t="shared" si="1"/>
        <v>4</v>
      </c>
    </row>
    <row r="22" spans="1:28">
      <c r="A22" s="43" t="s">
        <v>529</v>
      </c>
      <c r="B22" s="35" t="str">
        <f>VLOOKUP($A22,請求書等医療機関一覧用!$B:$AO,B$4,FALSE)</f>
        <v>さかより耳鼻咽喉科</v>
      </c>
      <c r="C22" s="45" t="str">
        <f>VLOOKUP($A22,請求書等医療機関一覧用!$B:$AO,C$4,FALSE)</f>
        <v>筑穂</v>
      </c>
      <c r="D22" s="45" t="str">
        <f>VLOOKUP($A22,請求書等医療機関一覧用!$B:$AO,D$4,FALSE)</f>
        <v>879-1187</v>
      </c>
      <c r="E22" s="45" t="str">
        <f>IF(VLOOKUP($A22,請求書等医療機関一覧用!$B:$AO,E$4,FALSE)="○","ロ","")</f>
        <v/>
      </c>
      <c r="F22" s="45" t="str">
        <f>IF(VLOOKUP($A22,請求書等医療機関一覧用!$B:$AO,F$4,FALSE)="○","ヒ","")</f>
        <v/>
      </c>
      <c r="G22" s="45" t="str">
        <f>IF(VLOOKUP($A22,請求書等医療機関一覧用!$B:$AO,G$4,FALSE)="○","小肺","")</f>
        <v/>
      </c>
      <c r="H22" s="45" t="str">
        <f>IF(VLOOKUP($A22,請求書等医療機関一覧用!$B:$AO,H$4,FALSE)="○","Ｂ肝","")</f>
        <v/>
      </c>
      <c r="I22" s="45" t="str">
        <f>IF(VLOOKUP($A22,請求書等医療機関一覧用!$B:$AO,I$4,FALSE)="○","五","")</f>
        <v/>
      </c>
      <c r="J22" s="45" t="str">
        <f>IF(VLOOKUP($A22,請求書等医療機関一覧用!$B:$AO,J$4,FALSE)="○","BCG","")</f>
        <v/>
      </c>
      <c r="K22" s="45" t="str">
        <f>IF(VLOOKUP($A22,請求書等医療機関一覧用!$B:$AO,K$4,FALSE)="○","MR","")</f>
        <v/>
      </c>
      <c r="L22" s="45" t="str">
        <f>IF(VLOOKUP($A22,請求書等医療機関一覧用!$B:$AO,L$4,FALSE)="○","水","")</f>
        <v/>
      </c>
      <c r="M22" s="45" t="str">
        <f>IF(VLOOKUP($A22,請求書等医療機関一覧用!$B:$AO,M$4,FALSE)="○","日","")</f>
        <v/>
      </c>
      <c r="N22" s="45" t="str">
        <f>IF(VLOOKUP($A22,請求書等医療機関一覧用!$B:$AO,N$4,FALSE)="○","二","")</f>
        <v/>
      </c>
      <c r="O22" s="45" t="str">
        <f>IF(VLOOKUP($A22,請求書等医療機関一覧用!$B:$AO,O$4,FALSE)="○","ＨPV","")</f>
        <v/>
      </c>
      <c r="P22" s="45" t="str">
        <f>IF(VLOOKUP($A22,請求書等医療機関一覧用!$B:$AO,P$4,FALSE)="○","RS","")</f>
        <v/>
      </c>
      <c r="Q22" s="325" t="str">
        <f>IF(VLOOKUP($A22,請求書等医療機関一覧用!$B:$AO,Q$4,FALSE)="○","小イ不","")</f>
        <v>小イ不</v>
      </c>
      <c r="R22" s="325" t="str">
        <f>IF(VLOOKUP($A22,請求書等医療機関一覧用!$B:$AO,R$4,FALSE)="○","小イ生","")</f>
        <v/>
      </c>
      <c r="S22" s="45" t="str">
        <f>IF(VLOOKUP($A22,請求書等医療機関一覧用!$B:$AO,S$4,FALSE)="○","お","")</f>
        <v/>
      </c>
      <c r="T22" s="45" t="str">
        <f>IF(VLOOKUP($A22,請求書等医療機関一覧用!$B:$AO,T$4,FALSE)="○","高肺","")</f>
        <v/>
      </c>
      <c r="U22" s="45" t="str">
        <f>IF(VLOOKUP($A22,請求書等医療機関一覧用!$B:$AO,U$4,FALSE)="○","帯生","")</f>
        <v/>
      </c>
      <c r="V22" s="45" t="str">
        <f>IF(VLOOKUP($A22,請求書等医療機関一覧用!$B:$AO,V$4,FALSE)="○","帯不","")</f>
        <v/>
      </c>
      <c r="W22" s="325" t="str">
        <f>IF(VLOOKUP($A22,請求書等医療機関一覧用!$B:$AO,W$4,FALSE)="○","高イ不","")</f>
        <v>高イ不</v>
      </c>
      <c r="X22" s="325" t="str">
        <f>IF(VLOOKUP($A22,請求書等医療機関一覧用!$B:$AO,X$4,FALSE)="○","高イ高","")</f>
        <v>高イ高</v>
      </c>
      <c r="Y22" s="45" t="str">
        <f>IF(VLOOKUP($A22,請求書等医療機関一覧用!$B:$AO,Y$4,FALSE)="○","コ","")</f>
        <v/>
      </c>
      <c r="Z22" s="35" t="str">
        <f>IF(VLOOKUP($A22,請求書等医療機関一覧用!$B:$AO,Z$4,FALSE)="","",VLOOKUP($A22,請求書等医療機関一覧用!$B:$AO,Z$4,FALSE))</f>
        <v/>
      </c>
      <c r="AA22">
        <f t="shared" si="1"/>
        <v>5</v>
      </c>
    </row>
    <row r="23" spans="1:28">
      <c r="A23" s="43" t="s">
        <v>534</v>
      </c>
      <c r="B23" s="35" t="str">
        <f>VLOOKUP($A23,請求書等医療機関一覧用!$B:$AO,B$4,FALSE)</f>
        <v>柴原医院</v>
      </c>
      <c r="C23" s="45" t="str">
        <f>VLOOKUP($A23,請求書等医療機関一覧用!$B:$AO,C$4,FALSE)</f>
        <v>吉沼</v>
      </c>
      <c r="D23" s="45" t="str">
        <f>VLOOKUP($A23,請求書等医療機関一覧用!$B:$AO,D$4,FALSE)</f>
        <v>865-0511</v>
      </c>
      <c r="E23" s="45" t="str">
        <f>IF(VLOOKUP($A23,請求書等医療機関一覧用!$B:$AO,E$4,FALSE)="○","ロ","")</f>
        <v>ロ</v>
      </c>
      <c r="F23" s="45" t="str">
        <f>IF(VLOOKUP($A23,請求書等医療機関一覧用!$B:$AO,F$4,FALSE)="○","ヒ","")</f>
        <v>ヒ</v>
      </c>
      <c r="G23" s="45" t="str">
        <f>IF(VLOOKUP($A23,請求書等医療機関一覧用!$B:$AO,G$4,FALSE)="○","小肺","")</f>
        <v>小肺</v>
      </c>
      <c r="H23" s="45" t="str">
        <f>IF(VLOOKUP($A23,請求書等医療機関一覧用!$B:$AO,H$4,FALSE)="○","Ｂ肝","")</f>
        <v>Ｂ肝</v>
      </c>
      <c r="I23" s="45" t="str">
        <f>IF(VLOOKUP($A23,請求書等医療機関一覧用!$B:$AO,I$4,FALSE)="○","五","")</f>
        <v>五</v>
      </c>
      <c r="J23" s="45" t="str">
        <f>IF(VLOOKUP($A23,請求書等医療機関一覧用!$B:$AO,J$4,FALSE)="○","BCG","")</f>
        <v>BCG</v>
      </c>
      <c r="K23" s="45" t="str">
        <f>IF(VLOOKUP($A23,請求書等医療機関一覧用!$B:$AO,K$4,FALSE)="○","MR","")</f>
        <v>MR</v>
      </c>
      <c r="L23" s="45" t="str">
        <f>IF(VLOOKUP($A23,請求書等医療機関一覧用!$B:$AO,L$4,FALSE)="○","水","")</f>
        <v>水</v>
      </c>
      <c r="M23" s="45" t="str">
        <f>IF(VLOOKUP($A23,請求書等医療機関一覧用!$B:$AO,M$4,FALSE)="○","日","")</f>
        <v>日</v>
      </c>
      <c r="N23" s="45" t="str">
        <f>IF(VLOOKUP($A23,請求書等医療機関一覧用!$B:$AO,N$4,FALSE)="○","二","")</f>
        <v>二</v>
      </c>
      <c r="O23" s="45" t="str">
        <f>IF(VLOOKUP($A23,請求書等医療機関一覧用!$B:$AO,O$4,FALSE)="○","ＨPV","")</f>
        <v>ＨPV</v>
      </c>
      <c r="P23" s="45" t="str">
        <f>IF(VLOOKUP($A23,請求書等医療機関一覧用!$B:$AO,P$4,FALSE)="○","RS","")</f>
        <v/>
      </c>
      <c r="Q23" s="325" t="str">
        <f>IF(VLOOKUP($A23,請求書等医療機関一覧用!$B:$AO,Q$4,FALSE)="○","小イ不","")</f>
        <v>小イ不</v>
      </c>
      <c r="R23" s="325" t="str">
        <f>IF(VLOOKUP($A23,請求書等医療機関一覧用!$B:$AO,R$4,FALSE)="○","小イ生","")</f>
        <v>小イ生</v>
      </c>
      <c r="S23" s="45" t="str">
        <f>IF(VLOOKUP($A23,請求書等医療機関一覧用!$B:$AO,S$4,FALSE)="○","お","")</f>
        <v>お</v>
      </c>
      <c r="T23" s="45" t="str">
        <f>IF(VLOOKUP($A23,請求書等医療機関一覧用!$B:$AO,T$4,FALSE)="○","高肺","")</f>
        <v>高肺</v>
      </c>
      <c r="U23" s="45" t="str">
        <f>IF(VLOOKUP($A23,請求書等医療機関一覧用!$B:$AO,U$4,FALSE)="○","帯生","")</f>
        <v>帯生</v>
      </c>
      <c r="V23" s="45" t="str">
        <f>IF(VLOOKUP($A23,請求書等医療機関一覧用!$B:$AO,V$4,FALSE)="○","帯不","")</f>
        <v>帯不</v>
      </c>
      <c r="W23" s="325" t="str">
        <f>IF(VLOOKUP($A23,請求書等医療機関一覧用!$B:$AO,W$4,FALSE)="○","高イ不","")</f>
        <v>高イ不</v>
      </c>
      <c r="X23" s="325" t="str">
        <f>IF(VLOOKUP($A23,請求書等医療機関一覧用!$B:$AO,X$4,FALSE)="○","高イ高","")</f>
        <v>高イ高</v>
      </c>
      <c r="Y23" s="45" t="str">
        <f>IF(VLOOKUP($A23,請求書等医療機関一覧用!$B:$AO,Y$4,FALSE)="○","コ","")</f>
        <v>コ</v>
      </c>
      <c r="Z23" s="35" t="str">
        <f>IF(VLOOKUP($A23,請求書等医療機関一覧用!$B:$AO,Z$4,FALSE)="","",VLOOKUP($A23,請求書等医療機関一覧用!$B:$AO,Z$4,FALSE))</f>
        <v/>
      </c>
      <c r="AA23">
        <f t="shared" si="1"/>
        <v>6</v>
      </c>
    </row>
    <row r="24" spans="1:28">
      <c r="A24" s="43" t="s">
        <v>556</v>
      </c>
      <c r="B24" s="35" t="str">
        <f>VLOOKUP($A24,請求書等医療機関一覧用!$B:$AO,B$4,FALSE)</f>
        <v>筑波記念病院</v>
      </c>
      <c r="C24" s="45" t="str">
        <f>VLOOKUP($A24,請求書等医療機関一覧用!$B:$AO,C$4,FALSE)</f>
        <v>要</v>
      </c>
      <c r="D24" s="45" t="str">
        <f>VLOOKUP($A24,請求書等医療機関一覧用!$B:$AO,D$4,FALSE)</f>
        <v>864-1212</v>
      </c>
      <c r="E24" s="45" t="str">
        <f>IF(VLOOKUP($A24,請求書等医療機関一覧用!$B:$AO,E$4,FALSE)="○","ロ","")</f>
        <v/>
      </c>
      <c r="F24" s="45" t="str">
        <f>IF(VLOOKUP($A24,請求書等医療機関一覧用!$B:$AO,F$4,FALSE)="○","ヒ","")</f>
        <v/>
      </c>
      <c r="G24" s="45" t="str">
        <f>IF(VLOOKUP($A24,請求書等医療機関一覧用!$B:$AO,G$4,FALSE)="○","小肺","")</f>
        <v/>
      </c>
      <c r="H24" s="45" t="str">
        <f>IF(VLOOKUP($A24,請求書等医療機関一覧用!$B:$AO,H$4,FALSE)="○","Ｂ肝","")</f>
        <v/>
      </c>
      <c r="I24" s="45" t="str">
        <f>IF(VLOOKUP($A24,請求書等医療機関一覧用!$B:$AO,I$4,FALSE)="○","五","")</f>
        <v/>
      </c>
      <c r="J24" s="45" t="str">
        <f>IF(VLOOKUP($A24,請求書等医療機関一覧用!$B:$AO,J$4,FALSE)="○","BCG","")</f>
        <v/>
      </c>
      <c r="K24" s="45" t="str">
        <f>IF(VLOOKUP($A24,請求書等医療機関一覧用!$B:$AO,K$4,FALSE)="○","MR","")</f>
        <v/>
      </c>
      <c r="L24" s="45" t="str">
        <f>IF(VLOOKUP($A24,請求書等医療機関一覧用!$B:$AO,L$4,FALSE)="○","水","")</f>
        <v/>
      </c>
      <c r="M24" s="45" t="str">
        <f>IF(VLOOKUP($A24,請求書等医療機関一覧用!$B:$AO,M$4,FALSE)="○","日","")</f>
        <v/>
      </c>
      <c r="N24" s="45" t="str">
        <f>IF(VLOOKUP($A24,請求書等医療機関一覧用!$B:$AO,N$4,FALSE)="○","二","")</f>
        <v/>
      </c>
      <c r="O24" s="45" t="str">
        <f>IF(VLOOKUP($A24,請求書等医療機関一覧用!$B:$AO,O$4,FALSE)="○","ＨPV","")</f>
        <v/>
      </c>
      <c r="P24" s="45" t="str">
        <f>IF(VLOOKUP($A24,請求書等医療機関一覧用!$B:$AO,P$4,FALSE)="○","RS","")</f>
        <v/>
      </c>
      <c r="Q24" s="325" t="str">
        <f>IF(VLOOKUP($A24,請求書等医療機関一覧用!$B:$AO,Q$4,FALSE)="○","小イ不","")</f>
        <v/>
      </c>
      <c r="R24" s="325" t="str">
        <f>IF(VLOOKUP($A24,請求書等医療機関一覧用!$B:$AO,R$4,FALSE)="○","小イ生","")</f>
        <v/>
      </c>
      <c r="S24" s="45" t="str">
        <f>IF(VLOOKUP($A24,請求書等医療機関一覧用!$B:$AO,S$4,FALSE)="○","お","")</f>
        <v/>
      </c>
      <c r="T24" s="45" t="str">
        <f>IF(VLOOKUP($A24,請求書等医療機関一覧用!$B:$AO,T$4,FALSE)="○","高肺","")</f>
        <v>高肺</v>
      </c>
      <c r="U24" s="45" t="str">
        <f>IF(VLOOKUP($A24,請求書等医療機関一覧用!$B:$AO,U$4,FALSE)="○","帯生","")</f>
        <v/>
      </c>
      <c r="V24" s="45" t="str">
        <f>IF(VLOOKUP($A24,請求書等医療機関一覧用!$B:$AO,V$4,FALSE)="○","帯不","")</f>
        <v>帯不</v>
      </c>
      <c r="W24" s="325" t="str">
        <f>IF(VLOOKUP($A24,請求書等医療機関一覧用!$B:$AO,W$4,FALSE)="○","高イ不","")</f>
        <v>高イ不</v>
      </c>
      <c r="X24" s="325" t="str">
        <f>IF(VLOOKUP($A24,請求書等医療機関一覧用!$B:$AO,X$4,FALSE)="○","高イ高","")</f>
        <v/>
      </c>
      <c r="Y24" s="45" t="str">
        <f>IF(VLOOKUP($A24,請求書等医療機関一覧用!$B:$AO,Y$4,FALSE)="○","コ","")</f>
        <v>コ</v>
      </c>
      <c r="Z24" s="35" t="str">
        <f>IF(VLOOKUP($A24,請求書等医療機関一覧用!$B:$AO,Z$4,FALSE)="","",VLOOKUP($A24,請求書等医療機関一覧用!$B:$AO,Z$4,FALSE))</f>
        <v>かかりつけの方のみ</v>
      </c>
      <c r="AA24">
        <f t="shared" si="1"/>
        <v>7</v>
      </c>
    </row>
    <row r="25" spans="1:28">
      <c r="A25" s="43" t="s">
        <v>565</v>
      </c>
      <c r="B25" s="35" t="str">
        <f>VLOOKUP($A25,請求書等医療機関一覧用!$B:$AO,B$4,FALSE)</f>
        <v>筑波総合クリニック</v>
      </c>
      <c r="C25" s="45" t="str">
        <f>VLOOKUP($A25,請求書等医療機関一覧用!$B:$AO,C$4,FALSE)</f>
        <v>要</v>
      </c>
      <c r="D25" s="45" t="str">
        <f>VLOOKUP($A25,請求書等医療機関一覧用!$B:$AO,D$4,FALSE)</f>
        <v>877-1221</v>
      </c>
      <c r="E25" s="45" t="str">
        <f>IF(VLOOKUP($A25,請求書等医療機関一覧用!$B:$AO,E$4,FALSE)="○","ロ","")</f>
        <v>ロ</v>
      </c>
      <c r="F25" s="45" t="str">
        <f>IF(VLOOKUP($A25,請求書等医療機関一覧用!$B:$AO,F$4,FALSE)="○","ヒ","")</f>
        <v/>
      </c>
      <c r="G25" s="45" t="str">
        <f>IF(VLOOKUP($A25,請求書等医療機関一覧用!$B:$AO,G$4,FALSE)="○","小肺","")</f>
        <v>小肺</v>
      </c>
      <c r="H25" s="45" t="str">
        <f>IF(VLOOKUP($A25,請求書等医療機関一覧用!$B:$AO,H$4,FALSE)="○","Ｂ肝","")</f>
        <v>Ｂ肝</v>
      </c>
      <c r="I25" s="45" t="str">
        <f>IF(VLOOKUP($A25,請求書等医療機関一覧用!$B:$AO,I$4,FALSE)="○","五","")</f>
        <v>五</v>
      </c>
      <c r="J25" s="45" t="str">
        <f>IF(VLOOKUP($A25,請求書等医療機関一覧用!$B:$AO,J$4,FALSE)="○","BCG","")</f>
        <v>BCG</v>
      </c>
      <c r="K25" s="45" t="str">
        <f>IF(VLOOKUP($A25,請求書等医療機関一覧用!$B:$AO,K$4,FALSE)="○","MR","")</f>
        <v>MR</v>
      </c>
      <c r="L25" s="45" t="str">
        <f>IF(VLOOKUP($A25,請求書等医療機関一覧用!$B:$AO,L$4,FALSE)="○","水","")</f>
        <v>水</v>
      </c>
      <c r="M25" s="45" t="str">
        <f>IF(VLOOKUP($A25,請求書等医療機関一覧用!$B:$AO,M$4,FALSE)="○","日","")</f>
        <v>日</v>
      </c>
      <c r="N25" s="45" t="str">
        <f>IF(VLOOKUP($A25,請求書等医療機関一覧用!$B:$AO,N$4,FALSE)="○","二","")</f>
        <v>二</v>
      </c>
      <c r="O25" s="45" t="str">
        <f>IF(VLOOKUP($A25,請求書等医療機関一覧用!$B:$AO,O$4,FALSE)="○","ＨPV","")</f>
        <v>ＨPV</v>
      </c>
      <c r="P25" s="45" t="str">
        <f>IF(VLOOKUP($A25,請求書等医療機関一覧用!$B:$AO,P$4,FALSE)="○","RS","")</f>
        <v/>
      </c>
      <c r="Q25" s="325" t="str">
        <f>IF(VLOOKUP($A25,請求書等医療機関一覧用!$B:$AO,Q$4,FALSE)="○","小イ不","")</f>
        <v>小イ不</v>
      </c>
      <c r="R25" s="325" t="str">
        <f>IF(VLOOKUP($A25,請求書等医療機関一覧用!$B:$AO,R$4,FALSE)="○","小イ生","")</f>
        <v>小イ生</v>
      </c>
      <c r="S25" s="45" t="str">
        <f>IF(VLOOKUP($A25,請求書等医療機関一覧用!$B:$AO,S$4,FALSE)="○","お","")</f>
        <v>お</v>
      </c>
      <c r="T25" s="45" t="str">
        <f>IF(VLOOKUP($A25,請求書等医療機関一覧用!$B:$AO,T$4,FALSE)="○","高肺","")</f>
        <v>高肺</v>
      </c>
      <c r="U25" s="45" t="str">
        <f>IF(VLOOKUP($A25,請求書等医療機関一覧用!$B:$AO,U$4,FALSE)="○","帯生","")</f>
        <v/>
      </c>
      <c r="V25" s="45" t="str">
        <f>IF(VLOOKUP($A25,請求書等医療機関一覧用!$B:$AO,V$4,FALSE)="○","帯不","")</f>
        <v>帯不</v>
      </c>
      <c r="W25" s="325" t="str">
        <f>IF(VLOOKUP($A25,請求書等医療機関一覧用!$B:$AO,W$4,FALSE)="○","高イ不","")</f>
        <v>高イ不</v>
      </c>
      <c r="X25" s="325" t="str">
        <f>IF(VLOOKUP($A25,請求書等医療機関一覧用!$B:$AO,X$4,FALSE)="○","高イ高","")</f>
        <v/>
      </c>
      <c r="Y25" s="45" t="str">
        <f>IF(VLOOKUP($A25,請求書等医療機関一覧用!$B:$AO,Y$4,FALSE)="○","コ","")</f>
        <v>コ</v>
      </c>
      <c r="Z25" s="35" t="str">
        <f>IF(VLOOKUP($A25,請求書等医療機関一覧用!$B:$AO,Z$4,FALSE)="","",VLOOKUP($A25,請求書等医療機関一覧用!$B:$AO,Z$4,FALSE))</f>
        <v/>
      </c>
      <c r="AA25">
        <f t="shared" si="1"/>
        <v>8</v>
      </c>
    </row>
    <row r="26" spans="1:28">
      <c r="A26" s="43" t="s">
        <v>580</v>
      </c>
      <c r="B26" s="35" t="str">
        <f>VLOOKUP($A26,請求書等医療機関一覧用!$B:$AO,B$4,FALSE)</f>
        <v>寺崎クリニック</v>
      </c>
      <c r="C26" s="45" t="str">
        <f>VLOOKUP($A26,請求書等医療機関一覧用!$B:$AO,C$4,FALSE)</f>
        <v>吉沼</v>
      </c>
      <c r="D26" s="45" t="str">
        <f>VLOOKUP($A26,請求書等医療機関一覧用!$B:$AO,D$4,FALSE)</f>
        <v>865-0034</v>
      </c>
      <c r="E26" s="45" t="str">
        <f>IF(VLOOKUP($A26,請求書等医療機関一覧用!$B:$AO,E$4,FALSE)="○","ロ","")</f>
        <v>ロ</v>
      </c>
      <c r="F26" s="45" t="str">
        <f>IF(VLOOKUP($A26,請求書等医療機関一覧用!$B:$AO,F$4,FALSE)="○","ヒ","")</f>
        <v>ヒ</v>
      </c>
      <c r="G26" s="45" t="str">
        <f>IF(VLOOKUP($A26,請求書等医療機関一覧用!$B:$AO,G$4,FALSE)="○","小肺","")</f>
        <v>小肺</v>
      </c>
      <c r="H26" s="45" t="str">
        <f>IF(VLOOKUP($A26,請求書等医療機関一覧用!$B:$AO,H$4,FALSE)="○","Ｂ肝","")</f>
        <v>Ｂ肝</v>
      </c>
      <c r="I26" s="45" t="str">
        <f>IF(VLOOKUP($A26,請求書等医療機関一覧用!$B:$AO,I$4,FALSE)="○","五","")</f>
        <v>五</v>
      </c>
      <c r="J26" s="45" t="str">
        <f>IF(VLOOKUP($A26,請求書等医療機関一覧用!$B:$AO,J$4,FALSE)="○","BCG","")</f>
        <v>BCG</v>
      </c>
      <c r="K26" s="45" t="str">
        <f>IF(VLOOKUP($A26,請求書等医療機関一覧用!$B:$AO,K$4,FALSE)="○","MR","")</f>
        <v>MR</v>
      </c>
      <c r="L26" s="45" t="str">
        <f>IF(VLOOKUP($A26,請求書等医療機関一覧用!$B:$AO,L$4,FALSE)="○","水","")</f>
        <v>水</v>
      </c>
      <c r="M26" s="45" t="str">
        <f>IF(VLOOKUP($A26,請求書等医療機関一覧用!$B:$AO,M$4,FALSE)="○","日","")</f>
        <v>日</v>
      </c>
      <c r="N26" s="45" t="str">
        <f>IF(VLOOKUP($A26,請求書等医療機関一覧用!$B:$AO,N$4,FALSE)="○","二","")</f>
        <v>二</v>
      </c>
      <c r="O26" s="45" t="str">
        <f>IF(VLOOKUP($A26,請求書等医療機関一覧用!$B:$AO,O$4,FALSE)="○","ＨPV","")</f>
        <v>ＨPV</v>
      </c>
      <c r="P26" s="45" t="str">
        <f>IF(VLOOKUP($A26,請求書等医療機関一覧用!$B:$AO,P$4,FALSE)="○","RS","")</f>
        <v/>
      </c>
      <c r="Q26" s="325" t="str">
        <f>IF(VLOOKUP($A26,請求書等医療機関一覧用!$B:$AO,Q$4,FALSE)="○","小イ不","")</f>
        <v>小イ不</v>
      </c>
      <c r="R26" s="325" t="str">
        <f>IF(VLOOKUP($A26,請求書等医療機関一覧用!$B:$AO,R$4,FALSE)="○","小イ生","")</f>
        <v>小イ生</v>
      </c>
      <c r="S26" s="45" t="str">
        <f>IF(VLOOKUP($A26,請求書等医療機関一覧用!$B:$AO,S$4,FALSE)="○","お","")</f>
        <v>お</v>
      </c>
      <c r="T26" s="45" t="str">
        <f>IF(VLOOKUP($A26,請求書等医療機関一覧用!$B:$AO,T$4,FALSE)="○","高肺","")</f>
        <v>高肺</v>
      </c>
      <c r="U26" s="45" t="str">
        <f>IF(VLOOKUP($A26,請求書等医療機関一覧用!$B:$AO,U$4,FALSE)="○","帯生","")</f>
        <v>帯生</v>
      </c>
      <c r="V26" s="45" t="str">
        <f>IF(VLOOKUP($A26,請求書等医療機関一覧用!$B:$AO,V$4,FALSE)="○","帯不","")</f>
        <v>帯不</v>
      </c>
      <c r="W26" s="325" t="str">
        <f>IF(VLOOKUP($A26,請求書等医療機関一覧用!$B:$AO,W$4,FALSE)="○","高イ不","")</f>
        <v>高イ不</v>
      </c>
      <c r="X26" s="325" t="str">
        <f>IF(VLOOKUP($A26,請求書等医療機関一覧用!$B:$AO,X$4,FALSE)="○","高イ高","")</f>
        <v>高イ高</v>
      </c>
      <c r="Y26" s="45" t="str">
        <f>IF(VLOOKUP($A26,請求書等医療機関一覧用!$B:$AO,Y$4,FALSE)="○","コ","")</f>
        <v>コ</v>
      </c>
      <c r="Z26" s="35" t="str">
        <f>IF(VLOOKUP($A26,請求書等医療機関一覧用!$B:$AO,Z$4,FALSE)="","",VLOOKUP($A26,請求書等医療機関一覧用!$B:$AO,Z$4,FALSE))</f>
        <v/>
      </c>
      <c r="AA26">
        <f t="shared" si="1"/>
        <v>9</v>
      </c>
    </row>
    <row r="27" spans="1:28">
      <c r="A27" s="43" t="s">
        <v>583</v>
      </c>
      <c r="B27" s="35" t="str">
        <f>VLOOKUP($A27,請求書等医療機関一覧用!$B:$AO,B$4,FALSE)</f>
        <v>中川医院</v>
      </c>
      <c r="C27" s="45" t="str">
        <f>VLOOKUP($A27,請求書等医療機関一覧用!$B:$AO,C$4,FALSE)</f>
        <v>篠崎</v>
      </c>
      <c r="D27" s="45" t="str">
        <f>VLOOKUP($A27,請求書等医療機関一覧用!$B:$AO,D$4,FALSE)</f>
        <v>864-7760</v>
      </c>
      <c r="E27" s="45" t="str">
        <f>IF(VLOOKUP($A27,請求書等医療機関一覧用!$B:$AO,E$4,FALSE)="○","ロ","")</f>
        <v>ロ</v>
      </c>
      <c r="F27" s="45" t="str">
        <f>IF(VLOOKUP($A27,請求書等医療機関一覧用!$B:$AO,F$4,FALSE)="○","ヒ","")</f>
        <v>ヒ</v>
      </c>
      <c r="G27" s="45" t="str">
        <f>IF(VLOOKUP($A27,請求書等医療機関一覧用!$B:$AO,G$4,FALSE)="○","小肺","")</f>
        <v>小肺</v>
      </c>
      <c r="H27" s="45" t="str">
        <f>IF(VLOOKUP($A27,請求書等医療機関一覧用!$B:$AO,H$4,FALSE)="○","Ｂ肝","")</f>
        <v>Ｂ肝</v>
      </c>
      <c r="I27" s="45" t="str">
        <f>IF(VLOOKUP($A27,請求書等医療機関一覧用!$B:$AO,I$4,FALSE)="○","五","")</f>
        <v>五</v>
      </c>
      <c r="J27" s="45" t="str">
        <f>IF(VLOOKUP($A27,請求書等医療機関一覧用!$B:$AO,J$4,FALSE)="○","BCG","")</f>
        <v>BCG</v>
      </c>
      <c r="K27" s="45" t="str">
        <f>IF(VLOOKUP($A27,請求書等医療機関一覧用!$B:$AO,K$4,FALSE)="○","MR","")</f>
        <v>MR</v>
      </c>
      <c r="L27" s="45" t="str">
        <f>IF(VLOOKUP($A27,請求書等医療機関一覧用!$B:$AO,L$4,FALSE)="○","水","")</f>
        <v>水</v>
      </c>
      <c r="M27" s="45" t="str">
        <f>IF(VLOOKUP($A27,請求書等医療機関一覧用!$B:$AO,M$4,FALSE)="○","日","")</f>
        <v>日</v>
      </c>
      <c r="N27" s="45" t="str">
        <f>IF(VLOOKUP($A27,請求書等医療機関一覧用!$B:$AO,N$4,FALSE)="○","二","")</f>
        <v>二</v>
      </c>
      <c r="O27" s="45" t="str">
        <f>IF(VLOOKUP($A27,請求書等医療機関一覧用!$B:$AO,O$4,FALSE)="○","ＨPV","")</f>
        <v>ＨPV</v>
      </c>
      <c r="P27" s="45" t="str">
        <f>IF(VLOOKUP($A27,請求書等医療機関一覧用!$B:$AO,P$4,FALSE)="○","RS","")</f>
        <v>RS</v>
      </c>
      <c r="Q27" s="325" t="str">
        <f>IF(VLOOKUP($A27,請求書等医療機関一覧用!$B:$AO,Q$4,FALSE)="○","小イ不","")</f>
        <v>小イ不</v>
      </c>
      <c r="R27" s="325" t="str">
        <f>IF(VLOOKUP($A27,請求書等医療機関一覧用!$B:$AO,R$4,FALSE)="○","小イ生","")</f>
        <v>小イ生</v>
      </c>
      <c r="S27" s="45" t="str">
        <f>IF(VLOOKUP($A27,請求書等医療機関一覧用!$B:$AO,S$4,FALSE)="○","お","")</f>
        <v>お</v>
      </c>
      <c r="T27" s="45" t="str">
        <f>IF(VLOOKUP($A27,請求書等医療機関一覧用!$B:$AO,T$4,FALSE)="○","高肺","")</f>
        <v>高肺</v>
      </c>
      <c r="U27" s="45" t="str">
        <f>IF(VLOOKUP($A27,請求書等医療機関一覧用!$B:$AO,U$4,FALSE)="○","帯生","")</f>
        <v>帯生</v>
      </c>
      <c r="V27" s="45" t="str">
        <f>IF(VLOOKUP($A27,請求書等医療機関一覧用!$B:$AO,V$4,FALSE)="○","帯不","")</f>
        <v>帯不</v>
      </c>
      <c r="W27" s="325" t="str">
        <f>IF(VLOOKUP($A27,請求書等医療機関一覧用!$B:$AO,W$4,FALSE)="○","高イ不","")</f>
        <v>高イ不</v>
      </c>
      <c r="X27" s="325" t="str">
        <f>IF(VLOOKUP($A27,請求書等医療機関一覧用!$B:$AO,X$4,FALSE)="○","高イ高","")</f>
        <v>高イ高</v>
      </c>
      <c r="Y27" s="45" t="str">
        <f>IF(VLOOKUP($A27,請求書等医療機関一覧用!$B:$AO,Y$4,FALSE)="○","コ","")</f>
        <v>コ</v>
      </c>
      <c r="Z27" s="35" t="str">
        <f>IF(VLOOKUP($A27,請求書等医療機関一覧用!$B:$AO,Z$4,FALSE)="","",VLOOKUP($A27,請求書等医療機関一覧用!$B:$AO,Z$4,FALSE))</f>
        <v/>
      </c>
      <c r="AA27">
        <f t="shared" si="1"/>
        <v>10</v>
      </c>
    </row>
    <row r="28" spans="1:28">
      <c r="A28" s="43" t="s">
        <v>599</v>
      </c>
      <c r="B28" s="35" t="str">
        <f>VLOOKUP($A28,請求書等医療機関一覧用!$B:$AO,B$4,FALSE)</f>
        <v>ヒルトップクリニック</v>
      </c>
      <c r="C28" s="45" t="str">
        <f>VLOOKUP($A28,請求書等医療機関一覧用!$B:$AO,C$4,FALSE)</f>
        <v>佐</v>
      </c>
      <c r="D28" s="45" t="str">
        <f>VLOOKUP($A28,請求書等医療機関一覧用!$B:$AO,D$4,FALSE)</f>
        <v>877-3130</v>
      </c>
      <c r="E28" s="45" t="str">
        <f>IF(VLOOKUP($A28,請求書等医療機関一覧用!$B:$AO,E$4,FALSE)="○","ロ","")</f>
        <v>ロ</v>
      </c>
      <c r="F28" s="45" t="str">
        <f>IF(VLOOKUP($A28,請求書等医療機関一覧用!$B:$AO,F$4,FALSE)="○","ヒ","")</f>
        <v>ヒ</v>
      </c>
      <c r="G28" s="45" t="str">
        <f>IF(VLOOKUP($A28,請求書等医療機関一覧用!$B:$AO,G$4,FALSE)="○","小肺","")</f>
        <v>小肺</v>
      </c>
      <c r="H28" s="45" t="str">
        <f>IF(VLOOKUP($A28,請求書等医療機関一覧用!$B:$AO,H$4,FALSE)="○","Ｂ肝","")</f>
        <v>Ｂ肝</v>
      </c>
      <c r="I28" s="45" t="str">
        <f>IF(VLOOKUP($A28,請求書等医療機関一覧用!$B:$AO,I$4,FALSE)="○","五","")</f>
        <v>五</v>
      </c>
      <c r="J28" s="45" t="str">
        <f>IF(VLOOKUP($A28,請求書等医療機関一覧用!$B:$AO,J$4,FALSE)="○","BCG","")</f>
        <v>BCG</v>
      </c>
      <c r="K28" s="45" t="str">
        <f>IF(VLOOKUP($A28,請求書等医療機関一覧用!$B:$AO,K$4,FALSE)="○","MR","")</f>
        <v>MR</v>
      </c>
      <c r="L28" s="45" t="str">
        <f>IF(VLOOKUP($A28,請求書等医療機関一覧用!$B:$AO,L$4,FALSE)="○","水","")</f>
        <v>水</v>
      </c>
      <c r="M28" s="45" t="str">
        <f>IF(VLOOKUP($A28,請求書等医療機関一覧用!$B:$AO,M$4,FALSE)="○","日","")</f>
        <v>日</v>
      </c>
      <c r="N28" s="45" t="str">
        <f>IF(VLOOKUP($A28,請求書等医療機関一覧用!$B:$AO,N$4,FALSE)="○","二","")</f>
        <v>二</v>
      </c>
      <c r="O28" s="45" t="str">
        <f>IF(VLOOKUP($A28,請求書等医療機関一覧用!$B:$AO,O$4,FALSE)="○","ＨPV","")</f>
        <v>ＨPV</v>
      </c>
      <c r="P28" s="45" t="str">
        <f>IF(VLOOKUP($A28,請求書等医療機関一覧用!$B:$AO,P$4,FALSE)="○","RS","")</f>
        <v/>
      </c>
      <c r="Q28" s="325" t="str">
        <f>IF(VLOOKUP($A28,請求書等医療機関一覧用!$B:$AO,Q$4,FALSE)="○","小イ不","")</f>
        <v>小イ不</v>
      </c>
      <c r="R28" s="325" t="str">
        <f>IF(VLOOKUP($A28,請求書等医療機関一覧用!$B:$AO,R$4,FALSE)="○","小イ生","")</f>
        <v>小イ生</v>
      </c>
      <c r="S28" s="45" t="str">
        <f>IF(VLOOKUP($A28,請求書等医療機関一覧用!$B:$AO,S$4,FALSE)="○","お","")</f>
        <v>お</v>
      </c>
      <c r="T28" s="45" t="str">
        <f>IF(VLOOKUP($A28,請求書等医療機関一覧用!$B:$AO,T$4,FALSE)="○","高肺","")</f>
        <v>高肺</v>
      </c>
      <c r="U28" s="45" t="str">
        <f>IF(VLOOKUP($A28,請求書等医療機関一覧用!$B:$AO,U$4,FALSE)="○","帯生","")</f>
        <v/>
      </c>
      <c r="V28" s="45" t="str">
        <f>IF(VLOOKUP($A28,請求書等医療機関一覧用!$B:$AO,V$4,FALSE)="○","帯不","")</f>
        <v>帯不</v>
      </c>
      <c r="W28" s="325" t="str">
        <f>IF(VLOOKUP($A28,請求書等医療機関一覧用!$B:$AO,W$4,FALSE)="○","高イ不","")</f>
        <v>高イ不</v>
      </c>
      <c r="X28" s="325" t="str">
        <f>IF(VLOOKUP($A28,請求書等医療機関一覧用!$B:$AO,X$4,FALSE)="○","高イ高","")</f>
        <v/>
      </c>
      <c r="Y28" s="45" t="str">
        <f>IF(VLOOKUP($A28,請求書等医療機関一覧用!$B:$AO,Y$4,FALSE)="○","コ","")</f>
        <v>コ</v>
      </c>
      <c r="Z28" s="35" t="str">
        <f>IF(VLOOKUP($A28,請求書等医療機関一覧用!$B:$AO,Z$4,FALSE)="","",VLOOKUP($A28,請求書等医療機関一覧用!$B:$AO,Z$4,FALSE))</f>
        <v>インフルエンザワクチンは１歳以上</v>
      </c>
      <c r="AA28">
        <f t="shared" si="1"/>
        <v>11</v>
      </c>
    </row>
    <row r="29" spans="1:28">
      <c r="A29" s="43" t="s">
        <v>603</v>
      </c>
      <c r="B29" s="35" t="str">
        <f>VLOOKUP($A29,請求書等医療機関一覧用!$B:$AO,B$4,FALSE)</f>
        <v>北條医院</v>
      </c>
      <c r="C29" s="45" t="str">
        <f>VLOOKUP($A29,請求書等医療機関一覧用!$B:$AO,C$4,FALSE)</f>
        <v>花畑</v>
      </c>
      <c r="D29" s="45" t="str">
        <f>VLOOKUP($A29,請求書等医療機関一覧用!$B:$AO,D$4,FALSE)</f>
        <v>864-0006</v>
      </c>
      <c r="E29" s="45" t="str">
        <f>IF(VLOOKUP($A29,請求書等医療機関一覧用!$B:$AO,E$4,FALSE)="○","ロ","")</f>
        <v/>
      </c>
      <c r="F29" s="45" t="str">
        <f>IF(VLOOKUP($A29,請求書等医療機関一覧用!$B:$AO,F$4,FALSE)="○","ヒ","")</f>
        <v/>
      </c>
      <c r="G29" s="45" t="str">
        <f>IF(VLOOKUP($A29,請求書等医療機関一覧用!$B:$AO,G$4,FALSE)="○","小肺","")</f>
        <v/>
      </c>
      <c r="H29" s="45" t="str">
        <f>IF(VLOOKUP($A29,請求書等医療機関一覧用!$B:$AO,H$4,FALSE)="○","Ｂ肝","")</f>
        <v/>
      </c>
      <c r="I29" s="45" t="str">
        <f>IF(VLOOKUP($A29,請求書等医療機関一覧用!$B:$AO,I$4,FALSE)="○","五","")</f>
        <v/>
      </c>
      <c r="J29" s="45" t="str">
        <f>IF(VLOOKUP($A29,請求書等医療機関一覧用!$B:$AO,J$4,FALSE)="○","BCG","")</f>
        <v/>
      </c>
      <c r="K29" s="45" t="str">
        <f>IF(VLOOKUP($A29,請求書等医療機関一覧用!$B:$AO,K$4,FALSE)="○","MR","")</f>
        <v>MR</v>
      </c>
      <c r="L29" s="45" t="str">
        <f>IF(VLOOKUP($A29,請求書等医療機関一覧用!$B:$AO,L$4,FALSE)="○","水","")</f>
        <v>水</v>
      </c>
      <c r="M29" s="45" t="str">
        <f>IF(VLOOKUP($A29,請求書等医療機関一覧用!$B:$AO,M$4,FALSE)="○","日","")</f>
        <v>日</v>
      </c>
      <c r="N29" s="45" t="str">
        <f>IF(VLOOKUP($A29,請求書等医療機関一覧用!$B:$AO,N$4,FALSE)="○","二","")</f>
        <v>二</v>
      </c>
      <c r="O29" s="45" t="str">
        <f>IF(VLOOKUP($A29,請求書等医療機関一覧用!$B:$AO,O$4,FALSE)="○","ＨPV","")</f>
        <v>ＨPV</v>
      </c>
      <c r="P29" s="45" t="str">
        <f>IF(VLOOKUP($A29,請求書等医療機関一覧用!$B:$AO,P$4,FALSE)="○","RS","")</f>
        <v/>
      </c>
      <c r="Q29" s="325" t="str">
        <f>IF(VLOOKUP($A29,請求書等医療機関一覧用!$B:$AO,Q$4,FALSE)="○","小イ不","")</f>
        <v>小イ不</v>
      </c>
      <c r="R29" s="325" t="str">
        <f>IF(VLOOKUP($A29,請求書等医療機関一覧用!$B:$AO,R$4,FALSE)="○","小イ生","")</f>
        <v/>
      </c>
      <c r="S29" s="45" t="str">
        <f>IF(VLOOKUP($A29,請求書等医療機関一覧用!$B:$AO,S$4,FALSE)="○","お","")</f>
        <v/>
      </c>
      <c r="T29" s="45" t="str">
        <f>IF(VLOOKUP($A29,請求書等医療機関一覧用!$B:$AO,T$4,FALSE)="○","高肺","")</f>
        <v>高肺</v>
      </c>
      <c r="U29" s="45" t="str">
        <f>IF(VLOOKUP($A29,請求書等医療機関一覧用!$B:$AO,U$4,FALSE)="○","帯生","")</f>
        <v>帯生</v>
      </c>
      <c r="V29" s="45" t="str">
        <f>IF(VLOOKUP($A29,請求書等医療機関一覧用!$B:$AO,V$4,FALSE)="○","帯不","")</f>
        <v>帯不</v>
      </c>
      <c r="W29" s="325" t="str">
        <f>IF(VLOOKUP($A29,請求書等医療機関一覧用!$B:$AO,W$4,FALSE)="○","高イ不","")</f>
        <v>高イ不</v>
      </c>
      <c r="X29" s="325" t="str">
        <f>IF(VLOOKUP($A29,請求書等医療機関一覧用!$B:$AO,X$4,FALSE)="○","高イ高","")</f>
        <v>高イ高</v>
      </c>
      <c r="Y29" s="45" t="str">
        <f>IF(VLOOKUP($A29,請求書等医療機関一覧用!$B:$AO,Y$4,FALSE)="○","コ","")</f>
        <v>コ</v>
      </c>
      <c r="Z29" s="35" t="str">
        <f>IF(VLOOKUP($A29,請求書等医療機関一覧用!$B:$AO,Z$4,FALSE)="","",VLOOKUP($A29,請求書等医療機関一覧用!$B:$AO,Z$4,FALSE))</f>
        <v>小児インフルエンザワクチンは１歳以上</v>
      </c>
      <c r="AA29">
        <f t="shared" si="1"/>
        <v>12</v>
      </c>
    </row>
    <row r="30" spans="1:28">
      <c r="A30" s="43" t="s">
        <v>605</v>
      </c>
      <c r="B30" s="35" t="str">
        <f>VLOOKUP($A30,請求書等医療機関一覧用!$B:$AO,B$4,FALSE)</f>
        <v>ほりかわクリニック</v>
      </c>
      <c r="C30" s="45" t="str">
        <f>VLOOKUP($A30,請求書等医療機関一覧用!$B:$AO,C$4,FALSE)</f>
        <v>筑穂</v>
      </c>
      <c r="D30" s="45" t="str">
        <f>VLOOKUP($A30,請求書等医療機関一覧用!$B:$AO,D$4,FALSE)</f>
        <v>877-1002</v>
      </c>
      <c r="E30" s="45" t="str">
        <f>IF(VLOOKUP($A30,請求書等医療機関一覧用!$B:$AO,E$4,FALSE)="○","ロ","")</f>
        <v>ロ</v>
      </c>
      <c r="F30" s="45" t="str">
        <f>IF(VLOOKUP($A30,請求書等医療機関一覧用!$B:$AO,F$4,FALSE)="○","ヒ","")</f>
        <v>ヒ</v>
      </c>
      <c r="G30" s="45" t="str">
        <f>IF(VLOOKUP($A30,請求書等医療機関一覧用!$B:$AO,G$4,FALSE)="○","小肺","")</f>
        <v>小肺</v>
      </c>
      <c r="H30" s="45" t="str">
        <f>IF(VLOOKUP($A30,請求書等医療機関一覧用!$B:$AO,H$4,FALSE)="○","Ｂ肝","")</f>
        <v>Ｂ肝</v>
      </c>
      <c r="I30" s="45" t="str">
        <f>IF(VLOOKUP($A30,請求書等医療機関一覧用!$B:$AO,I$4,FALSE)="○","五","")</f>
        <v>五</v>
      </c>
      <c r="J30" s="45" t="str">
        <f>IF(VLOOKUP($A30,請求書等医療機関一覧用!$B:$AO,J$4,FALSE)="○","BCG","")</f>
        <v>BCG</v>
      </c>
      <c r="K30" s="45" t="str">
        <f>IF(VLOOKUP($A30,請求書等医療機関一覧用!$B:$AO,K$4,FALSE)="○","MR","")</f>
        <v>MR</v>
      </c>
      <c r="L30" s="45" t="str">
        <f>IF(VLOOKUP($A30,請求書等医療機関一覧用!$B:$AO,L$4,FALSE)="○","水","")</f>
        <v>水</v>
      </c>
      <c r="M30" s="45" t="str">
        <f>IF(VLOOKUP($A30,請求書等医療機関一覧用!$B:$AO,M$4,FALSE)="○","日","")</f>
        <v>日</v>
      </c>
      <c r="N30" s="45" t="str">
        <f>IF(VLOOKUP($A30,請求書等医療機関一覧用!$B:$AO,N$4,FALSE)="○","二","")</f>
        <v>二</v>
      </c>
      <c r="O30" s="45" t="str">
        <f>IF(VLOOKUP($A30,請求書等医療機関一覧用!$B:$AO,O$4,FALSE)="○","ＨPV","")</f>
        <v>ＨPV</v>
      </c>
      <c r="P30" s="45" t="str">
        <f>IF(VLOOKUP($A30,請求書等医療機関一覧用!$B:$AO,P$4,FALSE)="○","RS","")</f>
        <v/>
      </c>
      <c r="Q30" s="325" t="str">
        <f>IF(VLOOKUP($A30,請求書等医療機関一覧用!$B:$AO,Q$4,FALSE)="○","小イ不","")</f>
        <v>小イ不</v>
      </c>
      <c r="R30" s="325" t="str">
        <f>IF(VLOOKUP($A30,請求書等医療機関一覧用!$B:$AO,R$4,FALSE)="○","小イ生","")</f>
        <v>小イ生</v>
      </c>
      <c r="S30" s="45" t="str">
        <f>IF(VLOOKUP($A30,請求書等医療機関一覧用!$B:$AO,S$4,FALSE)="○","お","")</f>
        <v>お</v>
      </c>
      <c r="T30" s="45" t="str">
        <f>IF(VLOOKUP($A30,請求書等医療機関一覧用!$B:$AO,T$4,FALSE)="○","高肺","")</f>
        <v>高肺</v>
      </c>
      <c r="U30" s="45" t="str">
        <f>IF(VLOOKUP($A30,請求書等医療機関一覧用!$B:$AO,U$4,FALSE)="○","帯生","")</f>
        <v/>
      </c>
      <c r="V30" s="45" t="str">
        <f>IF(VLOOKUP($A30,請求書等医療機関一覧用!$B:$AO,V$4,FALSE)="○","帯不","")</f>
        <v>帯不</v>
      </c>
      <c r="W30" s="325" t="str">
        <f>IF(VLOOKUP($A30,請求書等医療機関一覧用!$B:$AO,W$4,FALSE)="○","高イ不","")</f>
        <v>高イ不</v>
      </c>
      <c r="X30" s="325" t="str">
        <f>IF(VLOOKUP($A30,請求書等医療機関一覧用!$B:$AO,X$4,FALSE)="○","高イ高","")</f>
        <v>高イ高</v>
      </c>
      <c r="Y30" s="45" t="str">
        <f>IF(VLOOKUP($A30,請求書等医療機関一覧用!$B:$AO,Y$4,FALSE)="○","コ","")</f>
        <v>コ</v>
      </c>
      <c r="Z30" s="35" t="str">
        <f>IF(VLOOKUP($A30,請求書等医療機関一覧用!$B:$AO,Z$4,FALSE)="","",VLOOKUP($A30,請求書等医療機関一覧用!$B:$AO,Z$4,FALSE))</f>
        <v/>
      </c>
      <c r="AA30">
        <f t="shared" si="1"/>
        <v>13</v>
      </c>
    </row>
    <row r="31" spans="1:28">
      <c r="B31" s="699" t="s">
        <v>967</v>
      </c>
      <c r="C31" s="700"/>
      <c r="D31" s="700"/>
      <c r="E31" s="700"/>
      <c r="F31" s="700"/>
      <c r="G31" s="700"/>
      <c r="H31" s="700"/>
      <c r="I31" s="700"/>
      <c r="J31" s="700"/>
      <c r="K31" s="700"/>
      <c r="L31" s="700"/>
      <c r="M31" s="700"/>
      <c r="N31" s="700"/>
      <c r="O31" s="700"/>
      <c r="P31" s="700"/>
      <c r="Q31" s="700"/>
      <c r="R31" s="700"/>
      <c r="S31" s="700"/>
      <c r="T31" s="700"/>
      <c r="U31" s="700"/>
      <c r="V31" s="700"/>
      <c r="W31" s="700"/>
      <c r="X31" s="700"/>
      <c r="Y31" s="700"/>
      <c r="Z31" s="701"/>
    </row>
    <row r="32" spans="1:28">
      <c r="A32" s="43" t="s">
        <v>977</v>
      </c>
      <c r="B32" s="35" t="str">
        <f>VLOOKUP($A32,請求書等医療機関一覧用!$B:$AO,B$4,FALSE)</f>
        <v>とよさと病院</v>
      </c>
      <c r="C32" s="41" t="str">
        <f>VLOOKUP($A32,請求書等医療機関一覧用!$B:$AO,C$4,FALSE)</f>
        <v>田倉</v>
      </c>
      <c r="D32" s="45" t="str">
        <f>VLOOKUP($A32,請求書等医療機関一覧用!$B:$AO,D$4,FALSE)</f>
        <v>847-2631</v>
      </c>
      <c r="E32" s="45" t="str">
        <f>IF(VLOOKUP($A32,請求書等医療機関一覧用!$B:$AO,E$4,FALSE)="○","ロ","")</f>
        <v/>
      </c>
      <c r="F32" s="45" t="str">
        <f>IF(VLOOKUP($A32,請求書等医療機関一覧用!$B:$AO,F$4,FALSE)="○","ヒ","")</f>
        <v/>
      </c>
      <c r="G32" s="45" t="str">
        <f>IF(VLOOKUP($A32,請求書等医療機関一覧用!$B:$AO,G$4,FALSE)="○","小肺","")</f>
        <v/>
      </c>
      <c r="H32" s="45" t="str">
        <f>IF(VLOOKUP($A32,請求書等医療機関一覧用!$B:$AO,H$4,FALSE)="○","Ｂ肝","")</f>
        <v/>
      </c>
      <c r="I32" s="45" t="str">
        <f>IF(VLOOKUP($A32,請求書等医療機関一覧用!$B:$AO,I$4,FALSE)="○","五","")</f>
        <v/>
      </c>
      <c r="J32" s="45" t="str">
        <f>IF(VLOOKUP($A32,請求書等医療機関一覧用!$B:$AO,J$4,FALSE)="○","BCG","")</f>
        <v/>
      </c>
      <c r="K32" s="45" t="str">
        <f>IF(VLOOKUP($A32,請求書等医療機関一覧用!$B:$AO,K$4,FALSE)="○","MR","")</f>
        <v/>
      </c>
      <c r="L32" s="45" t="str">
        <f>IF(VLOOKUP($A32,請求書等医療機関一覧用!$B:$AO,L$4,FALSE)="○","水","")</f>
        <v/>
      </c>
      <c r="M32" s="45" t="str">
        <f>IF(VLOOKUP($A32,請求書等医療機関一覧用!$B:$AO,M$4,FALSE)="○","日","")</f>
        <v/>
      </c>
      <c r="N32" s="45" t="str">
        <f>IF(VLOOKUP($A32,請求書等医療機関一覧用!$B:$AO,N$4,FALSE)="○","二","")</f>
        <v/>
      </c>
      <c r="O32" s="45" t="str">
        <f>IF(VLOOKUP($A32,請求書等医療機関一覧用!$B:$AO,O$4,FALSE)="○","ＨPV","")</f>
        <v/>
      </c>
      <c r="P32" s="45" t="str">
        <f>IF(VLOOKUP($A32,請求書等医療機関一覧用!$B:$AO,P$4,FALSE)="○","RS","")</f>
        <v/>
      </c>
      <c r="Q32" s="325" t="str">
        <f>IF(VLOOKUP($A32,請求書等医療機関一覧用!$B:$AO,Q$4,FALSE)="○","小イ不","")</f>
        <v/>
      </c>
      <c r="R32" s="325" t="str">
        <f>IF(VLOOKUP($A32,請求書等医療機関一覧用!$B:$AO,R$4,FALSE)="○","小イ生","")</f>
        <v/>
      </c>
      <c r="S32" s="45" t="str">
        <f>IF(VLOOKUP($A32,請求書等医療機関一覧用!$B:$AO,S$4,FALSE)="○","お","")</f>
        <v/>
      </c>
      <c r="T32" s="45" t="str">
        <f>IF(VLOOKUP($A32,請求書等医療機関一覧用!$B:$AO,T$4,FALSE)="○","高肺","")</f>
        <v>高肺</v>
      </c>
      <c r="U32" s="45" t="str">
        <f>IF(VLOOKUP($A32,請求書等医療機関一覧用!$B:$AO,U$4,FALSE)="○","帯生","")</f>
        <v/>
      </c>
      <c r="V32" s="45" t="str">
        <f>IF(VLOOKUP($A32,請求書等医療機関一覧用!$B:$AO,V$4,FALSE)="○","帯不","")</f>
        <v/>
      </c>
      <c r="W32" s="325" t="str">
        <f>IF(VLOOKUP($A32,請求書等医療機関一覧用!$B:$AO,W$4,FALSE)="○","高イ不","")</f>
        <v>高イ不</v>
      </c>
      <c r="X32" s="325" t="str">
        <f>IF(VLOOKUP($A32,請求書等医療機関一覧用!$B:$AO,X$4,FALSE)="○","高イ高","")</f>
        <v/>
      </c>
      <c r="Y32" s="45" t="str">
        <f>IF(VLOOKUP($A32,請求書等医療機関一覧用!$B:$AO,Y$4,FALSE)="○","コ","")</f>
        <v>コ</v>
      </c>
      <c r="Z32" s="36" t="str">
        <f>IF(VLOOKUP($A32,請求書等医療機関一覧用!$B:$AO,Z$4,FALSE)="","",VLOOKUP($A32,請求書等医療機関一覧用!$B:$AO,Z$4,FALSE))</f>
        <v>かかりつけの方のみ</v>
      </c>
      <c r="AA32">
        <v>1</v>
      </c>
    </row>
    <row r="33" spans="1:28" ht="36.75" customHeight="1">
      <c r="A33" s="357" t="s">
        <v>2019</v>
      </c>
      <c r="B33" s="35" t="str">
        <f>VLOOKUP($A33,請求書等医療機関一覧用!$B:$AO,B$4,FALSE)</f>
        <v>つくばai整形外科クリニック</v>
      </c>
      <c r="C33" s="45" t="str">
        <f>VLOOKUP($A33,請求書等医療機関一覧用!$B:$AO,C$4,FALSE)</f>
        <v>東光台</v>
      </c>
      <c r="D33" s="45" t="str">
        <f>VLOOKUP($A33,請求書等医療機関一覧用!$B:$AO,D$4,FALSE)</f>
        <v>875-3357</v>
      </c>
      <c r="E33" s="45" t="str">
        <f>IF(VLOOKUP($A33,請求書等医療機関一覧用!$B:$AO,E$4,FALSE)="○","ロ","")</f>
        <v/>
      </c>
      <c r="F33" s="45" t="str">
        <f>IF(VLOOKUP($A33,請求書等医療機関一覧用!$B:$AO,F$4,FALSE)="○","ヒ","")</f>
        <v/>
      </c>
      <c r="G33" s="45" t="str">
        <f>IF(VLOOKUP($A33,請求書等医療機関一覧用!$B:$AO,G$4,FALSE)="○","小肺","")</f>
        <v/>
      </c>
      <c r="H33" s="45" t="str">
        <f>IF(VLOOKUP($A33,請求書等医療機関一覧用!$B:$AO,H$4,FALSE)="○","Ｂ肝","")</f>
        <v/>
      </c>
      <c r="I33" s="45" t="str">
        <f>IF(VLOOKUP($A33,請求書等医療機関一覧用!$B:$AO,I$4,FALSE)="○","五","")</f>
        <v/>
      </c>
      <c r="J33" s="45" t="str">
        <f>IF(VLOOKUP($A33,請求書等医療機関一覧用!$B:$AO,J$4,FALSE)="○","BCG","")</f>
        <v/>
      </c>
      <c r="K33" s="45" t="str">
        <f>IF(VLOOKUP($A33,請求書等医療機関一覧用!$B:$AO,K$4,FALSE)="○","MR","")</f>
        <v/>
      </c>
      <c r="L33" s="45" t="str">
        <f>IF(VLOOKUP($A33,請求書等医療機関一覧用!$B:$AO,L$4,FALSE)="○","水","")</f>
        <v/>
      </c>
      <c r="M33" s="45" t="str">
        <f>IF(VLOOKUP($A33,請求書等医療機関一覧用!$B:$AO,M$4,FALSE)="○","日","")</f>
        <v/>
      </c>
      <c r="N33" s="45" t="str">
        <f>IF(VLOOKUP($A33,請求書等医療機関一覧用!$B:$AO,N$4,FALSE)="○","二","")</f>
        <v/>
      </c>
      <c r="O33" s="45" t="str">
        <f>IF(VLOOKUP($A33,請求書等医療機関一覧用!$B:$AO,O$4,FALSE)="○","ＨPV","")</f>
        <v/>
      </c>
      <c r="P33" s="45" t="str">
        <f>IF(VLOOKUP($A33,請求書等医療機関一覧用!$B:$AO,P$4,FALSE)="○","RS","")</f>
        <v/>
      </c>
      <c r="Q33" s="325" t="str">
        <f>IF(VLOOKUP($A33,請求書等医療機関一覧用!$B:$AO,Q$4,FALSE)="○","小イ不","")</f>
        <v/>
      </c>
      <c r="R33" s="325" t="str">
        <f>IF(VLOOKUP($A33,請求書等医療機関一覧用!$B:$AO,R$4,FALSE)="○","小イ生","")</f>
        <v/>
      </c>
      <c r="S33" s="45" t="str">
        <f>IF(VLOOKUP($A33,請求書等医療機関一覧用!$B:$AO,S$4,FALSE)="○","お","")</f>
        <v/>
      </c>
      <c r="T33" s="45" t="str">
        <f>IF(VLOOKUP($A33,請求書等医療機関一覧用!$B:$AO,T$4,FALSE)="○","高肺","")</f>
        <v>高肺</v>
      </c>
      <c r="U33" s="45" t="str">
        <f>IF(VLOOKUP($A33,請求書等医療機関一覧用!$B:$AO,U$4,FALSE)="○","帯生","")</f>
        <v/>
      </c>
      <c r="V33" s="45" t="str">
        <f>IF(VLOOKUP($A33,請求書等医療機関一覧用!$B:$AO,V$4,FALSE)="○","帯不","")</f>
        <v/>
      </c>
      <c r="W33" s="325" t="str">
        <f>IF(VLOOKUP($A33,請求書等医療機関一覧用!$B:$AO,W$4,FALSE)="○","高イ不","")</f>
        <v>高イ不</v>
      </c>
      <c r="X33" s="325" t="str">
        <f>IF(VLOOKUP($A33,請求書等医療機関一覧用!$B:$AO,X$4,FALSE)="○","高イ高","")</f>
        <v/>
      </c>
      <c r="Y33" s="45" t="str">
        <f>IF(VLOOKUP($A33,請求書等医療機関一覧用!$B:$AO,Y$4,FALSE)="○","コ","")</f>
        <v/>
      </c>
      <c r="Z33" s="36" t="str">
        <f>IF(VLOOKUP($A33,請求書等医療機関一覧用!$B:$AO,Z$4,FALSE)="","",VLOOKUP($A33,請求書等医療機関一覧用!$B:$AO,Z$4,FALSE))</f>
        <v/>
      </c>
      <c r="AA33">
        <v>2</v>
      </c>
    </row>
    <row r="34" spans="1:28">
      <c r="B34" s="702" t="s">
        <v>973</v>
      </c>
      <c r="C34" s="703"/>
      <c r="D34" s="703"/>
      <c r="E34" s="703"/>
      <c r="F34" s="703"/>
      <c r="G34" s="703"/>
      <c r="H34" s="703"/>
      <c r="I34" s="703"/>
      <c r="J34" s="703"/>
      <c r="K34" s="703"/>
      <c r="L34" s="703"/>
      <c r="M34" s="703"/>
      <c r="N34" s="703"/>
      <c r="O34" s="703"/>
      <c r="P34" s="703"/>
      <c r="Q34" s="703"/>
      <c r="R34" s="703"/>
      <c r="S34" s="703"/>
      <c r="T34" s="703"/>
      <c r="U34" s="703"/>
      <c r="V34" s="703"/>
      <c r="W34" s="703"/>
      <c r="X34" s="703"/>
      <c r="Y34" s="703"/>
      <c r="Z34" s="704"/>
      <c r="AB34" t="s">
        <v>969</v>
      </c>
    </row>
    <row r="35" spans="1:28">
      <c r="A35" s="43" t="s">
        <v>625</v>
      </c>
      <c r="B35" s="37" t="str">
        <f>VLOOKUP($A35,請求書等医療機関一覧用!$B:$AO,B$4,FALSE)</f>
        <v>あいつくばクリニック</v>
      </c>
      <c r="C35" s="46" t="str">
        <f>VLOOKUP($A35,請求書等医療機関一覧用!$B:$AO,C$4,FALSE)</f>
        <v>下広岡</v>
      </c>
      <c r="D35" s="46" t="str">
        <f>VLOOKUP($A35,請求書等医療機関一覧用!$B:$AO,D$4,FALSE)</f>
        <v>896-7837</v>
      </c>
      <c r="E35" s="46" t="str">
        <f>IF(VLOOKUP($A35,請求書等医療機関一覧用!$B:$AO,E$4,FALSE)="○","ロ","")</f>
        <v/>
      </c>
      <c r="F35" s="46" t="str">
        <f>IF(VLOOKUP($A35,請求書等医療機関一覧用!$B:$AO,F$4,FALSE)="○","ヒ","")</f>
        <v/>
      </c>
      <c r="G35" s="46" t="str">
        <f>IF(VLOOKUP($A35,請求書等医療機関一覧用!$B:$AO,G$4,FALSE)="○","小肺","")</f>
        <v/>
      </c>
      <c r="H35" s="46" t="str">
        <f>IF(VLOOKUP($A35,請求書等医療機関一覧用!$B:$AO,H$4,FALSE)="○","Ｂ肝","")</f>
        <v/>
      </c>
      <c r="I35" s="46" t="str">
        <f>IF(VLOOKUP($A35,請求書等医療機関一覧用!$B:$AO,I$4,FALSE)="○","五","")</f>
        <v/>
      </c>
      <c r="J35" s="46" t="str">
        <f>IF(VLOOKUP($A35,請求書等医療機関一覧用!$B:$AO,J$4,FALSE)="○","BCG","")</f>
        <v/>
      </c>
      <c r="K35" s="46" t="str">
        <f>IF(VLOOKUP($A35,請求書等医療機関一覧用!$B:$AO,K$4,FALSE)="○","MR","")</f>
        <v/>
      </c>
      <c r="L35" s="46" t="str">
        <f>IF(VLOOKUP($A35,請求書等医療機関一覧用!$B:$AO,L$4,FALSE)="○","水","")</f>
        <v/>
      </c>
      <c r="M35" s="46" t="str">
        <f>IF(VLOOKUP($A35,請求書等医療機関一覧用!$B:$AO,M$4,FALSE)="○","日","")</f>
        <v/>
      </c>
      <c r="N35" s="46" t="str">
        <f>IF(VLOOKUP($A35,請求書等医療機関一覧用!$B:$AO,N$4,FALSE)="○","二","")</f>
        <v/>
      </c>
      <c r="O35" s="46" t="str">
        <f>IF(VLOOKUP($A35,請求書等医療機関一覧用!$B:$AO,O$4,FALSE)="○","ＨPV","")</f>
        <v>ＨPV</v>
      </c>
      <c r="P35" s="46" t="str">
        <f>IF(VLOOKUP($A35,請求書等医療機関一覧用!$B:$AO,P$4,FALSE)="○","RS","")</f>
        <v/>
      </c>
      <c r="Q35" s="326" t="str">
        <f>IF(VLOOKUP($A35,請求書等医療機関一覧用!$B:$AO,Q$4,FALSE)="○","小イ不","")</f>
        <v/>
      </c>
      <c r="R35" s="326" t="str">
        <f>IF(VLOOKUP($A35,請求書等医療機関一覧用!$B:$AO,R$4,FALSE)="○","小イ生","")</f>
        <v/>
      </c>
      <c r="S35" s="46" t="str">
        <f>IF(VLOOKUP($A35,請求書等医療機関一覧用!$B:$AO,S$4,FALSE)="○","お","")</f>
        <v/>
      </c>
      <c r="T35" s="46" t="str">
        <f>IF(VLOOKUP($A35,請求書等医療機関一覧用!$B:$AO,T$4,FALSE)="○","高肺","")</f>
        <v>高肺</v>
      </c>
      <c r="U35" s="46" t="str">
        <f>IF(VLOOKUP($A35,請求書等医療機関一覧用!$B:$AO,U$4,FALSE)="○","帯生","")</f>
        <v>帯生</v>
      </c>
      <c r="V35" s="46" t="str">
        <f>IF(VLOOKUP($A35,請求書等医療機関一覧用!$B:$AO,V$4,FALSE)="○","帯不","")</f>
        <v>帯不</v>
      </c>
      <c r="W35" s="326" t="str">
        <f>IF(VLOOKUP($A35,請求書等医療機関一覧用!$B:$AO,W$4,FALSE)="○","高イ不","")</f>
        <v>高イ不</v>
      </c>
      <c r="X35" s="326" t="str">
        <f>IF(VLOOKUP($A35,請求書等医療機関一覧用!$B:$AO,X$4,FALSE)="○","高イ高","")</f>
        <v>高イ高</v>
      </c>
      <c r="Y35" s="46" t="str">
        <f>IF(VLOOKUP($A35,請求書等医療機関一覧用!$B:$AO,Y$4,FALSE)="○","コ","")</f>
        <v>コ</v>
      </c>
      <c r="Z35" s="38" t="str">
        <f>IF(VLOOKUP($A35,請求書等医療機関一覧用!$B:$AO,Z$4,FALSE)="","",VLOOKUP($A35,請求書等医療機関一覧用!$B:$AO,Z$4,FALSE))</f>
        <v>高齢者はかかりつけの方のみ</v>
      </c>
      <c r="AA35">
        <f t="shared" ref="AA35:AA74" si="2">ROW()-MATCH("●",AB:AB,0)</f>
        <v>1</v>
      </c>
    </row>
    <row r="36" spans="1:28">
      <c r="A36" s="43" t="s">
        <v>483</v>
      </c>
      <c r="B36" s="37" t="str">
        <f>VLOOKUP($A36,請求書等医療機関一覧用!$B:$AO,B$4,FALSE)</f>
        <v>あおやぎ医院</v>
      </c>
      <c r="C36" s="46" t="str">
        <f>VLOOKUP($A36,請求書等医療機関一覧用!$B:$AO,C$4,FALSE)</f>
        <v>上ノ室</v>
      </c>
      <c r="D36" s="46" t="str">
        <f>VLOOKUP($A36,請求書等医療機関一覧用!$B:$AO,D$4,FALSE)</f>
        <v>857-1522</v>
      </c>
      <c r="E36" s="46" t="str">
        <f>IF(VLOOKUP($A36,請求書等医療機関一覧用!$B:$AO,E$4,FALSE)="○","ロ","")</f>
        <v>ロ</v>
      </c>
      <c r="F36" s="46" t="str">
        <f>IF(VLOOKUP($A36,請求書等医療機関一覧用!$B:$AO,F$4,FALSE)="○","ヒ","")</f>
        <v/>
      </c>
      <c r="G36" s="46" t="str">
        <f>IF(VLOOKUP($A36,請求書等医療機関一覧用!$B:$AO,G$4,FALSE)="○","小肺","")</f>
        <v>小肺</v>
      </c>
      <c r="H36" s="46" t="str">
        <f>IF(VLOOKUP($A36,請求書等医療機関一覧用!$B:$AO,H$4,FALSE)="○","Ｂ肝","")</f>
        <v>Ｂ肝</v>
      </c>
      <c r="I36" s="46" t="str">
        <f>IF(VLOOKUP($A36,請求書等医療機関一覧用!$B:$AO,I$4,FALSE)="○","五","")</f>
        <v>五</v>
      </c>
      <c r="J36" s="46" t="str">
        <f>IF(VLOOKUP($A36,請求書等医療機関一覧用!$B:$AO,J$4,FALSE)="○","BCG","")</f>
        <v>BCG</v>
      </c>
      <c r="K36" s="46" t="str">
        <f>IF(VLOOKUP($A36,請求書等医療機関一覧用!$B:$AO,K$4,FALSE)="○","MR","")</f>
        <v>MR</v>
      </c>
      <c r="L36" s="46" t="str">
        <f>IF(VLOOKUP($A36,請求書等医療機関一覧用!$B:$AO,L$4,FALSE)="○","水","")</f>
        <v>水</v>
      </c>
      <c r="M36" s="46" t="str">
        <f>IF(VLOOKUP($A36,請求書等医療機関一覧用!$B:$AO,M$4,FALSE)="○","日","")</f>
        <v>日</v>
      </c>
      <c r="N36" s="46" t="str">
        <f>IF(VLOOKUP($A36,請求書等医療機関一覧用!$B:$AO,N$4,FALSE)="○","二","")</f>
        <v>二</v>
      </c>
      <c r="O36" s="46" t="str">
        <f>IF(VLOOKUP($A36,請求書等医療機関一覧用!$B:$AO,O$4,FALSE)="○","ＨPV","")</f>
        <v>ＨPV</v>
      </c>
      <c r="P36" s="46" t="str">
        <f>IF(VLOOKUP($A36,請求書等医療機関一覧用!$B:$AO,P$4,FALSE)="○","RS","")</f>
        <v/>
      </c>
      <c r="Q36" s="326" t="str">
        <f>IF(VLOOKUP($A36,請求書等医療機関一覧用!$B:$AO,Q$4,FALSE)="○","小イ不","")</f>
        <v>小イ不</v>
      </c>
      <c r="R36" s="326" t="str">
        <f>IF(VLOOKUP($A36,請求書等医療機関一覧用!$B:$AO,R$4,FALSE)="○","小イ生","")</f>
        <v/>
      </c>
      <c r="S36" s="46" t="str">
        <f>IF(VLOOKUP($A36,請求書等医療機関一覧用!$B:$AO,S$4,FALSE)="○","お","")</f>
        <v>お</v>
      </c>
      <c r="T36" s="46" t="str">
        <f>IF(VLOOKUP($A36,請求書等医療機関一覧用!$B:$AO,T$4,FALSE)="○","高肺","")</f>
        <v>高肺</v>
      </c>
      <c r="U36" s="46" t="str">
        <f>IF(VLOOKUP($A36,請求書等医療機関一覧用!$B:$AO,U$4,FALSE)="○","帯生","")</f>
        <v>帯生</v>
      </c>
      <c r="V36" s="46" t="str">
        <f>IF(VLOOKUP($A36,請求書等医療機関一覧用!$B:$AO,V$4,FALSE)="○","帯不","")</f>
        <v>帯不</v>
      </c>
      <c r="W36" s="326" t="str">
        <f>IF(VLOOKUP($A36,請求書等医療機関一覧用!$B:$AO,W$4,FALSE)="○","高イ不","")</f>
        <v>高イ不</v>
      </c>
      <c r="X36" s="326" t="str">
        <f>IF(VLOOKUP($A36,請求書等医療機関一覧用!$B:$AO,X$4,FALSE)="○","高イ高","")</f>
        <v>高イ高</v>
      </c>
      <c r="Y36" s="46" t="str">
        <f>IF(VLOOKUP($A36,請求書等医療機関一覧用!$B:$AO,Y$4,FALSE)="○","コ","")</f>
        <v>コ</v>
      </c>
      <c r="Z36" s="38" t="str">
        <f>IF(VLOOKUP($A36,請求書等医療機関一覧用!$B:$AO,Z$4,FALSE)="","",VLOOKUP($A36,請求書等医療機関一覧用!$B:$AO,Z$4,FALSE))</f>
        <v/>
      </c>
      <c r="AA36">
        <f t="shared" si="2"/>
        <v>2</v>
      </c>
    </row>
    <row r="37" spans="1:28">
      <c r="A37" s="43" t="s">
        <v>488</v>
      </c>
      <c r="B37" s="37" t="str">
        <f>VLOOKUP($A37,請求書等医療機関一覧用!$B:$AO,B$4,FALSE)</f>
        <v>飯岡医院</v>
      </c>
      <c r="C37" s="46" t="str">
        <f>VLOOKUP($A37,請求書等医療機関一覧用!$B:$AO,C$4,FALSE)</f>
        <v>桜</v>
      </c>
      <c r="D37" s="46" t="str">
        <f>VLOOKUP($A37,請求書等医療機関一覧用!$B:$AO,D$4,FALSE)</f>
        <v>857-7526</v>
      </c>
      <c r="E37" s="46" t="str">
        <f>IF(VLOOKUP($A37,請求書等医療機関一覧用!$B:$AO,E$4,FALSE)="○","ロ","")</f>
        <v>ロ</v>
      </c>
      <c r="F37" s="46" t="str">
        <f>IF(VLOOKUP($A37,請求書等医療機関一覧用!$B:$AO,F$4,FALSE)="○","ヒ","")</f>
        <v/>
      </c>
      <c r="G37" s="46" t="str">
        <f>IF(VLOOKUP($A37,請求書等医療機関一覧用!$B:$AO,G$4,FALSE)="○","小肺","")</f>
        <v>小肺</v>
      </c>
      <c r="H37" s="46" t="str">
        <f>IF(VLOOKUP($A37,請求書等医療機関一覧用!$B:$AO,H$4,FALSE)="○","Ｂ肝","")</f>
        <v>Ｂ肝</v>
      </c>
      <c r="I37" s="46" t="str">
        <f>IF(VLOOKUP($A37,請求書等医療機関一覧用!$B:$AO,I$4,FALSE)="○","五","")</f>
        <v>五</v>
      </c>
      <c r="J37" s="46" t="str">
        <f>IF(VLOOKUP($A37,請求書等医療機関一覧用!$B:$AO,J$4,FALSE)="○","BCG","")</f>
        <v>BCG</v>
      </c>
      <c r="K37" s="46" t="str">
        <f>IF(VLOOKUP($A37,請求書等医療機関一覧用!$B:$AO,K$4,FALSE)="○","MR","")</f>
        <v>MR</v>
      </c>
      <c r="L37" s="46" t="str">
        <f>IF(VLOOKUP($A37,請求書等医療機関一覧用!$B:$AO,L$4,FALSE)="○","水","")</f>
        <v>水</v>
      </c>
      <c r="M37" s="46" t="str">
        <f>IF(VLOOKUP($A37,請求書等医療機関一覧用!$B:$AO,M$4,FALSE)="○","日","")</f>
        <v>日</v>
      </c>
      <c r="N37" s="46" t="str">
        <f>IF(VLOOKUP($A37,請求書等医療機関一覧用!$B:$AO,N$4,FALSE)="○","二","")</f>
        <v>二</v>
      </c>
      <c r="O37" s="46" t="str">
        <f>IF(VLOOKUP($A37,請求書等医療機関一覧用!$B:$AO,O$4,FALSE)="○","ＨPV","")</f>
        <v>ＨPV</v>
      </c>
      <c r="P37" s="46" t="str">
        <f>IF(VLOOKUP($A37,請求書等医療機関一覧用!$B:$AO,P$4,FALSE)="○","RS","")</f>
        <v>RS</v>
      </c>
      <c r="Q37" s="326" t="str">
        <f>IF(VLOOKUP($A37,請求書等医療機関一覧用!$B:$AO,Q$4,FALSE)="○","小イ不","")</f>
        <v>小イ不</v>
      </c>
      <c r="R37" s="326" t="str">
        <f>IF(VLOOKUP($A37,請求書等医療機関一覧用!$B:$AO,R$4,FALSE)="○","小イ生","")</f>
        <v>小イ生</v>
      </c>
      <c r="S37" s="46" t="str">
        <f>IF(VLOOKUP($A37,請求書等医療機関一覧用!$B:$AO,S$4,FALSE)="○","お","")</f>
        <v>お</v>
      </c>
      <c r="T37" s="46" t="str">
        <f>IF(VLOOKUP($A37,請求書等医療機関一覧用!$B:$AO,T$4,FALSE)="○","高肺","")</f>
        <v>高肺</v>
      </c>
      <c r="U37" s="46" t="str">
        <f>IF(VLOOKUP($A37,請求書等医療機関一覧用!$B:$AO,U$4,FALSE)="○","帯生","")</f>
        <v>帯生</v>
      </c>
      <c r="V37" s="46" t="str">
        <f>IF(VLOOKUP($A37,請求書等医療機関一覧用!$B:$AO,V$4,FALSE)="○","帯不","")</f>
        <v/>
      </c>
      <c r="W37" s="326" t="str">
        <f>IF(VLOOKUP($A37,請求書等医療機関一覧用!$B:$AO,W$4,FALSE)="○","高イ不","")</f>
        <v>高イ不</v>
      </c>
      <c r="X37" s="326" t="str">
        <f>IF(VLOOKUP($A37,請求書等医療機関一覧用!$B:$AO,X$4,FALSE)="○","高イ高","")</f>
        <v/>
      </c>
      <c r="Y37" s="46" t="str">
        <f>IF(VLOOKUP($A37,請求書等医療機関一覧用!$B:$AO,Y$4,FALSE)="○","コ","")</f>
        <v>コ</v>
      </c>
      <c r="Z37" s="38" t="str">
        <f>IF(VLOOKUP($A37,請求書等医療機関一覧用!$B:$AO,Z$4,FALSE)="","",VLOOKUP($A37,請求書等医療機関一覧用!$B:$AO,Z$4,FALSE))</f>
        <v/>
      </c>
      <c r="AA37">
        <f t="shared" si="2"/>
        <v>3</v>
      </c>
    </row>
    <row r="38" spans="1:28" ht="42.75">
      <c r="A38" s="43" t="s">
        <v>490</v>
      </c>
      <c r="B38" s="37" t="str">
        <f>VLOOKUP($A38,請求書等医療機関一覧用!$B:$AO,B$4,FALSE)</f>
        <v>いけがみ皮膚科</v>
      </c>
      <c r="C38" s="46" t="str">
        <f>VLOOKUP($A38,請求書等医療機関一覧用!$B:$AO,C$4,FALSE)</f>
        <v>並木</v>
      </c>
      <c r="D38" s="46" t="str">
        <f>VLOOKUP($A38,請求書等医療機関一覧用!$B:$AO,D$4,FALSE)</f>
        <v>869-8222</v>
      </c>
      <c r="E38" s="46" t="str">
        <f>IF(VLOOKUP($A38,請求書等医療機関一覧用!$B:$AO,E$4,FALSE)="○","ロ","")</f>
        <v/>
      </c>
      <c r="F38" s="46" t="str">
        <f>IF(VLOOKUP($A38,請求書等医療機関一覧用!$B:$AO,F$4,FALSE)="○","ヒ","")</f>
        <v/>
      </c>
      <c r="G38" s="46" t="str">
        <f>IF(VLOOKUP($A38,請求書等医療機関一覧用!$B:$AO,G$4,FALSE)="○","小肺","")</f>
        <v/>
      </c>
      <c r="H38" s="46" t="str">
        <f>IF(VLOOKUP($A38,請求書等医療機関一覧用!$B:$AO,H$4,FALSE)="○","Ｂ肝","")</f>
        <v/>
      </c>
      <c r="I38" s="46" t="str">
        <f>IF(VLOOKUP($A38,請求書等医療機関一覧用!$B:$AO,I$4,FALSE)="○","五","")</f>
        <v/>
      </c>
      <c r="J38" s="46" t="str">
        <f>IF(VLOOKUP($A38,請求書等医療機関一覧用!$B:$AO,J$4,FALSE)="○","BCG","")</f>
        <v/>
      </c>
      <c r="K38" s="46" t="str">
        <f>IF(VLOOKUP($A38,請求書等医療機関一覧用!$B:$AO,K$4,FALSE)="○","MR","")</f>
        <v/>
      </c>
      <c r="L38" s="46" t="str">
        <f>IF(VLOOKUP($A38,請求書等医療機関一覧用!$B:$AO,L$4,FALSE)="○","水","")</f>
        <v/>
      </c>
      <c r="M38" s="46" t="str">
        <f>IF(VLOOKUP($A38,請求書等医療機関一覧用!$B:$AO,M$4,FALSE)="○","日","")</f>
        <v/>
      </c>
      <c r="N38" s="46" t="str">
        <f>IF(VLOOKUP($A38,請求書等医療機関一覧用!$B:$AO,N$4,FALSE)="○","二","")</f>
        <v/>
      </c>
      <c r="O38" s="46" t="str">
        <f>IF(VLOOKUP($A38,請求書等医療機関一覧用!$B:$AO,O$4,FALSE)="○","ＨPV","")</f>
        <v/>
      </c>
      <c r="P38" s="46" t="str">
        <f>IF(VLOOKUP($A38,請求書等医療機関一覧用!$B:$AO,P$4,FALSE)="○","RS","")</f>
        <v/>
      </c>
      <c r="Q38" s="326" t="str">
        <f>IF(VLOOKUP($A38,請求書等医療機関一覧用!$B:$AO,Q$4,FALSE)="○","小イ不","")</f>
        <v>小イ不</v>
      </c>
      <c r="R38" s="326" t="str">
        <f>IF(VLOOKUP($A38,請求書等医療機関一覧用!$B:$AO,R$4,FALSE)="○","小イ生","")</f>
        <v>小イ生</v>
      </c>
      <c r="S38" s="46" t="str">
        <f>IF(VLOOKUP($A38,請求書等医療機関一覧用!$B:$AO,S$4,FALSE)="○","お","")</f>
        <v/>
      </c>
      <c r="T38" s="46" t="str">
        <f>IF(VLOOKUP($A38,請求書等医療機関一覧用!$B:$AO,T$4,FALSE)="○","高肺","")</f>
        <v/>
      </c>
      <c r="U38" s="46" t="str">
        <f>IF(VLOOKUP($A38,請求書等医療機関一覧用!$B:$AO,U$4,FALSE)="○","帯生","")</f>
        <v>帯生</v>
      </c>
      <c r="V38" s="46" t="str">
        <f>IF(VLOOKUP($A38,請求書等医療機関一覧用!$B:$AO,V$4,FALSE)="○","帯不","")</f>
        <v>帯不</v>
      </c>
      <c r="W38" s="326" t="str">
        <f>IF(VLOOKUP($A38,請求書等医療機関一覧用!$B:$AO,W$4,FALSE)="○","高イ不","")</f>
        <v>高イ不</v>
      </c>
      <c r="X38" s="326" t="str">
        <f>IF(VLOOKUP($A38,請求書等医療機関一覧用!$B:$AO,X$4,FALSE)="○","高イ高","")</f>
        <v/>
      </c>
      <c r="Y38" s="46" t="str">
        <f>IF(VLOOKUP($A38,請求書等医療機関一覧用!$B:$AO,Y$4,FALSE)="○","コ","")</f>
        <v/>
      </c>
      <c r="Z38" s="38" t="str">
        <f>IF(VLOOKUP($A38,請求書等医療機関一覧用!$B:$AO,Z$4,FALSE)="","",VLOOKUP($A38,請求書等医療機関一覧用!$B:$AO,Z$4,FALSE))</f>
        <v>小児インフルは3歳以上（接種歴がある方）高齢者インフルは接種歴がある方　持病がある方は接種できない</v>
      </c>
      <c r="AA38">
        <f t="shared" si="2"/>
        <v>4</v>
      </c>
    </row>
    <row r="39" spans="1:28" ht="33.75" customHeight="1">
      <c r="A39" s="43" t="s">
        <v>495</v>
      </c>
      <c r="B39" s="37" t="str">
        <f>VLOOKUP($A39,請求書等医療機関一覧用!$B:$AO,B$4,FALSE)</f>
        <v>うえの整形外科</v>
      </c>
      <c r="C39" s="46" t="str">
        <f>VLOOKUP($A39,請求書等医療機関一覧用!$B:$AO,C$4,FALSE)</f>
        <v>大角豆</v>
      </c>
      <c r="D39" s="46" t="str">
        <f>VLOOKUP($A39,請求書等医療機関一覧用!$B:$AO,D$4,FALSE)</f>
        <v>846-3022</v>
      </c>
      <c r="E39" s="46" t="str">
        <f>IF(VLOOKUP($A39,請求書等医療機関一覧用!$B:$AO,E$4,FALSE)="○","ロ","")</f>
        <v/>
      </c>
      <c r="F39" s="46" t="str">
        <f>IF(VLOOKUP($A39,請求書等医療機関一覧用!$B:$AO,F$4,FALSE)="○","ヒ","")</f>
        <v/>
      </c>
      <c r="G39" s="46" t="str">
        <f>IF(VLOOKUP($A39,請求書等医療機関一覧用!$B:$AO,G$4,FALSE)="○","小肺","")</f>
        <v/>
      </c>
      <c r="H39" s="46" t="str">
        <f>IF(VLOOKUP($A39,請求書等医療機関一覧用!$B:$AO,H$4,FALSE)="○","Ｂ肝","")</f>
        <v/>
      </c>
      <c r="I39" s="46" t="str">
        <f>IF(VLOOKUP($A39,請求書等医療機関一覧用!$B:$AO,I$4,FALSE)="○","五","")</f>
        <v/>
      </c>
      <c r="J39" s="46" t="str">
        <f>IF(VLOOKUP($A39,請求書等医療機関一覧用!$B:$AO,J$4,FALSE)="○","BCG","")</f>
        <v/>
      </c>
      <c r="K39" s="46" t="str">
        <f>IF(VLOOKUP($A39,請求書等医療機関一覧用!$B:$AO,K$4,FALSE)="○","MR","")</f>
        <v/>
      </c>
      <c r="L39" s="46" t="str">
        <f>IF(VLOOKUP($A39,請求書等医療機関一覧用!$B:$AO,L$4,FALSE)="○","水","")</f>
        <v/>
      </c>
      <c r="M39" s="46" t="str">
        <f>IF(VLOOKUP($A39,請求書等医療機関一覧用!$B:$AO,M$4,FALSE)="○","日","")</f>
        <v/>
      </c>
      <c r="N39" s="46" t="str">
        <f>IF(VLOOKUP($A39,請求書等医療機関一覧用!$B:$AO,N$4,FALSE)="○","二","")</f>
        <v/>
      </c>
      <c r="O39" s="46" t="str">
        <f>IF(VLOOKUP($A39,請求書等医療機関一覧用!$B:$AO,O$4,FALSE)="○","ＨPV","")</f>
        <v/>
      </c>
      <c r="P39" s="46" t="str">
        <f>IF(VLOOKUP($A39,請求書等医療機関一覧用!$B:$AO,P$4,FALSE)="○","RS","")</f>
        <v/>
      </c>
      <c r="Q39" s="326" t="str">
        <f>IF(VLOOKUP($A39,請求書等医療機関一覧用!$B:$AO,Q$4,FALSE)="○","小イ不","")</f>
        <v>小イ不</v>
      </c>
      <c r="R39" s="326" t="str">
        <f>IF(VLOOKUP($A39,請求書等医療機関一覧用!$B:$AO,R$4,FALSE)="○","小イ生","")</f>
        <v/>
      </c>
      <c r="S39" s="46" t="str">
        <f>IF(VLOOKUP($A39,請求書等医療機関一覧用!$B:$AO,S$4,FALSE)="○","お","")</f>
        <v/>
      </c>
      <c r="T39" s="46" t="str">
        <f>IF(VLOOKUP($A39,請求書等医療機関一覧用!$B:$AO,T$4,FALSE)="○","高肺","")</f>
        <v/>
      </c>
      <c r="U39" s="46" t="str">
        <f>IF(VLOOKUP($A39,請求書等医療機関一覧用!$B:$AO,U$4,FALSE)="○","帯生","")</f>
        <v/>
      </c>
      <c r="V39" s="46" t="str">
        <f>IF(VLOOKUP($A39,請求書等医療機関一覧用!$B:$AO,V$4,FALSE)="○","帯不","")</f>
        <v/>
      </c>
      <c r="W39" s="326" t="str">
        <f>IF(VLOOKUP($A39,請求書等医療機関一覧用!$B:$AO,W$4,FALSE)="○","高イ不","")</f>
        <v>高イ不</v>
      </c>
      <c r="X39" s="326" t="str">
        <f>IF(VLOOKUP($A39,請求書等医療機関一覧用!$B:$AO,X$4,FALSE)="○","高イ高","")</f>
        <v>高イ高</v>
      </c>
      <c r="Y39" s="46" t="str">
        <f>IF(VLOOKUP($A39,請求書等医療機関一覧用!$B:$AO,Y$4,FALSE)="○","コ","")</f>
        <v>コ</v>
      </c>
      <c r="Z39" s="38" t="str">
        <f>IF(VLOOKUP($A39,請求書等医療機関一覧用!$B:$AO,Z$4,FALSE)="","",VLOOKUP($A39,請求書等医療機関一覧用!$B:$AO,Z$4,FALSE))</f>
        <v>小児インフルエンザは13歳以上。高齢者高容量インフルエンザはかかりつけのみ。</v>
      </c>
      <c r="AA39">
        <f t="shared" si="2"/>
        <v>5</v>
      </c>
    </row>
    <row r="40" spans="1:28" ht="28.5">
      <c r="A40" s="43" t="s">
        <v>498</v>
      </c>
      <c r="B40" s="37" t="str">
        <f>VLOOKUP($A40,請求書等医療機関一覧用!$B:$AO,B$4,FALSE)</f>
        <v>おおつか内科クリニック消化器内科・腎臓内科</v>
      </c>
      <c r="C40" s="46" t="str">
        <f>VLOOKUP($A40,請求書等医療機関一覧用!$B:$AO,C$4,FALSE)</f>
        <v>梅園</v>
      </c>
      <c r="D40" s="46" t="str">
        <f>VLOOKUP($A40,請求書等医療機関一覧用!$B:$AO,D$4,FALSE)</f>
        <v>859-7060</v>
      </c>
      <c r="E40" s="46" t="str">
        <f>IF(VLOOKUP($A40,請求書等医療機関一覧用!$B:$AO,E$4,FALSE)="○","ロ","")</f>
        <v/>
      </c>
      <c r="F40" s="46" t="str">
        <f>IF(VLOOKUP($A40,請求書等医療機関一覧用!$B:$AO,F$4,FALSE)="○","ヒ","")</f>
        <v/>
      </c>
      <c r="G40" s="46" t="str">
        <f>IF(VLOOKUP($A40,請求書等医療機関一覧用!$B:$AO,G$4,FALSE)="○","小肺","")</f>
        <v/>
      </c>
      <c r="H40" s="46" t="str">
        <f>IF(VLOOKUP($A40,請求書等医療機関一覧用!$B:$AO,H$4,FALSE)="○","Ｂ肝","")</f>
        <v/>
      </c>
      <c r="I40" s="46" t="str">
        <f>IF(VLOOKUP($A40,請求書等医療機関一覧用!$B:$AO,I$4,FALSE)="○","五","")</f>
        <v/>
      </c>
      <c r="J40" s="46" t="str">
        <f>IF(VLOOKUP($A40,請求書等医療機関一覧用!$B:$AO,J$4,FALSE)="○","BCG","")</f>
        <v/>
      </c>
      <c r="K40" s="46" t="str">
        <f>IF(VLOOKUP($A40,請求書等医療機関一覧用!$B:$AO,K$4,FALSE)="○","MR","")</f>
        <v/>
      </c>
      <c r="L40" s="46" t="str">
        <f>IF(VLOOKUP($A40,請求書等医療機関一覧用!$B:$AO,L$4,FALSE)="○","水","")</f>
        <v/>
      </c>
      <c r="M40" s="46" t="str">
        <f>IF(VLOOKUP($A40,請求書等医療機関一覧用!$B:$AO,M$4,FALSE)="○","日","")</f>
        <v/>
      </c>
      <c r="N40" s="46" t="str">
        <f>IF(VLOOKUP($A40,請求書等医療機関一覧用!$B:$AO,N$4,FALSE)="○","二","")</f>
        <v>二</v>
      </c>
      <c r="O40" s="46" t="str">
        <f>IF(VLOOKUP($A40,請求書等医療機関一覧用!$B:$AO,O$4,FALSE)="○","ＨPV","")</f>
        <v>ＨPV</v>
      </c>
      <c r="P40" s="46" t="str">
        <f>IF(VLOOKUP($A40,請求書等医療機関一覧用!$B:$AO,P$4,FALSE)="○","RS","")</f>
        <v/>
      </c>
      <c r="Q40" s="326" t="str">
        <f>IF(VLOOKUP($A40,請求書等医療機関一覧用!$B:$AO,Q$4,FALSE)="○","小イ不","")</f>
        <v>小イ不</v>
      </c>
      <c r="R40" s="326" t="str">
        <f>IF(VLOOKUP($A40,請求書等医療機関一覧用!$B:$AO,R$4,FALSE)="○","小イ生","")</f>
        <v/>
      </c>
      <c r="S40" s="46" t="str">
        <f>IF(VLOOKUP($A40,請求書等医療機関一覧用!$B:$AO,S$4,FALSE)="○","お","")</f>
        <v/>
      </c>
      <c r="T40" s="46" t="str">
        <f>IF(VLOOKUP($A40,請求書等医療機関一覧用!$B:$AO,T$4,FALSE)="○","高肺","")</f>
        <v>高肺</v>
      </c>
      <c r="U40" s="46" t="str">
        <f>IF(VLOOKUP($A40,請求書等医療機関一覧用!$B:$AO,U$4,FALSE)="○","帯生","")</f>
        <v>帯生</v>
      </c>
      <c r="V40" s="46" t="str">
        <f>IF(VLOOKUP($A40,請求書等医療機関一覧用!$B:$AO,V$4,FALSE)="○","帯不","")</f>
        <v>帯不</v>
      </c>
      <c r="W40" s="326" t="str">
        <f>IF(VLOOKUP($A40,請求書等医療機関一覧用!$B:$AO,W$4,FALSE)="○","高イ不","")</f>
        <v>高イ不</v>
      </c>
      <c r="X40" s="326" t="str">
        <f>IF(VLOOKUP($A40,請求書等医療機関一覧用!$B:$AO,X$4,FALSE)="○","高イ高","")</f>
        <v>高イ高</v>
      </c>
      <c r="Y40" s="46" t="str">
        <f>IF(VLOOKUP($A40,請求書等医療機関一覧用!$B:$AO,Y$4,FALSE)="○","コ","")</f>
        <v>コ</v>
      </c>
      <c r="Z40" s="38" t="str">
        <f>IF(VLOOKUP($A40,請求書等医療機関一覧用!$B:$AO,Z$4,FALSE)="","",VLOOKUP($A40,請求書等医療機関一覧用!$B:$AO,Z$4,FALSE))</f>
        <v>小児インフルエンザは小学生以上</v>
      </c>
      <c r="AA40">
        <f t="shared" si="2"/>
        <v>6</v>
      </c>
    </row>
    <row r="41" spans="1:28">
      <c r="A41" s="43" t="s">
        <v>501</v>
      </c>
      <c r="B41" s="37" t="str">
        <f>VLOOKUP($A41,請求書等医療機関一覧用!$B:$AO,B$4,FALSE)</f>
        <v>大見クリニック</v>
      </c>
      <c r="C41" s="46" t="str">
        <f>VLOOKUP($A41,請求書等医療機関一覧用!$B:$AO,C$4,FALSE)</f>
        <v>古来</v>
      </c>
      <c r="D41" s="46" t="str">
        <f>VLOOKUP($A41,請求書等医療機関一覧用!$B:$AO,D$4,FALSE)</f>
        <v>857-7373</v>
      </c>
      <c r="E41" s="46" t="str">
        <f>IF(VLOOKUP($A41,請求書等医療機関一覧用!$B:$AO,E$4,FALSE)="○","ロ","")</f>
        <v/>
      </c>
      <c r="F41" s="46" t="str">
        <f>IF(VLOOKUP($A41,請求書等医療機関一覧用!$B:$AO,F$4,FALSE)="○","ヒ","")</f>
        <v/>
      </c>
      <c r="G41" s="46" t="str">
        <f>IF(VLOOKUP($A41,請求書等医療機関一覧用!$B:$AO,G$4,FALSE)="○","小肺","")</f>
        <v/>
      </c>
      <c r="H41" s="46" t="str">
        <f>IF(VLOOKUP($A41,請求書等医療機関一覧用!$B:$AO,H$4,FALSE)="○","Ｂ肝","")</f>
        <v/>
      </c>
      <c r="I41" s="46" t="str">
        <f>IF(VLOOKUP($A41,請求書等医療機関一覧用!$B:$AO,I$4,FALSE)="○","五","")</f>
        <v/>
      </c>
      <c r="J41" s="46" t="str">
        <f>IF(VLOOKUP($A41,請求書等医療機関一覧用!$B:$AO,J$4,FALSE)="○","BCG","")</f>
        <v/>
      </c>
      <c r="K41" s="46" t="str">
        <f>IF(VLOOKUP($A41,請求書等医療機関一覧用!$B:$AO,K$4,FALSE)="○","MR","")</f>
        <v/>
      </c>
      <c r="L41" s="46" t="str">
        <f>IF(VLOOKUP($A41,請求書等医療機関一覧用!$B:$AO,L$4,FALSE)="○","水","")</f>
        <v/>
      </c>
      <c r="M41" s="46" t="str">
        <f>IF(VLOOKUP($A41,請求書等医療機関一覧用!$B:$AO,M$4,FALSE)="○","日","")</f>
        <v/>
      </c>
      <c r="N41" s="46" t="str">
        <f>IF(VLOOKUP($A41,請求書等医療機関一覧用!$B:$AO,N$4,FALSE)="○","二","")</f>
        <v/>
      </c>
      <c r="O41" s="46" t="str">
        <f>IF(VLOOKUP($A41,請求書等医療機関一覧用!$B:$AO,O$4,FALSE)="○","ＨPV","")</f>
        <v/>
      </c>
      <c r="P41" s="46" t="str">
        <f>IF(VLOOKUP($A41,請求書等医療機関一覧用!$B:$AO,P$4,FALSE)="○","RS","")</f>
        <v/>
      </c>
      <c r="Q41" s="326" t="str">
        <f>IF(VLOOKUP($A41,請求書等医療機関一覧用!$B:$AO,Q$4,FALSE)="○","小イ不","")</f>
        <v/>
      </c>
      <c r="R41" s="326" t="str">
        <f>IF(VLOOKUP($A41,請求書等医療機関一覧用!$B:$AO,R$4,FALSE)="○","小イ生","")</f>
        <v/>
      </c>
      <c r="S41" s="46" t="str">
        <f>IF(VLOOKUP($A41,請求書等医療機関一覧用!$B:$AO,S$4,FALSE)="○","お","")</f>
        <v/>
      </c>
      <c r="T41" s="46" t="str">
        <f>IF(VLOOKUP($A41,請求書等医療機関一覧用!$B:$AO,T$4,FALSE)="○","高肺","")</f>
        <v>高肺</v>
      </c>
      <c r="U41" s="46" t="str">
        <f>IF(VLOOKUP($A41,請求書等医療機関一覧用!$B:$AO,U$4,FALSE)="○","帯生","")</f>
        <v/>
      </c>
      <c r="V41" s="46" t="str">
        <f>IF(VLOOKUP($A41,請求書等医療機関一覧用!$B:$AO,V$4,FALSE)="○","帯不","")</f>
        <v/>
      </c>
      <c r="W41" s="326" t="str">
        <f>IF(VLOOKUP($A41,請求書等医療機関一覧用!$B:$AO,W$4,FALSE)="○","高イ不","")</f>
        <v>高イ不</v>
      </c>
      <c r="X41" s="326" t="str">
        <f>IF(VLOOKUP($A41,請求書等医療機関一覧用!$B:$AO,X$4,FALSE)="○","高イ高","")</f>
        <v>高イ高</v>
      </c>
      <c r="Y41" s="46" t="str">
        <f>IF(VLOOKUP($A41,請求書等医療機関一覧用!$B:$AO,Y$4,FALSE)="○","コ","")</f>
        <v/>
      </c>
      <c r="Z41" s="38" t="str">
        <f>IF(VLOOKUP($A41,請求書等医療機関一覧用!$B:$AO,Z$4,FALSE)="","",VLOOKUP($A41,請求書等医療機関一覧用!$B:$AO,Z$4,FALSE))</f>
        <v/>
      </c>
      <c r="AA41">
        <f t="shared" si="2"/>
        <v>7</v>
      </c>
    </row>
    <row r="42" spans="1:28">
      <c r="A42" s="43" t="s">
        <v>502</v>
      </c>
      <c r="B42" s="37" t="str">
        <f>VLOOKUP($A42,請求書等医療機関一覧用!$B:$AO,B$4,FALSE)</f>
        <v>岡田医院</v>
      </c>
      <c r="C42" s="46" t="str">
        <f>VLOOKUP($A42,請求書等医療機関一覧用!$B:$AO,C$4,FALSE)</f>
        <v>上ノ室</v>
      </c>
      <c r="D42" s="46" t="str">
        <f>VLOOKUP($A42,請求書等医療機関一覧用!$B:$AO,D$4,FALSE)</f>
        <v>857-2132</v>
      </c>
      <c r="E42" s="46" t="str">
        <f>IF(VLOOKUP($A42,請求書等医療機関一覧用!$B:$AO,E$4,FALSE)="○","ロ","")</f>
        <v/>
      </c>
      <c r="F42" s="46" t="str">
        <f>IF(VLOOKUP($A42,請求書等医療機関一覧用!$B:$AO,F$4,FALSE)="○","ヒ","")</f>
        <v/>
      </c>
      <c r="G42" s="46" t="str">
        <f>IF(VLOOKUP($A42,請求書等医療機関一覧用!$B:$AO,G$4,FALSE)="○","小肺","")</f>
        <v/>
      </c>
      <c r="H42" s="46" t="str">
        <f>IF(VLOOKUP($A42,請求書等医療機関一覧用!$B:$AO,H$4,FALSE)="○","Ｂ肝","")</f>
        <v/>
      </c>
      <c r="I42" s="46" t="str">
        <f>IF(VLOOKUP($A42,請求書等医療機関一覧用!$B:$AO,I$4,FALSE)="○","五","")</f>
        <v/>
      </c>
      <c r="J42" s="46" t="str">
        <f>IF(VLOOKUP($A42,請求書等医療機関一覧用!$B:$AO,J$4,FALSE)="○","BCG","")</f>
        <v/>
      </c>
      <c r="K42" s="46" t="str">
        <f>IF(VLOOKUP($A42,請求書等医療機関一覧用!$B:$AO,K$4,FALSE)="○","MR","")</f>
        <v/>
      </c>
      <c r="L42" s="46" t="str">
        <f>IF(VLOOKUP($A42,請求書等医療機関一覧用!$B:$AO,L$4,FALSE)="○","水","")</f>
        <v/>
      </c>
      <c r="M42" s="46" t="str">
        <f>IF(VLOOKUP($A42,請求書等医療機関一覧用!$B:$AO,M$4,FALSE)="○","日","")</f>
        <v/>
      </c>
      <c r="N42" s="46" t="str">
        <f>IF(VLOOKUP($A42,請求書等医療機関一覧用!$B:$AO,N$4,FALSE)="○","二","")</f>
        <v/>
      </c>
      <c r="O42" s="46" t="str">
        <f>IF(VLOOKUP($A42,請求書等医療機関一覧用!$B:$AO,O$4,FALSE)="○","ＨPV","")</f>
        <v/>
      </c>
      <c r="P42" s="46" t="str">
        <f>IF(VLOOKUP($A42,請求書等医療機関一覧用!$B:$AO,P$4,FALSE)="○","RS","")</f>
        <v/>
      </c>
      <c r="Q42" s="326" t="str">
        <f>IF(VLOOKUP($A42,請求書等医療機関一覧用!$B:$AO,Q$4,FALSE)="○","小イ不","")</f>
        <v>小イ不</v>
      </c>
      <c r="R42" s="326" t="str">
        <f>IF(VLOOKUP($A42,請求書等医療機関一覧用!$B:$AO,R$4,FALSE)="○","小イ生","")</f>
        <v/>
      </c>
      <c r="S42" s="46" t="str">
        <f>IF(VLOOKUP($A42,請求書等医療機関一覧用!$B:$AO,S$4,FALSE)="○","お","")</f>
        <v/>
      </c>
      <c r="T42" s="46" t="str">
        <f>IF(VLOOKUP($A42,請求書等医療機関一覧用!$B:$AO,T$4,FALSE)="○","高肺","")</f>
        <v>高肺</v>
      </c>
      <c r="U42" s="46" t="str">
        <f>IF(VLOOKUP($A42,請求書等医療機関一覧用!$B:$AO,U$4,FALSE)="○","帯生","")</f>
        <v>帯生</v>
      </c>
      <c r="V42" s="46" t="str">
        <f>IF(VLOOKUP($A42,請求書等医療機関一覧用!$B:$AO,V$4,FALSE)="○","帯不","")</f>
        <v>帯不</v>
      </c>
      <c r="W42" s="326" t="str">
        <f>IF(VLOOKUP($A42,請求書等医療機関一覧用!$B:$AO,W$4,FALSE)="○","高イ不","")</f>
        <v>高イ不</v>
      </c>
      <c r="X42" s="326" t="str">
        <f>IF(VLOOKUP($A42,請求書等医療機関一覧用!$B:$AO,X$4,FALSE)="○","高イ高","")</f>
        <v>高イ高</v>
      </c>
      <c r="Y42" s="46" t="str">
        <f>IF(VLOOKUP($A42,請求書等医療機関一覧用!$B:$AO,Y$4,FALSE)="○","コ","")</f>
        <v>コ</v>
      </c>
      <c r="Z42" s="38" t="str">
        <f>IF(VLOOKUP($A42,請求書等医療機関一覧用!$B:$AO,Z$4,FALSE)="","",VLOOKUP($A42,請求書等医療機関一覧用!$B:$AO,Z$4,FALSE))</f>
        <v/>
      </c>
      <c r="AA42">
        <f t="shared" si="2"/>
        <v>8</v>
      </c>
    </row>
    <row r="43" spans="1:28" ht="28.5">
      <c r="A43" s="43" t="s">
        <v>507</v>
      </c>
      <c r="B43" s="37" t="str">
        <f>VLOOKUP($A43,請求書等医療機関一覧用!$B:$AO,B$4,FALSE)</f>
        <v>楓クリニック</v>
      </c>
      <c r="C43" s="46" t="str">
        <f>VLOOKUP($A43,請求書等医療機関一覧用!$B:$AO,C$4,FALSE)</f>
        <v>上広岡</v>
      </c>
      <c r="D43" s="46" t="str">
        <f>VLOOKUP($A43,請求書等医療機関一覧用!$B:$AO,D$4,FALSE)</f>
        <v>896-4575</v>
      </c>
      <c r="E43" s="46" t="str">
        <f>IF(VLOOKUP($A43,請求書等医療機関一覧用!$B:$AO,E$4,FALSE)="○","ロ","")</f>
        <v/>
      </c>
      <c r="F43" s="46" t="str">
        <f>IF(VLOOKUP($A43,請求書等医療機関一覧用!$B:$AO,F$4,FALSE)="○","ヒ","")</f>
        <v/>
      </c>
      <c r="G43" s="46" t="str">
        <f>IF(VLOOKUP($A43,請求書等医療機関一覧用!$B:$AO,G$4,FALSE)="○","小肺","")</f>
        <v/>
      </c>
      <c r="H43" s="46" t="str">
        <f>IF(VLOOKUP($A43,請求書等医療機関一覧用!$B:$AO,H$4,FALSE)="○","Ｂ肝","")</f>
        <v/>
      </c>
      <c r="I43" s="46" t="str">
        <f>IF(VLOOKUP($A43,請求書等医療機関一覧用!$B:$AO,I$4,FALSE)="○","五","")</f>
        <v/>
      </c>
      <c r="J43" s="46" t="str">
        <f>IF(VLOOKUP($A43,請求書等医療機関一覧用!$B:$AO,J$4,FALSE)="○","BCG","")</f>
        <v/>
      </c>
      <c r="K43" s="46" t="str">
        <f>IF(VLOOKUP($A43,請求書等医療機関一覧用!$B:$AO,K$4,FALSE)="○","MR","")</f>
        <v>MR</v>
      </c>
      <c r="L43" s="46" t="str">
        <f>IF(VLOOKUP($A43,請求書等医療機関一覧用!$B:$AO,L$4,FALSE)="○","水","")</f>
        <v/>
      </c>
      <c r="M43" s="46" t="str">
        <f>IF(VLOOKUP($A43,請求書等医療機関一覧用!$B:$AO,M$4,FALSE)="○","日","")</f>
        <v>日</v>
      </c>
      <c r="N43" s="46" t="str">
        <f>IF(VLOOKUP($A43,請求書等医療機関一覧用!$B:$AO,N$4,FALSE)="○","二","")</f>
        <v>二</v>
      </c>
      <c r="O43" s="46" t="str">
        <f>IF(VLOOKUP($A43,請求書等医療機関一覧用!$B:$AO,O$4,FALSE)="○","ＨPV","")</f>
        <v/>
      </c>
      <c r="P43" s="46" t="str">
        <f>IF(VLOOKUP($A43,請求書等医療機関一覧用!$B:$AO,P$4,FALSE)="○","RS","")</f>
        <v/>
      </c>
      <c r="Q43" s="326" t="str">
        <f>IF(VLOOKUP($A43,請求書等医療機関一覧用!$B:$AO,Q$4,FALSE)="○","小イ不","")</f>
        <v>小イ不</v>
      </c>
      <c r="R43" s="326" t="str">
        <f>IF(VLOOKUP($A43,請求書等医療機関一覧用!$B:$AO,R$4,FALSE)="○","小イ生","")</f>
        <v/>
      </c>
      <c r="S43" s="46" t="str">
        <f>IF(VLOOKUP($A43,請求書等医療機関一覧用!$B:$AO,S$4,FALSE)="○","お","")</f>
        <v/>
      </c>
      <c r="T43" s="46" t="str">
        <f>IF(VLOOKUP($A43,請求書等医療機関一覧用!$B:$AO,T$4,FALSE)="○","高肺","")</f>
        <v>高肺</v>
      </c>
      <c r="U43" s="46" t="str">
        <f>IF(VLOOKUP($A43,請求書等医療機関一覧用!$B:$AO,U$4,FALSE)="○","帯生","")</f>
        <v>帯生</v>
      </c>
      <c r="V43" s="46" t="str">
        <f>IF(VLOOKUP($A43,請求書等医療機関一覧用!$B:$AO,V$4,FALSE)="○","帯不","")</f>
        <v>帯不</v>
      </c>
      <c r="W43" s="326" t="str">
        <f>IF(VLOOKUP($A43,請求書等医療機関一覧用!$B:$AO,W$4,FALSE)="○","高イ不","")</f>
        <v>高イ不</v>
      </c>
      <c r="X43" s="326" t="str">
        <f>IF(VLOOKUP($A43,請求書等医療機関一覧用!$B:$AO,X$4,FALSE)="○","高イ高","")</f>
        <v/>
      </c>
      <c r="Y43" s="46" t="str">
        <f>IF(VLOOKUP($A43,請求書等医療機関一覧用!$B:$AO,Y$4,FALSE)="○","コ","")</f>
        <v/>
      </c>
      <c r="Z43" s="38" t="str">
        <f>IF(VLOOKUP($A43,請求書等医療機関一覧用!$B:$AO,Z$4,FALSE)="","",VLOOKUP($A43,請求書等医療機関一覧用!$B:$AO,Z$4,FALSE))</f>
        <v>小児インフルエンザ　日本脳炎は小学生以上</v>
      </c>
      <c r="AA43">
        <f t="shared" si="2"/>
        <v>9</v>
      </c>
    </row>
    <row r="44" spans="1:28" ht="28.5">
      <c r="A44" s="43" t="s">
        <v>510</v>
      </c>
      <c r="B44" s="37" t="str">
        <f>VLOOKUP($A44,請求書等医療機関一覧用!$B:$AO,B$4,FALSE)</f>
        <v>樫村内科消化器科クリニック</v>
      </c>
      <c r="C44" s="46" t="str">
        <f>VLOOKUP($A44,請求書等医療機関一覧用!$B:$AO,C$4,FALSE)</f>
        <v>下広岡</v>
      </c>
      <c r="D44" s="46" t="str">
        <f>VLOOKUP($A44,請求書等医療機関一覧用!$B:$AO,D$4,FALSE)</f>
        <v>863-0606</v>
      </c>
      <c r="E44" s="46" t="str">
        <f>IF(VLOOKUP($A44,請求書等医療機関一覧用!$B:$AO,E$4,FALSE)="○","ロ","")</f>
        <v/>
      </c>
      <c r="F44" s="46" t="str">
        <f>IF(VLOOKUP($A44,請求書等医療機関一覧用!$B:$AO,F$4,FALSE)="○","ヒ","")</f>
        <v/>
      </c>
      <c r="G44" s="46" t="str">
        <f>IF(VLOOKUP($A44,請求書等医療機関一覧用!$B:$AO,G$4,FALSE)="○","小肺","")</f>
        <v/>
      </c>
      <c r="H44" s="46" t="str">
        <f>IF(VLOOKUP($A44,請求書等医療機関一覧用!$B:$AO,H$4,FALSE)="○","Ｂ肝","")</f>
        <v/>
      </c>
      <c r="I44" s="46" t="str">
        <f>IF(VLOOKUP($A44,請求書等医療機関一覧用!$B:$AO,I$4,FALSE)="○","五","")</f>
        <v/>
      </c>
      <c r="J44" s="46" t="str">
        <f>IF(VLOOKUP($A44,請求書等医療機関一覧用!$B:$AO,J$4,FALSE)="○","BCG","")</f>
        <v/>
      </c>
      <c r="K44" s="46" t="str">
        <f>IF(VLOOKUP($A44,請求書等医療機関一覧用!$B:$AO,K$4,FALSE)="○","MR","")</f>
        <v>MR</v>
      </c>
      <c r="L44" s="46" t="str">
        <f>IF(VLOOKUP($A44,請求書等医療機関一覧用!$B:$AO,L$4,FALSE)="○","水","")</f>
        <v>水</v>
      </c>
      <c r="M44" s="46" t="str">
        <f>IF(VLOOKUP($A44,請求書等医療機関一覧用!$B:$AO,M$4,FALSE)="○","日","")</f>
        <v>日</v>
      </c>
      <c r="N44" s="46" t="str">
        <f>IF(VLOOKUP($A44,請求書等医療機関一覧用!$B:$AO,N$4,FALSE)="○","二","")</f>
        <v>二</v>
      </c>
      <c r="O44" s="46" t="str">
        <f>IF(VLOOKUP($A44,請求書等医療機関一覧用!$B:$AO,O$4,FALSE)="○","ＨPV","")</f>
        <v/>
      </c>
      <c r="P44" s="46" t="str">
        <f>IF(VLOOKUP($A44,請求書等医療機関一覧用!$B:$AO,P$4,FALSE)="○","RS","")</f>
        <v/>
      </c>
      <c r="Q44" s="326" t="str">
        <f>IF(VLOOKUP($A44,請求書等医療機関一覧用!$B:$AO,Q$4,FALSE)="○","小イ不","")</f>
        <v>小イ不</v>
      </c>
      <c r="R44" s="326" t="str">
        <f>IF(VLOOKUP($A44,請求書等医療機関一覧用!$B:$AO,R$4,FALSE)="○","小イ生","")</f>
        <v/>
      </c>
      <c r="S44" s="46" t="str">
        <f>IF(VLOOKUP($A44,請求書等医療機関一覧用!$B:$AO,S$4,FALSE)="○","お","")</f>
        <v/>
      </c>
      <c r="T44" s="46" t="str">
        <f>IF(VLOOKUP($A44,請求書等医療機関一覧用!$B:$AO,T$4,FALSE)="○","高肺","")</f>
        <v>高肺</v>
      </c>
      <c r="U44" s="46" t="str">
        <f>IF(VLOOKUP($A44,請求書等医療機関一覧用!$B:$AO,U$4,FALSE)="○","帯生","")</f>
        <v>帯生</v>
      </c>
      <c r="V44" s="46" t="str">
        <f>IF(VLOOKUP($A44,請求書等医療機関一覧用!$B:$AO,V$4,FALSE)="○","帯不","")</f>
        <v>帯不</v>
      </c>
      <c r="W44" s="326" t="str">
        <f>IF(VLOOKUP($A44,請求書等医療機関一覧用!$B:$AO,W$4,FALSE)="○","高イ不","")</f>
        <v>高イ不</v>
      </c>
      <c r="X44" s="326" t="str">
        <f>IF(VLOOKUP($A44,請求書等医療機関一覧用!$B:$AO,X$4,FALSE)="○","高イ高","")</f>
        <v/>
      </c>
      <c r="Y44" s="46" t="str">
        <f>IF(VLOOKUP($A44,請求書等医療機関一覧用!$B:$AO,Y$4,FALSE)="○","コ","")</f>
        <v>コ</v>
      </c>
      <c r="Z44" s="38" t="str">
        <f>IF(VLOOKUP($A44,請求書等医療機関一覧用!$B:$AO,Z$4,FALSE)="","",VLOOKUP($A44,請求書等医療機関一覧用!$B:$AO,Z$4,FALSE))</f>
        <v/>
      </c>
      <c r="AA44">
        <f t="shared" si="2"/>
        <v>10</v>
      </c>
    </row>
    <row r="45" spans="1:28">
      <c r="A45" s="43" t="s">
        <v>519</v>
      </c>
      <c r="B45" s="37" t="str">
        <f>VLOOKUP($A45,請求書等医療機関一覧用!$B:$AO,B$4,FALSE)</f>
        <v>倉田内科クリニック</v>
      </c>
      <c r="C45" s="46" t="str">
        <f>VLOOKUP($A45,請求書等医療機関一覧用!$B:$AO,C$4,FALSE)</f>
        <v>栗原</v>
      </c>
      <c r="D45" s="46" t="str">
        <f>VLOOKUP($A45,請求書等医療機関一覧用!$B:$AO,D$4,FALSE)</f>
        <v>857-8181</v>
      </c>
      <c r="E45" s="46" t="str">
        <f>IF(VLOOKUP($A45,請求書等医療機関一覧用!$B:$AO,E$4,FALSE)="○","ロ","")</f>
        <v>ロ</v>
      </c>
      <c r="F45" s="46" t="str">
        <f>IF(VLOOKUP($A45,請求書等医療機関一覧用!$B:$AO,F$4,FALSE)="○","ヒ","")</f>
        <v>ヒ</v>
      </c>
      <c r="G45" s="46" t="str">
        <f>IF(VLOOKUP($A45,請求書等医療機関一覧用!$B:$AO,G$4,FALSE)="○","小肺","")</f>
        <v>小肺</v>
      </c>
      <c r="H45" s="46" t="str">
        <f>IF(VLOOKUP($A45,請求書等医療機関一覧用!$B:$AO,H$4,FALSE)="○","Ｂ肝","")</f>
        <v>Ｂ肝</v>
      </c>
      <c r="I45" s="46" t="str">
        <f>IF(VLOOKUP($A45,請求書等医療機関一覧用!$B:$AO,I$4,FALSE)="○","五","")</f>
        <v>五</v>
      </c>
      <c r="J45" s="46" t="str">
        <f>IF(VLOOKUP($A45,請求書等医療機関一覧用!$B:$AO,J$4,FALSE)="○","BCG","")</f>
        <v>BCG</v>
      </c>
      <c r="K45" s="46" t="str">
        <f>IF(VLOOKUP($A45,請求書等医療機関一覧用!$B:$AO,K$4,FALSE)="○","MR","")</f>
        <v>MR</v>
      </c>
      <c r="L45" s="46" t="str">
        <f>IF(VLOOKUP($A45,請求書等医療機関一覧用!$B:$AO,L$4,FALSE)="○","水","")</f>
        <v>水</v>
      </c>
      <c r="M45" s="46" t="str">
        <f>IF(VLOOKUP($A45,請求書等医療機関一覧用!$B:$AO,M$4,FALSE)="○","日","")</f>
        <v>日</v>
      </c>
      <c r="N45" s="46" t="str">
        <f>IF(VLOOKUP($A45,請求書等医療機関一覧用!$B:$AO,N$4,FALSE)="○","二","")</f>
        <v>二</v>
      </c>
      <c r="O45" s="46" t="str">
        <f>IF(VLOOKUP($A45,請求書等医療機関一覧用!$B:$AO,O$4,FALSE)="○","ＨPV","")</f>
        <v>ＨPV</v>
      </c>
      <c r="P45" s="46" t="str">
        <f>IF(VLOOKUP($A45,請求書等医療機関一覧用!$B:$AO,P$4,FALSE)="○","RS","")</f>
        <v/>
      </c>
      <c r="Q45" s="326" t="str">
        <f>IF(VLOOKUP($A45,請求書等医療機関一覧用!$B:$AO,Q$4,FALSE)="○","小イ不","")</f>
        <v>小イ不</v>
      </c>
      <c r="R45" s="326" t="str">
        <f>IF(VLOOKUP($A45,請求書等医療機関一覧用!$B:$AO,R$4,FALSE)="○","小イ生","")</f>
        <v/>
      </c>
      <c r="S45" s="46" t="str">
        <f>IF(VLOOKUP($A45,請求書等医療機関一覧用!$B:$AO,S$4,FALSE)="○","お","")</f>
        <v>お</v>
      </c>
      <c r="T45" s="46" t="str">
        <f>IF(VLOOKUP($A45,請求書等医療機関一覧用!$B:$AO,T$4,FALSE)="○","高肺","")</f>
        <v>高肺</v>
      </c>
      <c r="U45" s="46" t="str">
        <f>IF(VLOOKUP($A45,請求書等医療機関一覧用!$B:$AO,U$4,FALSE)="○","帯生","")</f>
        <v>帯生</v>
      </c>
      <c r="V45" s="46" t="str">
        <f>IF(VLOOKUP($A45,請求書等医療機関一覧用!$B:$AO,V$4,FALSE)="○","帯不","")</f>
        <v>帯不</v>
      </c>
      <c r="W45" s="326" t="str">
        <f>IF(VLOOKUP($A45,請求書等医療機関一覧用!$B:$AO,W$4,FALSE)="○","高イ不","")</f>
        <v>高イ不</v>
      </c>
      <c r="X45" s="326" t="str">
        <f>IF(VLOOKUP($A45,請求書等医療機関一覧用!$B:$AO,X$4,FALSE)="○","高イ高","")</f>
        <v/>
      </c>
      <c r="Y45" s="46" t="str">
        <f>IF(VLOOKUP($A45,請求書等医療機関一覧用!$B:$AO,Y$4,FALSE)="○","コ","")</f>
        <v>コ</v>
      </c>
      <c r="Z45" s="38" t="str">
        <f>IF(VLOOKUP($A45,請求書等医療機関一覧用!$B:$AO,Z$4,FALSE)="","",VLOOKUP($A45,請求書等医療機関一覧用!$B:$AO,Z$4,FALSE))</f>
        <v/>
      </c>
      <c r="AA45">
        <f t="shared" si="2"/>
        <v>11</v>
      </c>
    </row>
    <row r="46" spans="1:28" ht="28.5">
      <c r="A46" s="43" t="s">
        <v>531</v>
      </c>
      <c r="B46" s="37" t="str">
        <f>VLOOKUP($A46,請求書等医療機関一覧用!$B:$AO,B$4,FALSE)</f>
        <v>さくら内科・呼吸器内科クリニック</v>
      </c>
      <c r="C46" s="46" t="str">
        <f>VLOOKUP($A46,請求書等医療機関一覧用!$B:$AO,C$4,FALSE)</f>
        <v>桜</v>
      </c>
      <c r="D46" s="46" t="str">
        <f>VLOOKUP($A46,請求書等医療機関一覧用!$B:$AO,D$4,FALSE)</f>
        <v>869-8090</v>
      </c>
      <c r="E46" s="46" t="str">
        <f>IF(VLOOKUP($A46,請求書等医療機関一覧用!$B:$AO,E$4,FALSE)="○","ロ","")</f>
        <v>ロ</v>
      </c>
      <c r="F46" s="46" t="str">
        <f>IF(VLOOKUP($A46,請求書等医療機関一覧用!$B:$AO,F$4,FALSE)="○","ヒ","")</f>
        <v>ヒ</v>
      </c>
      <c r="G46" s="46" t="str">
        <f>IF(VLOOKUP($A46,請求書等医療機関一覧用!$B:$AO,G$4,FALSE)="○","小肺","")</f>
        <v>小肺</v>
      </c>
      <c r="H46" s="46" t="str">
        <f>IF(VLOOKUP($A46,請求書等医療機関一覧用!$B:$AO,H$4,FALSE)="○","Ｂ肝","")</f>
        <v>Ｂ肝</v>
      </c>
      <c r="I46" s="46" t="str">
        <f>IF(VLOOKUP($A46,請求書等医療機関一覧用!$B:$AO,I$4,FALSE)="○","五","")</f>
        <v>五</v>
      </c>
      <c r="J46" s="46" t="str">
        <f>IF(VLOOKUP($A46,請求書等医療機関一覧用!$B:$AO,J$4,FALSE)="○","BCG","")</f>
        <v>BCG</v>
      </c>
      <c r="K46" s="46" t="str">
        <f>IF(VLOOKUP($A46,請求書等医療機関一覧用!$B:$AO,K$4,FALSE)="○","MR","")</f>
        <v>MR</v>
      </c>
      <c r="L46" s="46" t="str">
        <f>IF(VLOOKUP($A46,請求書等医療機関一覧用!$B:$AO,L$4,FALSE)="○","水","")</f>
        <v>水</v>
      </c>
      <c r="M46" s="46" t="str">
        <f>IF(VLOOKUP($A46,請求書等医療機関一覧用!$B:$AO,M$4,FALSE)="○","日","")</f>
        <v>日</v>
      </c>
      <c r="N46" s="46" t="str">
        <f>IF(VLOOKUP($A46,請求書等医療機関一覧用!$B:$AO,N$4,FALSE)="○","二","")</f>
        <v>二</v>
      </c>
      <c r="O46" s="46" t="str">
        <f>IF(VLOOKUP($A46,請求書等医療機関一覧用!$B:$AO,O$4,FALSE)="○","ＨPV","")</f>
        <v>ＨPV</v>
      </c>
      <c r="P46" s="46" t="str">
        <f>IF(VLOOKUP($A46,請求書等医療機関一覧用!$B:$AO,P$4,FALSE)="○","RS","")</f>
        <v/>
      </c>
      <c r="Q46" s="326" t="str">
        <f>IF(VLOOKUP($A46,請求書等医療機関一覧用!$B:$AO,Q$4,FALSE)="○","小イ不","")</f>
        <v>小イ不</v>
      </c>
      <c r="R46" s="326" t="str">
        <f>IF(VLOOKUP($A46,請求書等医療機関一覧用!$B:$AO,R$4,FALSE)="○","小イ生","")</f>
        <v>小イ生</v>
      </c>
      <c r="S46" s="46" t="str">
        <f>IF(VLOOKUP($A46,請求書等医療機関一覧用!$B:$AO,S$4,FALSE)="○","お","")</f>
        <v>お</v>
      </c>
      <c r="T46" s="46" t="str">
        <f>IF(VLOOKUP($A46,請求書等医療機関一覧用!$B:$AO,T$4,FALSE)="○","高肺","")</f>
        <v>高肺</v>
      </c>
      <c r="U46" s="46" t="str">
        <f>IF(VLOOKUP($A46,請求書等医療機関一覧用!$B:$AO,U$4,FALSE)="○","帯生","")</f>
        <v>帯生</v>
      </c>
      <c r="V46" s="46" t="str">
        <f>IF(VLOOKUP($A46,請求書等医療機関一覧用!$B:$AO,V$4,FALSE)="○","帯不","")</f>
        <v>帯不</v>
      </c>
      <c r="W46" s="326" t="str">
        <f>IF(VLOOKUP($A46,請求書等医療機関一覧用!$B:$AO,W$4,FALSE)="○","高イ不","")</f>
        <v>高イ不</v>
      </c>
      <c r="X46" s="326" t="str">
        <f>IF(VLOOKUP($A46,請求書等医療機関一覧用!$B:$AO,X$4,FALSE)="○","高イ高","")</f>
        <v>高イ高</v>
      </c>
      <c r="Y46" s="46" t="str">
        <f>IF(VLOOKUP($A46,請求書等医療機関一覧用!$B:$AO,Y$4,FALSE)="○","コ","")</f>
        <v>コ</v>
      </c>
      <c r="Z46" s="38" t="str">
        <f>IF(VLOOKUP($A46,請求書等医療機関一覧用!$B:$AO,Z$4,FALSE)="","",VLOOKUP($A46,請求書等医療機関一覧用!$B:$AO,Z$4,FALSE))</f>
        <v>インフルエンザはかかりつけの方優先</v>
      </c>
      <c r="AA46">
        <f t="shared" si="2"/>
        <v>12</v>
      </c>
    </row>
    <row r="47" spans="1:28">
      <c r="A47" s="43" t="s">
        <v>535</v>
      </c>
      <c r="B47" s="37" t="str">
        <f>VLOOKUP($A47,請求書等医療機関一覧用!$B:$AO,B$4,FALSE)</f>
        <v>耳鼻咽喉科　大橋医院</v>
      </c>
      <c r="C47" s="46" t="str">
        <f>VLOOKUP($A47,請求書等医療機関一覧用!$B:$AO,C$4,FALSE)</f>
        <v>大角豆</v>
      </c>
      <c r="D47" s="46" t="str">
        <f>VLOOKUP($A47,請求書等医療機関一覧用!$B:$AO,D$4,FALSE)</f>
        <v>858-1350</v>
      </c>
      <c r="E47" s="46" t="str">
        <f>IF(VLOOKUP($A47,請求書等医療機関一覧用!$B:$AO,E$4,FALSE)="○","ロ","")</f>
        <v/>
      </c>
      <c r="F47" s="46" t="str">
        <f>IF(VLOOKUP($A47,請求書等医療機関一覧用!$B:$AO,F$4,FALSE)="○","ヒ","")</f>
        <v/>
      </c>
      <c r="G47" s="46" t="str">
        <f>IF(VLOOKUP($A47,請求書等医療機関一覧用!$B:$AO,G$4,FALSE)="○","小肺","")</f>
        <v/>
      </c>
      <c r="H47" s="46" t="str">
        <f>IF(VLOOKUP($A47,請求書等医療機関一覧用!$B:$AO,H$4,FALSE)="○","Ｂ肝","")</f>
        <v/>
      </c>
      <c r="I47" s="46" t="str">
        <f>IF(VLOOKUP($A47,請求書等医療機関一覧用!$B:$AO,I$4,FALSE)="○","五","")</f>
        <v/>
      </c>
      <c r="J47" s="46" t="str">
        <f>IF(VLOOKUP($A47,請求書等医療機関一覧用!$B:$AO,J$4,FALSE)="○","BCG","")</f>
        <v/>
      </c>
      <c r="K47" s="46" t="str">
        <f>IF(VLOOKUP($A47,請求書等医療機関一覧用!$B:$AO,K$4,FALSE)="○","MR","")</f>
        <v/>
      </c>
      <c r="L47" s="46" t="str">
        <f>IF(VLOOKUP($A47,請求書等医療機関一覧用!$B:$AO,L$4,FALSE)="○","水","")</f>
        <v/>
      </c>
      <c r="M47" s="46" t="str">
        <f>IF(VLOOKUP($A47,請求書等医療機関一覧用!$B:$AO,M$4,FALSE)="○","日","")</f>
        <v/>
      </c>
      <c r="N47" s="46" t="str">
        <f>IF(VLOOKUP($A47,請求書等医療機関一覧用!$B:$AO,N$4,FALSE)="○","二","")</f>
        <v/>
      </c>
      <c r="O47" s="46" t="str">
        <f>IF(VLOOKUP($A47,請求書等医療機関一覧用!$B:$AO,O$4,FALSE)="○","ＨPV","")</f>
        <v/>
      </c>
      <c r="P47" s="46" t="str">
        <f>IF(VLOOKUP($A47,請求書等医療機関一覧用!$B:$AO,P$4,FALSE)="○","RS","")</f>
        <v/>
      </c>
      <c r="Q47" s="326" t="str">
        <f>IF(VLOOKUP($A47,請求書等医療機関一覧用!$B:$AO,Q$4,FALSE)="○","小イ不","")</f>
        <v>小イ不</v>
      </c>
      <c r="R47" s="326" t="str">
        <f>IF(VLOOKUP($A47,請求書等医療機関一覧用!$B:$AO,R$4,FALSE)="○","小イ生","")</f>
        <v/>
      </c>
      <c r="S47" s="46" t="str">
        <f>IF(VLOOKUP($A47,請求書等医療機関一覧用!$B:$AO,S$4,FALSE)="○","お","")</f>
        <v/>
      </c>
      <c r="T47" s="46" t="str">
        <f>IF(VLOOKUP($A47,請求書等医療機関一覧用!$B:$AO,T$4,FALSE)="○","高肺","")</f>
        <v/>
      </c>
      <c r="U47" s="46" t="str">
        <f>IF(VLOOKUP($A47,請求書等医療機関一覧用!$B:$AO,U$4,FALSE)="○","帯生","")</f>
        <v/>
      </c>
      <c r="V47" s="46" t="str">
        <f>IF(VLOOKUP($A47,請求書等医療機関一覧用!$B:$AO,V$4,FALSE)="○","帯不","")</f>
        <v/>
      </c>
      <c r="W47" s="326" t="str">
        <f>IF(VLOOKUP($A47,請求書等医療機関一覧用!$B:$AO,W$4,FALSE)="○","高イ不","")</f>
        <v>高イ不</v>
      </c>
      <c r="X47" s="326" t="str">
        <f>IF(VLOOKUP($A47,請求書等医療機関一覧用!$B:$AO,X$4,FALSE)="○","高イ高","")</f>
        <v/>
      </c>
      <c r="Y47" s="46" t="str">
        <f>IF(VLOOKUP($A47,請求書等医療機関一覧用!$B:$AO,Y$4,FALSE)="○","コ","")</f>
        <v/>
      </c>
      <c r="Z47" s="38" t="str">
        <f>IF(VLOOKUP($A47,請求書等医療機関一覧用!$B:$AO,Z$4,FALSE)="","",VLOOKUP($A47,請求書等医療機関一覧用!$B:$AO,Z$4,FALSE))</f>
        <v>小児は1歳以上</v>
      </c>
      <c r="AA47">
        <f t="shared" si="2"/>
        <v>13</v>
      </c>
    </row>
    <row r="48" spans="1:28">
      <c r="A48" s="43" t="s">
        <v>536</v>
      </c>
      <c r="B48" s="37" t="str">
        <f>VLOOKUP($A48,請求書等医療機関一覧用!$B:$AO,B$4,FALSE)</f>
        <v>渋谷クリニック</v>
      </c>
      <c r="C48" s="46" t="str">
        <f>VLOOKUP($A48,請求書等医療機関一覧用!$B:$AO,C$4,FALSE)</f>
        <v>金田</v>
      </c>
      <c r="D48" s="46" t="str">
        <f>VLOOKUP($A48,請求書等医療機関一覧用!$B:$AO,D$4,FALSE)</f>
        <v>863-5252</v>
      </c>
      <c r="E48" s="46" t="str">
        <f>IF(VLOOKUP($A48,請求書等医療機関一覧用!$B:$AO,E$4,FALSE)="○","ロ","")</f>
        <v/>
      </c>
      <c r="F48" s="46" t="str">
        <f>IF(VLOOKUP($A48,請求書等医療機関一覧用!$B:$AO,F$4,FALSE)="○","ヒ","")</f>
        <v/>
      </c>
      <c r="G48" s="46" t="str">
        <f>IF(VLOOKUP($A48,請求書等医療機関一覧用!$B:$AO,G$4,FALSE)="○","小肺","")</f>
        <v/>
      </c>
      <c r="H48" s="46" t="str">
        <f>IF(VLOOKUP($A48,請求書等医療機関一覧用!$B:$AO,H$4,FALSE)="○","Ｂ肝","")</f>
        <v/>
      </c>
      <c r="I48" s="46" t="str">
        <f>IF(VLOOKUP($A48,請求書等医療機関一覧用!$B:$AO,I$4,FALSE)="○","五","")</f>
        <v>五</v>
      </c>
      <c r="J48" s="46" t="str">
        <f>IF(VLOOKUP($A48,請求書等医療機関一覧用!$B:$AO,J$4,FALSE)="○","BCG","")</f>
        <v/>
      </c>
      <c r="K48" s="46" t="str">
        <f>IF(VLOOKUP($A48,請求書等医療機関一覧用!$B:$AO,K$4,FALSE)="○","MR","")</f>
        <v>MR</v>
      </c>
      <c r="L48" s="46" t="str">
        <f>IF(VLOOKUP($A48,請求書等医療機関一覧用!$B:$AO,L$4,FALSE)="○","水","")</f>
        <v>水</v>
      </c>
      <c r="M48" s="46" t="str">
        <f>IF(VLOOKUP($A48,請求書等医療機関一覧用!$B:$AO,M$4,FALSE)="○","日","")</f>
        <v/>
      </c>
      <c r="N48" s="46" t="str">
        <f>IF(VLOOKUP($A48,請求書等医療機関一覧用!$B:$AO,N$4,FALSE)="○","二","")</f>
        <v>二</v>
      </c>
      <c r="O48" s="46" t="str">
        <f>IF(VLOOKUP($A48,請求書等医療機関一覧用!$B:$AO,O$4,FALSE)="○","ＨPV","")</f>
        <v>ＨPV</v>
      </c>
      <c r="P48" s="46" t="str">
        <f>IF(VLOOKUP($A48,請求書等医療機関一覧用!$B:$AO,P$4,FALSE)="○","RS","")</f>
        <v/>
      </c>
      <c r="Q48" s="326" t="str">
        <f>IF(VLOOKUP($A48,請求書等医療機関一覧用!$B:$AO,Q$4,FALSE)="○","小イ不","")</f>
        <v>小イ不</v>
      </c>
      <c r="R48" s="326" t="str">
        <f>IF(VLOOKUP($A48,請求書等医療機関一覧用!$B:$AO,R$4,FALSE)="○","小イ生","")</f>
        <v/>
      </c>
      <c r="S48" s="46" t="str">
        <f>IF(VLOOKUP($A48,請求書等医療機関一覧用!$B:$AO,S$4,FALSE)="○","お","")</f>
        <v/>
      </c>
      <c r="T48" s="46" t="str">
        <f>IF(VLOOKUP($A48,請求書等医療機関一覧用!$B:$AO,T$4,FALSE)="○","高肺","")</f>
        <v>高肺</v>
      </c>
      <c r="U48" s="46" t="str">
        <f>IF(VLOOKUP($A48,請求書等医療機関一覧用!$B:$AO,U$4,FALSE)="○","帯生","")</f>
        <v/>
      </c>
      <c r="V48" s="46" t="str">
        <f>IF(VLOOKUP($A48,請求書等医療機関一覧用!$B:$AO,V$4,FALSE)="○","帯不","")</f>
        <v>帯不</v>
      </c>
      <c r="W48" s="326" t="str">
        <f>IF(VLOOKUP($A48,請求書等医療機関一覧用!$B:$AO,W$4,FALSE)="○","高イ不","")</f>
        <v>高イ不</v>
      </c>
      <c r="X48" s="326" t="str">
        <f>IF(VLOOKUP($A48,請求書等医療機関一覧用!$B:$AO,X$4,FALSE)="○","高イ高","")</f>
        <v/>
      </c>
      <c r="Y48" s="46" t="str">
        <f>IF(VLOOKUP($A48,請求書等医療機関一覧用!$B:$AO,Y$4,FALSE)="○","コ","")</f>
        <v>コ</v>
      </c>
      <c r="Z48" s="38" t="str">
        <f>IF(VLOOKUP($A48,請求書等医療機関一覧用!$B:$AO,Z$4,FALSE)="","",VLOOKUP($A48,請求書等医療機関一覧用!$B:$AO,Z$4,FALSE))</f>
        <v/>
      </c>
      <c r="AA48">
        <f t="shared" si="2"/>
        <v>14</v>
      </c>
    </row>
    <row r="49" spans="1:27" ht="28.5">
      <c r="A49" s="43" t="s">
        <v>541</v>
      </c>
      <c r="B49" s="37" t="str">
        <f>VLOOKUP($A49,請求書等医療機関一覧用!$B:$AO,B$4,FALSE)</f>
        <v>すぎやま内科皮フ科クリニック</v>
      </c>
      <c r="C49" s="46" t="str">
        <f>VLOOKUP($A49,請求書等医療機関一覧用!$B:$AO,C$4,FALSE)</f>
        <v>大角豆</v>
      </c>
      <c r="D49" s="46" t="str">
        <f>VLOOKUP($A49,請求書等医療機関一覧用!$B:$AO,D$4,FALSE)</f>
        <v>858-0055</v>
      </c>
      <c r="E49" s="46" t="str">
        <f>IF(VLOOKUP($A49,請求書等医療機関一覧用!$B:$AO,E$4,FALSE)="○","ロ","")</f>
        <v/>
      </c>
      <c r="F49" s="46" t="str">
        <f>IF(VLOOKUP($A49,請求書等医療機関一覧用!$B:$AO,F$4,FALSE)="○","ヒ","")</f>
        <v/>
      </c>
      <c r="G49" s="46" t="str">
        <f>IF(VLOOKUP($A49,請求書等医療機関一覧用!$B:$AO,G$4,FALSE)="○","小肺","")</f>
        <v/>
      </c>
      <c r="H49" s="46" t="str">
        <f>IF(VLOOKUP($A49,請求書等医療機関一覧用!$B:$AO,H$4,FALSE)="○","Ｂ肝","")</f>
        <v/>
      </c>
      <c r="I49" s="46" t="str">
        <f>IF(VLOOKUP($A49,請求書等医療機関一覧用!$B:$AO,I$4,FALSE)="○","五","")</f>
        <v/>
      </c>
      <c r="J49" s="46" t="str">
        <f>IF(VLOOKUP($A49,請求書等医療機関一覧用!$B:$AO,J$4,FALSE)="○","BCG","")</f>
        <v/>
      </c>
      <c r="K49" s="46" t="str">
        <f>IF(VLOOKUP($A49,請求書等医療機関一覧用!$B:$AO,K$4,FALSE)="○","MR","")</f>
        <v>MR</v>
      </c>
      <c r="L49" s="46" t="str">
        <f>IF(VLOOKUP($A49,請求書等医療機関一覧用!$B:$AO,L$4,FALSE)="○","水","")</f>
        <v/>
      </c>
      <c r="M49" s="46" t="str">
        <f>IF(VLOOKUP($A49,請求書等医療機関一覧用!$B:$AO,M$4,FALSE)="○","日","")</f>
        <v>日</v>
      </c>
      <c r="N49" s="46" t="str">
        <f>IF(VLOOKUP($A49,請求書等医療機関一覧用!$B:$AO,N$4,FALSE)="○","二","")</f>
        <v>二</v>
      </c>
      <c r="O49" s="46" t="str">
        <f>IF(VLOOKUP($A49,請求書等医療機関一覧用!$B:$AO,O$4,FALSE)="○","ＨPV","")</f>
        <v>ＨPV</v>
      </c>
      <c r="P49" s="46" t="str">
        <f>IF(VLOOKUP($A49,請求書等医療機関一覧用!$B:$AO,P$4,FALSE)="○","RS","")</f>
        <v/>
      </c>
      <c r="Q49" s="326" t="str">
        <f>IF(VLOOKUP($A49,請求書等医療機関一覧用!$B:$AO,Q$4,FALSE)="○","小イ不","")</f>
        <v>小イ不</v>
      </c>
      <c r="R49" s="326" t="str">
        <f>IF(VLOOKUP($A49,請求書等医療機関一覧用!$B:$AO,R$4,FALSE)="○","小イ生","")</f>
        <v/>
      </c>
      <c r="S49" s="46" t="str">
        <f>IF(VLOOKUP($A49,請求書等医療機関一覧用!$B:$AO,S$4,FALSE)="○","お","")</f>
        <v>お</v>
      </c>
      <c r="T49" s="46" t="str">
        <f>IF(VLOOKUP($A49,請求書等医療機関一覧用!$B:$AO,T$4,FALSE)="○","高肺","")</f>
        <v>高肺</v>
      </c>
      <c r="U49" s="46" t="str">
        <f>IF(VLOOKUP($A49,請求書等医療機関一覧用!$B:$AO,U$4,FALSE)="○","帯生","")</f>
        <v>帯生</v>
      </c>
      <c r="V49" s="46" t="str">
        <f>IF(VLOOKUP($A49,請求書等医療機関一覧用!$B:$AO,V$4,FALSE)="○","帯不","")</f>
        <v>帯不</v>
      </c>
      <c r="W49" s="326" t="str">
        <f>IF(VLOOKUP($A49,請求書等医療機関一覧用!$B:$AO,W$4,FALSE)="○","高イ不","")</f>
        <v>高イ不</v>
      </c>
      <c r="X49" s="326" t="str">
        <f>IF(VLOOKUP($A49,請求書等医療機関一覧用!$B:$AO,X$4,FALSE)="○","高イ高","")</f>
        <v>高イ高</v>
      </c>
      <c r="Y49" s="46" t="str">
        <f>IF(VLOOKUP($A49,請求書等医療機関一覧用!$B:$AO,Y$4,FALSE)="○","コ","")</f>
        <v>コ</v>
      </c>
      <c r="Z49" s="38" t="str">
        <f>IF(VLOOKUP($A49,請求書等医療機関一覧用!$B:$AO,Z$4,FALSE)="","",VLOOKUP($A49,請求書等医療機関一覧用!$B:$AO,Z$4,FALSE))</f>
        <v>MR・日本脳炎・おたふくは5歳以上。小児インフルエンザは4歳以上。</v>
      </c>
      <c r="AA49">
        <f t="shared" si="2"/>
        <v>15</v>
      </c>
    </row>
    <row r="50" spans="1:27">
      <c r="A50" s="43" t="s">
        <v>542</v>
      </c>
      <c r="B50" s="37" t="str">
        <f>VLOOKUP($A50,請求書等医療機関一覧用!$B:$AO,B$4,FALSE)</f>
        <v>鈴木医院</v>
      </c>
      <c r="C50" s="46" t="str">
        <f>VLOOKUP($A50,請求書等医療機関一覧用!$B:$AO,C$4,FALSE)</f>
        <v>栗原</v>
      </c>
      <c r="D50" s="46" t="str">
        <f>VLOOKUP($A50,請求書等医療機関一覧用!$B:$AO,D$4,FALSE)</f>
        <v>857-2058</v>
      </c>
      <c r="E50" s="46" t="str">
        <f>IF(VLOOKUP($A50,請求書等医療機関一覧用!$B:$AO,E$4,FALSE)="○","ロ","")</f>
        <v/>
      </c>
      <c r="F50" s="46" t="str">
        <f>IF(VLOOKUP($A50,請求書等医療機関一覧用!$B:$AO,F$4,FALSE)="○","ヒ","")</f>
        <v/>
      </c>
      <c r="G50" s="46" t="str">
        <f>IF(VLOOKUP($A50,請求書等医療機関一覧用!$B:$AO,G$4,FALSE)="○","小肺","")</f>
        <v/>
      </c>
      <c r="H50" s="46" t="str">
        <f>IF(VLOOKUP($A50,請求書等医療機関一覧用!$B:$AO,H$4,FALSE)="○","Ｂ肝","")</f>
        <v/>
      </c>
      <c r="I50" s="46" t="str">
        <f>IF(VLOOKUP($A50,請求書等医療機関一覧用!$B:$AO,I$4,FALSE)="○","五","")</f>
        <v/>
      </c>
      <c r="J50" s="46" t="str">
        <f>IF(VLOOKUP($A50,請求書等医療機関一覧用!$B:$AO,J$4,FALSE)="○","BCG","")</f>
        <v/>
      </c>
      <c r="K50" s="46" t="str">
        <f>IF(VLOOKUP($A50,請求書等医療機関一覧用!$B:$AO,K$4,FALSE)="○","MR","")</f>
        <v/>
      </c>
      <c r="L50" s="46" t="str">
        <f>IF(VLOOKUP($A50,請求書等医療機関一覧用!$B:$AO,L$4,FALSE)="○","水","")</f>
        <v/>
      </c>
      <c r="M50" s="46" t="str">
        <f>IF(VLOOKUP($A50,請求書等医療機関一覧用!$B:$AO,M$4,FALSE)="○","日","")</f>
        <v/>
      </c>
      <c r="N50" s="46" t="str">
        <f>IF(VLOOKUP($A50,請求書等医療機関一覧用!$B:$AO,N$4,FALSE)="○","二","")</f>
        <v/>
      </c>
      <c r="O50" s="46" t="str">
        <f>IF(VLOOKUP($A50,請求書等医療機関一覧用!$B:$AO,O$4,FALSE)="○","ＨPV","")</f>
        <v/>
      </c>
      <c r="P50" s="46" t="str">
        <f>IF(VLOOKUP($A50,請求書等医療機関一覧用!$B:$AO,P$4,FALSE)="○","RS","")</f>
        <v/>
      </c>
      <c r="Q50" s="326" t="str">
        <f>IF(VLOOKUP($A50,請求書等医療機関一覧用!$B:$AO,Q$4,FALSE)="○","小イ不","")</f>
        <v>小イ不</v>
      </c>
      <c r="R50" s="326" t="str">
        <f>IF(VLOOKUP($A50,請求書等医療機関一覧用!$B:$AO,R$4,FALSE)="○","小イ生","")</f>
        <v/>
      </c>
      <c r="S50" s="46" t="str">
        <f>IF(VLOOKUP($A50,請求書等医療機関一覧用!$B:$AO,S$4,FALSE)="○","お","")</f>
        <v/>
      </c>
      <c r="T50" s="46" t="str">
        <f>IF(VLOOKUP($A50,請求書等医療機関一覧用!$B:$AO,T$4,FALSE)="○","高肺","")</f>
        <v>高肺</v>
      </c>
      <c r="U50" s="46" t="str">
        <f>IF(VLOOKUP($A50,請求書等医療機関一覧用!$B:$AO,U$4,FALSE)="○","帯生","")</f>
        <v>帯生</v>
      </c>
      <c r="V50" s="46" t="str">
        <f>IF(VLOOKUP($A50,請求書等医療機関一覧用!$B:$AO,V$4,FALSE)="○","帯不","")</f>
        <v>帯不</v>
      </c>
      <c r="W50" s="326" t="str">
        <f>IF(VLOOKUP($A50,請求書等医療機関一覧用!$B:$AO,W$4,FALSE)="○","高イ不","")</f>
        <v>高イ不</v>
      </c>
      <c r="X50" s="326" t="str">
        <f>IF(VLOOKUP($A50,請求書等医療機関一覧用!$B:$AO,X$4,FALSE)="○","高イ高","")</f>
        <v/>
      </c>
      <c r="Y50" s="46" t="str">
        <f>IF(VLOOKUP($A50,請求書等医療機関一覧用!$B:$AO,Y$4,FALSE)="○","コ","")</f>
        <v>コ</v>
      </c>
      <c r="Z50" s="38" t="str">
        <f>IF(VLOOKUP($A50,請求書等医療機関一覧用!$B:$AO,Z$4,FALSE)="","",VLOOKUP($A50,請求書等医療機関一覧用!$B:$AO,Z$4,FALSE))</f>
        <v>小児インフルエンザ１０歳以上</v>
      </c>
      <c r="AA50">
        <f t="shared" si="2"/>
        <v>16</v>
      </c>
    </row>
    <row r="51" spans="1:27" ht="45" customHeight="1">
      <c r="A51" s="43" t="s">
        <v>543</v>
      </c>
      <c r="B51" s="37" t="str">
        <f>VLOOKUP($A51,請求書等医療機関一覧用!$B:$AO,B$4,FALSE)</f>
        <v>ストレスケアつくばクリニック</v>
      </c>
      <c r="C51" s="46" t="str">
        <f>VLOOKUP($A51,請求書等医療機関一覧用!$B:$AO,C$4,FALSE)</f>
        <v>竹園</v>
      </c>
      <c r="D51" s="46" t="str">
        <f>VLOOKUP($A51,請求書等医療機関一覧用!$B:$AO,D$4,FALSE)</f>
        <v>863-2888</v>
      </c>
      <c r="E51" s="46" t="str">
        <f>IF(VLOOKUP($A51,請求書等医療機関一覧用!$B:$AO,E$4,FALSE)="○","ロ","")</f>
        <v/>
      </c>
      <c r="F51" s="46" t="str">
        <f>IF(VLOOKUP($A51,請求書等医療機関一覧用!$B:$AO,F$4,FALSE)="○","ヒ","")</f>
        <v/>
      </c>
      <c r="G51" s="46" t="str">
        <f>IF(VLOOKUP($A51,請求書等医療機関一覧用!$B:$AO,G$4,FALSE)="○","小肺","")</f>
        <v/>
      </c>
      <c r="H51" s="46" t="str">
        <f>IF(VLOOKUP($A51,請求書等医療機関一覧用!$B:$AO,H$4,FALSE)="○","Ｂ肝","")</f>
        <v/>
      </c>
      <c r="I51" s="46" t="str">
        <f>IF(VLOOKUP($A51,請求書等医療機関一覧用!$B:$AO,I$4,FALSE)="○","五","")</f>
        <v/>
      </c>
      <c r="J51" s="46" t="str">
        <f>IF(VLOOKUP($A51,請求書等医療機関一覧用!$B:$AO,J$4,FALSE)="○","BCG","")</f>
        <v/>
      </c>
      <c r="K51" s="46" t="str">
        <f>IF(VLOOKUP($A51,請求書等医療機関一覧用!$B:$AO,K$4,FALSE)="○","MR","")</f>
        <v/>
      </c>
      <c r="L51" s="46" t="str">
        <f>IF(VLOOKUP($A51,請求書等医療機関一覧用!$B:$AO,L$4,FALSE)="○","水","")</f>
        <v/>
      </c>
      <c r="M51" s="46" t="str">
        <f>IF(VLOOKUP($A51,請求書等医療機関一覧用!$B:$AO,M$4,FALSE)="○","日","")</f>
        <v/>
      </c>
      <c r="N51" s="46" t="str">
        <f>IF(VLOOKUP($A51,請求書等医療機関一覧用!$B:$AO,N$4,FALSE)="○","二","")</f>
        <v/>
      </c>
      <c r="O51" s="46" t="str">
        <f>IF(VLOOKUP($A51,請求書等医療機関一覧用!$B:$AO,O$4,FALSE)="○","ＨPV","")</f>
        <v/>
      </c>
      <c r="P51" s="46" t="str">
        <f>IF(VLOOKUP($A51,請求書等医療機関一覧用!$B:$AO,P$4,FALSE)="○","RS","")</f>
        <v/>
      </c>
      <c r="Q51" s="326" t="str">
        <f>IF(VLOOKUP($A51,請求書等医療機関一覧用!$B:$AO,Q$4,FALSE)="○","小イ不","")</f>
        <v>小イ不</v>
      </c>
      <c r="R51" s="326" t="str">
        <f>IF(VLOOKUP($A51,請求書等医療機関一覧用!$B:$AO,R$4,FALSE)="○","小イ生","")</f>
        <v/>
      </c>
      <c r="S51" s="46" t="str">
        <f>IF(VLOOKUP($A51,請求書等医療機関一覧用!$B:$AO,S$4,FALSE)="○","お","")</f>
        <v/>
      </c>
      <c r="T51" s="46" t="str">
        <f>IF(VLOOKUP($A51,請求書等医療機関一覧用!$B:$AO,T$4,FALSE)="○","高肺","")</f>
        <v>高肺</v>
      </c>
      <c r="U51" s="46" t="str">
        <f>IF(VLOOKUP($A51,請求書等医療機関一覧用!$B:$AO,U$4,FALSE)="○","帯生","")</f>
        <v>帯生</v>
      </c>
      <c r="V51" s="46" t="str">
        <f>IF(VLOOKUP($A51,請求書等医療機関一覧用!$B:$AO,V$4,FALSE)="○","帯不","")</f>
        <v>帯不</v>
      </c>
      <c r="W51" s="326" t="str">
        <f>IF(VLOOKUP($A51,請求書等医療機関一覧用!$B:$AO,W$4,FALSE)="○","高イ不","")</f>
        <v>高イ不</v>
      </c>
      <c r="X51" s="326" t="str">
        <f>IF(VLOOKUP($A51,請求書等医療機関一覧用!$B:$AO,X$4,FALSE)="○","高イ高","")</f>
        <v/>
      </c>
      <c r="Y51" s="46" t="str">
        <f>IF(VLOOKUP($A51,請求書等医療機関一覧用!$B:$AO,Y$4,FALSE)="○","コ","")</f>
        <v>コ</v>
      </c>
      <c r="Z51" s="38" t="str">
        <f>IF(VLOOKUP($A51,請求書等医療機関一覧用!$B:$AO,Z$4,FALSE)="","",VLOOKUP($A51,請求書等医療機関一覧用!$B:$AO,Z$4,FALSE))</f>
        <v>かかりつけの方のみ（高齢者新型コロナ予防接種は訪問診療の方のみに限る）</v>
      </c>
      <c r="AA51">
        <f t="shared" si="2"/>
        <v>17</v>
      </c>
    </row>
    <row r="52" spans="1:27">
      <c r="A52" s="43" t="s">
        <v>544</v>
      </c>
      <c r="B52" s="37" t="str">
        <f>VLOOKUP($A52,請求書等医療機関一覧用!$B:$AO,B$4,FALSE)</f>
        <v>せせらぎ在宅クリニック</v>
      </c>
      <c r="C52" s="46" t="str">
        <f>VLOOKUP($A52,請求書等医療機関一覧用!$B:$AO,C$4,FALSE)</f>
        <v>大角豆</v>
      </c>
      <c r="D52" s="46" t="str">
        <f>VLOOKUP($A52,請求書等医療機関一覧用!$B:$AO,D$4,FALSE)</f>
        <v>886-5959</v>
      </c>
      <c r="E52" s="46" t="str">
        <f>IF(VLOOKUP($A52,請求書等医療機関一覧用!$B:$AO,E$4,FALSE)="○","ロ","")</f>
        <v/>
      </c>
      <c r="F52" s="46" t="str">
        <f>IF(VLOOKUP($A52,請求書等医療機関一覧用!$B:$AO,F$4,FALSE)="○","ヒ","")</f>
        <v/>
      </c>
      <c r="G52" s="46" t="str">
        <f>IF(VLOOKUP($A52,請求書等医療機関一覧用!$B:$AO,G$4,FALSE)="○","小肺","")</f>
        <v/>
      </c>
      <c r="H52" s="46" t="str">
        <f>IF(VLOOKUP($A52,請求書等医療機関一覧用!$B:$AO,H$4,FALSE)="○","Ｂ肝","")</f>
        <v/>
      </c>
      <c r="I52" s="46" t="str">
        <f>IF(VLOOKUP($A52,請求書等医療機関一覧用!$B:$AO,I$4,FALSE)="○","五","")</f>
        <v/>
      </c>
      <c r="J52" s="46" t="str">
        <f>IF(VLOOKUP($A52,請求書等医療機関一覧用!$B:$AO,J$4,FALSE)="○","BCG","")</f>
        <v/>
      </c>
      <c r="K52" s="46" t="str">
        <f>IF(VLOOKUP($A52,請求書等医療機関一覧用!$B:$AO,K$4,FALSE)="○","MR","")</f>
        <v/>
      </c>
      <c r="L52" s="46" t="str">
        <f>IF(VLOOKUP($A52,請求書等医療機関一覧用!$B:$AO,L$4,FALSE)="○","水","")</f>
        <v/>
      </c>
      <c r="M52" s="46" t="str">
        <f>IF(VLOOKUP($A52,請求書等医療機関一覧用!$B:$AO,M$4,FALSE)="○","日","")</f>
        <v/>
      </c>
      <c r="N52" s="46" t="str">
        <f>IF(VLOOKUP($A52,請求書等医療機関一覧用!$B:$AO,N$4,FALSE)="○","二","")</f>
        <v/>
      </c>
      <c r="O52" s="46" t="str">
        <f>IF(VLOOKUP($A52,請求書等医療機関一覧用!$B:$AO,O$4,FALSE)="○","ＨPV","")</f>
        <v/>
      </c>
      <c r="P52" s="46" t="str">
        <f>IF(VLOOKUP($A52,請求書等医療機関一覧用!$B:$AO,P$4,FALSE)="○","RS","")</f>
        <v/>
      </c>
      <c r="Q52" s="326" t="str">
        <f>IF(VLOOKUP($A52,請求書等医療機関一覧用!$B:$AO,Q$4,FALSE)="○","小イ不","")</f>
        <v>小イ不</v>
      </c>
      <c r="R52" s="326" t="str">
        <f>IF(VLOOKUP($A52,請求書等医療機関一覧用!$B:$AO,R$4,FALSE)="○","小イ生","")</f>
        <v/>
      </c>
      <c r="S52" s="46" t="str">
        <f>IF(VLOOKUP($A52,請求書等医療機関一覧用!$B:$AO,S$4,FALSE)="○","お","")</f>
        <v/>
      </c>
      <c r="T52" s="46" t="str">
        <f>IF(VLOOKUP($A52,請求書等医療機関一覧用!$B:$AO,T$4,FALSE)="○","高肺","")</f>
        <v>高肺</v>
      </c>
      <c r="U52" s="46" t="str">
        <f>IF(VLOOKUP($A52,請求書等医療機関一覧用!$B:$AO,U$4,FALSE)="○","帯生","")</f>
        <v>帯生</v>
      </c>
      <c r="V52" s="46" t="str">
        <f>IF(VLOOKUP($A52,請求書等医療機関一覧用!$B:$AO,V$4,FALSE)="○","帯不","")</f>
        <v>帯不</v>
      </c>
      <c r="W52" s="326" t="str">
        <f>IF(VLOOKUP($A52,請求書等医療機関一覧用!$B:$AO,W$4,FALSE)="○","高イ不","")</f>
        <v>高イ不</v>
      </c>
      <c r="X52" s="326" t="str">
        <f>IF(VLOOKUP($A52,請求書等医療機関一覧用!$B:$AO,X$4,FALSE)="○","高イ高","")</f>
        <v>高イ高</v>
      </c>
      <c r="Y52" s="46" t="str">
        <f>IF(VLOOKUP($A52,請求書等医療機関一覧用!$B:$AO,Y$4,FALSE)="○","コ","")</f>
        <v>コ</v>
      </c>
      <c r="Z52" s="38" t="str">
        <f>IF(VLOOKUP($A52,請求書等医療機関一覧用!$B:$AO,Z$4,FALSE)="","",VLOOKUP($A52,請求書等医療機関一覧用!$B:$AO,Z$4,FALSE))</f>
        <v>かかりつけの方のみ</v>
      </c>
      <c r="AA52">
        <f t="shared" si="2"/>
        <v>18</v>
      </c>
    </row>
    <row r="53" spans="1:27">
      <c r="A53" s="43" t="s">
        <v>545</v>
      </c>
      <c r="B53" s="37" t="str">
        <f>VLOOKUP($A53,請求書等医療機関一覧用!$B:$AO,B$4,FALSE)</f>
        <v>高田整形外科</v>
      </c>
      <c r="C53" s="46" t="str">
        <f>VLOOKUP($A53,請求書等医療機関一覧用!$B:$AO,C$4,FALSE)</f>
        <v>栗原</v>
      </c>
      <c r="D53" s="46" t="str">
        <f>VLOOKUP($A53,請求書等医療機関一覧用!$B:$AO,D$4,FALSE)</f>
        <v>857-7712</v>
      </c>
      <c r="E53" s="46" t="str">
        <f>IF(VLOOKUP($A53,請求書等医療機関一覧用!$B:$AO,E$4,FALSE)="○","ロ","")</f>
        <v/>
      </c>
      <c r="F53" s="46" t="str">
        <f>IF(VLOOKUP($A53,請求書等医療機関一覧用!$B:$AO,F$4,FALSE)="○","ヒ","")</f>
        <v/>
      </c>
      <c r="G53" s="46" t="str">
        <f>IF(VLOOKUP($A53,請求書等医療機関一覧用!$B:$AO,G$4,FALSE)="○","小肺","")</f>
        <v/>
      </c>
      <c r="H53" s="46" t="str">
        <f>IF(VLOOKUP($A53,請求書等医療機関一覧用!$B:$AO,H$4,FALSE)="○","Ｂ肝","")</f>
        <v/>
      </c>
      <c r="I53" s="46" t="str">
        <f>IF(VLOOKUP($A53,請求書等医療機関一覧用!$B:$AO,I$4,FALSE)="○","五","")</f>
        <v/>
      </c>
      <c r="J53" s="46" t="str">
        <f>IF(VLOOKUP($A53,請求書等医療機関一覧用!$B:$AO,J$4,FALSE)="○","BCG","")</f>
        <v/>
      </c>
      <c r="K53" s="46" t="str">
        <f>IF(VLOOKUP($A53,請求書等医療機関一覧用!$B:$AO,K$4,FALSE)="○","MR","")</f>
        <v/>
      </c>
      <c r="L53" s="46" t="str">
        <f>IF(VLOOKUP($A53,請求書等医療機関一覧用!$B:$AO,L$4,FALSE)="○","水","")</f>
        <v/>
      </c>
      <c r="M53" s="46" t="str">
        <f>IF(VLOOKUP($A53,請求書等医療機関一覧用!$B:$AO,M$4,FALSE)="○","日","")</f>
        <v/>
      </c>
      <c r="N53" s="46" t="str">
        <f>IF(VLOOKUP($A53,請求書等医療機関一覧用!$B:$AO,N$4,FALSE)="○","二","")</f>
        <v/>
      </c>
      <c r="O53" s="46" t="str">
        <f>IF(VLOOKUP($A53,請求書等医療機関一覧用!$B:$AO,O$4,FALSE)="○","ＨPV","")</f>
        <v/>
      </c>
      <c r="P53" s="46" t="str">
        <f>IF(VLOOKUP($A53,請求書等医療機関一覧用!$B:$AO,P$4,FALSE)="○","RS","")</f>
        <v/>
      </c>
      <c r="Q53" s="326" t="str">
        <f>IF(VLOOKUP($A53,請求書等医療機関一覧用!$B:$AO,Q$4,FALSE)="○","小イ不","")</f>
        <v>小イ不</v>
      </c>
      <c r="R53" s="326" t="str">
        <f>IF(VLOOKUP($A53,請求書等医療機関一覧用!$B:$AO,R$4,FALSE)="○","小イ生","")</f>
        <v/>
      </c>
      <c r="S53" s="46" t="str">
        <f>IF(VLOOKUP($A53,請求書等医療機関一覧用!$B:$AO,S$4,FALSE)="○","お","")</f>
        <v/>
      </c>
      <c r="T53" s="46" t="str">
        <f>IF(VLOOKUP($A53,請求書等医療機関一覧用!$B:$AO,T$4,FALSE)="○","高肺","")</f>
        <v>高肺</v>
      </c>
      <c r="U53" s="46" t="str">
        <f>IF(VLOOKUP($A53,請求書等医療機関一覧用!$B:$AO,U$4,FALSE)="○","帯生","")</f>
        <v>帯生</v>
      </c>
      <c r="V53" s="46" t="str">
        <f>IF(VLOOKUP($A53,請求書等医療機関一覧用!$B:$AO,V$4,FALSE)="○","帯不","")</f>
        <v>帯不</v>
      </c>
      <c r="W53" s="326" t="str">
        <f>IF(VLOOKUP($A53,請求書等医療機関一覧用!$B:$AO,W$4,FALSE)="○","高イ不","")</f>
        <v>高イ不</v>
      </c>
      <c r="X53" s="326" t="str">
        <f>IF(VLOOKUP($A53,請求書等医療機関一覧用!$B:$AO,X$4,FALSE)="○","高イ高","")</f>
        <v>高イ高</v>
      </c>
      <c r="Y53" s="46" t="str">
        <f>IF(VLOOKUP($A53,請求書等医療機関一覧用!$B:$AO,Y$4,FALSE)="○","コ","")</f>
        <v/>
      </c>
      <c r="Z53" s="38" t="str">
        <f>IF(VLOOKUP($A53,請求書等医療機関一覧用!$B:$AO,Z$4,FALSE)="","",VLOOKUP($A53,請求書等医療機関一覧用!$B:$AO,Z$4,FALSE))</f>
        <v>小児インフルエンザは小学生以上</v>
      </c>
      <c r="AA53">
        <f t="shared" si="2"/>
        <v>19</v>
      </c>
    </row>
    <row r="54" spans="1:27" ht="28.5">
      <c r="A54" s="43" t="s">
        <v>546</v>
      </c>
      <c r="B54" s="37" t="str">
        <f>VLOOKUP($A54,請求書等医療機関一覧用!$B:$AO,B$4,FALSE)</f>
        <v>竹園ファミリークリニック</v>
      </c>
      <c r="C54" s="46" t="str">
        <f>VLOOKUP($A54,請求書等医療機関一覧用!$B:$AO,C$4,FALSE)</f>
        <v>竹園</v>
      </c>
      <c r="D54" s="46" t="str">
        <f>VLOOKUP($A54,請求書等医療機関一覧用!$B:$AO,D$4,FALSE)</f>
        <v>851-4635</v>
      </c>
      <c r="E54" s="46" t="str">
        <f>IF(VLOOKUP($A54,請求書等医療機関一覧用!$B:$AO,E$4,FALSE)="○","ロ","")</f>
        <v>ロ</v>
      </c>
      <c r="F54" s="46" t="str">
        <f>IF(VLOOKUP($A54,請求書等医療機関一覧用!$B:$AO,F$4,FALSE)="○","ヒ","")</f>
        <v>ヒ</v>
      </c>
      <c r="G54" s="46" t="str">
        <f>IF(VLOOKUP($A54,請求書等医療機関一覧用!$B:$AO,G$4,FALSE)="○","小肺","")</f>
        <v>小肺</v>
      </c>
      <c r="H54" s="46" t="str">
        <f>IF(VLOOKUP($A54,請求書等医療機関一覧用!$B:$AO,H$4,FALSE)="○","Ｂ肝","")</f>
        <v>Ｂ肝</v>
      </c>
      <c r="I54" s="46" t="str">
        <f>IF(VLOOKUP($A54,請求書等医療機関一覧用!$B:$AO,I$4,FALSE)="○","五","")</f>
        <v>五</v>
      </c>
      <c r="J54" s="46" t="str">
        <f>IF(VLOOKUP($A54,請求書等医療機関一覧用!$B:$AO,J$4,FALSE)="○","BCG","")</f>
        <v>BCG</v>
      </c>
      <c r="K54" s="46" t="str">
        <f>IF(VLOOKUP($A54,請求書等医療機関一覧用!$B:$AO,K$4,FALSE)="○","MR","")</f>
        <v>MR</v>
      </c>
      <c r="L54" s="46" t="str">
        <f>IF(VLOOKUP($A54,請求書等医療機関一覧用!$B:$AO,L$4,FALSE)="○","水","")</f>
        <v>水</v>
      </c>
      <c r="M54" s="46" t="str">
        <f>IF(VLOOKUP($A54,請求書等医療機関一覧用!$B:$AO,M$4,FALSE)="○","日","")</f>
        <v>日</v>
      </c>
      <c r="N54" s="46" t="str">
        <f>IF(VLOOKUP($A54,請求書等医療機関一覧用!$B:$AO,N$4,FALSE)="○","二","")</f>
        <v>二</v>
      </c>
      <c r="O54" s="46" t="str">
        <f>IF(VLOOKUP($A54,請求書等医療機関一覧用!$B:$AO,O$4,FALSE)="○","ＨPV","")</f>
        <v>ＨPV</v>
      </c>
      <c r="P54" s="46" t="str">
        <f>IF(VLOOKUP($A54,請求書等医療機関一覧用!$B:$AO,P$4,FALSE)="○","RS","")</f>
        <v>RS</v>
      </c>
      <c r="Q54" s="326" t="str">
        <f>IF(VLOOKUP($A54,請求書等医療機関一覧用!$B:$AO,Q$4,FALSE)="○","小イ不","")</f>
        <v>小イ不</v>
      </c>
      <c r="R54" s="326" t="str">
        <f>IF(VLOOKUP($A54,請求書等医療機関一覧用!$B:$AO,R$4,FALSE)="○","小イ生","")</f>
        <v>小イ生</v>
      </c>
      <c r="S54" s="46" t="str">
        <f>IF(VLOOKUP($A54,請求書等医療機関一覧用!$B:$AO,S$4,FALSE)="○","お","")</f>
        <v>お</v>
      </c>
      <c r="T54" s="46" t="str">
        <f>IF(VLOOKUP($A54,請求書等医療機関一覧用!$B:$AO,T$4,FALSE)="○","高肺","")</f>
        <v>高肺</v>
      </c>
      <c r="U54" s="46" t="str">
        <f>IF(VLOOKUP($A54,請求書等医療機関一覧用!$B:$AO,U$4,FALSE)="○","帯生","")</f>
        <v>帯生</v>
      </c>
      <c r="V54" s="46" t="str">
        <f>IF(VLOOKUP($A54,請求書等医療機関一覧用!$B:$AO,V$4,FALSE)="○","帯不","")</f>
        <v>帯不</v>
      </c>
      <c r="W54" s="326" t="str">
        <f>IF(VLOOKUP($A54,請求書等医療機関一覧用!$B:$AO,W$4,FALSE)="○","高イ不","")</f>
        <v>高イ不</v>
      </c>
      <c r="X54" s="326" t="str">
        <f>IF(VLOOKUP($A54,請求書等医療機関一覧用!$B:$AO,X$4,FALSE)="○","高イ高","")</f>
        <v>高イ高</v>
      </c>
      <c r="Y54" s="46" t="str">
        <f>IF(VLOOKUP($A54,請求書等医療機関一覧用!$B:$AO,Y$4,FALSE)="○","コ","")</f>
        <v>コ</v>
      </c>
      <c r="Z54" s="38" t="str">
        <f>IF(VLOOKUP($A54,請求書等医療機関一覧用!$B:$AO,Z$4,FALSE)="","",VLOOKUP($A54,請求書等医療機関一覧用!$B:$AO,Z$4,FALSE))</f>
        <v>高齢者新型コロナ予防接種は原則かかりつけの方のみ</v>
      </c>
      <c r="AA54">
        <f t="shared" si="2"/>
        <v>20</v>
      </c>
    </row>
    <row r="55" spans="1:27" ht="28.5">
      <c r="A55" s="43" t="s">
        <v>1574</v>
      </c>
      <c r="B55" s="37" t="str">
        <f>VLOOKUP($A55,請求書等医療機関一覧用!$B:$AO,B$4,FALSE)</f>
        <v>つくばLAファミリークリニック</v>
      </c>
      <c r="C55" s="46" t="str">
        <f>VLOOKUP($A55,請求書等医療機関一覧用!$B:$AO,C$4,FALSE)</f>
        <v>吾妻</v>
      </c>
      <c r="D55" s="46" t="str">
        <f>VLOOKUP($A55,請求書等医療機関一覧用!$B:$AO,D$4,FALSE)</f>
        <v>050-8888-5894</v>
      </c>
      <c r="E55" s="46" t="str">
        <f>IF(VLOOKUP($A55,請求書等医療機関一覧用!$B:$AO,E$4,FALSE)="○","ロ","")</f>
        <v>ロ</v>
      </c>
      <c r="F55" s="46" t="str">
        <f>IF(VLOOKUP($A55,請求書等医療機関一覧用!$B:$AO,F$4,FALSE)="○","ヒ","")</f>
        <v>ヒ</v>
      </c>
      <c r="G55" s="46" t="str">
        <f>IF(VLOOKUP($A55,請求書等医療機関一覧用!$B:$AO,G$4,FALSE)="○","小肺","")</f>
        <v>小肺</v>
      </c>
      <c r="H55" s="46" t="str">
        <f>IF(VLOOKUP($A55,請求書等医療機関一覧用!$B:$AO,H$4,FALSE)="○","Ｂ肝","")</f>
        <v>Ｂ肝</v>
      </c>
      <c r="I55" s="46" t="str">
        <f>IF(VLOOKUP($A55,請求書等医療機関一覧用!$B:$AO,I$4,FALSE)="○","五","")</f>
        <v>五</v>
      </c>
      <c r="J55" s="46" t="str">
        <f>IF(VLOOKUP($A55,請求書等医療機関一覧用!$B:$AO,J$4,FALSE)="○","BCG","")</f>
        <v>BCG</v>
      </c>
      <c r="K55" s="46" t="str">
        <f>IF(VLOOKUP($A55,請求書等医療機関一覧用!$B:$AO,K$4,FALSE)="○","MR","")</f>
        <v>MR</v>
      </c>
      <c r="L55" s="46" t="str">
        <f>IF(VLOOKUP($A55,請求書等医療機関一覧用!$B:$AO,L$4,FALSE)="○","水","")</f>
        <v>水</v>
      </c>
      <c r="M55" s="46" t="str">
        <f>IF(VLOOKUP($A55,請求書等医療機関一覧用!$B:$AO,M$4,FALSE)="○","日","")</f>
        <v>日</v>
      </c>
      <c r="N55" s="46" t="str">
        <f>IF(VLOOKUP($A55,請求書等医療機関一覧用!$B:$AO,N$4,FALSE)="○","二","")</f>
        <v>二</v>
      </c>
      <c r="O55" s="46" t="str">
        <f>IF(VLOOKUP($A55,請求書等医療機関一覧用!$B:$AO,O$4,FALSE)="○","ＨPV","")</f>
        <v>ＨPV</v>
      </c>
      <c r="P55" s="46" t="str">
        <f>IF(VLOOKUP($A55,請求書等医療機関一覧用!$B:$AO,P$4,FALSE)="○","RS","")</f>
        <v>RS</v>
      </c>
      <c r="Q55" s="326" t="str">
        <f>IF(VLOOKUP($A55,請求書等医療機関一覧用!$B:$AO,Q$4,FALSE)="○","小イ不","")</f>
        <v>小イ不</v>
      </c>
      <c r="R55" s="326" t="str">
        <f>IF(VLOOKUP($A55,請求書等医療機関一覧用!$B:$AO,R$4,FALSE)="○","小イ生","")</f>
        <v>小イ生</v>
      </c>
      <c r="S55" s="46" t="str">
        <f>IF(VLOOKUP($A55,請求書等医療機関一覧用!$B:$AO,S$4,FALSE)="○","お","")</f>
        <v>お</v>
      </c>
      <c r="T55" s="46" t="str">
        <f>IF(VLOOKUP($A55,請求書等医療機関一覧用!$B:$AO,T$4,FALSE)="○","高肺","")</f>
        <v>高肺</v>
      </c>
      <c r="U55" s="46" t="str">
        <f>IF(VLOOKUP($A55,請求書等医療機関一覧用!$B:$AO,U$4,FALSE)="○","帯生","")</f>
        <v>帯生</v>
      </c>
      <c r="V55" s="46" t="str">
        <f>IF(VLOOKUP($A55,請求書等医療機関一覧用!$B:$AO,V$4,FALSE)="○","帯不","")</f>
        <v>帯不</v>
      </c>
      <c r="W55" s="326" t="str">
        <f>IF(VLOOKUP($A55,請求書等医療機関一覧用!$B:$AO,W$4,FALSE)="○","高イ不","")</f>
        <v>高イ不</v>
      </c>
      <c r="X55" s="326" t="str">
        <f>IF(VLOOKUP($A55,請求書等医療機関一覧用!$B:$AO,X$4,FALSE)="○","高イ高","")</f>
        <v/>
      </c>
      <c r="Y55" s="46" t="str">
        <f>IF(VLOOKUP($A55,請求書等医療機関一覧用!$B:$AO,Y$4,FALSE)="○","コ","")</f>
        <v>コ</v>
      </c>
      <c r="Z55" s="38" t="str">
        <f>IF(VLOOKUP($A55,請求書等医療機関一覧用!$B:$AO,Z$4,FALSE)="","",VLOOKUP($A55,請求書等医療機関一覧用!$B:$AO,Z$4,FALSE))</f>
        <v/>
      </c>
      <c r="AA55">
        <f t="shared" si="2"/>
        <v>21</v>
      </c>
    </row>
    <row r="56" spans="1:27" ht="28.5">
      <c r="A56" s="43" t="s">
        <v>940</v>
      </c>
      <c r="B56" s="37" t="str">
        <f>VLOOKUP($A56,請求書等医療機関一覧用!$B:$AO,B$4,FALSE)</f>
        <v>つくば国際ブレスト＆レディースクリニック</v>
      </c>
      <c r="C56" s="46" t="str">
        <f>VLOOKUP($A56,請求書等医療機関一覧用!$B:$AO,C$4,FALSE)</f>
        <v>吾妻</v>
      </c>
      <c r="D56" s="46" t="str">
        <f>VLOOKUP($A56,請求書等医療機関一覧用!$B:$AO,D$4,FALSE)</f>
        <v>856-0819</v>
      </c>
      <c r="E56" s="46" t="str">
        <f>IF(VLOOKUP($A56,請求書等医療機関一覧用!$B:$AO,E$4,FALSE)="○","ロ","")</f>
        <v/>
      </c>
      <c r="F56" s="46" t="str">
        <f>IF(VLOOKUP($A56,請求書等医療機関一覧用!$B:$AO,F$4,FALSE)="○","ヒ","")</f>
        <v/>
      </c>
      <c r="G56" s="46" t="str">
        <f>IF(VLOOKUP($A56,請求書等医療機関一覧用!$B:$AO,G$4,FALSE)="○","小肺","")</f>
        <v/>
      </c>
      <c r="H56" s="46" t="str">
        <f>IF(VLOOKUP($A56,請求書等医療機関一覧用!$B:$AO,H$4,FALSE)="○","Ｂ肝","")</f>
        <v/>
      </c>
      <c r="I56" s="46" t="str">
        <f>IF(VLOOKUP($A56,請求書等医療機関一覧用!$B:$AO,I$4,FALSE)="○","五","")</f>
        <v/>
      </c>
      <c r="J56" s="46" t="str">
        <f>IF(VLOOKUP($A56,請求書等医療機関一覧用!$B:$AO,J$4,FALSE)="○","BCG","")</f>
        <v/>
      </c>
      <c r="K56" s="46" t="str">
        <f>IF(VLOOKUP($A56,請求書等医療機関一覧用!$B:$AO,K$4,FALSE)="○","MR","")</f>
        <v/>
      </c>
      <c r="L56" s="46" t="str">
        <f>IF(VLOOKUP($A56,請求書等医療機関一覧用!$B:$AO,L$4,FALSE)="○","水","")</f>
        <v/>
      </c>
      <c r="M56" s="46" t="str">
        <f>IF(VLOOKUP($A56,請求書等医療機関一覧用!$B:$AO,M$4,FALSE)="○","日","")</f>
        <v/>
      </c>
      <c r="N56" s="46" t="str">
        <f>IF(VLOOKUP($A56,請求書等医療機関一覧用!$B:$AO,N$4,FALSE)="○","二","")</f>
        <v/>
      </c>
      <c r="O56" s="46" t="str">
        <f>IF(VLOOKUP($A56,請求書等医療機関一覧用!$B:$AO,O$4,FALSE)="○","ＨPV","")</f>
        <v>ＨPV</v>
      </c>
      <c r="P56" s="46" t="str">
        <f>IF(VLOOKUP($A56,請求書等医療機関一覧用!$B:$AO,P$4,FALSE)="○","RS","")</f>
        <v/>
      </c>
      <c r="Q56" s="326" t="str">
        <f>IF(VLOOKUP($A56,請求書等医療機関一覧用!$B:$AO,Q$4,FALSE)="○","小イ不","")</f>
        <v/>
      </c>
      <c r="R56" s="326" t="str">
        <f>IF(VLOOKUP($A56,請求書等医療機関一覧用!$B:$AO,R$4,FALSE)="○","小イ生","")</f>
        <v/>
      </c>
      <c r="S56" s="46" t="str">
        <f>IF(VLOOKUP($A56,請求書等医療機関一覧用!$B:$AO,S$4,FALSE)="○","お","")</f>
        <v/>
      </c>
      <c r="T56" s="46" t="str">
        <f>IF(VLOOKUP($A56,請求書等医療機関一覧用!$B:$AO,T$4,FALSE)="○","高肺","")</f>
        <v>高肺</v>
      </c>
      <c r="U56" s="46" t="str">
        <f>IF(VLOOKUP($A56,請求書等医療機関一覧用!$B:$AO,U$4,FALSE)="○","帯生","")</f>
        <v>帯生</v>
      </c>
      <c r="V56" s="46" t="str">
        <f>IF(VLOOKUP($A56,請求書等医療機関一覧用!$B:$AO,V$4,FALSE)="○","帯不","")</f>
        <v>帯不</v>
      </c>
      <c r="W56" s="326" t="str">
        <f>IF(VLOOKUP($A56,請求書等医療機関一覧用!$B:$AO,W$4,FALSE)="○","高イ不","")</f>
        <v>高イ不</v>
      </c>
      <c r="X56" s="326" t="str">
        <f>IF(VLOOKUP($A56,請求書等医療機関一覧用!$B:$AO,X$4,FALSE)="○","高イ高","")</f>
        <v>高イ高</v>
      </c>
      <c r="Y56" s="46" t="str">
        <f>IF(VLOOKUP($A56,請求書等医療機関一覧用!$B:$AO,Y$4,FALSE)="○","コ","")</f>
        <v>コ</v>
      </c>
      <c r="Z56" s="38" t="str">
        <f>IF(VLOOKUP($A56,請求書等医療機関一覧用!$B:$AO,Z$4,FALSE)="","",VLOOKUP($A56,請求書等医療機関一覧用!$B:$AO,Z$4,FALSE))</f>
        <v>高齢者は原則かかりつけの方のみ</v>
      </c>
      <c r="AA56">
        <f t="shared" si="2"/>
        <v>22</v>
      </c>
    </row>
    <row r="57" spans="1:27" ht="28.5">
      <c r="A57" s="43" t="s">
        <v>559</v>
      </c>
      <c r="B57" s="37" t="str">
        <f>VLOOKUP($A57,請求書等医療機関一覧用!$B:$AO,B$4,FALSE)</f>
        <v>つくばシティア内科クリニック</v>
      </c>
      <c r="C57" s="46" t="str">
        <f>VLOOKUP($A57,請求書等医療機関一覧用!$B:$AO,C$4,FALSE)</f>
        <v>吾妻</v>
      </c>
      <c r="D57" s="46" t="str">
        <f>VLOOKUP($A57,請求書等医療機関一覧用!$B:$AO,D$4,FALSE)</f>
        <v>856-5500</v>
      </c>
      <c r="E57" s="46" t="str">
        <f>IF(VLOOKUP($A57,請求書等医療機関一覧用!$B:$AO,E$4,FALSE)="○","ロ","")</f>
        <v/>
      </c>
      <c r="F57" s="46" t="str">
        <f>IF(VLOOKUP($A57,請求書等医療機関一覧用!$B:$AO,F$4,FALSE)="○","ヒ","")</f>
        <v/>
      </c>
      <c r="G57" s="46" t="str">
        <f>IF(VLOOKUP($A57,請求書等医療機関一覧用!$B:$AO,G$4,FALSE)="○","小肺","")</f>
        <v/>
      </c>
      <c r="H57" s="46" t="str">
        <f>IF(VLOOKUP($A57,請求書等医療機関一覧用!$B:$AO,H$4,FALSE)="○","Ｂ肝","")</f>
        <v/>
      </c>
      <c r="I57" s="46" t="str">
        <f>IF(VLOOKUP($A57,請求書等医療機関一覧用!$B:$AO,I$4,FALSE)="○","五","")</f>
        <v/>
      </c>
      <c r="J57" s="46" t="str">
        <f>IF(VLOOKUP($A57,請求書等医療機関一覧用!$B:$AO,J$4,FALSE)="○","BCG","")</f>
        <v/>
      </c>
      <c r="K57" s="46" t="str">
        <f>IF(VLOOKUP($A57,請求書等医療機関一覧用!$B:$AO,K$4,FALSE)="○","MR","")</f>
        <v/>
      </c>
      <c r="L57" s="46" t="str">
        <f>IF(VLOOKUP($A57,請求書等医療機関一覧用!$B:$AO,L$4,FALSE)="○","水","")</f>
        <v/>
      </c>
      <c r="M57" s="46" t="str">
        <f>IF(VLOOKUP($A57,請求書等医療機関一覧用!$B:$AO,M$4,FALSE)="○","日","")</f>
        <v/>
      </c>
      <c r="N57" s="46" t="str">
        <f>IF(VLOOKUP($A57,請求書等医療機関一覧用!$B:$AO,N$4,FALSE)="○","二","")</f>
        <v/>
      </c>
      <c r="O57" s="46" t="str">
        <f>IF(VLOOKUP($A57,請求書等医療機関一覧用!$B:$AO,O$4,FALSE)="○","ＨPV","")</f>
        <v/>
      </c>
      <c r="P57" s="46" t="str">
        <f>IF(VLOOKUP($A57,請求書等医療機関一覧用!$B:$AO,P$4,FALSE)="○","RS","")</f>
        <v/>
      </c>
      <c r="Q57" s="326" t="str">
        <f>IF(VLOOKUP($A57,請求書等医療機関一覧用!$B:$AO,Q$4,FALSE)="○","小イ不","")</f>
        <v>小イ不</v>
      </c>
      <c r="R57" s="326" t="str">
        <f>IF(VLOOKUP($A57,請求書等医療機関一覧用!$B:$AO,R$4,FALSE)="○","小イ生","")</f>
        <v/>
      </c>
      <c r="S57" s="46" t="str">
        <f>IF(VLOOKUP($A57,請求書等医療機関一覧用!$B:$AO,S$4,FALSE)="○","お","")</f>
        <v/>
      </c>
      <c r="T57" s="46" t="str">
        <f>IF(VLOOKUP($A57,請求書等医療機関一覧用!$B:$AO,T$4,FALSE)="○","高肺","")</f>
        <v>高肺</v>
      </c>
      <c r="U57" s="46" t="str">
        <f>IF(VLOOKUP($A57,請求書等医療機関一覧用!$B:$AO,U$4,FALSE)="○","帯生","")</f>
        <v>帯生</v>
      </c>
      <c r="V57" s="46" t="str">
        <f>IF(VLOOKUP($A57,請求書等医療機関一覧用!$B:$AO,V$4,FALSE)="○","帯不","")</f>
        <v>帯不</v>
      </c>
      <c r="W57" s="326" t="str">
        <f>IF(VLOOKUP($A57,請求書等医療機関一覧用!$B:$AO,W$4,FALSE)="○","高イ不","")</f>
        <v>高イ不</v>
      </c>
      <c r="X57" s="326" t="str">
        <f>IF(VLOOKUP($A57,請求書等医療機関一覧用!$B:$AO,X$4,FALSE)="○","高イ高","")</f>
        <v/>
      </c>
      <c r="Y57" s="46" t="str">
        <f>IF(VLOOKUP($A57,請求書等医療機関一覧用!$B:$AO,Y$4,FALSE)="○","コ","")</f>
        <v>コ</v>
      </c>
      <c r="Z57" s="38" t="str">
        <f>IF(VLOOKUP($A57,請求書等医療機関一覧用!$B:$AO,Z$4,FALSE)="","",VLOOKUP($A57,請求書等医療機関一覧用!$B:$AO,Z$4,FALSE))</f>
        <v>小児インフルエンザは中学生以上</v>
      </c>
      <c r="AA57">
        <f t="shared" si="2"/>
        <v>23</v>
      </c>
    </row>
    <row r="58" spans="1:27" ht="28.5">
      <c r="A58" s="43" t="s">
        <v>562</v>
      </c>
      <c r="B58" s="37" t="str">
        <f>VLOOKUP($A58,請求書等医療機関一覧用!$B:$AO,B$4,FALSE)</f>
        <v>つくば心臓血管内科メイクリニック</v>
      </c>
      <c r="C58" s="46" t="str">
        <f>VLOOKUP($A58,請求書等医療機関一覧用!$B:$AO,C$4,FALSE)</f>
        <v>下広岡</v>
      </c>
      <c r="D58" s="46" t="str">
        <f>VLOOKUP($A58,請求書等医療機関一覧用!$B:$AO,D$4,FALSE)</f>
        <v>869-5480</v>
      </c>
      <c r="E58" s="46" t="str">
        <f>IF(VLOOKUP($A58,請求書等医療機関一覧用!$B:$AO,E$4,FALSE)="○","ロ","")</f>
        <v/>
      </c>
      <c r="F58" s="46" t="str">
        <f>IF(VLOOKUP($A58,請求書等医療機関一覧用!$B:$AO,F$4,FALSE)="○","ヒ","")</f>
        <v/>
      </c>
      <c r="G58" s="46" t="str">
        <f>IF(VLOOKUP($A58,請求書等医療機関一覧用!$B:$AO,G$4,FALSE)="○","小肺","")</f>
        <v/>
      </c>
      <c r="H58" s="46" t="str">
        <f>IF(VLOOKUP($A58,請求書等医療機関一覧用!$B:$AO,H$4,FALSE)="○","Ｂ肝","")</f>
        <v/>
      </c>
      <c r="I58" s="46" t="str">
        <f>IF(VLOOKUP($A58,請求書等医療機関一覧用!$B:$AO,I$4,FALSE)="○","五","")</f>
        <v/>
      </c>
      <c r="J58" s="46" t="str">
        <f>IF(VLOOKUP($A58,請求書等医療機関一覧用!$B:$AO,J$4,FALSE)="○","BCG","")</f>
        <v/>
      </c>
      <c r="K58" s="46" t="str">
        <f>IF(VLOOKUP($A58,請求書等医療機関一覧用!$B:$AO,K$4,FALSE)="○","MR","")</f>
        <v/>
      </c>
      <c r="L58" s="46" t="str">
        <f>IF(VLOOKUP($A58,請求書等医療機関一覧用!$B:$AO,L$4,FALSE)="○","水","")</f>
        <v/>
      </c>
      <c r="M58" s="46" t="str">
        <f>IF(VLOOKUP($A58,請求書等医療機関一覧用!$B:$AO,M$4,FALSE)="○","日","")</f>
        <v/>
      </c>
      <c r="N58" s="46" t="str">
        <f>IF(VLOOKUP($A58,請求書等医療機関一覧用!$B:$AO,N$4,FALSE)="○","二","")</f>
        <v/>
      </c>
      <c r="O58" s="46" t="str">
        <f>IF(VLOOKUP($A58,請求書等医療機関一覧用!$B:$AO,O$4,FALSE)="○","ＨPV","")</f>
        <v/>
      </c>
      <c r="P58" s="46" t="str">
        <f>IF(VLOOKUP($A58,請求書等医療機関一覧用!$B:$AO,P$4,FALSE)="○","RS","")</f>
        <v/>
      </c>
      <c r="Q58" s="326" t="str">
        <f>IF(VLOOKUP($A58,請求書等医療機関一覧用!$B:$AO,Q$4,FALSE)="○","小イ不","")</f>
        <v>小イ不</v>
      </c>
      <c r="R58" s="326" t="str">
        <f>IF(VLOOKUP($A58,請求書等医療機関一覧用!$B:$AO,R$4,FALSE)="○","小イ生","")</f>
        <v/>
      </c>
      <c r="S58" s="46" t="str">
        <f>IF(VLOOKUP($A58,請求書等医療機関一覧用!$B:$AO,S$4,FALSE)="○","お","")</f>
        <v>お</v>
      </c>
      <c r="T58" s="46" t="str">
        <f>IF(VLOOKUP($A58,請求書等医療機関一覧用!$B:$AO,T$4,FALSE)="○","高肺","")</f>
        <v>高肺</v>
      </c>
      <c r="U58" s="46" t="str">
        <f>IF(VLOOKUP($A58,請求書等医療機関一覧用!$B:$AO,U$4,FALSE)="○","帯生","")</f>
        <v>帯生</v>
      </c>
      <c r="V58" s="46" t="str">
        <f>IF(VLOOKUP($A58,請求書等医療機関一覧用!$B:$AO,V$4,FALSE)="○","帯不","")</f>
        <v>帯不</v>
      </c>
      <c r="W58" s="326" t="str">
        <f>IF(VLOOKUP($A58,請求書等医療機関一覧用!$B:$AO,W$4,FALSE)="○","高イ不","")</f>
        <v>高イ不</v>
      </c>
      <c r="X58" s="326" t="str">
        <f>IF(VLOOKUP($A58,請求書等医療機関一覧用!$B:$AO,X$4,FALSE)="○","高イ高","")</f>
        <v>高イ高</v>
      </c>
      <c r="Y58" s="46" t="str">
        <f>IF(VLOOKUP($A58,請求書等医療機関一覧用!$B:$AO,Y$4,FALSE)="○","コ","")</f>
        <v>コ</v>
      </c>
      <c r="Z58" s="38" t="str">
        <f>IF(VLOOKUP($A58,請求書等医療機関一覧用!$B:$AO,Z$4,FALSE)="","",VLOOKUP($A58,請求書等医療機関一覧用!$B:$AO,Z$4,FALSE))</f>
        <v>小児インフルエンザ、おたふくはかかりつけの方のみ</v>
      </c>
      <c r="AA58">
        <f t="shared" si="2"/>
        <v>24</v>
      </c>
    </row>
    <row r="59" spans="1:27" ht="28.5" customHeight="1">
      <c r="A59" s="43" t="s">
        <v>563</v>
      </c>
      <c r="B59" s="37" t="str">
        <f>VLOOKUP($A59,請求書等医療機関一覧用!$B:$AO,B$4,FALSE)</f>
        <v>つくばセンタークリニック</v>
      </c>
      <c r="C59" s="46" t="str">
        <f>VLOOKUP($A59,請求書等医療機関一覧用!$B:$AO,C$4,FALSE)</f>
        <v>竹園</v>
      </c>
      <c r="D59" s="46" t="str">
        <f>VLOOKUP($A59,請求書等医療機関一覧用!$B:$AO,D$4,FALSE)</f>
        <v>851-9001</v>
      </c>
      <c r="E59" s="46" t="str">
        <f>IF(VLOOKUP($A59,請求書等医療機関一覧用!$B:$AO,E$4,FALSE)="○","ロ","")</f>
        <v>ロ</v>
      </c>
      <c r="F59" s="46" t="str">
        <f>IF(VLOOKUP($A59,請求書等医療機関一覧用!$B:$AO,F$4,FALSE)="○","ヒ","")</f>
        <v>ヒ</v>
      </c>
      <c r="G59" s="46" t="str">
        <f>IF(VLOOKUP($A59,請求書等医療機関一覧用!$B:$AO,G$4,FALSE)="○","小肺","")</f>
        <v>小肺</v>
      </c>
      <c r="H59" s="46" t="str">
        <f>IF(VLOOKUP($A59,請求書等医療機関一覧用!$B:$AO,H$4,FALSE)="○","Ｂ肝","")</f>
        <v>Ｂ肝</v>
      </c>
      <c r="I59" s="46" t="str">
        <f>IF(VLOOKUP($A59,請求書等医療機関一覧用!$B:$AO,I$4,FALSE)="○","五","")</f>
        <v>五</v>
      </c>
      <c r="J59" s="46" t="str">
        <f>IF(VLOOKUP($A59,請求書等医療機関一覧用!$B:$AO,J$4,FALSE)="○","BCG","")</f>
        <v>BCG</v>
      </c>
      <c r="K59" s="46" t="str">
        <f>IF(VLOOKUP($A59,請求書等医療機関一覧用!$B:$AO,K$4,FALSE)="○","MR","")</f>
        <v>MR</v>
      </c>
      <c r="L59" s="46" t="str">
        <f>IF(VLOOKUP($A59,請求書等医療機関一覧用!$B:$AO,L$4,FALSE)="○","水","")</f>
        <v>水</v>
      </c>
      <c r="M59" s="46" t="str">
        <f>IF(VLOOKUP($A59,請求書等医療機関一覧用!$B:$AO,M$4,FALSE)="○","日","")</f>
        <v>日</v>
      </c>
      <c r="N59" s="46" t="str">
        <f>IF(VLOOKUP($A59,請求書等医療機関一覧用!$B:$AO,N$4,FALSE)="○","二","")</f>
        <v>二</v>
      </c>
      <c r="O59" s="46" t="str">
        <f>IF(VLOOKUP($A59,請求書等医療機関一覧用!$B:$AO,O$4,FALSE)="○","ＨPV","")</f>
        <v>ＨPV</v>
      </c>
      <c r="P59" s="46" t="str">
        <f>IF(VLOOKUP($A59,請求書等医療機関一覧用!$B:$AO,P$4,FALSE)="○","RS","")</f>
        <v/>
      </c>
      <c r="Q59" s="326" t="str">
        <f>IF(VLOOKUP($A59,請求書等医療機関一覧用!$B:$AO,Q$4,FALSE)="○","小イ不","")</f>
        <v>小イ不</v>
      </c>
      <c r="R59" s="326" t="str">
        <f>IF(VLOOKUP($A59,請求書等医療機関一覧用!$B:$AO,R$4,FALSE)="○","小イ生","")</f>
        <v>小イ生</v>
      </c>
      <c r="S59" s="46" t="str">
        <f>IF(VLOOKUP($A59,請求書等医療機関一覧用!$B:$AO,S$4,FALSE)="○","お","")</f>
        <v>お</v>
      </c>
      <c r="T59" s="46" t="str">
        <f>IF(VLOOKUP($A59,請求書等医療機関一覧用!$B:$AO,T$4,FALSE)="○","高肺","")</f>
        <v>高肺</v>
      </c>
      <c r="U59" s="46" t="str">
        <f>IF(VLOOKUP($A59,請求書等医療機関一覧用!$B:$AO,U$4,FALSE)="○","帯生","")</f>
        <v>帯生</v>
      </c>
      <c r="V59" s="46" t="str">
        <f>IF(VLOOKUP($A59,請求書等医療機関一覧用!$B:$AO,V$4,FALSE)="○","帯不","")</f>
        <v>帯不</v>
      </c>
      <c r="W59" s="326" t="str">
        <f>IF(VLOOKUP($A59,請求書等医療機関一覧用!$B:$AO,W$4,FALSE)="○","高イ不","")</f>
        <v>高イ不</v>
      </c>
      <c r="X59" s="326" t="str">
        <f>IF(VLOOKUP($A59,請求書等医療機関一覧用!$B:$AO,X$4,FALSE)="○","高イ高","")</f>
        <v>高イ高</v>
      </c>
      <c r="Y59" s="46" t="str">
        <f>IF(VLOOKUP($A59,請求書等医療機関一覧用!$B:$AO,Y$4,FALSE)="○","コ","")</f>
        <v>コ</v>
      </c>
      <c r="Z59" s="38" t="str">
        <f>IF(VLOOKUP($A59,請求書等医療機関一覧用!$B:$AO,Z$4,FALSE)="","",VLOOKUP($A59,請求書等医療機関一覧用!$B:$AO,Z$4,FALSE))</f>
        <v/>
      </c>
      <c r="AA59">
        <f t="shared" si="2"/>
        <v>25</v>
      </c>
    </row>
    <row r="60" spans="1:27" ht="28.5">
      <c r="A60" s="43" t="s">
        <v>568</v>
      </c>
      <c r="B60" s="37" t="str">
        <f>VLOOKUP($A60,請求書等医療機関一覧用!$B:$AO,B$4,FALSE)</f>
        <v>つくばねむりとこころのクリニック</v>
      </c>
      <c r="C60" s="46" t="str">
        <f>VLOOKUP($A60,請求書等医療機関一覧用!$B:$AO,C$4,FALSE)</f>
        <v>妻木</v>
      </c>
      <c r="D60" s="46" t="str">
        <f>VLOOKUP($A60,請求書等医療機関一覧用!$B:$AO,D$4,FALSE)</f>
        <v>875-3578</v>
      </c>
      <c r="E60" s="46" t="str">
        <f>IF(VLOOKUP($A60,請求書等医療機関一覧用!$B:$AO,E$4,FALSE)="○","ロ","")</f>
        <v/>
      </c>
      <c r="F60" s="46" t="str">
        <f>IF(VLOOKUP($A60,請求書等医療機関一覧用!$B:$AO,F$4,FALSE)="○","ヒ","")</f>
        <v/>
      </c>
      <c r="G60" s="46" t="str">
        <f>IF(VLOOKUP($A60,請求書等医療機関一覧用!$B:$AO,G$4,FALSE)="○","小肺","")</f>
        <v/>
      </c>
      <c r="H60" s="46" t="str">
        <f>IF(VLOOKUP($A60,請求書等医療機関一覧用!$B:$AO,H$4,FALSE)="○","Ｂ肝","")</f>
        <v/>
      </c>
      <c r="I60" s="46" t="str">
        <f>IF(VLOOKUP($A60,請求書等医療機関一覧用!$B:$AO,I$4,FALSE)="○","五","")</f>
        <v/>
      </c>
      <c r="J60" s="46" t="str">
        <f>IF(VLOOKUP($A60,請求書等医療機関一覧用!$B:$AO,J$4,FALSE)="○","BCG","")</f>
        <v/>
      </c>
      <c r="K60" s="46" t="str">
        <f>IF(VLOOKUP($A60,請求書等医療機関一覧用!$B:$AO,K$4,FALSE)="○","MR","")</f>
        <v/>
      </c>
      <c r="L60" s="46" t="str">
        <f>IF(VLOOKUP($A60,請求書等医療機関一覧用!$B:$AO,L$4,FALSE)="○","水","")</f>
        <v/>
      </c>
      <c r="M60" s="46" t="str">
        <f>IF(VLOOKUP($A60,請求書等医療機関一覧用!$B:$AO,M$4,FALSE)="○","日","")</f>
        <v/>
      </c>
      <c r="N60" s="46" t="str">
        <f>IF(VLOOKUP($A60,請求書等医療機関一覧用!$B:$AO,N$4,FALSE)="○","二","")</f>
        <v/>
      </c>
      <c r="O60" s="46" t="str">
        <f>IF(VLOOKUP($A60,請求書等医療機関一覧用!$B:$AO,O$4,FALSE)="○","ＨPV","")</f>
        <v/>
      </c>
      <c r="P60" s="46" t="str">
        <f>IF(VLOOKUP($A60,請求書等医療機関一覧用!$B:$AO,P$4,FALSE)="○","RS","")</f>
        <v/>
      </c>
      <c r="Q60" s="326" t="str">
        <f>IF(VLOOKUP($A60,請求書等医療機関一覧用!$B:$AO,Q$4,FALSE)="○","小イ不","")</f>
        <v/>
      </c>
      <c r="R60" s="326" t="str">
        <f>IF(VLOOKUP($A60,請求書等医療機関一覧用!$B:$AO,R$4,FALSE)="○","小イ生","")</f>
        <v/>
      </c>
      <c r="S60" s="46" t="str">
        <f>IF(VLOOKUP($A60,請求書等医療機関一覧用!$B:$AO,S$4,FALSE)="○","お","")</f>
        <v/>
      </c>
      <c r="T60" s="46" t="str">
        <f>IF(VLOOKUP($A60,請求書等医療機関一覧用!$B:$AO,T$4,FALSE)="○","高肺","")</f>
        <v/>
      </c>
      <c r="U60" s="46" t="str">
        <f>IF(VLOOKUP($A60,請求書等医療機関一覧用!$B:$AO,U$4,FALSE)="○","帯生","")</f>
        <v/>
      </c>
      <c r="V60" s="46" t="str">
        <f>IF(VLOOKUP($A60,請求書等医療機関一覧用!$B:$AO,V$4,FALSE)="○","帯不","")</f>
        <v/>
      </c>
      <c r="W60" s="326" t="str">
        <f>IF(VLOOKUP($A60,請求書等医療機関一覧用!$B:$AO,W$4,FALSE)="○","高イ不","")</f>
        <v>高イ不</v>
      </c>
      <c r="X60" s="326" t="str">
        <f>IF(VLOOKUP($A60,請求書等医療機関一覧用!$B:$AO,X$4,FALSE)="○","高イ高","")</f>
        <v/>
      </c>
      <c r="Y60" s="46" t="str">
        <f>IF(VLOOKUP($A60,請求書等医療機関一覧用!$B:$AO,Y$4,FALSE)="○","コ","")</f>
        <v/>
      </c>
      <c r="Z60" s="38" t="str">
        <f>IF(VLOOKUP($A60,請求書等医療機関一覧用!$B:$AO,Z$4,FALSE)="","",VLOOKUP($A60,請求書等医療機関一覧用!$B:$AO,Z$4,FALSE))</f>
        <v>かかりつけの方のみ</v>
      </c>
      <c r="AA60">
        <f t="shared" si="2"/>
        <v>26</v>
      </c>
    </row>
    <row r="61" spans="1:27">
      <c r="A61" s="43" t="s">
        <v>572</v>
      </c>
      <c r="B61" s="37" t="str">
        <f>VLOOKUP($A61,請求書等医療機関一覧用!$B:$AO,B$4,FALSE)</f>
        <v>筑波病院</v>
      </c>
      <c r="C61" s="46" t="str">
        <f>VLOOKUP($A61,請求書等医療機関一覧用!$B:$AO,C$4,FALSE)</f>
        <v>大角豆</v>
      </c>
      <c r="D61" s="46" t="str">
        <f>VLOOKUP($A61,請求書等医療機関一覧用!$B:$AO,D$4,FALSE)</f>
        <v>855-0777</v>
      </c>
      <c r="E61" s="46" t="str">
        <f>IF(VLOOKUP($A61,請求書等医療機関一覧用!$B:$AO,E$4,FALSE)="○","ロ","")</f>
        <v/>
      </c>
      <c r="F61" s="46" t="str">
        <f>IF(VLOOKUP($A61,請求書等医療機関一覧用!$B:$AO,F$4,FALSE)="○","ヒ","")</f>
        <v/>
      </c>
      <c r="G61" s="46" t="str">
        <f>IF(VLOOKUP($A61,請求書等医療機関一覧用!$B:$AO,G$4,FALSE)="○","小肺","")</f>
        <v/>
      </c>
      <c r="H61" s="46" t="str">
        <f>IF(VLOOKUP($A61,請求書等医療機関一覧用!$B:$AO,H$4,FALSE)="○","Ｂ肝","")</f>
        <v>Ｂ肝</v>
      </c>
      <c r="I61" s="46" t="str">
        <f>IF(VLOOKUP($A61,請求書等医療機関一覧用!$B:$AO,I$4,FALSE)="○","五","")</f>
        <v/>
      </c>
      <c r="J61" s="46" t="str">
        <f>IF(VLOOKUP($A61,請求書等医療機関一覧用!$B:$AO,J$4,FALSE)="○","BCG","")</f>
        <v>BCG</v>
      </c>
      <c r="K61" s="46" t="str">
        <f>IF(VLOOKUP($A61,請求書等医療機関一覧用!$B:$AO,K$4,FALSE)="○","MR","")</f>
        <v/>
      </c>
      <c r="L61" s="46" t="str">
        <f>IF(VLOOKUP($A61,請求書等医療機関一覧用!$B:$AO,L$4,FALSE)="○","水","")</f>
        <v>水</v>
      </c>
      <c r="M61" s="46" t="str">
        <f>IF(VLOOKUP($A61,請求書等医療機関一覧用!$B:$AO,M$4,FALSE)="○","日","")</f>
        <v/>
      </c>
      <c r="N61" s="46" t="str">
        <f>IF(VLOOKUP($A61,請求書等医療機関一覧用!$B:$AO,N$4,FALSE)="○","二","")</f>
        <v/>
      </c>
      <c r="O61" s="46" t="str">
        <f>IF(VLOOKUP($A61,請求書等医療機関一覧用!$B:$AO,O$4,FALSE)="○","ＨPV","")</f>
        <v/>
      </c>
      <c r="P61" s="46" t="str">
        <f>IF(VLOOKUP($A61,請求書等医療機関一覧用!$B:$AO,P$4,FALSE)="○","RS","")</f>
        <v/>
      </c>
      <c r="Q61" s="326" t="str">
        <f>IF(VLOOKUP($A61,請求書等医療機関一覧用!$B:$AO,Q$4,FALSE)="○","小イ不","")</f>
        <v>小イ不</v>
      </c>
      <c r="R61" s="326" t="str">
        <f>IF(VLOOKUP($A61,請求書等医療機関一覧用!$B:$AO,R$4,FALSE)="○","小イ生","")</f>
        <v/>
      </c>
      <c r="S61" s="46" t="str">
        <f>IF(VLOOKUP($A61,請求書等医療機関一覧用!$B:$AO,S$4,FALSE)="○","お","")</f>
        <v/>
      </c>
      <c r="T61" s="46" t="str">
        <f>IF(VLOOKUP($A61,請求書等医療機関一覧用!$B:$AO,T$4,FALSE)="○","高肺","")</f>
        <v>高肺</v>
      </c>
      <c r="U61" s="46" t="str">
        <f>IF(VLOOKUP($A61,請求書等医療機関一覧用!$B:$AO,U$4,FALSE)="○","帯生","")</f>
        <v/>
      </c>
      <c r="V61" s="46" t="str">
        <f>IF(VLOOKUP($A61,請求書等医療機関一覧用!$B:$AO,V$4,FALSE)="○","帯不","")</f>
        <v>帯不</v>
      </c>
      <c r="W61" s="326" t="str">
        <f>IF(VLOOKUP($A61,請求書等医療機関一覧用!$B:$AO,W$4,FALSE)="○","高イ不","")</f>
        <v>高イ不</v>
      </c>
      <c r="X61" s="326" t="str">
        <f>IF(VLOOKUP($A61,請求書等医療機関一覧用!$B:$AO,X$4,FALSE)="○","高イ高","")</f>
        <v>高イ高</v>
      </c>
      <c r="Y61" s="46" t="str">
        <f>IF(VLOOKUP($A61,請求書等医療機関一覧用!$B:$AO,Y$4,FALSE)="○","コ","")</f>
        <v>コ</v>
      </c>
      <c r="Z61" s="38" t="str">
        <f>IF(VLOOKUP($A61,請求書等医療機関一覧用!$B:$AO,Z$4,FALSE)="","",VLOOKUP($A61,請求書等医療機関一覧用!$B:$AO,Z$4,FALSE))</f>
        <v>小児予防接種はかかりつけの方のみ</v>
      </c>
      <c r="AA61">
        <f t="shared" si="2"/>
        <v>27</v>
      </c>
    </row>
    <row r="62" spans="1:27">
      <c r="A62" s="43" t="s">
        <v>573</v>
      </c>
      <c r="B62" s="37" t="str">
        <f>VLOOKUP($A62,請求書等医療機関一覧用!$B:$AO,B$4,FALSE)</f>
        <v>つくば平山クリニック</v>
      </c>
      <c r="C62" s="46" t="str">
        <f>VLOOKUP($A62,請求書等医療機関一覧用!$B:$AO,C$4,FALSE)</f>
        <v>花室</v>
      </c>
      <c r="D62" s="46" t="str">
        <f>VLOOKUP($A62,請求書等医療機関一覧用!$B:$AO,D$4,FALSE)</f>
        <v>897-3081</v>
      </c>
      <c r="E62" s="46" t="str">
        <f>IF(VLOOKUP($A62,請求書等医療機関一覧用!$B:$AO,E$4,FALSE)="○","ロ","")</f>
        <v/>
      </c>
      <c r="F62" s="46" t="str">
        <f>IF(VLOOKUP($A62,請求書等医療機関一覧用!$B:$AO,F$4,FALSE)="○","ヒ","")</f>
        <v/>
      </c>
      <c r="G62" s="46" t="str">
        <f>IF(VLOOKUP($A62,請求書等医療機関一覧用!$B:$AO,G$4,FALSE)="○","小肺","")</f>
        <v/>
      </c>
      <c r="H62" s="46" t="str">
        <f>IF(VLOOKUP($A62,請求書等医療機関一覧用!$B:$AO,H$4,FALSE)="○","Ｂ肝","")</f>
        <v/>
      </c>
      <c r="I62" s="46" t="str">
        <f>IF(VLOOKUP($A62,請求書等医療機関一覧用!$B:$AO,I$4,FALSE)="○","五","")</f>
        <v/>
      </c>
      <c r="J62" s="46" t="str">
        <f>IF(VLOOKUP($A62,請求書等医療機関一覧用!$B:$AO,J$4,FALSE)="○","BCG","")</f>
        <v/>
      </c>
      <c r="K62" s="46" t="str">
        <f>IF(VLOOKUP($A62,請求書等医療機関一覧用!$B:$AO,K$4,FALSE)="○","MR","")</f>
        <v/>
      </c>
      <c r="L62" s="46" t="str">
        <f>IF(VLOOKUP($A62,請求書等医療機関一覧用!$B:$AO,L$4,FALSE)="○","水","")</f>
        <v/>
      </c>
      <c r="M62" s="46" t="str">
        <f>IF(VLOOKUP($A62,請求書等医療機関一覧用!$B:$AO,M$4,FALSE)="○","日","")</f>
        <v/>
      </c>
      <c r="N62" s="46" t="str">
        <f>IF(VLOOKUP($A62,請求書等医療機関一覧用!$B:$AO,N$4,FALSE)="○","二","")</f>
        <v>二</v>
      </c>
      <c r="O62" s="46" t="str">
        <f>IF(VLOOKUP($A62,請求書等医療機関一覧用!$B:$AO,O$4,FALSE)="○","ＨPV","")</f>
        <v>ＨPV</v>
      </c>
      <c r="P62" s="46" t="str">
        <f>IF(VLOOKUP($A62,請求書等医療機関一覧用!$B:$AO,P$4,FALSE)="○","RS","")</f>
        <v/>
      </c>
      <c r="Q62" s="326" t="str">
        <f>IF(VLOOKUP($A62,請求書等医療機関一覧用!$B:$AO,Q$4,FALSE)="○","小イ不","")</f>
        <v>小イ不</v>
      </c>
      <c r="R62" s="326" t="str">
        <f>IF(VLOOKUP($A62,請求書等医療機関一覧用!$B:$AO,R$4,FALSE)="○","小イ生","")</f>
        <v>小イ生</v>
      </c>
      <c r="S62" s="46" t="str">
        <f>IF(VLOOKUP($A62,請求書等医療機関一覧用!$B:$AO,S$4,FALSE)="○","お","")</f>
        <v/>
      </c>
      <c r="T62" s="46" t="str">
        <f>IF(VLOOKUP($A62,請求書等医療機関一覧用!$B:$AO,T$4,FALSE)="○","高肺","")</f>
        <v>高肺</v>
      </c>
      <c r="U62" s="46" t="str">
        <f>IF(VLOOKUP($A62,請求書等医療機関一覧用!$B:$AO,U$4,FALSE)="○","帯生","")</f>
        <v/>
      </c>
      <c r="V62" s="46" t="str">
        <f>IF(VLOOKUP($A62,請求書等医療機関一覧用!$B:$AO,V$4,FALSE)="○","帯不","")</f>
        <v>帯不</v>
      </c>
      <c r="W62" s="326" t="str">
        <f>IF(VLOOKUP($A62,請求書等医療機関一覧用!$B:$AO,W$4,FALSE)="○","高イ不","")</f>
        <v>高イ不</v>
      </c>
      <c r="X62" s="326" t="str">
        <f>IF(VLOOKUP($A62,請求書等医療機関一覧用!$B:$AO,X$4,FALSE)="○","高イ高","")</f>
        <v>高イ高</v>
      </c>
      <c r="Y62" s="46" t="str">
        <f>IF(VLOOKUP($A62,請求書等医療機関一覧用!$B:$AO,Y$4,FALSE)="○","コ","")</f>
        <v>コ</v>
      </c>
      <c r="Z62" s="38" t="str">
        <f>IF(VLOOKUP($A62,請求書等医療機関一覧用!$B:$AO,Z$4,FALSE)="","",VLOOKUP($A62,請求書等医療機関一覧用!$B:$AO,Z$4,FALSE))</f>
        <v>10歳以上</v>
      </c>
      <c r="AA62">
        <f t="shared" si="2"/>
        <v>28</v>
      </c>
    </row>
    <row r="63" spans="1:27" ht="28.5" customHeight="1">
      <c r="A63" s="43" t="s">
        <v>574</v>
      </c>
      <c r="B63" s="37" t="str">
        <f>VLOOKUP($A63,請求書等医療機関一覧用!$B:$AO,B$4,FALSE)</f>
        <v>つくばフラワー耳鼻咽喉科</v>
      </c>
      <c r="C63" s="46" t="str">
        <f>VLOOKUP($A63,請求書等医療機関一覧用!$B:$AO,C$4,FALSE)</f>
        <v>竹園</v>
      </c>
      <c r="D63" s="46" t="str">
        <f>VLOOKUP($A63,請求書等医療機関一覧用!$B:$AO,D$4,FALSE)</f>
        <v>863-3561</v>
      </c>
      <c r="E63" s="46" t="str">
        <f>IF(VLOOKUP($A63,請求書等医療機関一覧用!$B:$AO,E$4,FALSE)="○","ロ","")</f>
        <v/>
      </c>
      <c r="F63" s="46" t="str">
        <f>IF(VLOOKUP($A63,請求書等医療機関一覧用!$B:$AO,F$4,FALSE)="○","ヒ","")</f>
        <v/>
      </c>
      <c r="G63" s="46" t="str">
        <f>IF(VLOOKUP($A63,請求書等医療機関一覧用!$B:$AO,G$4,FALSE)="○","小肺","")</f>
        <v/>
      </c>
      <c r="H63" s="46" t="str">
        <f>IF(VLOOKUP($A63,請求書等医療機関一覧用!$B:$AO,H$4,FALSE)="○","Ｂ肝","")</f>
        <v/>
      </c>
      <c r="I63" s="46" t="str">
        <f>IF(VLOOKUP($A63,請求書等医療機関一覧用!$B:$AO,I$4,FALSE)="○","五","")</f>
        <v/>
      </c>
      <c r="J63" s="46" t="str">
        <f>IF(VLOOKUP($A63,請求書等医療機関一覧用!$B:$AO,J$4,FALSE)="○","BCG","")</f>
        <v/>
      </c>
      <c r="K63" s="46" t="str">
        <f>IF(VLOOKUP($A63,請求書等医療機関一覧用!$B:$AO,K$4,FALSE)="○","MR","")</f>
        <v/>
      </c>
      <c r="L63" s="46" t="str">
        <f>IF(VLOOKUP($A63,請求書等医療機関一覧用!$B:$AO,L$4,FALSE)="○","水","")</f>
        <v/>
      </c>
      <c r="M63" s="46" t="str">
        <f>IF(VLOOKUP($A63,請求書等医療機関一覧用!$B:$AO,M$4,FALSE)="○","日","")</f>
        <v/>
      </c>
      <c r="N63" s="46" t="str">
        <f>IF(VLOOKUP($A63,請求書等医療機関一覧用!$B:$AO,N$4,FALSE)="○","二","")</f>
        <v/>
      </c>
      <c r="O63" s="46" t="str">
        <f>IF(VLOOKUP($A63,請求書等医療機関一覧用!$B:$AO,O$4,FALSE)="○","ＨPV","")</f>
        <v/>
      </c>
      <c r="P63" s="46" t="str">
        <f>IF(VLOOKUP($A63,請求書等医療機関一覧用!$B:$AO,P$4,FALSE)="○","RS","")</f>
        <v/>
      </c>
      <c r="Q63" s="326" t="str">
        <f>IF(VLOOKUP($A63,請求書等医療機関一覧用!$B:$AO,Q$4,FALSE)="○","小イ不","")</f>
        <v>小イ不</v>
      </c>
      <c r="R63" s="326" t="str">
        <f>IF(VLOOKUP($A63,請求書等医療機関一覧用!$B:$AO,R$4,FALSE)="○","小イ生","")</f>
        <v/>
      </c>
      <c r="S63" s="46" t="str">
        <f>IF(VLOOKUP($A63,請求書等医療機関一覧用!$B:$AO,S$4,FALSE)="○","お","")</f>
        <v/>
      </c>
      <c r="T63" s="46" t="str">
        <f>IF(VLOOKUP($A63,請求書等医療機関一覧用!$B:$AO,T$4,FALSE)="○","高肺","")</f>
        <v/>
      </c>
      <c r="U63" s="46" t="str">
        <f>IF(VLOOKUP($A63,請求書等医療機関一覧用!$B:$AO,U$4,FALSE)="○","帯生","")</f>
        <v/>
      </c>
      <c r="V63" s="46" t="str">
        <f>IF(VLOOKUP($A63,請求書等医療機関一覧用!$B:$AO,V$4,FALSE)="○","帯不","")</f>
        <v/>
      </c>
      <c r="W63" s="326" t="str">
        <f>IF(VLOOKUP($A63,請求書等医療機関一覧用!$B:$AO,W$4,FALSE)="○","高イ不","")</f>
        <v>高イ不</v>
      </c>
      <c r="X63" s="326" t="str">
        <f>IF(VLOOKUP($A63,請求書等医療機関一覧用!$B:$AO,X$4,FALSE)="○","高イ高","")</f>
        <v/>
      </c>
      <c r="Y63" s="46" t="str">
        <f>IF(VLOOKUP($A63,請求書等医療機関一覧用!$B:$AO,Y$4,FALSE)="○","コ","")</f>
        <v/>
      </c>
      <c r="Z63" s="38" t="str">
        <f>IF(VLOOKUP($A63,請求書等医療機関一覧用!$B:$AO,Z$4,FALSE)="","",VLOOKUP($A63,請求書等医療機関一覧用!$B:$AO,Z$4,FALSE))</f>
        <v>インフルエンザ予防接種は中学生以上</v>
      </c>
      <c r="AA63">
        <f t="shared" si="2"/>
        <v>29</v>
      </c>
    </row>
    <row r="64" spans="1:27" ht="28.5">
      <c r="A64" s="43" t="s">
        <v>577</v>
      </c>
      <c r="B64" s="37" t="str">
        <f>VLOOKUP($A64,請求書等医療機関一覧用!$B:$AO,B$4,FALSE)</f>
        <v>つくば村井整形外科クリニック</v>
      </c>
      <c r="C64" s="46" t="str">
        <f>VLOOKUP($A64,請求書等医療機関一覧用!$B:$AO,C$4,FALSE)</f>
        <v>天久保</v>
      </c>
      <c r="D64" s="46" t="str">
        <f>VLOOKUP($A64,請求書等医療機関一覧用!$B:$AO,D$4,FALSE)</f>
        <v>869-9960</v>
      </c>
      <c r="E64" s="46" t="str">
        <f>IF(VLOOKUP($A64,請求書等医療機関一覧用!$B:$AO,E$4,FALSE)="○","ロ","")</f>
        <v/>
      </c>
      <c r="F64" s="46" t="str">
        <f>IF(VLOOKUP($A64,請求書等医療機関一覧用!$B:$AO,F$4,FALSE)="○","ヒ","")</f>
        <v/>
      </c>
      <c r="G64" s="46" t="str">
        <f>IF(VLOOKUP($A64,請求書等医療機関一覧用!$B:$AO,G$4,FALSE)="○","小肺","")</f>
        <v/>
      </c>
      <c r="H64" s="46" t="str">
        <f>IF(VLOOKUP($A64,請求書等医療機関一覧用!$B:$AO,H$4,FALSE)="○","Ｂ肝","")</f>
        <v/>
      </c>
      <c r="I64" s="46" t="str">
        <f>IF(VLOOKUP($A64,請求書等医療機関一覧用!$B:$AO,I$4,FALSE)="○","五","")</f>
        <v/>
      </c>
      <c r="J64" s="46" t="str">
        <f>IF(VLOOKUP($A64,請求書等医療機関一覧用!$B:$AO,J$4,FALSE)="○","BCG","")</f>
        <v/>
      </c>
      <c r="K64" s="46" t="str">
        <f>IF(VLOOKUP($A64,請求書等医療機関一覧用!$B:$AO,K$4,FALSE)="○","MR","")</f>
        <v/>
      </c>
      <c r="L64" s="46" t="str">
        <f>IF(VLOOKUP($A64,請求書等医療機関一覧用!$B:$AO,L$4,FALSE)="○","水","")</f>
        <v/>
      </c>
      <c r="M64" s="46" t="str">
        <f>IF(VLOOKUP($A64,請求書等医療機関一覧用!$B:$AO,M$4,FALSE)="○","日","")</f>
        <v/>
      </c>
      <c r="N64" s="46" t="str">
        <f>IF(VLOOKUP($A64,請求書等医療機関一覧用!$B:$AO,N$4,FALSE)="○","二","")</f>
        <v/>
      </c>
      <c r="O64" s="46" t="str">
        <f>IF(VLOOKUP($A64,請求書等医療機関一覧用!$B:$AO,O$4,FALSE)="○","ＨPV","")</f>
        <v/>
      </c>
      <c r="P64" s="46" t="str">
        <f>IF(VLOOKUP($A64,請求書等医療機関一覧用!$B:$AO,P$4,FALSE)="○","RS","")</f>
        <v/>
      </c>
      <c r="Q64" s="326" t="str">
        <f>IF(VLOOKUP($A64,請求書等医療機関一覧用!$B:$AO,Q$4,FALSE)="○","小イ不","")</f>
        <v>小イ不</v>
      </c>
      <c r="R64" s="326" t="str">
        <f>IF(VLOOKUP($A64,請求書等医療機関一覧用!$B:$AO,R$4,FALSE)="○","小イ生","")</f>
        <v/>
      </c>
      <c r="S64" s="46" t="str">
        <f>IF(VLOOKUP($A64,請求書等医療機関一覧用!$B:$AO,S$4,FALSE)="○","お","")</f>
        <v/>
      </c>
      <c r="T64" s="46" t="str">
        <f>IF(VLOOKUP($A64,請求書等医療機関一覧用!$B:$AO,T$4,FALSE)="○","高肺","")</f>
        <v/>
      </c>
      <c r="U64" s="46" t="str">
        <f>IF(VLOOKUP($A64,請求書等医療機関一覧用!$B:$AO,U$4,FALSE)="○","帯生","")</f>
        <v/>
      </c>
      <c r="V64" s="46" t="str">
        <f>IF(VLOOKUP($A64,請求書等医療機関一覧用!$B:$AO,V$4,FALSE)="○","帯不","")</f>
        <v/>
      </c>
      <c r="W64" s="326" t="str">
        <f>IF(VLOOKUP($A64,請求書等医療機関一覧用!$B:$AO,W$4,FALSE)="○","高イ不","")</f>
        <v>高イ不</v>
      </c>
      <c r="X64" s="326" t="str">
        <f>IF(VLOOKUP($A64,請求書等医療機関一覧用!$B:$AO,X$4,FALSE)="○","高イ高","")</f>
        <v/>
      </c>
      <c r="Y64" s="46" t="str">
        <f>IF(VLOOKUP($A64,請求書等医療機関一覧用!$B:$AO,Y$4,FALSE)="○","コ","")</f>
        <v/>
      </c>
      <c r="Z64" s="38" t="str">
        <f>IF(VLOOKUP($A64,請求書等医療機関一覧用!$B:$AO,Z$4,FALSE)="","",VLOOKUP($A64,請求書等医療機関一覧用!$B:$AO,Z$4,FALSE))</f>
        <v>小学生以上</v>
      </c>
      <c r="AA64">
        <f t="shared" si="2"/>
        <v>30</v>
      </c>
    </row>
    <row r="65" spans="1:28" ht="28.5">
      <c r="A65" s="43" t="s">
        <v>578</v>
      </c>
      <c r="B65" s="37" t="str">
        <f>VLOOKUP($A65,請求書等医療機関一覧用!$B:$AO,B$4,FALSE)</f>
        <v>筑波メディカルセンター病院</v>
      </c>
      <c r="C65" s="46" t="str">
        <f>VLOOKUP($A65,請求書等医療機関一覧用!$B:$AO,C$4,FALSE)</f>
        <v>天久保</v>
      </c>
      <c r="D65" s="46" t="str">
        <f>VLOOKUP($A65,請求書等医療機関一覧用!$B:$AO,D$4,FALSE)</f>
        <v>851-3511</v>
      </c>
      <c r="E65" s="46" t="str">
        <f>IF(VLOOKUP($A65,請求書等医療機関一覧用!$B:$AO,E$4,FALSE)="○","ロ","")</f>
        <v>ロ</v>
      </c>
      <c r="F65" s="46" t="str">
        <f>IF(VLOOKUP($A65,請求書等医療機関一覧用!$B:$AO,F$4,FALSE)="○","ヒ","")</f>
        <v>ヒ</v>
      </c>
      <c r="G65" s="46" t="str">
        <f>IF(VLOOKUP($A65,請求書等医療機関一覧用!$B:$AO,G$4,FALSE)="○","小肺","")</f>
        <v>小肺</v>
      </c>
      <c r="H65" s="46" t="str">
        <f>IF(VLOOKUP($A65,請求書等医療機関一覧用!$B:$AO,H$4,FALSE)="○","Ｂ肝","")</f>
        <v>Ｂ肝</v>
      </c>
      <c r="I65" s="46" t="str">
        <f>IF(VLOOKUP($A65,請求書等医療機関一覧用!$B:$AO,I$4,FALSE)="○","五","")</f>
        <v>五</v>
      </c>
      <c r="J65" s="46" t="str">
        <f>IF(VLOOKUP($A65,請求書等医療機関一覧用!$B:$AO,J$4,FALSE)="○","BCG","")</f>
        <v>BCG</v>
      </c>
      <c r="K65" s="46" t="str">
        <f>IF(VLOOKUP($A65,請求書等医療機関一覧用!$B:$AO,K$4,FALSE)="○","MR","")</f>
        <v>MR</v>
      </c>
      <c r="L65" s="46" t="str">
        <f>IF(VLOOKUP($A65,請求書等医療機関一覧用!$B:$AO,L$4,FALSE)="○","水","")</f>
        <v>水</v>
      </c>
      <c r="M65" s="46" t="str">
        <f>IF(VLOOKUP($A65,請求書等医療機関一覧用!$B:$AO,M$4,FALSE)="○","日","")</f>
        <v>日</v>
      </c>
      <c r="N65" s="46" t="str">
        <f>IF(VLOOKUP($A65,請求書等医療機関一覧用!$B:$AO,N$4,FALSE)="○","二","")</f>
        <v>二</v>
      </c>
      <c r="O65" s="46" t="str">
        <f>IF(VLOOKUP($A65,請求書等医療機関一覧用!$B:$AO,O$4,FALSE)="○","ＨPV","")</f>
        <v>ＨPV</v>
      </c>
      <c r="P65" s="46" t="str">
        <f>IF(VLOOKUP($A65,請求書等医療機関一覧用!$B:$AO,P$4,FALSE)="○","RS","")</f>
        <v/>
      </c>
      <c r="Q65" s="326" t="str">
        <f>IF(VLOOKUP($A65,請求書等医療機関一覧用!$B:$AO,Q$4,FALSE)="○","小イ不","")</f>
        <v>小イ不</v>
      </c>
      <c r="R65" s="326" t="str">
        <f>IF(VLOOKUP($A65,請求書等医療機関一覧用!$B:$AO,R$4,FALSE)="○","小イ生","")</f>
        <v>小イ生</v>
      </c>
      <c r="S65" s="46" t="str">
        <f>IF(VLOOKUP($A65,請求書等医療機関一覧用!$B:$AO,S$4,FALSE)="○","お","")</f>
        <v>お</v>
      </c>
      <c r="T65" s="46" t="str">
        <f>IF(VLOOKUP($A65,請求書等医療機関一覧用!$B:$AO,T$4,FALSE)="○","高肺","")</f>
        <v>高肺</v>
      </c>
      <c r="U65" s="46" t="str">
        <f>IF(VLOOKUP($A65,請求書等医療機関一覧用!$B:$AO,U$4,FALSE)="○","帯生","")</f>
        <v/>
      </c>
      <c r="V65" s="46" t="str">
        <f>IF(VLOOKUP($A65,請求書等医療機関一覧用!$B:$AO,V$4,FALSE)="○","帯不","")</f>
        <v/>
      </c>
      <c r="W65" s="326" t="str">
        <f>IF(VLOOKUP($A65,請求書等医療機関一覧用!$B:$AO,W$4,FALSE)="○","高イ不","")</f>
        <v>高イ不</v>
      </c>
      <c r="X65" s="326" t="str">
        <f>IF(VLOOKUP($A65,請求書等医療機関一覧用!$B:$AO,X$4,FALSE)="○","高イ高","")</f>
        <v>高イ高</v>
      </c>
      <c r="Y65" s="46" t="str">
        <f>IF(VLOOKUP($A65,請求書等医療機関一覧用!$B:$AO,Y$4,FALSE)="○","コ","")</f>
        <v>コ</v>
      </c>
      <c r="Z65" s="38" t="str">
        <f>IF(VLOOKUP($A65,請求書等医療機関一覧用!$B:$AO,Z$4,FALSE)="","",VLOOKUP($A65,請求書等医療機関一覧用!$B:$AO,Z$4,FALSE))</f>
        <v>かかりつけの方のみ（小児定期は要注意接種者の方のみ</v>
      </c>
      <c r="AA65">
        <f t="shared" si="2"/>
        <v>31</v>
      </c>
    </row>
    <row r="66" spans="1:28" ht="28.5">
      <c r="A66" s="43" t="s">
        <v>1575</v>
      </c>
      <c r="B66" s="37" t="str">
        <f>VLOOKUP($A66,請求書等医療機関一覧用!$B:$AO,B$4,FALSE)</f>
        <v>つくばレディースライフクリニック</v>
      </c>
      <c r="C66" s="46" t="str">
        <f>VLOOKUP($A66,請求書等医療機関一覧用!$B:$AO,C$4,FALSE)</f>
        <v>倉掛</v>
      </c>
      <c r="D66" s="46" t="str">
        <f>VLOOKUP($A66,請求書等医療機関一覧用!$B:$AO,D$4,FALSE)</f>
        <v>893-5355</v>
      </c>
      <c r="E66" s="46" t="str">
        <f>IF(VLOOKUP($A66,請求書等医療機関一覧用!$B:$AO,E$4,FALSE)="○","ロ","")</f>
        <v/>
      </c>
      <c r="F66" s="46" t="str">
        <f>IF(VLOOKUP($A66,請求書等医療機関一覧用!$B:$AO,F$4,FALSE)="○","ヒ","")</f>
        <v/>
      </c>
      <c r="G66" s="46" t="str">
        <f>IF(VLOOKUP($A66,請求書等医療機関一覧用!$B:$AO,G$4,FALSE)="○","小肺","")</f>
        <v/>
      </c>
      <c r="H66" s="46" t="str">
        <f>IF(VLOOKUP($A66,請求書等医療機関一覧用!$B:$AO,H$4,FALSE)="○","Ｂ肝","")</f>
        <v/>
      </c>
      <c r="I66" s="46" t="str">
        <f>IF(VLOOKUP($A66,請求書等医療機関一覧用!$B:$AO,I$4,FALSE)="○","五","")</f>
        <v/>
      </c>
      <c r="J66" s="46" t="str">
        <f>IF(VLOOKUP($A66,請求書等医療機関一覧用!$B:$AO,J$4,FALSE)="○","BCG","")</f>
        <v/>
      </c>
      <c r="K66" s="46" t="str">
        <f>IF(VLOOKUP($A66,請求書等医療機関一覧用!$B:$AO,K$4,FALSE)="○","MR","")</f>
        <v/>
      </c>
      <c r="L66" s="46" t="str">
        <f>IF(VLOOKUP($A66,請求書等医療機関一覧用!$B:$AO,L$4,FALSE)="○","水","")</f>
        <v/>
      </c>
      <c r="M66" s="46" t="str">
        <f>IF(VLOOKUP($A66,請求書等医療機関一覧用!$B:$AO,M$4,FALSE)="○","日","")</f>
        <v/>
      </c>
      <c r="N66" s="46" t="str">
        <f>IF(VLOOKUP($A66,請求書等医療機関一覧用!$B:$AO,N$4,FALSE)="○","二","")</f>
        <v/>
      </c>
      <c r="O66" s="46" t="str">
        <f>IF(VLOOKUP($A66,請求書等医療機関一覧用!$B:$AO,O$4,FALSE)="○","ＨPV","")</f>
        <v>ＨPV</v>
      </c>
      <c r="P66" s="46" t="str">
        <f>IF(VLOOKUP($A66,請求書等医療機関一覧用!$B:$AO,P$4,FALSE)="○","RS","")</f>
        <v>RS</v>
      </c>
      <c r="Q66" s="326" t="str">
        <f>IF(VLOOKUP($A66,請求書等医療機関一覧用!$B:$AO,Q$4,FALSE)="○","小イ不","")</f>
        <v/>
      </c>
      <c r="R66" s="326" t="str">
        <f>IF(VLOOKUP($A66,請求書等医療機関一覧用!$B:$AO,R$4,FALSE)="○","小イ生","")</f>
        <v/>
      </c>
      <c r="S66" s="46" t="str">
        <f>IF(VLOOKUP($A66,請求書等医療機関一覧用!$B:$AO,S$4,FALSE)="○","お","")</f>
        <v/>
      </c>
      <c r="T66" s="46" t="str">
        <f>IF(VLOOKUP($A66,請求書等医療機関一覧用!$B:$AO,T$4,FALSE)="○","高肺","")</f>
        <v/>
      </c>
      <c r="U66" s="46" t="str">
        <f>IF(VLOOKUP($A66,請求書等医療機関一覧用!$B:$AO,U$4,FALSE)="○","帯生","")</f>
        <v/>
      </c>
      <c r="V66" s="46" t="str">
        <f>IF(VLOOKUP($A66,請求書等医療機関一覧用!$B:$AO,V$4,FALSE)="○","帯不","")</f>
        <v/>
      </c>
      <c r="W66" s="326" t="str">
        <f>IF(VLOOKUP($A66,請求書等医療機関一覧用!$B:$AO,W$4,FALSE)="○","高イ不","")</f>
        <v/>
      </c>
      <c r="X66" s="326" t="str">
        <f>IF(VLOOKUP($A66,請求書等医療機関一覧用!$B:$AO,X$4,FALSE)="○","高イ高","")</f>
        <v/>
      </c>
      <c r="Y66" s="46" t="str">
        <f>IF(VLOOKUP($A66,請求書等医療機関一覧用!$B:$AO,Y$4,FALSE)="○","コ","")</f>
        <v/>
      </c>
      <c r="Z66" s="38" t="str">
        <f>IF(VLOOKUP($A66,請求書等医療機関一覧用!$B:$AO,Z$4,FALSE)="","",VLOOKUP($A66,請求書等医療機関一覧用!$B:$AO,Z$4,FALSE))</f>
        <v/>
      </c>
      <c r="AA66">
        <f t="shared" si="2"/>
        <v>32</v>
      </c>
    </row>
    <row r="67" spans="1:28" ht="28.5">
      <c r="A67" s="43" t="s">
        <v>579</v>
      </c>
      <c r="B67" s="37" t="str">
        <f>VLOOKUP($A67,請求書等医療機関一覧用!$B:$AO,B$4,FALSE)</f>
        <v>辻仲つくば胃と大腸内視鏡・肛門外科クリニック</v>
      </c>
      <c r="C67" s="46" t="str">
        <f>VLOOKUP($A67,請求書等医療機関一覧用!$B:$AO,C$4,FALSE)</f>
        <v>竹園</v>
      </c>
      <c r="D67" s="46" t="str">
        <f>VLOOKUP($A67,請求書等医療機関一覧用!$B:$AO,D$4,FALSE)</f>
        <v>879-7878</v>
      </c>
      <c r="E67" s="46" t="str">
        <f>IF(VLOOKUP($A67,請求書等医療機関一覧用!$B:$AO,E$4,FALSE)="○","ロ","")</f>
        <v/>
      </c>
      <c r="F67" s="46" t="str">
        <f>IF(VLOOKUP($A67,請求書等医療機関一覧用!$B:$AO,F$4,FALSE)="○","ヒ","")</f>
        <v/>
      </c>
      <c r="G67" s="46" t="str">
        <f>IF(VLOOKUP($A67,請求書等医療機関一覧用!$B:$AO,G$4,FALSE)="○","小肺","")</f>
        <v/>
      </c>
      <c r="H67" s="46" t="str">
        <f>IF(VLOOKUP($A67,請求書等医療機関一覧用!$B:$AO,H$4,FALSE)="○","Ｂ肝","")</f>
        <v/>
      </c>
      <c r="I67" s="46" t="str">
        <f>IF(VLOOKUP($A67,請求書等医療機関一覧用!$B:$AO,I$4,FALSE)="○","五","")</f>
        <v/>
      </c>
      <c r="J67" s="46" t="str">
        <f>IF(VLOOKUP($A67,請求書等医療機関一覧用!$B:$AO,J$4,FALSE)="○","BCG","")</f>
        <v/>
      </c>
      <c r="K67" s="46" t="str">
        <f>IF(VLOOKUP($A67,請求書等医療機関一覧用!$B:$AO,K$4,FALSE)="○","MR","")</f>
        <v/>
      </c>
      <c r="L67" s="46" t="str">
        <f>IF(VLOOKUP($A67,請求書等医療機関一覧用!$B:$AO,L$4,FALSE)="○","水","")</f>
        <v/>
      </c>
      <c r="M67" s="46" t="str">
        <f>IF(VLOOKUP($A67,請求書等医療機関一覧用!$B:$AO,M$4,FALSE)="○","日","")</f>
        <v/>
      </c>
      <c r="N67" s="46" t="str">
        <f>IF(VLOOKUP($A67,請求書等医療機関一覧用!$B:$AO,N$4,FALSE)="○","二","")</f>
        <v/>
      </c>
      <c r="O67" s="46" t="str">
        <f>IF(VLOOKUP($A67,請求書等医療機関一覧用!$B:$AO,O$4,FALSE)="○","ＨPV","")</f>
        <v/>
      </c>
      <c r="P67" s="46" t="str">
        <f>IF(VLOOKUP($A67,請求書等医療機関一覧用!$B:$AO,P$4,FALSE)="○","RS","")</f>
        <v/>
      </c>
      <c r="Q67" s="326" t="str">
        <f>IF(VLOOKUP($A67,請求書等医療機関一覧用!$B:$AO,Q$4,FALSE)="○","小イ不","")</f>
        <v/>
      </c>
      <c r="R67" s="326" t="str">
        <f>IF(VLOOKUP($A67,請求書等医療機関一覧用!$B:$AO,R$4,FALSE)="○","小イ生","")</f>
        <v/>
      </c>
      <c r="S67" s="46" t="str">
        <f>IF(VLOOKUP($A67,請求書等医療機関一覧用!$B:$AO,S$4,FALSE)="○","お","")</f>
        <v/>
      </c>
      <c r="T67" s="46" t="str">
        <f>IF(VLOOKUP($A67,請求書等医療機関一覧用!$B:$AO,T$4,FALSE)="○","高肺","")</f>
        <v/>
      </c>
      <c r="U67" s="46" t="str">
        <f>IF(VLOOKUP($A67,請求書等医療機関一覧用!$B:$AO,U$4,FALSE)="○","帯生","")</f>
        <v/>
      </c>
      <c r="V67" s="46" t="str">
        <f>IF(VLOOKUP($A67,請求書等医療機関一覧用!$B:$AO,V$4,FALSE)="○","帯不","")</f>
        <v/>
      </c>
      <c r="W67" s="326" t="str">
        <f>IF(VLOOKUP($A67,請求書等医療機関一覧用!$B:$AO,W$4,FALSE)="○","高イ不","")</f>
        <v>高イ不</v>
      </c>
      <c r="X67" s="326" t="str">
        <f>IF(VLOOKUP($A67,請求書等医療機関一覧用!$B:$AO,X$4,FALSE)="○","高イ高","")</f>
        <v/>
      </c>
      <c r="Y67" s="46" t="str">
        <f>IF(VLOOKUP($A67,請求書等医療機関一覧用!$B:$AO,Y$4,FALSE)="○","コ","")</f>
        <v/>
      </c>
      <c r="Z67" s="38" t="str">
        <f>IF(VLOOKUP($A67,請求書等医療機関一覧用!$B:$AO,Z$4,FALSE)="","",VLOOKUP($A67,請求書等医療機関一覧用!$B:$AO,Z$4,FALSE))</f>
        <v/>
      </c>
      <c r="AA67">
        <f t="shared" si="2"/>
        <v>33</v>
      </c>
    </row>
    <row r="68" spans="1:28">
      <c r="A68" s="43" t="s">
        <v>590</v>
      </c>
      <c r="B68" s="37" t="str">
        <f>VLOOKUP($A68,請求書等医療機関一覧用!$B:$AO,B$4,FALSE)</f>
        <v>並木内科クリニック</v>
      </c>
      <c r="C68" s="46" t="str">
        <f>VLOOKUP($A68,請求書等医療機関一覧用!$B:$AO,C$4,FALSE)</f>
        <v>並木</v>
      </c>
      <c r="D68" s="46" t="str">
        <f>VLOOKUP($A68,請求書等医療機関一覧用!$B:$AO,D$4,FALSE)</f>
        <v>869-6969</v>
      </c>
      <c r="E68" s="46" t="str">
        <f>IF(VLOOKUP($A68,請求書等医療機関一覧用!$B:$AO,E$4,FALSE)="○","ロ","")</f>
        <v/>
      </c>
      <c r="F68" s="46" t="str">
        <f>IF(VLOOKUP($A68,請求書等医療機関一覧用!$B:$AO,F$4,FALSE)="○","ヒ","")</f>
        <v/>
      </c>
      <c r="G68" s="46" t="str">
        <f>IF(VLOOKUP($A68,請求書等医療機関一覧用!$B:$AO,G$4,FALSE)="○","小肺","")</f>
        <v/>
      </c>
      <c r="H68" s="46" t="str">
        <f>IF(VLOOKUP($A68,請求書等医療機関一覧用!$B:$AO,H$4,FALSE)="○","Ｂ肝","")</f>
        <v/>
      </c>
      <c r="I68" s="46" t="str">
        <f>IF(VLOOKUP($A68,請求書等医療機関一覧用!$B:$AO,I$4,FALSE)="○","五","")</f>
        <v/>
      </c>
      <c r="J68" s="46" t="str">
        <f>IF(VLOOKUP($A68,請求書等医療機関一覧用!$B:$AO,J$4,FALSE)="○","BCG","")</f>
        <v/>
      </c>
      <c r="K68" s="46" t="str">
        <f>IF(VLOOKUP($A68,請求書等医療機関一覧用!$B:$AO,K$4,FALSE)="○","MR","")</f>
        <v>MR</v>
      </c>
      <c r="L68" s="46" t="str">
        <f>IF(VLOOKUP($A68,請求書等医療機関一覧用!$B:$AO,L$4,FALSE)="○","水","")</f>
        <v>水</v>
      </c>
      <c r="M68" s="46" t="str">
        <f>IF(VLOOKUP($A68,請求書等医療機関一覧用!$B:$AO,M$4,FALSE)="○","日","")</f>
        <v>日</v>
      </c>
      <c r="N68" s="46" t="str">
        <f>IF(VLOOKUP($A68,請求書等医療機関一覧用!$B:$AO,N$4,FALSE)="○","二","")</f>
        <v>二</v>
      </c>
      <c r="O68" s="46" t="str">
        <f>IF(VLOOKUP($A68,請求書等医療機関一覧用!$B:$AO,O$4,FALSE)="○","ＨPV","")</f>
        <v>ＨPV</v>
      </c>
      <c r="P68" s="46" t="str">
        <f>IF(VLOOKUP($A68,請求書等医療機関一覧用!$B:$AO,P$4,FALSE)="○","RS","")</f>
        <v/>
      </c>
      <c r="Q68" s="326" t="str">
        <f>IF(VLOOKUP($A68,請求書等医療機関一覧用!$B:$AO,Q$4,FALSE)="○","小イ不","")</f>
        <v>小イ不</v>
      </c>
      <c r="R68" s="326" t="str">
        <f>IF(VLOOKUP($A68,請求書等医療機関一覧用!$B:$AO,R$4,FALSE)="○","小イ生","")</f>
        <v/>
      </c>
      <c r="S68" s="46" t="str">
        <f>IF(VLOOKUP($A68,請求書等医療機関一覧用!$B:$AO,S$4,FALSE)="○","お","")</f>
        <v>お</v>
      </c>
      <c r="T68" s="46" t="str">
        <f>IF(VLOOKUP($A68,請求書等医療機関一覧用!$B:$AO,T$4,FALSE)="○","高肺","")</f>
        <v>高肺</v>
      </c>
      <c r="U68" s="46" t="str">
        <f>IF(VLOOKUP($A68,請求書等医療機関一覧用!$B:$AO,U$4,FALSE)="○","帯生","")</f>
        <v>帯生</v>
      </c>
      <c r="V68" s="46" t="str">
        <f>IF(VLOOKUP($A68,請求書等医療機関一覧用!$B:$AO,V$4,FALSE)="○","帯不","")</f>
        <v/>
      </c>
      <c r="W68" s="326" t="str">
        <f>IF(VLOOKUP($A68,請求書等医療機関一覧用!$B:$AO,W$4,FALSE)="○","高イ不","")</f>
        <v>高イ不</v>
      </c>
      <c r="X68" s="326" t="str">
        <f>IF(VLOOKUP($A68,請求書等医療機関一覧用!$B:$AO,X$4,FALSE)="○","高イ高","")</f>
        <v>高イ高</v>
      </c>
      <c r="Y68" s="46" t="str">
        <f>IF(VLOOKUP($A68,請求書等医療機関一覧用!$B:$AO,Y$4,FALSE)="○","コ","")</f>
        <v/>
      </c>
      <c r="Z68" s="38" t="str">
        <f>IF(VLOOKUP($A68,請求書等医療機関一覧用!$B:$AO,Z$4,FALSE)="","",VLOOKUP($A68,請求書等医療機関一覧用!$B:$AO,Z$4,FALSE))</f>
        <v/>
      </c>
      <c r="AA68">
        <f t="shared" si="2"/>
        <v>34</v>
      </c>
    </row>
    <row r="69" spans="1:28" ht="28.5">
      <c r="A69" s="43" t="s">
        <v>594</v>
      </c>
      <c r="B69" s="37" t="str">
        <f>VLOOKUP($A69,請求書等医療機関一覧用!$B:$AO,B$4,FALSE)</f>
        <v>のぐち内科クリニック</v>
      </c>
      <c r="C69" s="46" t="str">
        <f>VLOOKUP($A69,請求書等医療機関一覧用!$B:$AO,C$4,FALSE)</f>
        <v>妻木</v>
      </c>
      <c r="D69" s="46" t="str">
        <f>VLOOKUP($A69,請求書等医療機関一覧用!$B:$AO,D$4,FALSE)</f>
        <v>852-3001</v>
      </c>
      <c r="E69" s="46" t="str">
        <f>IF(VLOOKUP($A69,請求書等医療機関一覧用!$B:$AO,E$4,FALSE)="○","ロ","")</f>
        <v/>
      </c>
      <c r="F69" s="46" t="str">
        <f>IF(VLOOKUP($A69,請求書等医療機関一覧用!$B:$AO,F$4,FALSE)="○","ヒ","")</f>
        <v/>
      </c>
      <c r="G69" s="46" t="str">
        <f>IF(VLOOKUP($A69,請求書等医療機関一覧用!$B:$AO,G$4,FALSE)="○","小肺","")</f>
        <v/>
      </c>
      <c r="H69" s="46" t="str">
        <f>IF(VLOOKUP($A69,請求書等医療機関一覧用!$B:$AO,H$4,FALSE)="○","Ｂ肝","")</f>
        <v/>
      </c>
      <c r="I69" s="46" t="str">
        <f>IF(VLOOKUP($A69,請求書等医療機関一覧用!$B:$AO,I$4,FALSE)="○","五","")</f>
        <v/>
      </c>
      <c r="J69" s="46" t="str">
        <f>IF(VLOOKUP($A69,請求書等医療機関一覧用!$B:$AO,J$4,FALSE)="○","BCG","")</f>
        <v/>
      </c>
      <c r="K69" s="46" t="str">
        <f>IF(VLOOKUP($A69,請求書等医療機関一覧用!$B:$AO,K$4,FALSE)="○","MR","")</f>
        <v/>
      </c>
      <c r="L69" s="46" t="str">
        <f>IF(VLOOKUP($A69,請求書等医療機関一覧用!$B:$AO,L$4,FALSE)="○","水","")</f>
        <v/>
      </c>
      <c r="M69" s="46" t="str">
        <f>IF(VLOOKUP($A69,請求書等医療機関一覧用!$B:$AO,M$4,FALSE)="○","日","")</f>
        <v>日</v>
      </c>
      <c r="N69" s="46" t="str">
        <f>IF(VLOOKUP($A69,請求書等医療機関一覧用!$B:$AO,N$4,FALSE)="○","二","")</f>
        <v>二</v>
      </c>
      <c r="O69" s="46" t="str">
        <f>IF(VLOOKUP($A69,請求書等医療機関一覧用!$B:$AO,O$4,FALSE)="○","ＨPV","")</f>
        <v/>
      </c>
      <c r="P69" s="46" t="str">
        <f>IF(VLOOKUP($A69,請求書等医療機関一覧用!$B:$AO,P$4,FALSE)="○","RS","")</f>
        <v/>
      </c>
      <c r="Q69" s="326" t="str">
        <f>IF(VLOOKUP($A69,請求書等医療機関一覧用!$B:$AO,Q$4,FALSE)="○","小イ不","")</f>
        <v>小イ不</v>
      </c>
      <c r="R69" s="326" t="str">
        <f>IF(VLOOKUP($A69,請求書等医療機関一覧用!$B:$AO,R$4,FALSE)="○","小イ生","")</f>
        <v/>
      </c>
      <c r="S69" s="46" t="str">
        <f>IF(VLOOKUP($A69,請求書等医療機関一覧用!$B:$AO,S$4,FALSE)="○","お","")</f>
        <v/>
      </c>
      <c r="T69" s="46" t="str">
        <f>IF(VLOOKUP($A69,請求書等医療機関一覧用!$B:$AO,T$4,FALSE)="○","高肺","")</f>
        <v>高肺</v>
      </c>
      <c r="U69" s="46" t="str">
        <f>IF(VLOOKUP($A69,請求書等医療機関一覧用!$B:$AO,U$4,FALSE)="○","帯生","")</f>
        <v>帯生</v>
      </c>
      <c r="V69" s="46" t="str">
        <f>IF(VLOOKUP($A69,請求書等医療機関一覧用!$B:$AO,V$4,FALSE)="○","帯不","")</f>
        <v>帯不</v>
      </c>
      <c r="W69" s="326" t="str">
        <f>IF(VLOOKUP($A69,請求書等医療機関一覧用!$B:$AO,W$4,FALSE)="○","高イ不","")</f>
        <v>高イ不</v>
      </c>
      <c r="X69" s="326" t="str">
        <f>IF(VLOOKUP($A69,請求書等医療機関一覧用!$B:$AO,X$4,FALSE)="○","高イ高","")</f>
        <v>高イ高</v>
      </c>
      <c r="Y69" s="46" t="str">
        <f>IF(VLOOKUP($A69,請求書等医療機関一覧用!$B:$AO,Y$4,FALSE)="○","コ","")</f>
        <v>コ</v>
      </c>
      <c r="Z69" s="38" t="str">
        <f>IF(VLOOKUP($A69,請求書等医療機関一覧用!$B:$AO,Z$4,FALSE)="","",VLOOKUP($A69,請求書等医療機関一覧用!$B:$AO,Z$4,FALSE))</f>
        <v>日本脳炎は2期と特例。小児インフルエンザは10歳以上</v>
      </c>
      <c r="AA69">
        <f t="shared" si="2"/>
        <v>35</v>
      </c>
    </row>
    <row r="70" spans="1:28" ht="28.5">
      <c r="A70" s="43" t="s">
        <v>602</v>
      </c>
      <c r="B70" s="37" t="str">
        <f>VLOOKUP($A70,請求書等医療機関一覧用!$B:$AO,B$4,FALSE)</f>
        <v>ひろせ内科消化器クリニック</v>
      </c>
      <c r="C70" s="46" t="str">
        <f>VLOOKUP($A70,請求書等医療機関一覧用!$B:$AO,C$4,FALSE)</f>
        <v>流星台</v>
      </c>
      <c r="D70" s="46" t="str">
        <f>VLOOKUP($A70,請求書等医療機関一覧用!$B:$AO,D$4,FALSE)</f>
        <v>896-7786</v>
      </c>
      <c r="E70" s="46" t="str">
        <f>IF(VLOOKUP($A70,請求書等医療機関一覧用!$B:$AO,E$4,FALSE)="○","ロ","")</f>
        <v/>
      </c>
      <c r="F70" s="46" t="str">
        <f>IF(VLOOKUP($A70,請求書等医療機関一覧用!$B:$AO,F$4,FALSE)="○","ヒ","")</f>
        <v/>
      </c>
      <c r="G70" s="46" t="str">
        <f>IF(VLOOKUP($A70,請求書等医療機関一覧用!$B:$AO,G$4,FALSE)="○","小肺","")</f>
        <v/>
      </c>
      <c r="H70" s="46" t="str">
        <f>IF(VLOOKUP($A70,請求書等医療機関一覧用!$B:$AO,H$4,FALSE)="○","Ｂ肝","")</f>
        <v/>
      </c>
      <c r="I70" s="46" t="str">
        <f>IF(VLOOKUP($A70,請求書等医療機関一覧用!$B:$AO,I$4,FALSE)="○","五","")</f>
        <v/>
      </c>
      <c r="J70" s="46" t="str">
        <f>IF(VLOOKUP($A70,請求書等医療機関一覧用!$B:$AO,J$4,FALSE)="○","BCG","")</f>
        <v/>
      </c>
      <c r="K70" s="46" t="str">
        <f>IF(VLOOKUP($A70,請求書等医療機関一覧用!$B:$AO,K$4,FALSE)="○","MR","")</f>
        <v/>
      </c>
      <c r="L70" s="46" t="str">
        <f>IF(VLOOKUP($A70,請求書等医療機関一覧用!$B:$AO,L$4,FALSE)="○","水","")</f>
        <v/>
      </c>
      <c r="M70" s="46" t="str">
        <f>IF(VLOOKUP($A70,請求書等医療機関一覧用!$B:$AO,M$4,FALSE)="○","日","")</f>
        <v/>
      </c>
      <c r="N70" s="46" t="str">
        <f>IF(VLOOKUP($A70,請求書等医療機関一覧用!$B:$AO,N$4,FALSE)="○","二","")</f>
        <v/>
      </c>
      <c r="O70" s="46" t="str">
        <f>IF(VLOOKUP($A70,請求書等医療機関一覧用!$B:$AO,O$4,FALSE)="○","ＨPV","")</f>
        <v/>
      </c>
      <c r="P70" s="46" t="str">
        <f>IF(VLOOKUP($A70,請求書等医療機関一覧用!$B:$AO,P$4,FALSE)="○","RS","")</f>
        <v/>
      </c>
      <c r="Q70" s="326" t="str">
        <f>IF(VLOOKUP($A70,請求書等医療機関一覧用!$B:$AO,Q$4,FALSE)="○","小イ不","")</f>
        <v>小イ不</v>
      </c>
      <c r="R70" s="326" t="str">
        <f>IF(VLOOKUP($A70,請求書等医療機関一覧用!$B:$AO,R$4,FALSE)="○","小イ生","")</f>
        <v/>
      </c>
      <c r="S70" s="46" t="str">
        <f>IF(VLOOKUP($A70,請求書等医療機関一覧用!$B:$AO,S$4,FALSE)="○","お","")</f>
        <v/>
      </c>
      <c r="T70" s="46" t="str">
        <f>IF(VLOOKUP($A70,請求書等医療機関一覧用!$B:$AO,T$4,FALSE)="○","高肺","")</f>
        <v>高肺</v>
      </c>
      <c r="U70" s="46" t="str">
        <f>IF(VLOOKUP($A70,請求書等医療機関一覧用!$B:$AO,U$4,FALSE)="○","帯生","")</f>
        <v/>
      </c>
      <c r="V70" s="46" t="str">
        <f>IF(VLOOKUP($A70,請求書等医療機関一覧用!$B:$AO,V$4,FALSE)="○","帯不","")</f>
        <v>帯不</v>
      </c>
      <c r="W70" s="326" t="str">
        <f>IF(VLOOKUP($A70,請求書等医療機関一覧用!$B:$AO,W$4,FALSE)="○","高イ不","")</f>
        <v>高イ不</v>
      </c>
      <c r="X70" s="326" t="str">
        <f>IF(VLOOKUP($A70,請求書等医療機関一覧用!$B:$AO,X$4,FALSE)="○","高イ高","")</f>
        <v>高イ高</v>
      </c>
      <c r="Y70" s="46" t="str">
        <f>IF(VLOOKUP($A70,請求書等医療機関一覧用!$B:$AO,Y$4,FALSE)="○","コ","")</f>
        <v>コ</v>
      </c>
      <c r="Z70" s="38" t="str">
        <f>IF(VLOOKUP($A70,請求書等医療機関一覧用!$B:$AO,Z$4,FALSE)="","",VLOOKUP($A70,請求書等医療機関一覧用!$B:$AO,Z$4,FALSE))</f>
        <v>小児インフルエンザワクチンは3歳以上</v>
      </c>
      <c r="AA70">
        <f t="shared" si="2"/>
        <v>36</v>
      </c>
    </row>
    <row r="71" spans="1:28">
      <c r="A71" s="43" t="s">
        <v>610</v>
      </c>
      <c r="B71" s="37" t="str">
        <f>VLOOKUP($A71,請求書等医療機関一覧用!$B:$AO,B$4,FALSE)</f>
        <v>南大通りクリニック</v>
      </c>
      <c r="C71" s="46" t="str">
        <f>VLOOKUP($A71,請求書等医療機関一覧用!$B:$AO,C$4,FALSE)</f>
        <v>竹園</v>
      </c>
      <c r="D71" s="46" t="str">
        <f>VLOOKUP($A71,請求書等医療機関一覧用!$B:$AO,D$4,FALSE)</f>
        <v>851-3697</v>
      </c>
      <c r="E71" s="46" t="str">
        <f>IF(VLOOKUP($A71,請求書等医療機関一覧用!$B:$AO,E$4,FALSE)="○","ロ","")</f>
        <v>ロ</v>
      </c>
      <c r="F71" s="46" t="str">
        <f>IF(VLOOKUP($A71,請求書等医療機関一覧用!$B:$AO,F$4,FALSE)="○","ヒ","")</f>
        <v>ヒ</v>
      </c>
      <c r="G71" s="46" t="str">
        <f>IF(VLOOKUP($A71,請求書等医療機関一覧用!$B:$AO,G$4,FALSE)="○","小肺","")</f>
        <v>小肺</v>
      </c>
      <c r="H71" s="46" t="str">
        <f>IF(VLOOKUP($A71,請求書等医療機関一覧用!$B:$AO,H$4,FALSE)="○","Ｂ肝","")</f>
        <v>Ｂ肝</v>
      </c>
      <c r="I71" s="46" t="str">
        <f>IF(VLOOKUP($A71,請求書等医療機関一覧用!$B:$AO,I$4,FALSE)="○","五","")</f>
        <v>五</v>
      </c>
      <c r="J71" s="46" t="str">
        <f>IF(VLOOKUP($A71,請求書等医療機関一覧用!$B:$AO,J$4,FALSE)="○","BCG","")</f>
        <v>BCG</v>
      </c>
      <c r="K71" s="46" t="str">
        <f>IF(VLOOKUP($A71,請求書等医療機関一覧用!$B:$AO,K$4,FALSE)="○","MR","")</f>
        <v>MR</v>
      </c>
      <c r="L71" s="46" t="str">
        <f>IF(VLOOKUP($A71,請求書等医療機関一覧用!$B:$AO,L$4,FALSE)="○","水","")</f>
        <v>水</v>
      </c>
      <c r="M71" s="46" t="str">
        <f>IF(VLOOKUP($A71,請求書等医療機関一覧用!$B:$AO,M$4,FALSE)="○","日","")</f>
        <v>日</v>
      </c>
      <c r="N71" s="46" t="str">
        <f>IF(VLOOKUP($A71,請求書等医療機関一覧用!$B:$AO,N$4,FALSE)="○","二","")</f>
        <v>二</v>
      </c>
      <c r="O71" s="46" t="str">
        <f>IF(VLOOKUP($A71,請求書等医療機関一覧用!$B:$AO,O$4,FALSE)="○","ＨPV","")</f>
        <v>ＨPV</v>
      </c>
      <c r="P71" s="46" t="str">
        <f>IF(VLOOKUP($A71,請求書等医療機関一覧用!$B:$AO,P$4,FALSE)="○","RS","")</f>
        <v/>
      </c>
      <c r="Q71" s="326" t="str">
        <f>IF(VLOOKUP($A71,請求書等医療機関一覧用!$B:$AO,Q$4,FALSE)="○","小イ不","")</f>
        <v>小イ不</v>
      </c>
      <c r="R71" s="326" t="str">
        <f>IF(VLOOKUP($A71,請求書等医療機関一覧用!$B:$AO,R$4,FALSE)="○","小イ生","")</f>
        <v>小イ生</v>
      </c>
      <c r="S71" s="46" t="str">
        <f>IF(VLOOKUP($A71,請求書等医療機関一覧用!$B:$AO,S$4,FALSE)="○","お","")</f>
        <v>お</v>
      </c>
      <c r="T71" s="46" t="str">
        <f>IF(VLOOKUP($A71,請求書等医療機関一覧用!$B:$AO,T$4,FALSE)="○","高肺","")</f>
        <v>高肺</v>
      </c>
      <c r="U71" s="46" t="str">
        <f>IF(VLOOKUP($A71,請求書等医療機関一覧用!$B:$AO,U$4,FALSE)="○","帯生","")</f>
        <v>帯生</v>
      </c>
      <c r="V71" s="46" t="str">
        <f>IF(VLOOKUP($A71,請求書等医療機関一覧用!$B:$AO,V$4,FALSE)="○","帯不","")</f>
        <v>帯不</v>
      </c>
      <c r="W71" s="326" t="str">
        <f>IF(VLOOKUP($A71,請求書等医療機関一覧用!$B:$AO,W$4,FALSE)="○","高イ不","")</f>
        <v>高イ不</v>
      </c>
      <c r="X71" s="326" t="str">
        <f>IF(VLOOKUP($A71,請求書等医療機関一覧用!$B:$AO,X$4,FALSE)="○","高イ高","")</f>
        <v>高イ高</v>
      </c>
      <c r="Y71" s="46" t="str">
        <f>IF(VLOOKUP($A71,請求書等医療機関一覧用!$B:$AO,Y$4,FALSE)="○","コ","")</f>
        <v/>
      </c>
      <c r="Z71" s="38" t="str">
        <f>IF(VLOOKUP($A71,請求書等医療機関一覧用!$B:$AO,Z$4,FALSE)="","",VLOOKUP($A71,請求書等医療機関一覧用!$B:$AO,Z$4,FALSE))</f>
        <v/>
      </c>
      <c r="AA71">
        <f t="shared" si="2"/>
        <v>37</v>
      </c>
    </row>
    <row r="72" spans="1:28" ht="28.5" customHeight="1">
      <c r="A72" s="43" t="s">
        <v>612</v>
      </c>
      <c r="B72" s="37" t="str">
        <f>VLOOKUP($A72,請求書等医療機関一覧用!$B:$AO,B$4,FALSE)</f>
        <v>宮﨑ペインクリニック内科</v>
      </c>
      <c r="C72" s="46" t="str">
        <f>VLOOKUP($A72,請求書等医療機関一覧用!$B:$AO,C$4,FALSE)</f>
        <v>上ノ室</v>
      </c>
      <c r="D72" s="46" t="str">
        <f>VLOOKUP($A72,請求書等医療機関一覧用!$B:$AO,D$4,FALSE)</f>
        <v>886-3070</v>
      </c>
      <c r="E72" s="46" t="str">
        <f>IF(VLOOKUP($A72,請求書等医療機関一覧用!$B:$AO,E$4,FALSE)="○","ロ","")</f>
        <v/>
      </c>
      <c r="F72" s="46" t="str">
        <f>IF(VLOOKUP($A72,請求書等医療機関一覧用!$B:$AO,F$4,FALSE)="○","ヒ","")</f>
        <v/>
      </c>
      <c r="G72" s="46" t="str">
        <f>IF(VLOOKUP($A72,請求書等医療機関一覧用!$B:$AO,G$4,FALSE)="○","小肺","")</f>
        <v/>
      </c>
      <c r="H72" s="46" t="str">
        <f>IF(VLOOKUP($A72,請求書等医療機関一覧用!$B:$AO,H$4,FALSE)="○","Ｂ肝","")</f>
        <v/>
      </c>
      <c r="I72" s="46" t="str">
        <f>IF(VLOOKUP($A72,請求書等医療機関一覧用!$B:$AO,I$4,FALSE)="○","五","")</f>
        <v/>
      </c>
      <c r="J72" s="46" t="str">
        <f>IF(VLOOKUP($A72,請求書等医療機関一覧用!$B:$AO,J$4,FALSE)="○","BCG","")</f>
        <v/>
      </c>
      <c r="K72" s="46" t="str">
        <f>IF(VLOOKUP($A72,請求書等医療機関一覧用!$B:$AO,K$4,FALSE)="○","MR","")</f>
        <v/>
      </c>
      <c r="L72" s="46" t="str">
        <f>IF(VLOOKUP($A72,請求書等医療機関一覧用!$B:$AO,L$4,FALSE)="○","水","")</f>
        <v/>
      </c>
      <c r="M72" s="46" t="str">
        <f>IF(VLOOKUP($A72,請求書等医療機関一覧用!$B:$AO,M$4,FALSE)="○","日","")</f>
        <v/>
      </c>
      <c r="N72" s="46" t="str">
        <f>IF(VLOOKUP($A72,請求書等医療機関一覧用!$B:$AO,N$4,FALSE)="○","二","")</f>
        <v/>
      </c>
      <c r="O72" s="46" t="str">
        <f>IF(VLOOKUP($A72,請求書等医療機関一覧用!$B:$AO,O$4,FALSE)="○","ＨPV","")</f>
        <v/>
      </c>
      <c r="P72" s="46" t="str">
        <f>IF(VLOOKUP($A72,請求書等医療機関一覧用!$B:$AO,P$4,FALSE)="○","RS","")</f>
        <v/>
      </c>
      <c r="Q72" s="326" t="str">
        <f>IF(VLOOKUP($A72,請求書等医療機関一覧用!$B:$AO,Q$4,FALSE)="○","小イ不","")</f>
        <v>小イ不</v>
      </c>
      <c r="R72" s="326" t="str">
        <f>IF(VLOOKUP($A72,請求書等医療機関一覧用!$B:$AO,R$4,FALSE)="○","小イ生","")</f>
        <v/>
      </c>
      <c r="S72" s="46" t="str">
        <f>IF(VLOOKUP($A72,請求書等医療機関一覧用!$B:$AO,S$4,FALSE)="○","お","")</f>
        <v/>
      </c>
      <c r="T72" s="46" t="str">
        <f>IF(VLOOKUP($A72,請求書等医療機関一覧用!$B:$AO,T$4,FALSE)="○","高肺","")</f>
        <v>高肺</v>
      </c>
      <c r="U72" s="46" t="str">
        <f>IF(VLOOKUP($A72,請求書等医療機関一覧用!$B:$AO,U$4,FALSE)="○","帯生","")</f>
        <v/>
      </c>
      <c r="V72" s="46" t="str">
        <f>IF(VLOOKUP($A72,請求書等医療機関一覧用!$B:$AO,V$4,FALSE)="○","帯不","")</f>
        <v>帯不</v>
      </c>
      <c r="W72" s="326" t="str">
        <f>IF(VLOOKUP($A72,請求書等医療機関一覧用!$B:$AO,W$4,FALSE)="○","高イ不","")</f>
        <v>高イ不</v>
      </c>
      <c r="X72" s="326" t="str">
        <f>IF(VLOOKUP($A72,請求書等医療機関一覧用!$B:$AO,X$4,FALSE)="○","高イ高","")</f>
        <v/>
      </c>
      <c r="Y72" s="46" t="str">
        <f>IF(VLOOKUP($A72,請求書等医療機関一覧用!$B:$AO,Y$4,FALSE)="○","コ","")</f>
        <v/>
      </c>
      <c r="Z72" s="38" t="str">
        <f>IF(VLOOKUP($A72,請求書等医療機関一覧用!$B:$AO,Z$4,FALSE)="","",VLOOKUP($A72,請求書等医療機関一覧用!$B:$AO,Z$4,FALSE))</f>
        <v>小児インフルエンザは13歳以上</v>
      </c>
      <c r="AA72">
        <f t="shared" si="2"/>
        <v>38</v>
      </c>
    </row>
    <row r="73" spans="1:28">
      <c r="A73" s="43" t="s">
        <v>620</v>
      </c>
      <c r="B73" s="37" t="str">
        <f>VLOOKUP($A73,請求書等医療機関一覧用!$B:$AO,B$4,FALSE)</f>
        <v>ユークリニック</v>
      </c>
      <c r="C73" s="46" t="str">
        <f>VLOOKUP($A73,請求書等医療機関一覧用!$B:$AO,C$4,FALSE)</f>
        <v>倉掛</v>
      </c>
      <c r="D73" s="46" t="str">
        <f>VLOOKUP($A73,請求書等医療機関一覧用!$B:$AO,D$4,FALSE)</f>
        <v>850-5530</v>
      </c>
      <c r="E73" s="46" t="str">
        <f>IF(VLOOKUP($A73,請求書等医療機関一覧用!$B:$AO,E$4,FALSE)="○","ロ","")</f>
        <v/>
      </c>
      <c r="F73" s="46" t="str">
        <f>IF(VLOOKUP($A73,請求書等医療機関一覧用!$B:$AO,F$4,FALSE)="○","ヒ","")</f>
        <v/>
      </c>
      <c r="G73" s="46" t="str">
        <f>IF(VLOOKUP($A73,請求書等医療機関一覧用!$B:$AO,G$4,FALSE)="○","小肺","")</f>
        <v/>
      </c>
      <c r="H73" s="46" t="str">
        <f>IF(VLOOKUP($A73,請求書等医療機関一覧用!$B:$AO,H$4,FALSE)="○","Ｂ肝","")</f>
        <v/>
      </c>
      <c r="I73" s="46" t="str">
        <f>IF(VLOOKUP($A73,請求書等医療機関一覧用!$B:$AO,I$4,FALSE)="○","五","")</f>
        <v/>
      </c>
      <c r="J73" s="46" t="str">
        <f>IF(VLOOKUP($A73,請求書等医療機関一覧用!$B:$AO,J$4,FALSE)="○","BCG","")</f>
        <v/>
      </c>
      <c r="K73" s="46" t="str">
        <f>IF(VLOOKUP($A73,請求書等医療機関一覧用!$B:$AO,K$4,FALSE)="○","MR","")</f>
        <v/>
      </c>
      <c r="L73" s="46" t="str">
        <f>IF(VLOOKUP($A73,請求書等医療機関一覧用!$B:$AO,L$4,FALSE)="○","水","")</f>
        <v/>
      </c>
      <c r="M73" s="46" t="str">
        <f>IF(VLOOKUP($A73,請求書等医療機関一覧用!$B:$AO,M$4,FALSE)="○","日","")</f>
        <v/>
      </c>
      <c r="N73" s="46" t="str">
        <f>IF(VLOOKUP($A73,請求書等医療機関一覧用!$B:$AO,N$4,FALSE)="○","二","")</f>
        <v/>
      </c>
      <c r="O73" s="46" t="str">
        <f>IF(VLOOKUP($A73,請求書等医療機関一覧用!$B:$AO,O$4,FALSE)="○","ＨPV","")</f>
        <v/>
      </c>
      <c r="P73" s="46" t="str">
        <f>IF(VLOOKUP($A73,請求書等医療機関一覧用!$B:$AO,P$4,FALSE)="○","RS","")</f>
        <v/>
      </c>
      <c r="Q73" s="326" t="str">
        <f>IF(VLOOKUP($A73,請求書等医療機関一覧用!$B:$AO,Q$4,FALSE)="○","小イ不","")</f>
        <v/>
      </c>
      <c r="R73" s="326" t="str">
        <f>IF(VLOOKUP($A73,請求書等医療機関一覧用!$B:$AO,R$4,FALSE)="○","小イ生","")</f>
        <v/>
      </c>
      <c r="S73" s="46" t="str">
        <f>IF(VLOOKUP($A73,請求書等医療機関一覧用!$B:$AO,S$4,FALSE)="○","お","")</f>
        <v/>
      </c>
      <c r="T73" s="46" t="str">
        <f>IF(VLOOKUP($A73,請求書等医療機関一覧用!$B:$AO,T$4,FALSE)="○","高肺","")</f>
        <v>高肺</v>
      </c>
      <c r="U73" s="46" t="str">
        <f>IF(VLOOKUP($A73,請求書等医療機関一覧用!$B:$AO,U$4,FALSE)="○","帯生","")</f>
        <v/>
      </c>
      <c r="V73" s="46" t="str">
        <f>IF(VLOOKUP($A73,請求書等医療機関一覧用!$B:$AO,V$4,FALSE)="○","帯不","")</f>
        <v>帯不</v>
      </c>
      <c r="W73" s="326" t="str">
        <f>IF(VLOOKUP($A73,請求書等医療機関一覧用!$B:$AO,W$4,FALSE)="○","高イ不","")</f>
        <v>高イ不</v>
      </c>
      <c r="X73" s="326" t="str">
        <f>IF(VLOOKUP($A73,請求書等医療機関一覧用!$B:$AO,X$4,FALSE)="○","高イ高","")</f>
        <v>高イ高</v>
      </c>
      <c r="Y73" s="46" t="str">
        <f>IF(VLOOKUP($A73,請求書等医療機関一覧用!$B:$AO,Y$4,FALSE)="○","コ","")</f>
        <v>コ</v>
      </c>
      <c r="Z73" s="38" t="str">
        <f>IF(VLOOKUP($A73,請求書等医療機関一覧用!$B:$AO,Z$4,FALSE)="","",VLOOKUP($A73,請求書等医療機関一覧用!$B:$AO,Z$4,FALSE))</f>
        <v>かかりつけの方のみ</v>
      </c>
      <c r="AA73">
        <f t="shared" si="2"/>
        <v>39</v>
      </c>
    </row>
    <row r="74" spans="1:28" ht="24" customHeight="1">
      <c r="A74" s="43" t="s">
        <v>622</v>
      </c>
      <c r="B74" s="37" t="str">
        <f>VLOOKUP($A74,請求書等医療機関一覧用!$B:$AO,B$4,FALSE)</f>
        <v>流星台こどもクリニック</v>
      </c>
      <c r="C74" s="46" t="str">
        <f>VLOOKUP($A74,請求書等医療機関一覧用!$B:$AO,C$4,FALSE)</f>
        <v>流星台</v>
      </c>
      <c r="D74" s="46" t="str">
        <f>VLOOKUP($A74,請求書等医療機関一覧用!$B:$AO,D$4,FALSE)</f>
        <v>896-5666</v>
      </c>
      <c r="E74" s="46" t="str">
        <f>IF(VLOOKUP($A74,請求書等医療機関一覧用!$B:$AO,E$4,FALSE)="○","ロ","")</f>
        <v>ロ</v>
      </c>
      <c r="F74" s="46" t="str">
        <f>IF(VLOOKUP($A74,請求書等医療機関一覧用!$B:$AO,F$4,FALSE)="○","ヒ","")</f>
        <v>ヒ</v>
      </c>
      <c r="G74" s="46" t="str">
        <f>IF(VLOOKUP($A74,請求書等医療機関一覧用!$B:$AO,G$4,FALSE)="○","小肺","")</f>
        <v>小肺</v>
      </c>
      <c r="H74" s="46" t="str">
        <f>IF(VLOOKUP($A74,請求書等医療機関一覧用!$B:$AO,H$4,FALSE)="○","Ｂ肝","")</f>
        <v>Ｂ肝</v>
      </c>
      <c r="I74" s="46" t="str">
        <f>IF(VLOOKUP($A74,請求書等医療機関一覧用!$B:$AO,I$4,FALSE)="○","五","")</f>
        <v>五</v>
      </c>
      <c r="J74" s="46" t="str">
        <f>IF(VLOOKUP($A74,請求書等医療機関一覧用!$B:$AO,J$4,FALSE)="○","BCG","")</f>
        <v>BCG</v>
      </c>
      <c r="K74" s="46" t="str">
        <f>IF(VLOOKUP($A74,請求書等医療機関一覧用!$B:$AO,K$4,FALSE)="○","MR","")</f>
        <v>MR</v>
      </c>
      <c r="L74" s="46" t="str">
        <f>IF(VLOOKUP($A74,請求書等医療機関一覧用!$B:$AO,L$4,FALSE)="○","水","")</f>
        <v>水</v>
      </c>
      <c r="M74" s="46" t="str">
        <f>IF(VLOOKUP($A74,請求書等医療機関一覧用!$B:$AO,M$4,FALSE)="○","日","")</f>
        <v>日</v>
      </c>
      <c r="N74" s="46" t="str">
        <f>IF(VLOOKUP($A74,請求書等医療機関一覧用!$B:$AO,N$4,FALSE)="○","二","")</f>
        <v>二</v>
      </c>
      <c r="O74" s="46" t="str">
        <f>IF(VLOOKUP($A74,請求書等医療機関一覧用!$B:$AO,O$4,FALSE)="○","ＨPV","")</f>
        <v>ＨPV</v>
      </c>
      <c r="P74" s="46" t="str">
        <f>IF(VLOOKUP($A74,請求書等医療機関一覧用!$B:$AO,P$4,FALSE)="○","RS","")</f>
        <v/>
      </c>
      <c r="Q74" s="326" t="str">
        <f>IF(VLOOKUP($A74,請求書等医療機関一覧用!$B:$AO,Q$4,FALSE)="○","小イ不","")</f>
        <v>小イ不</v>
      </c>
      <c r="R74" s="326" t="str">
        <f>IF(VLOOKUP($A74,請求書等医療機関一覧用!$B:$AO,R$4,FALSE)="○","小イ生","")</f>
        <v>小イ生</v>
      </c>
      <c r="S74" s="46" t="str">
        <f>IF(VLOOKUP($A74,請求書等医療機関一覧用!$B:$AO,S$4,FALSE)="○","お","")</f>
        <v>お</v>
      </c>
      <c r="T74" s="46" t="str">
        <f>IF(VLOOKUP($A74,請求書等医療機関一覧用!$B:$AO,T$4,FALSE)="○","高肺","")</f>
        <v/>
      </c>
      <c r="U74" s="46" t="str">
        <f>IF(VLOOKUP($A74,請求書等医療機関一覧用!$B:$AO,U$4,FALSE)="○","帯生","")</f>
        <v/>
      </c>
      <c r="V74" s="46" t="str">
        <f>IF(VLOOKUP($A74,請求書等医療機関一覧用!$B:$AO,V$4,FALSE)="○","帯不","")</f>
        <v/>
      </c>
      <c r="W74" s="326" t="str">
        <f>IF(VLOOKUP($A74,請求書等医療機関一覧用!$B:$AO,W$4,FALSE)="○","高イ不","")</f>
        <v/>
      </c>
      <c r="X74" s="326" t="str">
        <f>IF(VLOOKUP($A74,請求書等医療機関一覧用!$B:$AO,X$4,FALSE)="○","高イ高","")</f>
        <v/>
      </c>
      <c r="Y74" s="46" t="str">
        <f>IF(VLOOKUP($A74,請求書等医療機関一覧用!$B:$AO,Y$4,FALSE)="○","コ","")</f>
        <v/>
      </c>
      <c r="Z74" s="38" t="str">
        <f>IF(VLOOKUP($A74,請求書等医療機関一覧用!$B:$AO,Z$4,FALSE)="","",VLOOKUP($A74,請求書等医療機関一覧用!$B:$AO,Z$4,FALSE))</f>
        <v/>
      </c>
      <c r="AA74">
        <f t="shared" si="2"/>
        <v>40</v>
      </c>
    </row>
    <row r="75" spans="1:28">
      <c r="B75" s="686" t="s">
        <v>974</v>
      </c>
      <c r="C75" s="687"/>
      <c r="D75" s="687"/>
      <c r="E75" s="687"/>
      <c r="F75" s="687"/>
      <c r="G75" s="687"/>
      <c r="H75" s="687"/>
      <c r="I75" s="687"/>
      <c r="J75" s="687"/>
      <c r="K75" s="687"/>
      <c r="L75" s="687"/>
      <c r="M75" s="687"/>
      <c r="N75" s="687"/>
      <c r="O75" s="687"/>
      <c r="P75" s="687"/>
      <c r="Q75" s="687"/>
      <c r="R75" s="687"/>
      <c r="S75" s="687"/>
      <c r="T75" s="687"/>
      <c r="U75" s="687"/>
      <c r="V75" s="687"/>
      <c r="W75" s="687"/>
      <c r="X75" s="687"/>
      <c r="Y75" s="687"/>
      <c r="Z75" s="688"/>
      <c r="AB75" t="s">
        <v>970</v>
      </c>
    </row>
    <row r="76" spans="1:28">
      <c r="A76" s="43" t="s">
        <v>481</v>
      </c>
      <c r="B76" s="35" t="str">
        <f>VLOOKUP($A76,請求書等医療機関一覧用!$B:$AO,B$4,FALSE)</f>
        <v>あおきこどもクリニック</v>
      </c>
      <c r="C76" s="45" t="str">
        <f>VLOOKUP($A76,請求書等医療機関一覧用!$B:$AO,C$4,FALSE)</f>
        <v>研究学園</v>
      </c>
      <c r="D76" s="45" t="str">
        <f>VLOOKUP($A76,請求書等医療機関一覧用!$B:$AO,D$4,FALSE)</f>
        <v>886-3315</v>
      </c>
      <c r="E76" s="45" t="str">
        <f>IF(VLOOKUP($A76,請求書等医療機関一覧用!$B:$AO,E$4,FALSE)="○","ロ","")</f>
        <v>ロ</v>
      </c>
      <c r="F76" s="45" t="str">
        <f>IF(VLOOKUP($A76,請求書等医療機関一覧用!$B:$AO,F$4,FALSE)="○","ヒ","")</f>
        <v>ヒ</v>
      </c>
      <c r="G76" s="45" t="str">
        <f>IF(VLOOKUP($A76,請求書等医療機関一覧用!$B:$AO,G$4,FALSE)="○","小肺","")</f>
        <v>小肺</v>
      </c>
      <c r="H76" s="45" t="str">
        <f>IF(VLOOKUP($A76,請求書等医療機関一覧用!$B:$AO,H$4,FALSE)="○","Ｂ肝","")</f>
        <v>Ｂ肝</v>
      </c>
      <c r="I76" s="45" t="str">
        <f>IF(VLOOKUP($A76,請求書等医療機関一覧用!$B:$AO,I$4,FALSE)="○","五","")</f>
        <v>五</v>
      </c>
      <c r="J76" s="45" t="str">
        <f>IF(VLOOKUP($A76,請求書等医療機関一覧用!$B:$AO,J$4,FALSE)="○","BCG","")</f>
        <v>BCG</v>
      </c>
      <c r="K76" s="45" t="str">
        <f>IF(VLOOKUP($A76,請求書等医療機関一覧用!$B:$AO,K$4,FALSE)="○","MR","")</f>
        <v>MR</v>
      </c>
      <c r="L76" s="45" t="str">
        <f>IF(VLOOKUP($A76,請求書等医療機関一覧用!$B:$AO,L$4,FALSE)="○","水","")</f>
        <v>水</v>
      </c>
      <c r="M76" s="45" t="str">
        <f>IF(VLOOKUP($A76,請求書等医療機関一覧用!$B:$AO,M$4,FALSE)="○","日","")</f>
        <v>日</v>
      </c>
      <c r="N76" s="45" t="str">
        <f>IF(VLOOKUP($A76,請求書等医療機関一覧用!$B:$AO,N$4,FALSE)="○","二","")</f>
        <v>二</v>
      </c>
      <c r="O76" s="45" t="str">
        <f>IF(VLOOKUP($A76,請求書等医療機関一覧用!$B:$AO,O$4,FALSE)="○","ＨPV","")</f>
        <v>ＨPV</v>
      </c>
      <c r="P76" s="45" t="str">
        <f>IF(VLOOKUP($A76,請求書等医療機関一覧用!$B:$AO,P$4,FALSE)="○","RS","")</f>
        <v/>
      </c>
      <c r="Q76" s="325" t="str">
        <f>IF(VLOOKUP($A76,請求書等医療機関一覧用!$B:$AO,Q$4,FALSE)="○","小イ不","")</f>
        <v>小イ不</v>
      </c>
      <c r="R76" s="325" t="str">
        <f>IF(VLOOKUP($A76,請求書等医療機関一覧用!$B:$AO,R$4,FALSE)="○","小イ生","")</f>
        <v>小イ生</v>
      </c>
      <c r="S76" s="45" t="str">
        <f>IF(VLOOKUP($A76,請求書等医療機関一覧用!$B:$AO,S$4,FALSE)="○","お","")</f>
        <v>お</v>
      </c>
      <c r="T76" s="45" t="str">
        <f>IF(VLOOKUP($A76,請求書等医療機関一覧用!$B:$AO,T$4,FALSE)="○","高肺","")</f>
        <v/>
      </c>
      <c r="U76" s="45" t="str">
        <f>IF(VLOOKUP($A76,請求書等医療機関一覧用!$B:$AO,U$4,FALSE)="○","帯生","")</f>
        <v/>
      </c>
      <c r="V76" s="45" t="str">
        <f>IF(VLOOKUP($A76,請求書等医療機関一覧用!$B:$AO,V$4,FALSE)="○","帯不","")</f>
        <v/>
      </c>
      <c r="W76" s="325" t="str">
        <f>IF(VLOOKUP($A76,請求書等医療機関一覧用!$B:$AO,W$4,FALSE)="○","高イ不","")</f>
        <v/>
      </c>
      <c r="X76" s="325" t="str">
        <f>IF(VLOOKUP($A76,請求書等医療機関一覧用!$B:$AO,X$4,FALSE)="○","高イ高","")</f>
        <v/>
      </c>
      <c r="Y76" s="45" t="str">
        <f>IF(VLOOKUP($A76,請求書等医療機関一覧用!$B:$AO,Y$4,FALSE)="○","コ","")</f>
        <v/>
      </c>
      <c r="Z76" s="36" t="str">
        <f>IF(VLOOKUP($A76,請求書等医療機関一覧用!$B:$AO,Z$4,FALSE)="","",VLOOKUP($A76,請求書等医療機関一覧用!$B:$AO,Z$4,FALSE))</f>
        <v>15歳以下を対象</v>
      </c>
      <c r="AA76">
        <f t="shared" ref="AA76:AA107" si="3">ROW()-MATCH("▲",AB:AB,0)</f>
        <v>1</v>
      </c>
    </row>
    <row r="77" spans="1:28" ht="28.5">
      <c r="A77" s="43" t="s">
        <v>1643</v>
      </c>
      <c r="B77" s="35" t="str">
        <f>VLOOKUP($A77,請求書等医療機関一覧用!$B:$AO,B$4,FALSE)</f>
        <v>あかつかこどもクリニックつくば</v>
      </c>
      <c r="C77" s="45" t="str">
        <f>VLOOKUP($A77,請求書等医療機関一覧用!$B:$AO,C$4,FALSE)</f>
        <v>東</v>
      </c>
      <c r="D77" s="45" t="str">
        <f>VLOOKUP($A77,請求書等医療機関一覧用!$B:$AO,D$4,FALSE)</f>
        <v>860-2525</v>
      </c>
      <c r="E77" s="45" t="str">
        <f>IF(VLOOKUP($A77,請求書等医療機関一覧用!$B:$AO,E$4,FALSE)="○","ロ","")</f>
        <v>ロ</v>
      </c>
      <c r="F77" s="45" t="str">
        <f>IF(VLOOKUP($A77,請求書等医療機関一覧用!$B:$AO,F$4,FALSE)="○","ヒ","")</f>
        <v>ヒ</v>
      </c>
      <c r="G77" s="45" t="str">
        <f>IF(VLOOKUP($A77,請求書等医療機関一覧用!$B:$AO,G$4,FALSE)="○","小肺","")</f>
        <v>小肺</v>
      </c>
      <c r="H77" s="45" t="str">
        <f>IF(VLOOKUP($A77,請求書等医療機関一覧用!$B:$AO,H$4,FALSE)="○","Ｂ肝","")</f>
        <v>Ｂ肝</v>
      </c>
      <c r="I77" s="45" t="str">
        <f>IF(VLOOKUP($A77,請求書等医療機関一覧用!$B:$AO,I$4,FALSE)="○","五","")</f>
        <v>五</v>
      </c>
      <c r="J77" s="45" t="str">
        <f>IF(VLOOKUP($A77,請求書等医療機関一覧用!$B:$AO,J$4,FALSE)="○","BCG","")</f>
        <v>BCG</v>
      </c>
      <c r="K77" s="45" t="str">
        <f>IF(VLOOKUP($A77,請求書等医療機関一覧用!$B:$AO,K$4,FALSE)="○","MR","")</f>
        <v>MR</v>
      </c>
      <c r="L77" s="45" t="str">
        <f>IF(VLOOKUP($A77,請求書等医療機関一覧用!$B:$AO,L$4,FALSE)="○","水","")</f>
        <v>水</v>
      </c>
      <c r="M77" s="45" t="str">
        <f>IF(VLOOKUP($A77,請求書等医療機関一覧用!$B:$AO,M$4,FALSE)="○","日","")</f>
        <v>日</v>
      </c>
      <c r="N77" s="45" t="str">
        <f>IF(VLOOKUP($A77,請求書等医療機関一覧用!$B:$AO,N$4,FALSE)="○","二","")</f>
        <v>二</v>
      </c>
      <c r="O77" s="45" t="str">
        <f>IF(VLOOKUP($A77,請求書等医療機関一覧用!$B:$AO,O$4,FALSE)="○","ＨPV","")</f>
        <v>ＨPV</v>
      </c>
      <c r="P77" s="45" t="str">
        <f>IF(VLOOKUP($A77,請求書等医療機関一覧用!$B:$AO,P$4,FALSE)="○","RS","")</f>
        <v/>
      </c>
      <c r="Q77" s="325" t="str">
        <f>IF(VLOOKUP($A77,請求書等医療機関一覧用!$B:$AO,Q$4,FALSE)="○","小イ不","")</f>
        <v>小イ不</v>
      </c>
      <c r="R77" s="325" t="str">
        <f>IF(VLOOKUP($A77,請求書等医療機関一覧用!$B:$AO,R$4,FALSE)="○","小イ生","")</f>
        <v>小イ生</v>
      </c>
      <c r="S77" s="45" t="str">
        <f>IF(VLOOKUP($A77,請求書等医療機関一覧用!$B:$AO,S$4,FALSE)="○","お","")</f>
        <v>お</v>
      </c>
      <c r="T77" s="45" t="str">
        <f>IF(VLOOKUP($A77,請求書等医療機関一覧用!$B:$AO,T$4,FALSE)="○","高肺","")</f>
        <v/>
      </c>
      <c r="U77" s="45" t="str">
        <f>IF(VLOOKUP($A77,請求書等医療機関一覧用!$B:$AO,U$4,FALSE)="○","帯生","")</f>
        <v/>
      </c>
      <c r="V77" s="45" t="str">
        <f>IF(VLOOKUP($A77,請求書等医療機関一覧用!$B:$AO,V$4,FALSE)="○","帯不","")</f>
        <v/>
      </c>
      <c r="W77" s="325" t="str">
        <f>IF(VLOOKUP($A77,請求書等医療機関一覧用!$B:$AO,W$4,FALSE)="○","高イ不","")</f>
        <v/>
      </c>
      <c r="X77" s="325" t="str">
        <f>IF(VLOOKUP($A77,請求書等医療機関一覧用!$B:$AO,X$4,FALSE)="○","高イ高","")</f>
        <v/>
      </c>
      <c r="Y77" s="45" t="str">
        <f>IF(VLOOKUP($A77,請求書等医療機関一覧用!$B:$AO,Y$4,FALSE)="○","コ","")</f>
        <v/>
      </c>
      <c r="Z77" s="36" t="str">
        <f>IF(VLOOKUP($A77,請求書等医療機関一覧用!$B:$AO,Z$4,FALSE)="","",VLOOKUP($A77,請求書等医療機関一覧用!$B:$AO,Z$4,FALSE))</f>
        <v/>
      </c>
      <c r="AA77">
        <f t="shared" si="3"/>
        <v>2</v>
      </c>
    </row>
    <row r="78" spans="1:28">
      <c r="A78" s="43" t="s">
        <v>485</v>
      </c>
      <c r="B78" s="35" t="str">
        <f>VLOOKUP($A78,請求書等医療機関一覧用!$B:$AO,B$4,FALSE)</f>
        <v>天貝整形外科クリニック</v>
      </c>
      <c r="C78" s="45" t="str">
        <f>VLOOKUP($A78,請求書等医療機関一覧用!$B:$AO,C$4,FALSE)</f>
        <v>羽成</v>
      </c>
      <c r="D78" s="45" t="str">
        <f>VLOOKUP($A78,請求書等医療機関一覧用!$B:$AO,D$4,FALSE)</f>
        <v>839-9151</v>
      </c>
      <c r="E78" s="45" t="str">
        <f>IF(VLOOKUP($A78,請求書等医療機関一覧用!$B:$AO,E$4,FALSE)="○","ロ","")</f>
        <v/>
      </c>
      <c r="F78" s="45" t="str">
        <f>IF(VLOOKUP($A78,請求書等医療機関一覧用!$B:$AO,F$4,FALSE)="○","ヒ","")</f>
        <v/>
      </c>
      <c r="G78" s="45" t="str">
        <f>IF(VLOOKUP($A78,請求書等医療機関一覧用!$B:$AO,G$4,FALSE)="○","小肺","")</f>
        <v/>
      </c>
      <c r="H78" s="45" t="str">
        <f>IF(VLOOKUP($A78,請求書等医療機関一覧用!$B:$AO,H$4,FALSE)="○","Ｂ肝","")</f>
        <v/>
      </c>
      <c r="I78" s="45" t="str">
        <f>IF(VLOOKUP($A78,請求書等医療機関一覧用!$B:$AO,I$4,FALSE)="○","五","")</f>
        <v/>
      </c>
      <c r="J78" s="45" t="str">
        <f>IF(VLOOKUP($A78,請求書等医療機関一覧用!$B:$AO,J$4,FALSE)="○","BCG","")</f>
        <v/>
      </c>
      <c r="K78" s="45" t="str">
        <f>IF(VLOOKUP($A78,請求書等医療機関一覧用!$B:$AO,K$4,FALSE)="○","MR","")</f>
        <v/>
      </c>
      <c r="L78" s="45" t="str">
        <f>IF(VLOOKUP($A78,請求書等医療機関一覧用!$B:$AO,L$4,FALSE)="○","水","")</f>
        <v/>
      </c>
      <c r="M78" s="45" t="str">
        <f>IF(VLOOKUP($A78,請求書等医療機関一覧用!$B:$AO,M$4,FALSE)="○","日","")</f>
        <v/>
      </c>
      <c r="N78" s="45" t="str">
        <f>IF(VLOOKUP($A78,請求書等医療機関一覧用!$B:$AO,N$4,FALSE)="○","二","")</f>
        <v/>
      </c>
      <c r="O78" s="45" t="str">
        <f>IF(VLOOKUP($A78,請求書等医療機関一覧用!$B:$AO,O$4,FALSE)="○","ＨPV","")</f>
        <v/>
      </c>
      <c r="P78" s="45" t="str">
        <f>IF(VLOOKUP($A78,請求書等医療機関一覧用!$B:$AO,P$4,FALSE)="○","RS","")</f>
        <v/>
      </c>
      <c r="Q78" s="325" t="str">
        <f>IF(VLOOKUP($A78,請求書等医療機関一覧用!$B:$AO,Q$4,FALSE)="○","小イ不","")</f>
        <v/>
      </c>
      <c r="R78" s="325" t="str">
        <f>IF(VLOOKUP($A78,請求書等医療機関一覧用!$B:$AO,R$4,FALSE)="○","小イ生","")</f>
        <v/>
      </c>
      <c r="S78" s="45" t="str">
        <f>IF(VLOOKUP($A78,請求書等医療機関一覧用!$B:$AO,S$4,FALSE)="○","お","")</f>
        <v/>
      </c>
      <c r="T78" s="45" t="str">
        <f>IF(VLOOKUP($A78,請求書等医療機関一覧用!$B:$AO,T$4,FALSE)="○","高肺","")</f>
        <v/>
      </c>
      <c r="U78" s="45" t="str">
        <f>IF(VLOOKUP($A78,請求書等医療機関一覧用!$B:$AO,U$4,FALSE)="○","帯生","")</f>
        <v/>
      </c>
      <c r="V78" s="45" t="str">
        <f>IF(VLOOKUP($A78,請求書等医療機関一覧用!$B:$AO,V$4,FALSE)="○","帯不","")</f>
        <v/>
      </c>
      <c r="W78" s="325" t="str">
        <f>IF(VLOOKUP($A78,請求書等医療機関一覧用!$B:$AO,W$4,FALSE)="○","高イ不","")</f>
        <v>高イ不</v>
      </c>
      <c r="X78" s="325" t="str">
        <f>IF(VLOOKUP($A78,請求書等医療機関一覧用!$B:$AO,X$4,FALSE)="○","高イ高","")</f>
        <v/>
      </c>
      <c r="Y78" s="45" t="str">
        <f>IF(VLOOKUP($A78,請求書等医療機関一覧用!$B:$AO,Y$4,FALSE)="○","コ","")</f>
        <v/>
      </c>
      <c r="Z78" s="36" t="str">
        <f>IF(VLOOKUP($A78,請求書等医療機関一覧用!$B:$AO,Z$4,FALSE)="","",VLOOKUP($A78,請求書等医療機関一覧用!$B:$AO,Z$4,FALSE))</f>
        <v>かかりつけの方のみ</v>
      </c>
      <c r="AA78">
        <f t="shared" si="3"/>
        <v>3</v>
      </c>
    </row>
    <row r="79" spans="1:28" ht="28.5" customHeight="1">
      <c r="A79" s="43" t="s">
        <v>486</v>
      </c>
      <c r="B79" s="35" t="str">
        <f>VLOOKUP($A79,請求書等医療機関一覧用!$B:$AO,B$4,FALSE)</f>
        <v>ありたクリニック</v>
      </c>
      <c r="C79" s="45" t="str">
        <f>VLOOKUP($A79,請求書等医療機関一覧用!$B:$AO,C$4,FALSE)</f>
        <v>小野崎</v>
      </c>
      <c r="D79" s="45" t="str">
        <f>VLOOKUP($A79,請求書等医療機関一覧用!$B:$AO,D$4,FALSE)</f>
        <v>828-6339</v>
      </c>
      <c r="E79" s="45" t="str">
        <f>IF(VLOOKUP($A79,請求書等医療機関一覧用!$B:$AO,E$4,FALSE)="○","ロ","")</f>
        <v/>
      </c>
      <c r="F79" s="45" t="str">
        <f>IF(VLOOKUP($A79,請求書等医療機関一覧用!$B:$AO,F$4,FALSE)="○","ヒ","")</f>
        <v/>
      </c>
      <c r="G79" s="45" t="str">
        <f>IF(VLOOKUP($A79,請求書等医療機関一覧用!$B:$AO,G$4,FALSE)="○","小肺","")</f>
        <v/>
      </c>
      <c r="H79" s="45" t="str">
        <f>IF(VLOOKUP($A79,請求書等医療機関一覧用!$B:$AO,H$4,FALSE)="○","Ｂ肝","")</f>
        <v/>
      </c>
      <c r="I79" s="45" t="str">
        <f>IF(VLOOKUP($A79,請求書等医療機関一覧用!$B:$AO,I$4,FALSE)="○","五","")</f>
        <v/>
      </c>
      <c r="J79" s="45" t="str">
        <f>IF(VLOOKUP($A79,請求書等医療機関一覧用!$B:$AO,J$4,FALSE)="○","BCG","")</f>
        <v/>
      </c>
      <c r="K79" s="45" t="str">
        <f>IF(VLOOKUP($A79,請求書等医療機関一覧用!$B:$AO,K$4,FALSE)="○","MR","")</f>
        <v/>
      </c>
      <c r="L79" s="45" t="str">
        <f>IF(VLOOKUP($A79,請求書等医療機関一覧用!$B:$AO,L$4,FALSE)="○","水","")</f>
        <v/>
      </c>
      <c r="M79" s="45" t="str">
        <f>IF(VLOOKUP($A79,請求書等医療機関一覧用!$B:$AO,M$4,FALSE)="○","日","")</f>
        <v>日</v>
      </c>
      <c r="N79" s="45" t="str">
        <f>IF(VLOOKUP($A79,請求書等医療機関一覧用!$B:$AO,N$4,FALSE)="○","二","")</f>
        <v>二</v>
      </c>
      <c r="O79" s="45" t="str">
        <f>IF(VLOOKUP($A79,請求書等医療機関一覧用!$B:$AO,O$4,FALSE)="○","ＨPV","")</f>
        <v>ＨPV</v>
      </c>
      <c r="P79" s="45" t="str">
        <f>IF(VLOOKUP($A79,請求書等医療機関一覧用!$B:$AO,P$4,FALSE)="○","RS","")</f>
        <v/>
      </c>
      <c r="Q79" s="325" t="str">
        <f>IF(VLOOKUP($A79,請求書等医療機関一覧用!$B:$AO,Q$4,FALSE)="○","小イ不","")</f>
        <v>小イ不</v>
      </c>
      <c r="R79" s="325" t="str">
        <f>IF(VLOOKUP($A79,請求書等医療機関一覧用!$B:$AO,R$4,FALSE)="○","小イ生","")</f>
        <v/>
      </c>
      <c r="S79" s="45" t="str">
        <f>IF(VLOOKUP($A79,請求書等医療機関一覧用!$B:$AO,S$4,FALSE)="○","お","")</f>
        <v/>
      </c>
      <c r="T79" s="45" t="str">
        <f>IF(VLOOKUP($A79,請求書等医療機関一覧用!$B:$AO,T$4,FALSE)="○","高肺","")</f>
        <v>高肺</v>
      </c>
      <c r="U79" s="45" t="str">
        <f>IF(VLOOKUP($A79,請求書等医療機関一覧用!$B:$AO,U$4,FALSE)="○","帯生","")</f>
        <v>帯生</v>
      </c>
      <c r="V79" s="45" t="str">
        <f>IF(VLOOKUP($A79,請求書等医療機関一覧用!$B:$AO,V$4,FALSE)="○","帯不","")</f>
        <v>帯不</v>
      </c>
      <c r="W79" s="325" t="str">
        <f>IF(VLOOKUP($A79,請求書等医療機関一覧用!$B:$AO,W$4,FALSE)="○","高イ不","")</f>
        <v>高イ不</v>
      </c>
      <c r="X79" s="325" t="str">
        <f>IF(VLOOKUP($A79,請求書等医療機関一覧用!$B:$AO,X$4,FALSE)="○","高イ高","")</f>
        <v>高イ高</v>
      </c>
      <c r="Y79" s="45" t="str">
        <f>IF(VLOOKUP($A79,請求書等医療機関一覧用!$B:$AO,Y$4,FALSE)="○","コ","")</f>
        <v>コ</v>
      </c>
      <c r="Z79" s="36" t="str">
        <f>IF(VLOOKUP($A79,請求書等医療機関一覧用!$B:$AO,Z$4,FALSE)="","",VLOOKUP($A79,請求書等医療機関一覧用!$B:$AO,Z$4,FALSE))</f>
        <v>５歳以上。小児インフルエンザは１歳以上</v>
      </c>
      <c r="AA79">
        <f t="shared" si="3"/>
        <v>4</v>
      </c>
    </row>
    <row r="80" spans="1:28">
      <c r="A80" s="43" t="s">
        <v>491</v>
      </c>
      <c r="B80" s="35" t="str">
        <f>VLOOKUP($A80,請求書等医療機関一覧用!$B:$AO,B$4,FALSE)</f>
        <v>池野医院</v>
      </c>
      <c r="C80" s="45" t="str">
        <f>VLOOKUP($A80,請求書等医療機関一覧用!$B:$AO,C$4,FALSE)</f>
        <v>高野台</v>
      </c>
      <c r="D80" s="45" t="str">
        <f>VLOOKUP($A80,請求書等医療機関一覧用!$B:$AO,D$4,FALSE)</f>
        <v>838-2700</v>
      </c>
      <c r="E80" s="45" t="str">
        <f>IF(VLOOKUP($A80,請求書等医療機関一覧用!$B:$AO,E$4,FALSE)="○","ロ","")</f>
        <v>ロ</v>
      </c>
      <c r="F80" s="45" t="str">
        <f>IF(VLOOKUP($A80,請求書等医療機関一覧用!$B:$AO,F$4,FALSE)="○","ヒ","")</f>
        <v/>
      </c>
      <c r="G80" s="45" t="str">
        <f>IF(VLOOKUP($A80,請求書等医療機関一覧用!$B:$AO,G$4,FALSE)="○","小肺","")</f>
        <v>小肺</v>
      </c>
      <c r="H80" s="45" t="str">
        <f>IF(VLOOKUP($A80,請求書等医療機関一覧用!$B:$AO,H$4,FALSE)="○","Ｂ肝","")</f>
        <v>Ｂ肝</v>
      </c>
      <c r="I80" s="45" t="str">
        <f>IF(VLOOKUP($A80,請求書等医療機関一覧用!$B:$AO,I$4,FALSE)="○","五","")</f>
        <v>五</v>
      </c>
      <c r="J80" s="45" t="str">
        <f>IF(VLOOKUP($A80,請求書等医療機関一覧用!$B:$AO,J$4,FALSE)="○","BCG","")</f>
        <v>BCG</v>
      </c>
      <c r="K80" s="45" t="str">
        <f>IF(VLOOKUP($A80,請求書等医療機関一覧用!$B:$AO,K$4,FALSE)="○","MR","")</f>
        <v>MR</v>
      </c>
      <c r="L80" s="45" t="str">
        <f>IF(VLOOKUP($A80,請求書等医療機関一覧用!$B:$AO,L$4,FALSE)="○","水","")</f>
        <v>水</v>
      </c>
      <c r="M80" s="45" t="str">
        <f>IF(VLOOKUP($A80,請求書等医療機関一覧用!$B:$AO,M$4,FALSE)="○","日","")</f>
        <v>日</v>
      </c>
      <c r="N80" s="45" t="str">
        <f>IF(VLOOKUP($A80,請求書等医療機関一覧用!$B:$AO,N$4,FALSE)="○","二","")</f>
        <v>二</v>
      </c>
      <c r="O80" s="45" t="str">
        <f>IF(VLOOKUP($A80,請求書等医療機関一覧用!$B:$AO,O$4,FALSE)="○","ＨPV","")</f>
        <v>ＨPV</v>
      </c>
      <c r="P80" s="45" t="str">
        <f>IF(VLOOKUP($A80,請求書等医療機関一覧用!$B:$AO,P$4,FALSE)="○","RS","")</f>
        <v/>
      </c>
      <c r="Q80" s="325" t="str">
        <f>IF(VLOOKUP($A80,請求書等医療機関一覧用!$B:$AO,Q$4,FALSE)="○","小イ不","")</f>
        <v>小イ不</v>
      </c>
      <c r="R80" s="325" t="str">
        <f>IF(VLOOKUP($A80,請求書等医療機関一覧用!$B:$AO,R$4,FALSE)="○","小イ生","")</f>
        <v>小イ生</v>
      </c>
      <c r="S80" s="45" t="str">
        <f>IF(VLOOKUP($A80,請求書等医療機関一覧用!$B:$AO,S$4,FALSE)="○","お","")</f>
        <v>お</v>
      </c>
      <c r="T80" s="45" t="str">
        <f>IF(VLOOKUP($A80,請求書等医療機関一覧用!$B:$AO,T$4,FALSE)="○","高肺","")</f>
        <v>高肺</v>
      </c>
      <c r="U80" s="45" t="str">
        <f>IF(VLOOKUP($A80,請求書等医療機関一覧用!$B:$AO,U$4,FALSE)="○","帯生","")</f>
        <v>帯生</v>
      </c>
      <c r="V80" s="45" t="str">
        <f>IF(VLOOKUP($A80,請求書等医療機関一覧用!$B:$AO,V$4,FALSE)="○","帯不","")</f>
        <v>帯不</v>
      </c>
      <c r="W80" s="325" t="str">
        <f>IF(VLOOKUP($A80,請求書等医療機関一覧用!$B:$AO,W$4,FALSE)="○","高イ不","")</f>
        <v>高イ不</v>
      </c>
      <c r="X80" s="325" t="str">
        <f>IF(VLOOKUP($A80,請求書等医療機関一覧用!$B:$AO,X$4,FALSE)="○","高イ高","")</f>
        <v>高イ高</v>
      </c>
      <c r="Y80" s="45" t="str">
        <f>IF(VLOOKUP($A80,請求書等医療機関一覧用!$B:$AO,Y$4,FALSE)="○","コ","")</f>
        <v>コ</v>
      </c>
      <c r="Z80" s="36" t="str">
        <f>IF(VLOOKUP($A80,請求書等医療機関一覧用!$B:$AO,Z$4,FALSE)="","",VLOOKUP($A80,請求書等医療機関一覧用!$B:$AO,Z$4,FALSE))</f>
        <v/>
      </c>
      <c r="AA80">
        <f t="shared" si="3"/>
        <v>5</v>
      </c>
    </row>
    <row r="81" spans="1:27" ht="28.5">
      <c r="A81" s="43" t="s">
        <v>494</v>
      </c>
      <c r="B81" s="35" t="str">
        <f>VLOOKUP($A81,請求書等医療機関一覧用!$B:$AO,B$4,FALSE)</f>
        <v>いとう耳鼻咽喉科クリニック</v>
      </c>
      <c r="C81" s="45" t="str">
        <f>VLOOKUP($A81,請求書等医療機関一覧用!$B:$AO,C$4,FALSE)</f>
        <v>みどりの</v>
      </c>
      <c r="D81" s="45" t="str">
        <f>VLOOKUP($A81,請求書等医療機関一覧用!$B:$AO,D$4,FALSE)</f>
        <v>896-8733</v>
      </c>
      <c r="E81" s="45" t="str">
        <f>IF(VLOOKUP($A81,請求書等医療機関一覧用!$B:$AO,E$4,FALSE)="○","ロ","")</f>
        <v>ロ</v>
      </c>
      <c r="F81" s="45" t="str">
        <f>IF(VLOOKUP($A81,請求書等医療機関一覧用!$B:$AO,F$4,FALSE)="○","ヒ","")</f>
        <v>ヒ</v>
      </c>
      <c r="G81" s="45" t="str">
        <f>IF(VLOOKUP($A81,請求書等医療機関一覧用!$B:$AO,G$4,FALSE)="○","小肺","")</f>
        <v>小肺</v>
      </c>
      <c r="H81" s="45" t="str">
        <f>IF(VLOOKUP($A81,請求書等医療機関一覧用!$B:$AO,H$4,FALSE)="○","Ｂ肝","")</f>
        <v>Ｂ肝</v>
      </c>
      <c r="I81" s="45" t="str">
        <f>IF(VLOOKUP($A81,請求書等医療機関一覧用!$B:$AO,I$4,FALSE)="○","五","")</f>
        <v>五</v>
      </c>
      <c r="J81" s="45" t="str">
        <f>IF(VLOOKUP($A81,請求書等医療機関一覧用!$B:$AO,J$4,FALSE)="○","BCG","")</f>
        <v>BCG</v>
      </c>
      <c r="K81" s="45" t="str">
        <f>IF(VLOOKUP($A81,請求書等医療機関一覧用!$B:$AO,K$4,FALSE)="○","MR","")</f>
        <v>MR</v>
      </c>
      <c r="L81" s="45" t="str">
        <f>IF(VLOOKUP($A81,請求書等医療機関一覧用!$B:$AO,L$4,FALSE)="○","水","")</f>
        <v>水</v>
      </c>
      <c r="M81" s="45" t="str">
        <f>IF(VLOOKUP($A81,請求書等医療機関一覧用!$B:$AO,M$4,FALSE)="○","日","")</f>
        <v>日</v>
      </c>
      <c r="N81" s="45" t="str">
        <f>IF(VLOOKUP($A81,請求書等医療機関一覧用!$B:$AO,N$4,FALSE)="○","二","")</f>
        <v>二</v>
      </c>
      <c r="O81" s="45" t="str">
        <f>IF(VLOOKUP($A81,請求書等医療機関一覧用!$B:$AO,O$4,FALSE)="○","ＨPV","")</f>
        <v>ＨPV</v>
      </c>
      <c r="P81" s="45" t="str">
        <f>IF(VLOOKUP($A81,請求書等医療機関一覧用!$B:$AO,P$4,FALSE)="○","RS","")</f>
        <v/>
      </c>
      <c r="Q81" s="325" t="str">
        <f>IF(VLOOKUP($A81,請求書等医療機関一覧用!$B:$AO,Q$4,FALSE)="○","小イ不","")</f>
        <v>小イ不</v>
      </c>
      <c r="R81" s="325" t="str">
        <f>IF(VLOOKUP($A81,請求書等医療機関一覧用!$B:$AO,R$4,FALSE)="○","小イ生","")</f>
        <v>小イ生</v>
      </c>
      <c r="S81" s="45" t="str">
        <f>IF(VLOOKUP($A81,請求書等医療機関一覧用!$B:$AO,S$4,FALSE)="○","お","")</f>
        <v>お</v>
      </c>
      <c r="T81" s="45" t="str">
        <f>IF(VLOOKUP($A81,請求書等医療機関一覧用!$B:$AO,T$4,FALSE)="○","高肺","")</f>
        <v>高肺</v>
      </c>
      <c r="U81" s="45" t="str">
        <f>IF(VLOOKUP($A81,請求書等医療機関一覧用!$B:$AO,U$4,FALSE)="○","帯生","")</f>
        <v>帯生</v>
      </c>
      <c r="V81" s="45" t="str">
        <f>IF(VLOOKUP($A81,請求書等医療機関一覧用!$B:$AO,V$4,FALSE)="○","帯不","")</f>
        <v>帯不</v>
      </c>
      <c r="W81" s="325" t="str">
        <f>IF(VLOOKUP($A81,請求書等医療機関一覧用!$B:$AO,W$4,FALSE)="○","高イ不","")</f>
        <v>高イ不</v>
      </c>
      <c r="X81" s="325" t="str">
        <f>IF(VLOOKUP($A81,請求書等医療機関一覧用!$B:$AO,X$4,FALSE)="○","高イ高","")</f>
        <v>高イ高</v>
      </c>
      <c r="Y81" s="45" t="str">
        <f>IF(VLOOKUP($A81,請求書等医療機関一覧用!$B:$AO,Y$4,FALSE)="○","コ","")</f>
        <v/>
      </c>
      <c r="Z81" s="36" t="str">
        <f>IF(VLOOKUP($A81,請求書等医療機関一覧用!$B:$AO,Z$4,FALSE)="","",VLOOKUP($A81,請求書等医療機関一覧用!$B:$AO,Z$4,FALSE))</f>
        <v/>
      </c>
      <c r="AA81">
        <f t="shared" si="3"/>
        <v>6</v>
      </c>
    </row>
    <row r="82" spans="1:27">
      <c r="A82" s="43" t="s">
        <v>496</v>
      </c>
      <c r="B82" s="35" t="str">
        <f>VLOOKUP($A82,請求書等医療機関一覧用!$B:$AO,B$4,FALSE)</f>
        <v>江原こどもクリニック</v>
      </c>
      <c r="C82" s="45" t="str">
        <f>VLOOKUP($A82,請求書等医療機関一覧用!$B:$AO,C$4,FALSE)</f>
        <v>谷田部</v>
      </c>
      <c r="D82" s="45" t="str">
        <f>VLOOKUP($A82,請求書等医療機関一覧用!$B:$AO,D$4,FALSE)</f>
        <v>838-0050</v>
      </c>
      <c r="E82" s="45" t="str">
        <f>IF(VLOOKUP($A82,請求書等医療機関一覧用!$B:$AO,E$4,FALSE)="○","ロ","")</f>
        <v>ロ</v>
      </c>
      <c r="F82" s="45" t="str">
        <f>IF(VLOOKUP($A82,請求書等医療機関一覧用!$B:$AO,F$4,FALSE)="○","ヒ","")</f>
        <v/>
      </c>
      <c r="G82" s="45" t="str">
        <f>IF(VLOOKUP($A82,請求書等医療機関一覧用!$B:$AO,G$4,FALSE)="○","小肺","")</f>
        <v>小肺</v>
      </c>
      <c r="H82" s="45" t="str">
        <f>IF(VLOOKUP($A82,請求書等医療機関一覧用!$B:$AO,H$4,FALSE)="○","Ｂ肝","")</f>
        <v>Ｂ肝</v>
      </c>
      <c r="I82" s="45" t="str">
        <f>IF(VLOOKUP($A82,請求書等医療機関一覧用!$B:$AO,I$4,FALSE)="○","五","")</f>
        <v>五</v>
      </c>
      <c r="J82" s="45" t="str">
        <f>IF(VLOOKUP($A82,請求書等医療機関一覧用!$B:$AO,J$4,FALSE)="○","BCG","")</f>
        <v>BCG</v>
      </c>
      <c r="K82" s="45" t="str">
        <f>IF(VLOOKUP($A82,請求書等医療機関一覧用!$B:$AO,K$4,FALSE)="○","MR","")</f>
        <v>MR</v>
      </c>
      <c r="L82" s="45" t="str">
        <f>IF(VLOOKUP($A82,請求書等医療機関一覧用!$B:$AO,L$4,FALSE)="○","水","")</f>
        <v>水</v>
      </c>
      <c r="M82" s="45" t="str">
        <f>IF(VLOOKUP($A82,請求書等医療機関一覧用!$B:$AO,M$4,FALSE)="○","日","")</f>
        <v>日</v>
      </c>
      <c r="N82" s="45" t="str">
        <f>IF(VLOOKUP($A82,請求書等医療機関一覧用!$B:$AO,N$4,FALSE)="○","二","")</f>
        <v>二</v>
      </c>
      <c r="O82" s="45" t="str">
        <f>IF(VLOOKUP($A82,請求書等医療機関一覧用!$B:$AO,O$4,FALSE)="○","ＨPV","")</f>
        <v>ＨPV</v>
      </c>
      <c r="P82" s="45" t="str">
        <f>IF(VLOOKUP($A82,請求書等医療機関一覧用!$B:$AO,P$4,FALSE)="○","RS","")</f>
        <v/>
      </c>
      <c r="Q82" s="325" t="str">
        <f>IF(VLOOKUP($A82,請求書等医療機関一覧用!$B:$AO,Q$4,FALSE)="○","小イ不","")</f>
        <v>小イ不</v>
      </c>
      <c r="R82" s="325" t="str">
        <f>IF(VLOOKUP($A82,請求書等医療機関一覧用!$B:$AO,R$4,FALSE)="○","小イ生","")</f>
        <v/>
      </c>
      <c r="S82" s="45" t="str">
        <f>IF(VLOOKUP($A82,請求書等医療機関一覧用!$B:$AO,S$4,FALSE)="○","お","")</f>
        <v>お</v>
      </c>
      <c r="T82" s="45" t="str">
        <f>IF(VLOOKUP($A82,請求書等医療機関一覧用!$B:$AO,T$4,FALSE)="○","高肺","")</f>
        <v>高肺</v>
      </c>
      <c r="U82" s="45" t="str">
        <f>IF(VLOOKUP($A82,請求書等医療機関一覧用!$B:$AO,U$4,FALSE)="○","帯生","")</f>
        <v/>
      </c>
      <c r="V82" s="45" t="str">
        <f>IF(VLOOKUP($A82,請求書等医療機関一覧用!$B:$AO,V$4,FALSE)="○","帯不","")</f>
        <v>帯不</v>
      </c>
      <c r="W82" s="325" t="str">
        <f>IF(VLOOKUP($A82,請求書等医療機関一覧用!$B:$AO,W$4,FALSE)="○","高イ不","")</f>
        <v>高イ不</v>
      </c>
      <c r="X82" s="325" t="str">
        <f>IF(VLOOKUP($A82,請求書等医療機関一覧用!$B:$AO,X$4,FALSE)="○","高イ高","")</f>
        <v>高イ高</v>
      </c>
      <c r="Y82" s="45" t="str">
        <f>IF(VLOOKUP($A82,請求書等医療機関一覧用!$B:$AO,Y$4,FALSE)="○","コ","")</f>
        <v>コ</v>
      </c>
      <c r="Z82" s="36" t="str">
        <f>IF(VLOOKUP($A82,請求書等医療機関一覧用!$B:$AO,Z$4,FALSE)="","",VLOOKUP($A82,請求書等医療機関一覧用!$B:$AO,Z$4,FALSE))</f>
        <v/>
      </c>
      <c r="AA82">
        <f t="shared" si="3"/>
        <v>7</v>
      </c>
    </row>
    <row r="83" spans="1:27" ht="28.5">
      <c r="A83" s="43" t="s">
        <v>497</v>
      </c>
      <c r="B83" s="35" t="str">
        <f>VLOOKUP($A83,請求書等医療機関一覧用!$B:$AO,B$4,FALSE)</f>
        <v>おいかわ腎泌尿器クリニック</v>
      </c>
      <c r="C83" s="45" t="str">
        <f>VLOOKUP($A83,請求書等医療機関一覧用!$B:$AO,C$4,FALSE)</f>
        <v>面野井</v>
      </c>
      <c r="D83" s="45" t="str">
        <f>VLOOKUP($A83,請求書等医療機関一覧用!$B:$AO,D$4,FALSE)</f>
        <v>886-3741</v>
      </c>
      <c r="E83" s="45" t="str">
        <f>IF(VLOOKUP($A83,請求書等医療機関一覧用!$B:$AO,E$4,FALSE)="○","ロ","")</f>
        <v/>
      </c>
      <c r="F83" s="45" t="str">
        <f>IF(VLOOKUP($A83,請求書等医療機関一覧用!$B:$AO,F$4,FALSE)="○","ヒ","")</f>
        <v/>
      </c>
      <c r="G83" s="45" t="str">
        <f>IF(VLOOKUP($A83,請求書等医療機関一覧用!$B:$AO,G$4,FALSE)="○","小肺","")</f>
        <v/>
      </c>
      <c r="H83" s="45" t="str">
        <f>IF(VLOOKUP($A83,請求書等医療機関一覧用!$B:$AO,H$4,FALSE)="○","Ｂ肝","")</f>
        <v/>
      </c>
      <c r="I83" s="45" t="str">
        <f>IF(VLOOKUP($A83,請求書等医療機関一覧用!$B:$AO,I$4,FALSE)="○","五","")</f>
        <v/>
      </c>
      <c r="J83" s="45" t="str">
        <f>IF(VLOOKUP($A83,請求書等医療機関一覧用!$B:$AO,J$4,FALSE)="○","BCG","")</f>
        <v/>
      </c>
      <c r="K83" s="45" t="str">
        <f>IF(VLOOKUP($A83,請求書等医療機関一覧用!$B:$AO,K$4,FALSE)="○","MR","")</f>
        <v/>
      </c>
      <c r="L83" s="45" t="str">
        <f>IF(VLOOKUP($A83,請求書等医療機関一覧用!$B:$AO,L$4,FALSE)="○","水","")</f>
        <v/>
      </c>
      <c r="M83" s="45" t="str">
        <f>IF(VLOOKUP($A83,請求書等医療機関一覧用!$B:$AO,M$4,FALSE)="○","日","")</f>
        <v/>
      </c>
      <c r="N83" s="45" t="str">
        <f>IF(VLOOKUP($A83,請求書等医療機関一覧用!$B:$AO,N$4,FALSE)="○","二","")</f>
        <v/>
      </c>
      <c r="O83" s="45" t="str">
        <f>IF(VLOOKUP($A83,請求書等医療機関一覧用!$B:$AO,O$4,FALSE)="○","ＨPV","")</f>
        <v/>
      </c>
      <c r="P83" s="45" t="str">
        <f>IF(VLOOKUP($A83,請求書等医療機関一覧用!$B:$AO,P$4,FALSE)="○","RS","")</f>
        <v/>
      </c>
      <c r="Q83" s="325" t="str">
        <f>IF(VLOOKUP($A83,請求書等医療機関一覧用!$B:$AO,Q$4,FALSE)="○","小イ不","")</f>
        <v>小イ不</v>
      </c>
      <c r="R83" s="325" t="str">
        <f>IF(VLOOKUP($A83,請求書等医療機関一覧用!$B:$AO,R$4,FALSE)="○","小イ生","")</f>
        <v>小イ生</v>
      </c>
      <c r="S83" s="45" t="str">
        <f>IF(VLOOKUP($A83,請求書等医療機関一覧用!$B:$AO,S$4,FALSE)="○","お","")</f>
        <v/>
      </c>
      <c r="T83" s="45" t="str">
        <f>IF(VLOOKUP($A83,請求書等医療機関一覧用!$B:$AO,T$4,FALSE)="○","高肺","")</f>
        <v>高肺</v>
      </c>
      <c r="U83" s="45" t="str">
        <f>IF(VLOOKUP($A83,請求書等医療機関一覧用!$B:$AO,U$4,FALSE)="○","帯生","")</f>
        <v/>
      </c>
      <c r="V83" s="45" t="str">
        <f>IF(VLOOKUP($A83,請求書等医療機関一覧用!$B:$AO,V$4,FALSE)="○","帯不","")</f>
        <v>帯不</v>
      </c>
      <c r="W83" s="325" t="str">
        <f>IF(VLOOKUP($A83,請求書等医療機関一覧用!$B:$AO,W$4,FALSE)="○","高イ不","")</f>
        <v>高イ不</v>
      </c>
      <c r="X83" s="325" t="str">
        <f>IF(VLOOKUP($A83,請求書等医療機関一覧用!$B:$AO,X$4,FALSE)="○","高イ高","")</f>
        <v>高イ高</v>
      </c>
      <c r="Y83" s="45" t="str">
        <f>IF(VLOOKUP($A83,請求書等医療機関一覧用!$B:$AO,Y$4,FALSE)="○","コ","")</f>
        <v>コ</v>
      </c>
      <c r="Z83" s="36" t="str">
        <f>IF(VLOOKUP($A83,請求書等医療機関一覧用!$B:$AO,Z$4,FALSE)="","",VLOOKUP($A83,請求書等医療機関一覧用!$B:$AO,Z$4,FALSE))</f>
        <v>高齢者新型コロナ予防接種のみかかりつけの方のみ</v>
      </c>
      <c r="AA83">
        <f t="shared" si="3"/>
        <v>8</v>
      </c>
    </row>
    <row r="84" spans="1:27">
      <c r="A84" s="43" t="s">
        <v>499</v>
      </c>
      <c r="B84" s="35" t="str">
        <f>VLOOKUP($A84,請求書等医療機関一覧用!$B:$AO,B$4,FALSE)</f>
        <v>大野医院</v>
      </c>
      <c r="C84" s="45" t="str">
        <f>VLOOKUP($A84,請求書等医療機関一覧用!$B:$AO,C$4,FALSE)</f>
        <v>島名</v>
      </c>
      <c r="D84" s="45" t="str">
        <f>VLOOKUP($A84,請求書等医療機関一覧用!$B:$AO,D$4,FALSE)</f>
        <v>848-0888</v>
      </c>
      <c r="E84" s="45" t="str">
        <f>IF(VLOOKUP($A84,請求書等医療機関一覧用!$B:$AO,E$4,FALSE)="○","ロ","")</f>
        <v/>
      </c>
      <c r="F84" s="45" t="str">
        <f>IF(VLOOKUP($A84,請求書等医療機関一覧用!$B:$AO,F$4,FALSE)="○","ヒ","")</f>
        <v/>
      </c>
      <c r="G84" s="45" t="str">
        <f>IF(VLOOKUP($A84,請求書等医療機関一覧用!$B:$AO,G$4,FALSE)="○","小肺","")</f>
        <v/>
      </c>
      <c r="H84" s="45" t="str">
        <f>IF(VLOOKUP($A84,請求書等医療機関一覧用!$B:$AO,H$4,FALSE)="○","Ｂ肝","")</f>
        <v/>
      </c>
      <c r="I84" s="45" t="str">
        <f>IF(VLOOKUP($A84,請求書等医療機関一覧用!$B:$AO,I$4,FALSE)="○","五","")</f>
        <v/>
      </c>
      <c r="J84" s="45" t="str">
        <f>IF(VLOOKUP($A84,請求書等医療機関一覧用!$B:$AO,J$4,FALSE)="○","BCG","")</f>
        <v/>
      </c>
      <c r="K84" s="45" t="str">
        <f>IF(VLOOKUP($A84,請求書等医療機関一覧用!$B:$AO,K$4,FALSE)="○","MR","")</f>
        <v/>
      </c>
      <c r="L84" s="45" t="str">
        <f>IF(VLOOKUP($A84,請求書等医療機関一覧用!$B:$AO,L$4,FALSE)="○","水","")</f>
        <v/>
      </c>
      <c r="M84" s="45" t="str">
        <f>IF(VLOOKUP($A84,請求書等医療機関一覧用!$B:$AO,M$4,FALSE)="○","日","")</f>
        <v>日</v>
      </c>
      <c r="N84" s="45" t="str">
        <f>IF(VLOOKUP($A84,請求書等医療機関一覧用!$B:$AO,N$4,FALSE)="○","二","")</f>
        <v>二</v>
      </c>
      <c r="O84" s="45" t="str">
        <f>IF(VLOOKUP($A84,請求書等医療機関一覧用!$B:$AO,O$4,FALSE)="○","ＨPV","")</f>
        <v>ＨPV</v>
      </c>
      <c r="P84" s="45" t="str">
        <f>IF(VLOOKUP($A84,請求書等医療機関一覧用!$B:$AO,P$4,FALSE)="○","RS","")</f>
        <v/>
      </c>
      <c r="Q84" s="325" t="str">
        <f>IF(VLOOKUP($A84,請求書等医療機関一覧用!$B:$AO,Q$4,FALSE)="○","小イ不","")</f>
        <v>小イ不</v>
      </c>
      <c r="R84" s="325" t="str">
        <f>IF(VLOOKUP($A84,請求書等医療機関一覧用!$B:$AO,R$4,FALSE)="○","小イ生","")</f>
        <v>小イ生</v>
      </c>
      <c r="S84" s="45" t="str">
        <f>IF(VLOOKUP($A84,請求書等医療機関一覧用!$B:$AO,S$4,FALSE)="○","お","")</f>
        <v/>
      </c>
      <c r="T84" s="45" t="str">
        <f>IF(VLOOKUP($A84,請求書等医療機関一覧用!$B:$AO,T$4,FALSE)="○","高肺","")</f>
        <v>高肺</v>
      </c>
      <c r="U84" s="45" t="str">
        <f>IF(VLOOKUP($A84,請求書等医療機関一覧用!$B:$AO,U$4,FALSE)="○","帯生","")</f>
        <v>帯生</v>
      </c>
      <c r="V84" s="45" t="str">
        <f>IF(VLOOKUP($A84,請求書等医療機関一覧用!$B:$AO,V$4,FALSE)="○","帯不","")</f>
        <v>帯不</v>
      </c>
      <c r="W84" s="325" t="str">
        <f>IF(VLOOKUP($A84,請求書等医療機関一覧用!$B:$AO,W$4,FALSE)="○","高イ不","")</f>
        <v>高イ不</v>
      </c>
      <c r="X84" s="325" t="str">
        <f>IF(VLOOKUP($A84,請求書等医療機関一覧用!$B:$AO,X$4,FALSE)="○","高イ高","")</f>
        <v>高イ高</v>
      </c>
      <c r="Y84" s="45" t="str">
        <f>IF(VLOOKUP($A84,請求書等医療機関一覧用!$B:$AO,Y$4,FALSE)="○","コ","")</f>
        <v>コ</v>
      </c>
      <c r="Z84" s="36" t="str">
        <f>IF(VLOOKUP($A84,請求書等医療機関一覧用!$B:$AO,Z$4,FALSE)="","",VLOOKUP($A84,請求書等医療機関一覧用!$B:$AO,Z$4,FALSE))</f>
        <v>小学生以上</v>
      </c>
      <c r="AA84">
        <f t="shared" si="3"/>
        <v>9</v>
      </c>
    </row>
    <row r="85" spans="1:27" ht="45" customHeight="1">
      <c r="A85" s="43" t="s">
        <v>503</v>
      </c>
      <c r="B85" s="35" t="str">
        <f>VLOOKUP($A85,請求書等医療機関一覧用!$B:$AO,B$4,FALSE)</f>
        <v>岡野整形外科・内科クリニック</v>
      </c>
      <c r="C85" s="45" t="str">
        <f>VLOOKUP($A85,請求書等医療機関一覧用!$B:$AO,C$4,FALSE)</f>
        <v>西大橋</v>
      </c>
      <c r="D85" s="45" t="str">
        <f>VLOOKUP($A85,請求書等医療機関一覧用!$B:$AO,D$4,FALSE)</f>
        <v>856-2300</v>
      </c>
      <c r="E85" s="45" t="str">
        <f>IF(VLOOKUP($A85,請求書等医療機関一覧用!$B:$AO,E$4,FALSE)="○","ロ","")</f>
        <v/>
      </c>
      <c r="F85" s="45" t="str">
        <f>IF(VLOOKUP($A85,請求書等医療機関一覧用!$B:$AO,F$4,FALSE)="○","ヒ","")</f>
        <v/>
      </c>
      <c r="G85" s="45" t="str">
        <f>IF(VLOOKUP($A85,請求書等医療機関一覧用!$B:$AO,G$4,FALSE)="○","小肺","")</f>
        <v/>
      </c>
      <c r="H85" s="45" t="str">
        <f>IF(VLOOKUP($A85,請求書等医療機関一覧用!$B:$AO,H$4,FALSE)="○","Ｂ肝","")</f>
        <v/>
      </c>
      <c r="I85" s="45" t="str">
        <f>IF(VLOOKUP($A85,請求書等医療機関一覧用!$B:$AO,I$4,FALSE)="○","五","")</f>
        <v/>
      </c>
      <c r="J85" s="45" t="str">
        <f>IF(VLOOKUP($A85,請求書等医療機関一覧用!$B:$AO,J$4,FALSE)="○","BCG","")</f>
        <v/>
      </c>
      <c r="K85" s="45" t="str">
        <f>IF(VLOOKUP($A85,請求書等医療機関一覧用!$B:$AO,K$4,FALSE)="○","MR","")</f>
        <v/>
      </c>
      <c r="L85" s="45" t="str">
        <f>IF(VLOOKUP($A85,請求書等医療機関一覧用!$B:$AO,L$4,FALSE)="○","水","")</f>
        <v/>
      </c>
      <c r="M85" s="45" t="str">
        <f>IF(VLOOKUP($A85,請求書等医療機関一覧用!$B:$AO,M$4,FALSE)="○","日","")</f>
        <v/>
      </c>
      <c r="N85" s="45" t="str">
        <f>IF(VLOOKUP($A85,請求書等医療機関一覧用!$B:$AO,N$4,FALSE)="○","二","")</f>
        <v/>
      </c>
      <c r="O85" s="45" t="str">
        <f>IF(VLOOKUP($A85,請求書等医療機関一覧用!$B:$AO,O$4,FALSE)="○","ＨPV","")</f>
        <v/>
      </c>
      <c r="P85" s="45" t="str">
        <f>IF(VLOOKUP($A85,請求書等医療機関一覧用!$B:$AO,P$4,FALSE)="○","RS","")</f>
        <v/>
      </c>
      <c r="Q85" s="325" t="str">
        <f>IF(VLOOKUP($A85,請求書等医療機関一覧用!$B:$AO,Q$4,FALSE)="○","小イ不","")</f>
        <v>小イ不</v>
      </c>
      <c r="R85" s="325" t="str">
        <f>IF(VLOOKUP($A85,請求書等医療機関一覧用!$B:$AO,R$4,FALSE)="○","小イ生","")</f>
        <v/>
      </c>
      <c r="S85" s="45" t="str">
        <f>IF(VLOOKUP($A85,請求書等医療機関一覧用!$B:$AO,S$4,FALSE)="○","お","")</f>
        <v/>
      </c>
      <c r="T85" s="45" t="str">
        <f>IF(VLOOKUP($A85,請求書等医療機関一覧用!$B:$AO,T$4,FALSE)="○","高肺","")</f>
        <v>高肺</v>
      </c>
      <c r="U85" s="45" t="str">
        <f>IF(VLOOKUP($A85,請求書等医療機関一覧用!$B:$AO,U$4,FALSE)="○","帯生","")</f>
        <v/>
      </c>
      <c r="V85" s="45" t="str">
        <f>IF(VLOOKUP($A85,請求書等医療機関一覧用!$B:$AO,V$4,FALSE)="○","帯不","")</f>
        <v>帯不</v>
      </c>
      <c r="W85" s="325" t="str">
        <f>IF(VLOOKUP($A85,請求書等医療機関一覧用!$B:$AO,W$4,FALSE)="○","高イ不","")</f>
        <v>高イ不</v>
      </c>
      <c r="X85" s="325" t="str">
        <f>IF(VLOOKUP($A85,請求書等医療機関一覧用!$B:$AO,X$4,FALSE)="○","高イ高","")</f>
        <v/>
      </c>
      <c r="Y85" s="45" t="str">
        <f>IF(VLOOKUP($A85,請求書等医療機関一覧用!$B:$AO,Y$4,FALSE)="○","コ","")</f>
        <v>コ</v>
      </c>
      <c r="Z85" s="36" t="str">
        <f>IF(VLOOKUP($A85,請求書等医療機関一覧用!$B:$AO,Z$4,FALSE)="","",VLOOKUP($A85,請求書等医療機関一覧用!$B:$AO,Z$4,FALSE))</f>
        <v>インフルエンザ予防接種は小学生以上　かかりつけの方またはかかりつけの方の家族のみ</v>
      </c>
      <c r="AA85">
        <f t="shared" si="3"/>
        <v>10</v>
      </c>
    </row>
    <row r="86" spans="1:27" ht="45" customHeight="1">
      <c r="A86" s="43" t="s">
        <v>504</v>
      </c>
      <c r="B86" s="35" t="str">
        <f>VLOOKUP($A86,請求書等医療機関一覧用!$B:$AO,B$4,FALSE)</f>
        <v>おがわ内科</v>
      </c>
      <c r="C86" s="45" t="str">
        <f>VLOOKUP($A86,請求書等医療機関一覧用!$B:$AO,C$4,FALSE)</f>
        <v>みどりの</v>
      </c>
      <c r="D86" s="45" t="str">
        <f>VLOOKUP($A86,請求書等医療機関一覧用!$B:$AO,D$4,FALSE)</f>
        <v>839-3770</v>
      </c>
      <c r="E86" s="45" t="str">
        <f>IF(VLOOKUP($A86,請求書等医療機関一覧用!$B:$AO,E$4,FALSE)="○","ロ","")</f>
        <v/>
      </c>
      <c r="F86" s="45" t="str">
        <f>IF(VLOOKUP($A86,請求書等医療機関一覧用!$B:$AO,F$4,FALSE)="○","ヒ","")</f>
        <v/>
      </c>
      <c r="G86" s="45" t="str">
        <f>IF(VLOOKUP($A86,請求書等医療機関一覧用!$B:$AO,G$4,FALSE)="○","小肺","")</f>
        <v/>
      </c>
      <c r="H86" s="45" t="str">
        <f>IF(VLOOKUP($A86,請求書等医療機関一覧用!$B:$AO,H$4,FALSE)="○","Ｂ肝","")</f>
        <v/>
      </c>
      <c r="I86" s="45" t="str">
        <f>IF(VLOOKUP($A86,請求書等医療機関一覧用!$B:$AO,I$4,FALSE)="○","五","")</f>
        <v/>
      </c>
      <c r="J86" s="45" t="str">
        <f>IF(VLOOKUP($A86,請求書等医療機関一覧用!$B:$AO,J$4,FALSE)="○","BCG","")</f>
        <v/>
      </c>
      <c r="K86" s="45" t="str">
        <f>IF(VLOOKUP($A86,請求書等医療機関一覧用!$B:$AO,K$4,FALSE)="○","MR","")</f>
        <v/>
      </c>
      <c r="L86" s="45" t="str">
        <f>IF(VLOOKUP($A86,請求書等医療機関一覧用!$B:$AO,L$4,FALSE)="○","水","")</f>
        <v/>
      </c>
      <c r="M86" s="45" t="str">
        <f>IF(VLOOKUP($A86,請求書等医療機関一覧用!$B:$AO,M$4,FALSE)="○","日","")</f>
        <v>日</v>
      </c>
      <c r="N86" s="45" t="str">
        <f>IF(VLOOKUP($A86,請求書等医療機関一覧用!$B:$AO,N$4,FALSE)="○","二","")</f>
        <v/>
      </c>
      <c r="O86" s="45" t="str">
        <f>IF(VLOOKUP($A86,請求書等医療機関一覧用!$B:$AO,O$4,FALSE)="○","ＨPV","")</f>
        <v>ＨPV</v>
      </c>
      <c r="P86" s="45" t="str">
        <f>IF(VLOOKUP($A86,請求書等医療機関一覧用!$B:$AO,P$4,FALSE)="○","RS","")</f>
        <v/>
      </c>
      <c r="Q86" s="325" t="str">
        <f>IF(VLOOKUP($A86,請求書等医療機関一覧用!$B:$AO,Q$4,FALSE)="○","小イ不","")</f>
        <v>小イ不</v>
      </c>
      <c r="R86" s="325" t="str">
        <f>IF(VLOOKUP($A86,請求書等医療機関一覧用!$B:$AO,R$4,FALSE)="○","小イ生","")</f>
        <v>小イ生</v>
      </c>
      <c r="S86" s="45" t="str">
        <f>IF(VLOOKUP($A86,請求書等医療機関一覧用!$B:$AO,S$4,FALSE)="○","お","")</f>
        <v/>
      </c>
      <c r="T86" s="45" t="str">
        <f>IF(VLOOKUP($A86,請求書等医療機関一覧用!$B:$AO,T$4,FALSE)="○","高肺","")</f>
        <v>高肺</v>
      </c>
      <c r="U86" s="45" t="str">
        <f>IF(VLOOKUP($A86,請求書等医療機関一覧用!$B:$AO,U$4,FALSE)="○","帯生","")</f>
        <v>帯生</v>
      </c>
      <c r="V86" s="45" t="str">
        <f>IF(VLOOKUP($A86,請求書等医療機関一覧用!$B:$AO,V$4,FALSE)="○","帯不","")</f>
        <v>帯不</v>
      </c>
      <c r="W86" s="325" t="str">
        <f>IF(VLOOKUP($A86,請求書等医療機関一覧用!$B:$AO,W$4,FALSE)="○","高イ不","")</f>
        <v>高イ不</v>
      </c>
      <c r="X86" s="325" t="str">
        <f>IF(VLOOKUP($A86,請求書等医療機関一覧用!$B:$AO,X$4,FALSE)="○","高イ高","")</f>
        <v>高イ高</v>
      </c>
      <c r="Y86" s="45" t="str">
        <f>IF(VLOOKUP($A86,請求書等医療機関一覧用!$B:$AO,Y$4,FALSE)="○","コ","")</f>
        <v>コ</v>
      </c>
      <c r="Z86" s="36" t="str">
        <f>IF(VLOOKUP($A86,請求書等医療機関一覧用!$B:$AO,Z$4,FALSE)="","",VLOOKUP($A86,請求書等医療機関一覧用!$B:$AO,Z$4,FALSE))</f>
        <v>日本脳炎は2期と特例のみ。小児インフルは小学生以上。高齢者はすべてかかりつけの方のみ。</v>
      </c>
      <c r="AA86">
        <f t="shared" si="3"/>
        <v>11</v>
      </c>
    </row>
    <row r="87" spans="1:27" ht="28.5" customHeight="1">
      <c r="A87" s="43" t="s">
        <v>508</v>
      </c>
      <c r="B87" s="35" t="str">
        <f>VLOOKUP($A87,請求書等医療機関一覧用!$B:$AO,B$4,FALSE)</f>
        <v>学園の森キッズクリニック</v>
      </c>
      <c r="C87" s="45" t="str">
        <f>VLOOKUP($A87,請求書等医療機関一覧用!$B:$AO,C$4,FALSE)</f>
        <v>学園の森</v>
      </c>
      <c r="D87" s="45" t="str">
        <f>VLOOKUP($A87,請求書等医療機関一覧用!$B:$AO,D$4,FALSE)</f>
        <v>856-7100</v>
      </c>
      <c r="E87" s="45" t="str">
        <f>IF(VLOOKUP($A87,請求書等医療機関一覧用!$B:$AO,E$4,FALSE)="○","ロ","")</f>
        <v>ロ</v>
      </c>
      <c r="F87" s="45" t="str">
        <f>IF(VLOOKUP($A87,請求書等医療機関一覧用!$B:$AO,F$4,FALSE)="○","ヒ","")</f>
        <v/>
      </c>
      <c r="G87" s="45" t="str">
        <f>IF(VLOOKUP($A87,請求書等医療機関一覧用!$B:$AO,G$4,FALSE)="○","小肺","")</f>
        <v>小肺</v>
      </c>
      <c r="H87" s="45" t="str">
        <f>IF(VLOOKUP($A87,請求書等医療機関一覧用!$B:$AO,H$4,FALSE)="○","Ｂ肝","")</f>
        <v>Ｂ肝</v>
      </c>
      <c r="I87" s="45" t="str">
        <f>IF(VLOOKUP($A87,請求書等医療機関一覧用!$B:$AO,I$4,FALSE)="○","五","")</f>
        <v>五</v>
      </c>
      <c r="J87" s="45" t="str">
        <f>IF(VLOOKUP($A87,請求書等医療機関一覧用!$B:$AO,J$4,FALSE)="○","BCG","")</f>
        <v>BCG</v>
      </c>
      <c r="K87" s="45" t="str">
        <f>IF(VLOOKUP($A87,請求書等医療機関一覧用!$B:$AO,K$4,FALSE)="○","MR","")</f>
        <v>MR</v>
      </c>
      <c r="L87" s="45" t="str">
        <f>IF(VLOOKUP($A87,請求書等医療機関一覧用!$B:$AO,L$4,FALSE)="○","水","")</f>
        <v>水</v>
      </c>
      <c r="M87" s="45" t="str">
        <f>IF(VLOOKUP($A87,請求書等医療機関一覧用!$B:$AO,M$4,FALSE)="○","日","")</f>
        <v>日</v>
      </c>
      <c r="N87" s="45" t="str">
        <f>IF(VLOOKUP($A87,請求書等医療機関一覧用!$B:$AO,N$4,FALSE)="○","二","")</f>
        <v>二</v>
      </c>
      <c r="O87" s="45" t="str">
        <f>IF(VLOOKUP($A87,請求書等医療機関一覧用!$B:$AO,O$4,FALSE)="○","ＨPV","")</f>
        <v>ＨPV</v>
      </c>
      <c r="P87" s="45" t="str">
        <f>IF(VLOOKUP($A87,請求書等医療機関一覧用!$B:$AO,P$4,FALSE)="○","RS","")</f>
        <v/>
      </c>
      <c r="Q87" s="325" t="str">
        <f>IF(VLOOKUP($A87,請求書等医療機関一覧用!$B:$AO,Q$4,FALSE)="○","小イ不","")</f>
        <v>小イ不</v>
      </c>
      <c r="R87" s="325" t="str">
        <f>IF(VLOOKUP($A87,請求書等医療機関一覧用!$B:$AO,R$4,FALSE)="○","小イ生","")</f>
        <v>小イ生</v>
      </c>
      <c r="S87" s="45" t="str">
        <f>IF(VLOOKUP($A87,請求書等医療機関一覧用!$B:$AO,S$4,FALSE)="○","お","")</f>
        <v>お</v>
      </c>
      <c r="T87" s="45" t="str">
        <f>IF(VLOOKUP($A87,請求書等医療機関一覧用!$B:$AO,T$4,FALSE)="○","高肺","")</f>
        <v/>
      </c>
      <c r="U87" s="45" t="str">
        <f>IF(VLOOKUP($A87,請求書等医療機関一覧用!$B:$AO,U$4,FALSE)="○","帯生","")</f>
        <v/>
      </c>
      <c r="V87" s="45" t="str">
        <f>IF(VLOOKUP($A87,請求書等医療機関一覧用!$B:$AO,V$4,FALSE)="○","帯不","")</f>
        <v/>
      </c>
      <c r="W87" s="325" t="str">
        <f>IF(VLOOKUP($A87,請求書等医療機関一覧用!$B:$AO,W$4,FALSE)="○","高イ不","")</f>
        <v/>
      </c>
      <c r="X87" s="325" t="str">
        <f>IF(VLOOKUP($A87,請求書等医療機関一覧用!$B:$AO,X$4,FALSE)="○","高イ高","")</f>
        <v/>
      </c>
      <c r="Y87" s="45" t="str">
        <f>IF(VLOOKUP($A87,請求書等医療機関一覧用!$B:$AO,Y$4,FALSE)="○","コ","")</f>
        <v/>
      </c>
      <c r="Z87" s="36" t="str">
        <f>IF(VLOOKUP($A87,請求書等医療機関一覧用!$B:$AO,Z$4,FALSE)="","",VLOOKUP($A87,請求書等医療機関一覧用!$B:$AO,Z$4,FALSE))</f>
        <v/>
      </c>
      <c r="AA87">
        <f t="shared" si="3"/>
        <v>12</v>
      </c>
    </row>
    <row r="88" spans="1:27" ht="28.5">
      <c r="A88" s="43" t="s">
        <v>511</v>
      </c>
      <c r="B88" s="35" t="str">
        <f>VLOOKUP($A88,請求書等医療機関一覧用!$B:$AO,B$4,FALSE)</f>
        <v>がじゅまるクリニックつくば</v>
      </c>
      <c r="C88" s="45" t="str">
        <f>VLOOKUP($A88,請求書等医療機関一覧用!$B:$AO,C$4,FALSE)</f>
        <v>みどりの中央</v>
      </c>
      <c r="D88" s="45" t="str">
        <f>VLOOKUP($A88,請求書等医療機関一覧用!$B:$AO,D$4,FALSE)</f>
        <v>893-4159</v>
      </c>
      <c r="E88" s="45" t="str">
        <f>IF(VLOOKUP($A88,請求書等医療機関一覧用!$B:$AO,E$4,FALSE)="○","ロ","")</f>
        <v/>
      </c>
      <c r="F88" s="45" t="str">
        <f>IF(VLOOKUP($A88,請求書等医療機関一覧用!$B:$AO,F$4,FALSE)="○","ヒ","")</f>
        <v/>
      </c>
      <c r="G88" s="45" t="str">
        <f>IF(VLOOKUP($A88,請求書等医療機関一覧用!$B:$AO,G$4,FALSE)="○","小肺","")</f>
        <v/>
      </c>
      <c r="H88" s="45" t="str">
        <f>IF(VLOOKUP($A88,請求書等医療機関一覧用!$B:$AO,H$4,FALSE)="○","Ｂ肝","")</f>
        <v/>
      </c>
      <c r="I88" s="45" t="str">
        <f>IF(VLOOKUP($A88,請求書等医療機関一覧用!$B:$AO,I$4,FALSE)="○","五","")</f>
        <v/>
      </c>
      <c r="J88" s="45" t="str">
        <f>IF(VLOOKUP($A88,請求書等医療機関一覧用!$B:$AO,J$4,FALSE)="○","BCG","")</f>
        <v/>
      </c>
      <c r="K88" s="45" t="str">
        <f>IF(VLOOKUP($A88,請求書等医療機関一覧用!$B:$AO,K$4,FALSE)="○","MR","")</f>
        <v>MR</v>
      </c>
      <c r="L88" s="45" t="str">
        <f>IF(VLOOKUP($A88,請求書等医療機関一覧用!$B:$AO,L$4,FALSE)="○","水","")</f>
        <v/>
      </c>
      <c r="M88" s="45" t="str">
        <f>IF(VLOOKUP($A88,請求書等医療機関一覧用!$B:$AO,M$4,FALSE)="○","日","")</f>
        <v>日</v>
      </c>
      <c r="N88" s="45" t="str">
        <f>IF(VLOOKUP($A88,請求書等医療機関一覧用!$B:$AO,N$4,FALSE)="○","二","")</f>
        <v>二</v>
      </c>
      <c r="O88" s="45" t="str">
        <f>IF(VLOOKUP($A88,請求書等医療機関一覧用!$B:$AO,O$4,FALSE)="○","ＨPV","")</f>
        <v/>
      </c>
      <c r="P88" s="45" t="str">
        <f>IF(VLOOKUP($A88,請求書等医療機関一覧用!$B:$AO,P$4,FALSE)="○","RS","")</f>
        <v/>
      </c>
      <c r="Q88" s="325" t="str">
        <f>IF(VLOOKUP($A88,請求書等医療機関一覧用!$B:$AO,Q$4,FALSE)="○","小イ不","")</f>
        <v>小イ不</v>
      </c>
      <c r="R88" s="325" t="str">
        <f>IF(VLOOKUP($A88,請求書等医療機関一覧用!$B:$AO,R$4,FALSE)="○","小イ生","")</f>
        <v/>
      </c>
      <c r="S88" s="45" t="str">
        <f>IF(VLOOKUP($A88,請求書等医療機関一覧用!$B:$AO,S$4,FALSE)="○","お","")</f>
        <v>お</v>
      </c>
      <c r="T88" s="45" t="str">
        <f>IF(VLOOKUP($A88,請求書等医療機関一覧用!$B:$AO,T$4,FALSE)="○","高肺","")</f>
        <v>高肺</v>
      </c>
      <c r="U88" s="45" t="str">
        <f>IF(VLOOKUP($A88,請求書等医療機関一覧用!$B:$AO,U$4,FALSE)="○","帯生","")</f>
        <v/>
      </c>
      <c r="V88" s="45" t="str">
        <f>IF(VLOOKUP($A88,請求書等医療機関一覧用!$B:$AO,V$4,FALSE)="○","帯不","")</f>
        <v>帯不</v>
      </c>
      <c r="W88" s="325" t="str">
        <f>IF(VLOOKUP($A88,請求書等医療機関一覧用!$B:$AO,W$4,FALSE)="○","高イ不","")</f>
        <v>高イ不</v>
      </c>
      <c r="X88" s="325" t="str">
        <f>IF(VLOOKUP($A88,請求書等医療機関一覧用!$B:$AO,X$4,FALSE)="○","高イ高","")</f>
        <v/>
      </c>
      <c r="Y88" s="45" t="str">
        <f>IF(VLOOKUP($A88,請求書等医療機関一覧用!$B:$AO,Y$4,FALSE)="○","コ","")</f>
        <v>コ</v>
      </c>
      <c r="Z88" s="36" t="str">
        <f>IF(VLOOKUP($A88,請求書等医療機関一覧用!$B:$AO,Z$4,FALSE)="","",VLOOKUP($A88,請求書等医療機関一覧用!$B:$AO,Z$4,FALSE))</f>
        <v>３歳以上。麻しん風しんは2期のみ。</v>
      </c>
      <c r="AA88">
        <f t="shared" si="3"/>
        <v>13</v>
      </c>
    </row>
    <row r="89" spans="1:27">
      <c r="A89" s="43" t="s">
        <v>512</v>
      </c>
      <c r="B89" s="35" t="str">
        <f>VLOOKUP($A89,請求書等医療機関一覧用!$B:$AO,B$4,FALSE)</f>
        <v>かつらぎクリニック</v>
      </c>
      <c r="C89" s="45" t="str">
        <f>VLOOKUP($A89,請求書等医療機関一覧用!$B:$AO,C$4,FALSE)</f>
        <v>苅間</v>
      </c>
      <c r="D89" s="45" t="str">
        <f>VLOOKUP($A89,請求書等医療機関一覧用!$B:$AO,D$4,FALSE)</f>
        <v>852-1105</v>
      </c>
      <c r="E89" s="45" t="str">
        <f>IF(VLOOKUP($A89,請求書等医療機関一覧用!$B:$AO,E$4,FALSE)="○","ロ","")</f>
        <v>ロ</v>
      </c>
      <c r="F89" s="45" t="str">
        <f>IF(VLOOKUP($A89,請求書等医療機関一覧用!$B:$AO,F$4,FALSE)="○","ヒ","")</f>
        <v>ヒ</v>
      </c>
      <c r="G89" s="45" t="str">
        <f>IF(VLOOKUP($A89,請求書等医療機関一覧用!$B:$AO,G$4,FALSE)="○","小肺","")</f>
        <v>小肺</v>
      </c>
      <c r="H89" s="45" t="str">
        <f>IF(VLOOKUP($A89,請求書等医療機関一覧用!$B:$AO,H$4,FALSE)="○","Ｂ肝","")</f>
        <v>Ｂ肝</v>
      </c>
      <c r="I89" s="45" t="str">
        <f>IF(VLOOKUP($A89,請求書等医療機関一覧用!$B:$AO,I$4,FALSE)="○","五","")</f>
        <v>五</v>
      </c>
      <c r="J89" s="45" t="str">
        <f>IF(VLOOKUP($A89,請求書等医療機関一覧用!$B:$AO,J$4,FALSE)="○","BCG","")</f>
        <v>BCG</v>
      </c>
      <c r="K89" s="45" t="str">
        <f>IF(VLOOKUP($A89,請求書等医療機関一覧用!$B:$AO,K$4,FALSE)="○","MR","")</f>
        <v>MR</v>
      </c>
      <c r="L89" s="45" t="str">
        <f>IF(VLOOKUP($A89,請求書等医療機関一覧用!$B:$AO,L$4,FALSE)="○","水","")</f>
        <v>水</v>
      </c>
      <c r="M89" s="45" t="str">
        <f>IF(VLOOKUP($A89,請求書等医療機関一覧用!$B:$AO,M$4,FALSE)="○","日","")</f>
        <v>日</v>
      </c>
      <c r="N89" s="45" t="str">
        <f>IF(VLOOKUP($A89,請求書等医療機関一覧用!$B:$AO,N$4,FALSE)="○","二","")</f>
        <v>二</v>
      </c>
      <c r="O89" s="45" t="str">
        <f>IF(VLOOKUP($A89,請求書等医療機関一覧用!$B:$AO,O$4,FALSE)="○","ＨPV","")</f>
        <v>ＨPV</v>
      </c>
      <c r="P89" s="45" t="str">
        <f>IF(VLOOKUP($A89,請求書等医療機関一覧用!$B:$AO,P$4,FALSE)="○","RS","")</f>
        <v>RS</v>
      </c>
      <c r="Q89" s="325" t="str">
        <f>IF(VLOOKUP($A89,請求書等医療機関一覧用!$B:$AO,Q$4,FALSE)="○","小イ不","")</f>
        <v>小イ不</v>
      </c>
      <c r="R89" s="325" t="str">
        <f>IF(VLOOKUP($A89,請求書等医療機関一覧用!$B:$AO,R$4,FALSE)="○","小イ生","")</f>
        <v>小イ生</v>
      </c>
      <c r="S89" s="45" t="str">
        <f>IF(VLOOKUP($A89,請求書等医療機関一覧用!$B:$AO,S$4,FALSE)="○","お","")</f>
        <v>お</v>
      </c>
      <c r="T89" s="45" t="str">
        <f>IF(VLOOKUP($A89,請求書等医療機関一覧用!$B:$AO,T$4,FALSE)="○","高肺","")</f>
        <v>高肺</v>
      </c>
      <c r="U89" s="45" t="str">
        <f>IF(VLOOKUP($A89,請求書等医療機関一覧用!$B:$AO,U$4,FALSE)="○","帯生","")</f>
        <v>帯生</v>
      </c>
      <c r="V89" s="45" t="str">
        <f>IF(VLOOKUP($A89,請求書等医療機関一覧用!$B:$AO,V$4,FALSE)="○","帯不","")</f>
        <v>帯不</v>
      </c>
      <c r="W89" s="325" t="str">
        <f>IF(VLOOKUP($A89,請求書等医療機関一覧用!$B:$AO,W$4,FALSE)="○","高イ不","")</f>
        <v>高イ不</v>
      </c>
      <c r="X89" s="325" t="str">
        <f>IF(VLOOKUP($A89,請求書等医療機関一覧用!$B:$AO,X$4,FALSE)="○","高イ高","")</f>
        <v>高イ高</v>
      </c>
      <c r="Y89" s="45" t="str">
        <f>IF(VLOOKUP($A89,請求書等医療機関一覧用!$B:$AO,Y$4,FALSE)="○","コ","")</f>
        <v>コ</v>
      </c>
      <c r="Z89" s="36" t="str">
        <f>IF(VLOOKUP($A89,請求書等医療機関一覧用!$B:$AO,Z$4,FALSE)="","",VLOOKUP($A89,請求書等医療機関一覧用!$B:$AO,Z$4,FALSE))</f>
        <v/>
      </c>
      <c r="AA89">
        <f t="shared" si="3"/>
        <v>14</v>
      </c>
    </row>
    <row r="90" spans="1:27">
      <c r="A90" s="43" t="s">
        <v>514</v>
      </c>
      <c r="B90" s="35" t="str">
        <f>VLOOKUP($A90,請求書等医療機関一覧用!$B:$AO,B$4,FALSE)</f>
        <v>川井クリニック</v>
      </c>
      <c r="C90" s="45" t="str">
        <f>VLOOKUP($A90,請求書等医療機関一覧用!$B:$AO,C$4,FALSE)</f>
        <v>東平塚</v>
      </c>
      <c r="D90" s="45" t="str">
        <f>VLOOKUP($A90,請求書等医療機関一覧用!$B:$AO,D$4,FALSE)</f>
        <v>854-1881</v>
      </c>
      <c r="E90" s="45" t="str">
        <f>IF(VLOOKUP($A90,請求書等医療機関一覧用!$B:$AO,E$4,FALSE)="○","ロ","")</f>
        <v/>
      </c>
      <c r="F90" s="45" t="str">
        <f>IF(VLOOKUP($A90,請求書等医療機関一覧用!$B:$AO,F$4,FALSE)="○","ヒ","")</f>
        <v/>
      </c>
      <c r="G90" s="45" t="str">
        <f>IF(VLOOKUP($A90,請求書等医療機関一覧用!$B:$AO,G$4,FALSE)="○","小肺","")</f>
        <v/>
      </c>
      <c r="H90" s="45" t="str">
        <f>IF(VLOOKUP($A90,請求書等医療機関一覧用!$B:$AO,H$4,FALSE)="○","Ｂ肝","")</f>
        <v/>
      </c>
      <c r="I90" s="45" t="str">
        <f>IF(VLOOKUP($A90,請求書等医療機関一覧用!$B:$AO,I$4,FALSE)="○","五","")</f>
        <v/>
      </c>
      <c r="J90" s="45" t="str">
        <f>IF(VLOOKUP($A90,請求書等医療機関一覧用!$B:$AO,J$4,FALSE)="○","BCG","")</f>
        <v/>
      </c>
      <c r="K90" s="45" t="str">
        <f>IF(VLOOKUP($A90,請求書等医療機関一覧用!$B:$AO,K$4,FALSE)="○","MR","")</f>
        <v/>
      </c>
      <c r="L90" s="45" t="str">
        <f>IF(VLOOKUP($A90,請求書等医療機関一覧用!$B:$AO,L$4,FALSE)="○","水","")</f>
        <v/>
      </c>
      <c r="M90" s="45" t="str">
        <f>IF(VLOOKUP($A90,請求書等医療機関一覧用!$B:$AO,M$4,FALSE)="○","日","")</f>
        <v/>
      </c>
      <c r="N90" s="45" t="str">
        <f>IF(VLOOKUP($A90,請求書等医療機関一覧用!$B:$AO,N$4,FALSE)="○","二","")</f>
        <v/>
      </c>
      <c r="O90" s="45" t="str">
        <f>IF(VLOOKUP($A90,請求書等医療機関一覧用!$B:$AO,O$4,FALSE)="○","ＨPV","")</f>
        <v/>
      </c>
      <c r="P90" s="45" t="str">
        <f>IF(VLOOKUP($A90,請求書等医療機関一覧用!$B:$AO,P$4,FALSE)="○","RS","")</f>
        <v/>
      </c>
      <c r="Q90" s="325" t="str">
        <f>IF(VLOOKUP($A90,請求書等医療機関一覧用!$B:$AO,Q$4,FALSE)="○","小イ不","")</f>
        <v/>
      </c>
      <c r="R90" s="325" t="str">
        <f>IF(VLOOKUP($A90,請求書等医療機関一覧用!$B:$AO,R$4,FALSE)="○","小イ生","")</f>
        <v/>
      </c>
      <c r="S90" s="45" t="str">
        <f>IF(VLOOKUP($A90,請求書等医療機関一覧用!$B:$AO,S$4,FALSE)="○","お","")</f>
        <v/>
      </c>
      <c r="T90" s="45" t="str">
        <f>IF(VLOOKUP($A90,請求書等医療機関一覧用!$B:$AO,T$4,FALSE)="○","高肺","")</f>
        <v>高肺</v>
      </c>
      <c r="U90" s="45" t="str">
        <f>IF(VLOOKUP($A90,請求書等医療機関一覧用!$B:$AO,U$4,FALSE)="○","帯生","")</f>
        <v>帯生</v>
      </c>
      <c r="V90" s="45" t="str">
        <f>IF(VLOOKUP($A90,請求書等医療機関一覧用!$B:$AO,V$4,FALSE)="○","帯不","")</f>
        <v>帯不</v>
      </c>
      <c r="W90" s="325" t="str">
        <f>IF(VLOOKUP($A90,請求書等医療機関一覧用!$B:$AO,W$4,FALSE)="○","高イ不","")</f>
        <v>高イ不</v>
      </c>
      <c r="X90" s="325" t="str">
        <f>IF(VLOOKUP($A90,請求書等医療機関一覧用!$B:$AO,X$4,FALSE)="○","高イ高","")</f>
        <v/>
      </c>
      <c r="Y90" s="45" t="str">
        <f>IF(VLOOKUP($A90,請求書等医療機関一覧用!$B:$AO,Y$4,FALSE)="○","コ","")</f>
        <v>コ</v>
      </c>
      <c r="Z90" s="36" t="str">
        <f>IF(VLOOKUP($A90,請求書等医療機関一覧用!$B:$AO,Z$4,FALSE)="","",VLOOKUP($A90,請求書等医療機関一覧用!$B:$AO,Z$4,FALSE))</f>
        <v>かかりつけの方のみ</v>
      </c>
      <c r="AA90">
        <f t="shared" si="3"/>
        <v>15</v>
      </c>
    </row>
    <row r="91" spans="1:27" ht="28.5">
      <c r="A91" s="43" t="s">
        <v>515</v>
      </c>
      <c r="B91" s="35" t="str">
        <f>VLOOKUP($A91,請求書等医療機関一覧用!$B:$AO,B$4,FALSE)</f>
        <v>きくち呼吸器内科クリニック</v>
      </c>
      <c r="C91" s="45" t="str">
        <f>VLOOKUP($A91,請求書等医療機関一覧用!$B:$AO,C$4,FALSE)</f>
        <v>島名</v>
      </c>
      <c r="D91" s="45" t="str">
        <f>VLOOKUP($A91,請求書等医療機関一覧用!$B:$AO,D$4,FALSE)</f>
        <v>846-2780</v>
      </c>
      <c r="E91" s="45" t="str">
        <f>IF(VLOOKUP($A91,請求書等医療機関一覧用!$B:$AO,E$4,FALSE)="○","ロ","")</f>
        <v/>
      </c>
      <c r="F91" s="45" t="str">
        <f>IF(VLOOKUP($A91,請求書等医療機関一覧用!$B:$AO,F$4,FALSE)="○","ヒ","")</f>
        <v/>
      </c>
      <c r="G91" s="45" t="str">
        <f>IF(VLOOKUP($A91,請求書等医療機関一覧用!$B:$AO,G$4,FALSE)="○","小肺","")</f>
        <v/>
      </c>
      <c r="H91" s="45" t="str">
        <f>IF(VLOOKUP($A91,請求書等医療機関一覧用!$B:$AO,H$4,FALSE)="○","Ｂ肝","")</f>
        <v/>
      </c>
      <c r="I91" s="45" t="str">
        <f>IF(VLOOKUP($A91,請求書等医療機関一覧用!$B:$AO,I$4,FALSE)="○","五","")</f>
        <v/>
      </c>
      <c r="J91" s="45" t="str">
        <f>IF(VLOOKUP($A91,請求書等医療機関一覧用!$B:$AO,J$4,FALSE)="○","BCG","")</f>
        <v/>
      </c>
      <c r="K91" s="45" t="str">
        <f>IF(VLOOKUP($A91,請求書等医療機関一覧用!$B:$AO,K$4,FALSE)="○","MR","")</f>
        <v>MR</v>
      </c>
      <c r="L91" s="45" t="str">
        <f>IF(VLOOKUP($A91,請求書等医療機関一覧用!$B:$AO,L$4,FALSE)="○","水","")</f>
        <v/>
      </c>
      <c r="M91" s="45" t="str">
        <f>IF(VLOOKUP($A91,請求書等医療機関一覧用!$B:$AO,M$4,FALSE)="○","日","")</f>
        <v>日</v>
      </c>
      <c r="N91" s="45" t="str">
        <f>IF(VLOOKUP($A91,請求書等医療機関一覧用!$B:$AO,N$4,FALSE)="○","二","")</f>
        <v>二</v>
      </c>
      <c r="O91" s="45" t="str">
        <f>IF(VLOOKUP($A91,請求書等医療機関一覧用!$B:$AO,O$4,FALSE)="○","ＨPV","")</f>
        <v>ＨPV</v>
      </c>
      <c r="P91" s="45" t="str">
        <f>IF(VLOOKUP($A91,請求書等医療機関一覧用!$B:$AO,P$4,FALSE)="○","RS","")</f>
        <v/>
      </c>
      <c r="Q91" s="325" t="str">
        <f>IF(VLOOKUP($A91,請求書等医療機関一覧用!$B:$AO,Q$4,FALSE)="○","小イ不","")</f>
        <v>小イ不</v>
      </c>
      <c r="R91" s="325" t="str">
        <f>IF(VLOOKUP($A91,請求書等医療機関一覧用!$B:$AO,R$4,FALSE)="○","小イ生","")</f>
        <v/>
      </c>
      <c r="S91" s="45" t="str">
        <f>IF(VLOOKUP($A91,請求書等医療機関一覧用!$B:$AO,S$4,FALSE)="○","お","")</f>
        <v>お</v>
      </c>
      <c r="T91" s="45" t="str">
        <f>IF(VLOOKUP($A91,請求書等医療機関一覧用!$B:$AO,T$4,FALSE)="○","高肺","")</f>
        <v>高肺</v>
      </c>
      <c r="U91" s="45" t="str">
        <f>IF(VLOOKUP($A91,請求書等医療機関一覧用!$B:$AO,U$4,FALSE)="○","帯生","")</f>
        <v>帯生</v>
      </c>
      <c r="V91" s="45" t="str">
        <f>IF(VLOOKUP($A91,請求書等医療機関一覧用!$B:$AO,V$4,FALSE)="○","帯不","")</f>
        <v>帯不</v>
      </c>
      <c r="W91" s="325" t="str">
        <f>IF(VLOOKUP($A91,請求書等医療機関一覧用!$B:$AO,W$4,FALSE)="○","高イ不","")</f>
        <v>高イ不</v>
      </c>
      <c r="X91" s="325" t="str">
        <f>IF(VLOOKUP($A91,請求書等医療機関一覧用!$B:$AO,X$4,FALSE)="○","高イ高","")</f>
        <v>高イ高</v>
      </c>
      <c r="Y91" s="45" t="str">
        <f>IF(VLOOKUP($A91,請求書等医療機関一覧用!$B:$AO,Y$4,FALSE)="○","コ","")</f>
        <v>コ</v>
      </c>
      <c r="Z91" s="36" t="str">
        <f>IF(VLOOKUP($A91,請求書等医療機関一覧用!$B:$AO,Z$4,FALSE)="","",VLOOKUP($A91,請求書等医療機関一覧用!$B:$AO,Z$4,FALSE))</f>
        <v>MRは２期のみ</v>
      </c>
      <c r="AA91">
        <f t="shared" si="3"/>
        <v>16</v>
      </c>
    </row>
    <row r="92" spans="1:27">
      <c r="A92" s="43" t="s">
        <v>516</v>
      </c>
      <c r="B92" s="35" t="str">
        <f>VLOOKUP($A92,請求書等医療機関一覧用!$B:$AO,B$4,FALSE)</f>
        <v>菊池内科クリニック</v>
      </c>
      <c r="C92" s="45" t="str">
        <f>VLOOKUP($A92,請求書等医療機関一覧用!$B:$AO,C$4,FALSE)</f>
        <v>谷田部</v>
      </c>
      <c r="D92" s="45" t="str">
        <f>VLOOKUP($A92,請求書等医療機関一覧用!$B:$AO,D$4,FALSE)</f>
        <v>839-5070</v>
      </c>
      <c r="E92" s="45" t="str">
        <f>IF(VLOOKUP($A92,請求書等医療機関一覧用!$B:$AO,E$4,FALSE)="○","ロ","")</f>
        <v/>
      </c>
      <c r="F92" s="45" t="str">
        <f>IF(VLOOKUP($A92,請求書等医療機関一覧用!$B:$AO,F$4,FALSE)="○","ヒ","")</f>
        <v/>
      </c>
      <c r="G92" s="45" t="str">
        <f>IF(VLOOKUP($A92,請求書等医療機関一覧用!$B:$AO,G$4,FALSE)="○","小肺","")</f>
        <v/>
      </c>
      <c r="H92" s="45" t="str">
        <f>IF(VLOOKUP($A92,請求書等医療機関一覧用!$B:$AO,H$4,FALSE)="○","Ｂ肝","")</f>
        <v/>
      </c>
      <c r="I92" s="45" t="str">
        <f>IF(VLOOKUP($A92,請求書等医療機関一覧用!$B:$AO,I$4,FALSE)="○","五","")</f>
        <v/>
      </c>
      <c r="J92" s="45" t="str">
        <f>IF(VLOOKUP($A92,請求書等医療機関一覧用!$B:$AO,J$4,FALSE)="○","BCG","")</f>
        <v/>
      </c>
      <c r="K92" s="45" t="str">
        <f>IF(VLOOKUP($A92,請求書等医療機関一覧用!$B:$AO,K$4,FALSE)="○","MR","")</f>
        <v/>
      </c>
      <c r="L92" s="45" t="str">
        <f>IF(VLOOKUP($A92,請求書等医療機関一覧用!$B:$AO,L$4,FALSE)="○","水","")</f>
        <v/>
      </c>
      <c r="M92" s="45" t="str">
        <f>IF(VLOOKUP($A92,請求書等医療機関一覧用!$B:$AO,M$4,FALSE)="○","日","")</f>
        <v/>
      </c>
      <c r="N92" s="45" t="str">
        <f>IF(VLOOKUP($A92,請求書等医療機関一覧用!$B:$AO,N$4,FALSE)="○","二","")</f>
        <v/>
      </c>
      <c r="O92" s="45" t="str">
        <f>IF(VLOOKUP($A92,請求書等医療機関一覧用!$B:$AO,O$4,FALSE)="○","ＨPV","")</f>
        <v>ＨPV</v>
      </c>
      <c r="P92" s="45" t="str">
        <f>IF(VLOOKUP($A92,請求書等医療機関一覧用!$B:$AO,P$4,FALSE)="○","RS","")</f>
        <v/>
      </c>
      <c r="Q92" s="325" t="str">
        <f>IF(VLOOKUP($A92,請求書等医療機関一覧用!$B:$AO,Q$4,FALSE)="○","小イ不","")</f>
        <v>小イ不</v>
      </c>
      <c r="R92" s="325" t="str">
        <f>IF(VLOOKUP($A92,請求書等医療機関一覧用!$B:$AO,R$4,FALSE)="○","小イ生","")</f>
        <v/>
      </c>
      <c r="S92" s="45" t="str">
        <f>IF(VLOOKUP($A92,請求書等医療機関一覧用!$B:$AO,S$4,FALSE)="○","お","")</f>
        <v/>
      </c>
      <c r="T92" s="45" t="str">
        <f>IF(VLOOKUP($A92,請求書等医療機関一覧用!$B:$AO,T$4,FALSE)="○","高肺","")</f>
        <v>高肺</v>
      </c>
      <c r="U92" s="45" t="str">
        <f>IF(VLOOKUP($A92,請求書等医療機関一覧用!$B:$AO,U$4,FALSE)="○","帯生","")</f>
        <v>帯生</v>
      </c>
      <c r="V92" s="45" t="str">
        <f>IF(VLOOKUP($A92,請求書等医療機関一覧用!$B:$AO,V$4,FALSE)="○","帯不","")</f>
        <v>帯不</v>
      </c>
      <c r="W92" s="325" t="str">
        <f>IF(VLOOKUP($A92,請求書等医療機関一覧用!$B:$AO,W$4,FALSE)="○","高イ不","")</f>
        <v>高イ不</v>
      </c>
      <c r="X92" s="325" t="str">
        <f>IF(VLOOKUP($A92,請求書等医療機関一覧用!$B:$AO,X$4,FALSE)="○","高イ高","")</f>
        <v/>
      </c>
      <c r="Y92" s="45" t="str">
        <f>IF(VLOOKUP($A92,請求書等医療機関一覧用!$B:$AO,Y$4,FALSE)="○","コ","")</f>
        <v>コ</v>
      </c>
      <c r="Z92" s="36" t="str">
        <f>IF(VLOOKUP($A92,請求書等医療機関一覧用!$B:$AO,Z$4,FALSE)="","",VLOOKUP($A92,請求書等医療機関一覧用!$B:$AO,Z$4,FALSE))</f>
        <v>小児インフルエンザは小学生以上</v>
      </c>
      <c r="AA92">
        <f t="shared" si="3"/>
        <v>17</v>
      </c>
    </row>
    <row r="93" spans="1:27" ht="29.25" customHeight="1">
      <c r="A93" s="43" t="s">
        <v>1999</v>
      </c>
      <c r="B93" s="35" t="str">
        <f>VLOOKUP($A93,請求書等医療機関一覧用!$B:$AO,B$4,FALSE)</f>
        <v>キャップスクリニック イーアスつくば</v>
      </c>
      <c r="C93" s="45" t="str">
        <f>VLOOKUP($A93,請求書等医療機関一覧用!$B:$AO,C$4,FALSE)</f>
        <v>研究学園</v>
      </c>
      <c r="D93" s="45" t="str">
        <f>VLOOKUP($A93,請求書等医療機関一覧用!$B:$AO,D$4,FALSE)</f>
        <v>886-7704</v>
      </c>
      <c r="E93" s="45" t="str">
        <f>IF(VLOOKUP($A93,請求書等医療機関一覧用!$B:$AO,E$4,FALSE)="○","ロ","")</f>
        <v>ロ</v>
      </c>
      <c r="F93" s="45" t="str">
        <f>IF(VLOOKUP($A93,請求書等医療機関一覧用!$B:$AO,F$4,FALSE)="○","ヒ","")</f>
        <v>ヒ</v>
      </c>
      <c r="G93" s="45" t="str">
        <f>IF(VLOOKUP($A93,請求書等医療機関一覧用!$B:$AO,G$4,FALSE)="○","小肺","")</f>
        <v>小肺</v>
      </c>
      <c r="H93" s="45" t="str">
        <f>IF(VLOOKUP($A93,請求書等医療機関一覧用!$B:$AO,H$4,FALSE)="○","Ｂ肝","")</f>
        <v>Ｂ肝</v>
      </c>
      <c r="I93" s="45" t="str">
        <f>IF(VLOOKUP($A93,請求書等医療機関一覧用!$B:$AO,I$4,FALSE)="○","五","")</f>
        <v>五</v>
      </c>
      <c r="J93" s="45" t="str">
        <f>IF(VLOOKUP($A93,請求書等医療機関一覧用!$B:$AO,J$4,FALSE)="○","BCG","")</f>
        <v>BCG</v>
      </c>
      <c r="K93" s="45" t="str">
        <f>IF(VLOOKUP($A93,請求書等医療機関一覧用!$B:$AO,K$4,FALSE)="○","MR","")</f>
        <v>MR</v>
      </c>
      <c r="L93" s="45" t="str">
        <f>IF(VLOOKUP($A93,請求書等医療機関一覧用!$B:$AO,L$4,FALSE)="○","水","")</f>
        <v>水</v>
      </c>
      <c r="M93" s="45" t="str">
        <f>IF(VLOOKUP($A93,請求書等医療機関一覧用!$B:$AO,M$4,FALSE)="○","日","")</f>
        <v>日</v>
      </c>
      <c r="N93" s="45" t="str">
        <f>IF(VLOOKUP($A93,請求書等医療機関一覧用!$B:$AO,N$4,FALSE)="○","二","")</f>
        <v>二</v>
      </c>
      <c r="O93" s="45" t="str">
        <f>IF(VLOOKUP($A93,請求書等医療機関一覧用!$B:$AO,O$4,FALSE)="○","ＨPV","")</f>
        <v>ＨPV</v>
      </c>
      <c r="P93" s="45" t="str">
        <f>IF(VLOOKUP($A93,請求書等医療機関一覧用!$B:$AO,P$4,FALSE)="○","RS","")</f>
        <v>RS</v>
      </c>
      <c r="Q93" s="325" t="str">
        <f>IF(VLOOKUP($A93,請求書等医療機関一覧用!$B:$AO,Q$4,FALSE)="○","小イ不","")</f>
        <v>小イ不</v>
      </c>
      <c r="R93" s="325" t="str">
        <f>IF(VLOOKUP($A93,請求書等医療機関一覧用!$B:$AO,R$4,FALSE)="○","小イ生","")</f>
        <v>小イ生</v>
      </c>
      <c r="S93" s="45" t="str">
        <f>IF(VLOOKUP($A93,請求書等医療機関一覧用!$B:$AO,S$4,FALSE)="○","お","")</f>
        <v>お</v>
      </c>
      <c r="T93" s="45" t="str">
        <f>IF(VLOOKUP($A93,請求書等医療機関一覧用!$B:$AO,T$4,FALSE)="○","高肺","")</f>
        <v>高肺</v>
      </c>
      <c r="U93" s="45" t="str">
        <f>IF(VLOOKUP($A93,請求書等医療機関一覧用!$B:$AO,U$4,FALSE)="○","帯生","")</f>
        <v>帯生</v>
      </c>
      <c r="V93" s="45" t="str">
        <f>IF(VLOOKUP($A93,請求書等医療機関一覧用!$B:$AO,V$4,FALSE)="○","帯不","")</f>
        <v>帯不</v>
      </c>
      <c r="W93" s="325" t="str">
        <f>IF(VLOOKUP($A93,請求書等医療機関一覧用!$B:$AO,W$4,FALSE)="○","高イ不","")</f>
        <v>高イ不</v>
      </c>
      <c r="X93" s="325" t="str">
        <f>IF(VLOOKUP($A93,請求書等医療機関一覧用!$B:$AO,X$4,FALSE)="○","高イ高","")</f>
        <v/>
      </c>
      <c r="Y93" s="45" t="str">
        <f>IF(VLOOKUP($A93,請求書等医療機関一覧用!$B:$AO,Y$4,FALSE)="○","コ","")</f>
        <v/>
      </c>
      <c r="Z93" s="36" t="str">
        <f>IF(VLOOKUP($A93,請求書等医療機関一覧用!$B:$AO,Z$4,FALSE)="","",VLOOKUP($A93,請求書等医療機関一覧用!$B:$AO,Z$4,FALSE))</f>
        <v/>
      </c>
      <c r="AA93">
        <f t="shared" si="3"/>
        <v>18</v>
      </c>
    </row>
    <row r="94" spans="1:27">
      <c r="A94" s="43" t="s">
        <v>520</v>
      </c>
      <c r="B94" s="35" t="str">
        <f>VLOOKUP($A94,請求書等医療機関一覧用!$B:$AO,B$4,FALSE)</f>
        <v>グレースクリニック</v>
      </c>
      <c r="C94" s="45" t="str">
        <f>VLOOKUP($A94,請求書等医療機関一覧用!$B:$AO,C$4,FALSE)</f>
        <v>下平塚</v>
      </c>
      <c r="D94" s="45" t="str">
        <f>VLOOKUP($A94,請求書等医療機関一覧用!$B:$AO,D$4,FALSE)</f>
        <v>896-7772</v>
      </c>
      <c r="E94" s="45" t="str">
        <f>IF(VLOOKUP($A94,請求書等医療機関一覧用!$B:$AO,E$4,FALSE)="○","ロ","")</f>
        <v/>
      </c>
      <c r="F94" s="45" t="str">
        <f>IF(VLOOKUP($A94,請求書等医療機関一覧用!$B:$AO,F$4,FALSE)="○","ヒ","")</f>
        <v/>
      </c>
      <c r="G94" s="45" t="str">
        <f>IF(VLOOKUP($A94,請求書等医療機関一覧用!$B:$AO,G$4,FALSE)="○","小肺","")</f>
        <v/>
      </c>
      <c r="H94" s="45" t="str">
        <f>IF(VLOOKUP($A94,請求書等医療機関一覧用!$B:$AO,H$4,FALSE)="○","Ｂ肝","")</f>
        <v/>
      </c>
      <c r="I94" s="45" t="str">
        <f>IF(VLOOKUP($A94,請求書等医療機関一覧用!$B:$AO,I$4,FALSE)="○","五","")</f>
        <v/>
      </c>
      <c r="J94" s="45" t="str">
        <f>IF(VLOOKUP($A94,請求書等医療機関一覧用!$B:$AO,J$4,FALSE)="○","BCG","")</f>
        <v/>
      </c>
      <c r="K94" s="45" t="str">
        <f>IF(VLOOKUP($A94,請求書等医療機関一覧用!$B:$AO,K$4,FALSE)="○","MR","")</f>
        <v/>
      </c>
      <c r="L94" s="45" t="str">
        <f>IF(VLOOKUP($A94,請求書等医療機関一覧用!$B:$AO,L$4,FALSE)="○","水","")</f>
        <v/>
      </c>
      <c r="M94" s="45" t="str">
        <f>IF(VLOOKUP($A94,請求書等医療機関一覧用!$B:$AO,M$4,FALSE)="○","日","")</f>
        <v/>
      </c>
      <c r="N94" s="45" t="str">
        <f>IF(VLOOKUP($A94,請求書等医療機関一覧用!$B:$AO,N$4,FALSE)="○","二","")</f>
        <v/>
      </c>
      <c r="O94" s="45" t="str">
        <f>IF(VLOOKUP($A94,請求書等医療機関一覧用!$B:$AO,O$4,FALSE)="○","ＨPV","")</f>
        <v/>
      </c>
      <c r="P94" s="45" t="str">
        <f>IF(VLOOKUP($A94,請求書等医療機関一覧用!$B:$AO,P$4,FALSE)="○","RS","")</f>
        <v/>
      </c>
      <c r="Q94" s="325" t="str">
        <f>IF(VLOOKUP($A94,請求書等医療機関一覧用!$B:$AO,Q$4,FALSE)="○","小イ不","")</f>
        <v>小イ不</v>
      </c>
      <c r="R94" s="325" t="str">
        <f>IF(VLOOKUP($A94,請求書等医療機関一覧用!$B:$AO,R$4,FALSE)="○","小イ生","")</f>
        <v/>
      </c>
      <c r="S94" s="45" t="str">
        <f>IF(VLOOKUP($A94,請求書等医療機関一覧用!$B:$AO,S$4,FALSE)="○","お","")</f>
        <v/>
      </c>
      <c r="T94" s="45" t="str">
        <f>IF(VLOOKUP($A94,請求書等医療機関一覧用!$B:$AO,T$4,FALSE)="○","高肺","")</f>
        <v>高肺</v>
      </c>
      <c r="U94" s="45" t="str">
        <f>IF(VLOOKUP($A94,請求書等医療機関一覧用!$B:$AO,U$4,FALSE)="○","帯生","")</f>
        <v>帯生</v>
      </c>
      <c r="V94" s="45" t="str">
        <f>IF(VLOOKUP($A94,請求書等医療機関一覧用!$B:$AO,V$4,FALSE)="○","帯不","")</f>
        <v>帯不</v>
      </c>
      <c r="W94" s="325" t="str">
        <f>IF(VLOOKUP($A94,請求書等医療機関一覧用!$B:$AO,W$4,FALSE)="○","高イ不","")</f>
        <v>高イ不</v>
      </c>
      <c r="X94" s="325" t="str">
        <f>IF(VLOOKUP($A94,請求書等医療機関一覧用!$B:$AO,X$4,FALSE)="○","高イ高","")</f>
        <v>高イ高</v>
      </c>
      <c r="Y94" s="45" t="str">
        <f>IF(VLOOKUP($A94,請求書等医療機関一覧用!$B:$AO,Y$4,FALSE)="○","コ","")</f>
        <v>コ</v>
      </c>
      <c r="Z94" s="36" t="str">
        <f>IF(VLOOKUP($A94,請求書等医療機関一覧用!$B:$AO,Z$4,FALSE)="","",VLOOKUP($A94,請求書等医療機関一覧用!$B:$AO,Z$4,FALSE))</f>
        <v>3歳以上</v>
      </c>
      <c r="AA94">
        <f t="shared" si="3"/>
        <v>19</v>
      </c>
    </row>
    <row r="95" spans="1:27" ht="28.5">
      <c r="A95" s="43" t="s">
        <v>521</v>
      </c>
      <c r="B95" s="35" t="str">
        <f>VLOOKUP($A95,請求書等医療機関一覧用!$B:$AO,B$4,FALSE)</f>
        <v>研究学園いいむら耳鼻咽喉科</v>
      </c>
      <c r="C95" s="45" t="str">
        <f>VLOOKUP($A95,請求書等医療機関一覧用!$B:$AO,C$4,FALSE)</f>
        <v>研究学園</v>
      </c>
      <c r="D95" s="45" t="str">
        <f>VLOOKUP($A95,請求書等医療機関一覧用!$B:$AO,D$4,FALSE)</f>
        <v>879-9770</v>
      </c>
      <c r="E95" s="45" t="str">
        <f>IF(VLOOKUP($A95,請求書等医療機関一覧用!$B:$AO,E$4,FALSE)="○","ロ","")</f>
        <v/>
      </c>
      <c r="F95" s="45" t="str">
        <f>IF(VLOOKUP($A95,請求書等医療機関一覧用!$B:$AO,F$4,FALSE)="○","ヒ","")</f>
        <v/>
      </c>
      <c r="G95" s="45" t="str">
        <f>IF(VLOOKUP($A95,請求書等医療機関一覧用!$B:$AO,G$4,FALSE)="○","小肺","")</f>
        <v/>
      </c>
      <c r="H95" s="45" t="str">
        <f>IF(VLOOKUP($A95,請求書等医療機関一覧用!$B:$AO,H$4,FALSE)="○","Ｂ肝","")</f>
        <v/>
      </c>
      <c r="I95" s="45" t="str">
        <f>IF(VLOOKUP($A95,請求書等医療機関一覧用!$B:$AO,I$4,FALSE)="○","五","")</f>
        <v/>
      </c>
      <c r="J95" s="45" t="str">
        <f>IF(VLOOKUP($A95,請求書等医療機関一覧用!$B:$AO,J$4,FALSE)="○","BCG","")</f>
        <v/>
      </c>
      <c r="K95" s="45" t="str">
        <f>IF(VLOOKUP($A95,請求書等医療機関一覧用!$B:$AO,K$4,FALSE)="○","MR","")</f>
        <v/>
      </c>
      <c r="L95" s="45" t="str">
        <f>IF(VLOOKUP($A95,請求書等医療機関一覧用!$B:$AO,L$4,FALSE)="○","水","")</f>
        <v/>
      </c>
      <c r="M95" s="45" t="str">
        <f>IF(VLOOKUP($A95,請求書等医療機関一覧用!$B:$AO,M$4,FALSE)="○","日","")</f>
        <v/>
      </c>
      <c r="N95" s="45" t="str">
        <f>IF(VLOOKUP($A95,請求書等医療機関一覧用!$B:$AO,N$4,FALSE)="○","二","")</f>
        <v/>
      </c>
      <c r="O95" s="45" t="str">
        <f>IF(VLOOKUP($A95,請求書等医療機関一覧用!$B:$AO,O$4,FALSE)="○","ＨPV","")</f>
        <v/>
      </c>
      <c r="P95" s="45" t="str">
        <f>IF(VLOOKUP($A95,請求書等医療機関一覧用!$B:$AO,P$4,FALSE)="○","RS","")</f>
        <v/>
      </c>
      <c r="Q95" s="325" t="str">
        <f>IF(VLOOKUP($A95,請求書等医療機関一覧用!$B:$AO,Q$4,FALSE)="○","小イ不","")</f>
        <v>小イ不</v>
      </c>
      <c r="R95" s="325" t="str">
        <f>IF(VLOOKUP($A95,請求書等医療機関一覧用!$B:$AO,R$4,FALSE)="○","小イ生","")</f>
        <v>小イ生</v>
      </c>
      <c r="S95" s="45" t="str">
        <f>IF(VLOOKUP($A95,請求書等医療機関一覧用!$B:$AO,S$4,FALSE)="○","お","")</f>
        <v/>
      </c>
      <c r="T95" s="45" t="str">
        <f>IF(VLOOKUP($A95,請求書等医療機関一覧用!$B:$AO,T$4,FALSE)="○","高肺","")</f>
        <v>高肺</v>
      </c>
      <c r="U95" s="45" t="str">
        <f>IF(VLOOKUP($A95,請求書等医療機関一覧用!$B:$AO,U$4,FALSE)="○","帯生","")</f>
        <v/>
      </c>
      <c r="V95" s="45" t="str">
        <f>IF(VLOOKUP($A95,請求書等医療機関一覧用!$B:$AO,V$4,FALSE)="○","帯不","")</f>
        <v/>
      </c>
      <c r="W95" s="325" t="str">
        <f>IF(VLOOKUP($A95,請求書等医療機関一覧用!$B:$AO,W$4,FALSE)="○","高イ不","")</f>
        <v>高イ不</v>
      </c>
      <c r="X95" s="325" t="str">
        <f>IF(VLOOKUP($A95,請求書等医療機関一覧用!$B:$AO,X$4,FALSE)="○","高イ高","")</f>
        <v/>
      </c>
      <c r="Y95" s="45" t="str">
        <f>IF(VLOOKUP($A95,請求書等医療機関一覧用!$B:$AO,Y$4,FALSE)="○","コ","")</f>
        <v/>
      </c>
      <c r="Z95" s="36" t="str">
        <f>IF(VLOOKUP($A95,請求書等医療機関一覧用!$B:$AO,Z$4,FALSE)="","",VLOOKUP($A95,請求書等医療機関一覧用!$B:$AO,Z$4,FALSE))</f>
        <v/>
      </c>
      <c r="AA95">
        <f t="shared" si="3"/>
        <v>20</v>
      </c>
    </row>
    <row r="96" spans="1:27" ht="28.5">
      <c r="A96" s="43" t="s">
        <v>522</v>
      </c>
      <c r="B96" s="35" t="str">
        <f>VLOOKUP($A96,請求書等医療機関一覧用!$B:$AO,B$4,FALSE)</f>
        <v>研究学園クリニック</v>
      </c>
      <c r="C96" s="45" t="str">
        <f>VLOOKUP($A96,請求書等医療機関一覧用!$B:$AO,C$4,FALSE)</f>
        <v>研究学園</v>
      </c>
      <c r="D96" s="45" t="str">
        <f>VLOOKUP($A96,請求書等医療機関一覧用!$B:$AO,D$4,FALSE)</f>
        <v>860-5355</v>
      </c>
      <c r="E96" s="45" t="str">
        <f>IF(VLOOKUP($A96,請求書等医療機関一覧用!$B:$AO,E$4,FALSE)="○","ロ","")</f>
        <v/>
      </c>
      <c r="F96" s="45" t="str">
        <f>IF(VLOOKUP($A96,請求書等医療機関一覧用!$B:$AO,F$4,FALSE)="○","ヒ","")</f>
        <v/>
      </c>
      <c r="G96" s="45" t="str">
        <f>IF(VLOOKUP($A96,請求書等医療機関一覧用!$B:$AO,G$4,FALSE)="○","小肺","")</f>
        <v/>
      </c>
      <c r="H96" s="45" t="str">
        <f>IF(VLOOKUP($A96,請求書等医療機関一覧用!$B:$AO,H$4,FALSE)="○","Ｂ肝","")</f>
        <v/>
      </c>
      <c r="I96" s="45" t="str">
        <f>IF(VLOOKUP($A96,請求書等医療機関一覧用!$B:$AO,I$4,FALSE)="○","五","")</f>
        <v/>
      </c>
      <c r="J96" s="45" t="str">
        <f>IF(VLOOKUP($A96,請求書等医療機関一覧用!$B:$AO,J$4,FALSE)="○","BCG","")</f>
        <v/>
      </c>
      <c r="K96" s="45" t="str">
        <f>IF(VLOOKUP($A96,請求書等医療機関一覧用!$B:$AO,K$4,FALSE)="○","MR","")</f>
        <v/>
      </c>
      <c r="L96" s="45" t="str">
        <f>IF(VLOOKUP($A96,請求書等医療機関一覧用!$B:$AO,L$4,FALSE)="○","水","")</f>
        <v/>
      </c>
      <c r="M96" s="45" t="str">
        <f>IF(VLOOKUP($A96,請求書等医療機関一覧用!$B:$AO,M$4,FALSE)="○","日","")</f>
        <v>日</v>
      </c>
      <c r="N96" s="45" t="str">
        <f>IF(VLOOKUP($A96,請求書等医療機関一覧用!$B:$AO,N$4,FALSE)="○","二","")</f>
        <v>二</v>
      </c>
      <c r="O96" s="45" t="str">
        <f>IF(VLOOKUP($A96,請求書等医療機関一覧用!$B:$AO,O$4,FALSE)="○","ＨPV","")</f>
        <v>ＨPV</v>
      </c>
      <c r="P96" s="45" t="str">
        <f>IF(VLOOKUP($A96,請求書等医療機関一覧用!$B:$AO,P$4,FALSE)="○","RS","")</f>
        <v/>
      </c>
      <c r="Q96" s="325" t="str">
        <f>IF(VLOOKUP($A96,請求書等医療機関一覧用!$B:$AO,Q$4,FALSE)="○","小イ不","")</f>
        <v>小イ不</v>
      </c>
      <c r="R96" s="325" t="str">
        <f>IF(VLOOKUP($A96,請求書等医療機関一覧用!$B:$AO,R$4,FALSE)="○","小イ生","")</f>
        <v/>
      </c>
      <c r="S96" s="45" t="str">
        <f>IF(VLOOKUP($A96,請求書等医療機関一覧用!$B:$AO,S$4,FALSE)="○","お","")</f>
        <v/>
      </c>
      <c r="T96" s="45" t="str">
        <f>IF(VLOOKUP($A96,請求書等医療機関一覧用!$B:$AO,T$4,FALSE)="○","高肺","")</f>
        <v>高肺</v>
      </c>
      <c r="U96" s="45" t="str">
        <f>IF(VLOOKUP($A96,請求書等医療機関一覧用!$B:$AO,U$4,FALSE)="○","帯生","")</f>
        <v>帯生</v>
      </c>
      <c r="V96" s="45" t="str">
        <f>IF(VLOOKUP($A96,請求書等医療機関一覧用!$B:$AO,V$4,FALSE)="○","帯不","")</f>
        <v>帯不</v>
      </c>
      <c r="W96" s="325" t="str">
        <f>IF(VLOOKUP($A96,請求書等医療機関一覧用!$B:$AO,W$4,FALSE)="○","高イ不","")</f>
        <v>高イ不</v>
      </c>
      <c r="X96" s="325" t="str">
        <f>IF(VLOOKUP($A96,請求書等医療機関一覧用!$B:$AO,X$4,FALSE)="○","高イ高","")</f>
        <v>高イ高</v>
      </c>
      <c r="Y96" s="45" t="str">
        <f>IF(VLOOKUP($A96,請求書等医療機関一覧用!$B:$AO,Y$4,FALSE)="○","コ","")</f>
        <v>コ</v>
      </c>
      <c r="Z96" s="36" t="str">
        <f>IF(VLOOKUP($A96,請求書等医療機関一覧用!$B:$AO,Z$4,FALSE)="","",VLOOKUP($A96,請求書等医療機関一覧用!$B:$AO,Z$4,FALSE))</f>
        <v>小学生以上。高齢者インフル・コロナはかかりつけのみ</v>
      </c>
      <c r="AA96">
        <f t="shared" si="3"/>
        <v>21</v>
      </c>
    </row>
    <row r="97" spans="1:27" ht="28.5">
      <c r="A97" s="43" t="s">
        <v>523</v>
      </c>
      <c r="B97" s="35" t="str">
        <f>VLOOKUP($A97,請求書等医療機関一覧用!$B:$AO,B$4,FALSE)</f>
        <v>小池医院</v>
      </c>
      <c r="C97" s="45" t="str">
        <f>VLOOKUP($A97,請求書等医療機関一覧用!$B:$AO,C$4,FALSE)</f>
        <v>みどりの</v>
      </c>
      <c r="D97" s="45" t="str">
        <f>VLOOKUP($A97,請求書等医療機関一覧用!$B:$AO,D$4,FALSE)</f>
        <v>836-0654</v>
      </c>
      <c r="E97" s="45" t="str">
        <f>IF(VLOOKUP($A97,請求書等医療機関一覧用!$B:$AO,E$4,FALSE)="○","ロ","")</f>
        <v/>
      </c>
      <c r="F97" s="45" t="str">
        <f>IF(VLOOKUP($A97,請求書等医療機関一覧用!$B:$AO,F$4,FALSE)="○","ヒ","")</f>
        <v/>
      </c>
      <c r="G97" s="45" t="str">
        <f>IF(VLOOKUP($A97,請求書等医療機関一覧用!$B:$AO,G$4,FALSE)="○","小肺","")</f>
        <v/>
      </c>
      <c r="H97" s="45" t="str">
        <f>IF(VLOOKUP($A97,請求書等医療機関一覧用!$B:$AO,H$4,FALSE)="○","Ｂ肝","")</f>
        <v/>
      </c>
      <c r="I97" s="45" t="str">
        <f>IF(VLOOKUP($A97,請求書等医療機関一覧用!$B:$AO,I$4,FALSE)="○","五","")</f>
        <v/>
      </c>
      <c r="J97" s="45" t="str">
        <f>IF(VLOOKUP($A97,請求書等医療機関一覧用!$B:$AO,J$4,FALSE)="○","BCG","")</f>
        <v/>
      </c>
      <c r="K97" s="45" t="str">
        <f>IF(VLOOKUP($A97,請求書等医療機関一覧用!$B:$AO,K$4,FALSE)="○","MR","")</f>
        <v>MR</v>
      </c>
      <c r="L97" s="45" t="str">
        <f>IF(VLOOKUP($A97,請求書等医療機関一覧用!$B:$AO,L$4,FALSE)="○","水","")</f>
        <v>水</v>
      </c>
      <c r="M97" s="45" t="str">
        <f>IF(VLOOKUP($A97,請求書等医療機関一覧用!$B:$AO,M$4,FALSE)="○","日","")</f>
        <v>日</v>
      </c>
      <c r="N97" s="45" t="str">
        <f>IF(VLOOKUP($A97,請求書等医療機関一覧用!$B:$AO,N$4,FALSE)="○","二","")</f>
        <v>二</v>
      </c>
      <c r="O97" s="45" t="str">
        <f>IF(VLOOKUP($A97,請求書等医療機関一覧用!$B:$AO,O$4,FALSE)="○","ＨPV","")</f>
        <v/>
      </c>
      <c r="P97" s="45" t="str">
        <f>IF(VLOOKUP($A97,請求書等医療機関一覧用!$B:$AO,P$4,FALSE)="○","RS","")</f>
        <v/>
      </c>
      <c r="Q97" s="325" t="str">
        <f>IF(VLOOKUP($A97,請求書等医療機関一覧用!$B:$AO,Q$4,FALSE)="○","小イ不","")</f>
        <v>小イ不</v>
      </c>
      <c r="R97" s="325" t="str">
        <f>IF(VLOOKUP($A97,請求書等医療機関一覧用!$B:$AO,R$4,FALSE)="○","小イ生","")</f>
        <v/>
      </c>
      <c r="S97" s="45" t="str">
        <f>IF(VLOOKUP($A97,請求書等医療機関一覧用!$B:$AO,S$4,FALSE)="○","お","")</f>
        <v>お</v>
      </c>
      <c r="T97" s="45" t="str">
        <f>IF(VLOOKUP($A97,請求書等医療機関一覧用!$B:$AO,T$4,FALSE)="○","高肺","")</f>
        <v/>
      </c>
      <c r="U97" s="45" t="str">
        <f>IF(VLOOKUP($A97,請求書等医療機関一覧用!$B:$AO,U$4,FALSE)="○","帯生","")</f>
        <v/>
      </c>
      <c r="V97" s="45" t="str">
        <f>IF(VLOOKUP($A97,請求書等医療機関一覧用!$B:$AO,V$4,FALSE)="○","帯不","")</f>
        <v>帯不</v>
      </c>
      <c r="W97" s="325" t="str">
        <f>IF(VLOOKUP($A97,請求書等医療機関一覧用!$B:$AO,W$4,FALSE)="○","高イ不","")</f>
        <v>高イ不</v>
      </c>
      <c r="X97" s="325" t="str">
        <f>IF(VLOOKUP($A97,請求書等医療機関一覧用!$B:$AO,X$4,FALSE)="○","高イ高","")</f>
        <v/>
      </c>
      <c r="Y97" s="45" t="str">
        <f>IF(VLOOKUP($A97,請求書等医療機関一覧用!$B:$AO,Y$4,FALSE)="○","コ","")</f>
        <v/>
      </c>
      <c r="Z97" s="36" t="str">
        <f>IF(VLOOKUP($A97,請求書等医療機関一覧用!$B:$AO,Z$4,FALSE)="","",VLOOKUP($A97,請求書等医療機関一覧用!$B:$AO,Z$4,FALSE))</f>
        <v>同時接種は実施せず、小児インフルエンザは１歳以上</v>
      </c>
      <c r="AA97">
        <f t="shared" si="3"/>
        <v>22</v>
      </c>
    </row>
    <row r="98" spans="1:27" ht="28.5">
      <c r="A98" s="43" t="s">
        <v>639</v>
      </c>
      <c r="B98" s="35" t="str">
        <f>VLOOKUP($A98,請求書等医療機関一覧用!$B:$AO,B$4,FALSE)</f>
        <v>国際ハートスリープクリニックつくば</v>
      </c>
      <c r="C98" s="45" t="str">
        <f>VLOOKUP($A98,請求書等医療機関一覧用!$B:$AO,C$4,FALSE)</f>
        <v>西平塚</v>
      </c>
      <c r="D98" s="45" t="str">
        <f>VLOOKUP($A98,請求書等医療機関一覧用!$B:$AO,D$4,FALSE)</f>
        <v>879-7911</v>
      </c>
      <c r="E98" s="45" t="str">
        <f>IF(VLOOKUP($A98,請求書等医療機関一覧用!$B:$AO,E$4,FALSE)="○","ロ","")</f>
        <v/>
      </c>
      <c r="F98" s="45" t="str">
        <f>IF(VLOOKUP($A98,請求書等医療機関一覧用!$B:$AO,F$4,FALSE)="○","ヒ","")</f>
        <v/>
      </c>
      <c r="G98" s="45" t="str">
        <f>IF(VLOOKUP($A98,請求書等医療機関一覧用!$B:$AO,G$4,FALSE)="○","小肺","")</f>
        <v/>
      </c>
      <c r="H98" s="45" t="str">
        <f>IF(VLOOKUP($A98,請求書等医療機関一覧用!$B:$AO,H$4,FALSE)="○","Ｂ肝","")</f>
        <v/>
      </c>
      <c r="I98" s="45" t="str">
        <f>IF(VLOOKUP($A98,請求書等医療機関一覧用!$B:$AO,I$4,FALSE)="○","五","")</f>
        <v/>
      </c>
      <c r="J98" s="45" t="str">
        <f>IF(VLOOKUP($A98,請求書等医療機関一覧用!$B:$AO,J$4,FALSE)="○","BCG","")</f>
        <v/>
      </c>
      <c r="K98" s="45" t="str">
        <f>IF(VLOOKUP($A98,請求書等医療機関一覧用!$B:$AO,K$4,FALSE)="○","MR","")</f>
        <v/>
      </c>
      <c r="L98" s="45" t="str">
        <f>IF(VLOOKUP($A98,請求書等医療機関一覧用!$B:$AO,L$4,FALSE)="○","水","")</f>
        <v/>
      </c>
      <c r="M98" s="45" t="str">
        <f>IF(VLOOKUP($A98,請求書等医療機関一覧用!$B:$AO,M$4,FALSE)="○","日","")</f>
        <v/>
      </c>
      <c r="N98" s="45" t="str">
        <f>IF(VLOOKUP($A98,請求書等医療機関一覧用!$B:$AO,N$4,FALSE)="○","二","")</f>
        <v/>
      </c>
      <c r="O98" s="45" t="str">
        <f>IF(VLOOKUP($A98,請求書等医療機関一覧用!$B:$AO,O$4,FALSE)="○","ＨPV","")</f>
        <v>ＨPV</v>
      </c>
      <c r="P98" s="45" t="str">
        <f>IF(VLOOKUP($A98,請求書等医療機関一覧用!$B:$AO,P$4,FALSE)="○","RS","")</f>
        <v/>
      </c>
      <c r="Q98" s="325" t="str">
        <f>IF(VLOOKUP($A98,請求書等医療機関一覧用!$B:$AO,Q$4,FALSE)="○","小イ不","")</f>
        <v/>
      </c>
      <c r="R98" s="325" t="str">
        <f>IF(VLOOKUP($A98,請求書等医療機関一覧用!$B:$AO,R$4,FALSE)="○","小イ生","")</f>
        <v/>
      </c>
      <c r="S98" s="45" t="str">
        <f>IF(VLOOKUP($A98,請求書等医療機関一覧用!$B:$AO,S$4,FALSE)="○","お","")</f>
        <v/>
      </c>
      <c r="T98" s="45" t="str">
        <f>IF(VLOOKUP($A98,請求書等医療機関一覧用!$B:$AO,T$4,FALSE)="○","高肺","")</f>
        <v>高肺</v>
      </c>
      <c r="U98" s="45" t="str">
        <f>IF(VLOOKUP($A98,請求書等医療機関一覧用!$B:$AO,U$4,FALSE)="○","帯生","")</f>
        <v>帯生</v>
      </c>
      <c r="V98" s="45" t="str">
        <f>IF(VLOOKUP($A98,請求書等医療機関一覧用!$B:$AO,V$4,FALSE)="○","帯不","")</f>
        <v>帯不</v>
      </c>
      <c r="W98" s="325" t="str">
        <f>IF(VLOOKUP($A98,請求書等医療機関一覧用!$B:$AO,W$4,FALSE)="○","高イ不","")</f>
        <v>高イ不</v>
      </c>
      <c r="X98" s="325" t="str">
        <f>IF(VLOOKUP($A98,請求書等医療機関一覧用!$B:$AO,X$4,FALSE)="○","高イ高","")</f>
        <v/>
      </c>
      <c r="Y98" s="45" t="str">
        <f>IF(VLOOKUP($A98,請求書等医療機関一覧用!$B:$AO,Y$4,FALSE)="○","コ","")</f>
        <v>コ</v>
      </c>
      <c r="Z98" s="36" t="str">
        <f>IF(VLOOKUP($A98,請求書等医療機関一覧用!$B:$AO,Z$4,FALSE)="","",VLOOKUP($A98,請求書等医療機関一覧用!$B:$AO,Z$4,FALSE))</f>
        <v>インフルエンザはかかりつけのみ</v>
      </c>
      <c r="AA98">
        <f t="shared" si="3"/>
        <v>23</v>
      </c>
    </row>
    <row r="99" spans="1:27">
      <c r="A99" s="43" t="s">
        <v>525</v>
      </c>
      <c r="B99" s="35" t="str">
        <f>VLOOKUP($A99,請求書等医療機関一覧用!$B:$AO,B$4,FALSE)</f>
        <v>こまつ内科クリニック</v>
      </c>
      <c r="C99" s="45" t="str">
        <f>VLOOKUP($A99,請求書等医療機関一覧用!$B:$AO,C$4,FALSE)</f>
        <v>上横場</v>
      </c>
      <c r="D99" s="45" t="str">
        <f>VLOOKUP($A99,請求書等医療機関一覧用!$B:$AO,D$4,FALSE)</f>
        <v>838-2400</v>
      </c>
      <c r="E99" s="45" t="str">
        <f>IF(VLOOKUP($A99,請求書等医療機関一覧用!$B:$AO,E$4,FALSE)="○","ロ","")</f>
        <v/>
      </c>
      <c r="F99" s="45" t="str">
        <f>IF(VLOOKUP($A99,請求書等医療機関一覧用!$B:$AO,F$4,FALSE)="○","ヒ","")</f>
        <v/>
      </c>
      <c r="G99" s="45" t="str">
        <f>IF(VLOOKUP($A99,請求書等医療機関一覧用!$B:$AO,G$4,FALSE)="○","小肺","")</f>
        <v/>
      </c>
      <c r="H99" s="45" t="str">
        <f>IF(VLOOKUP($A99,請求書等医療機関一覧用!$B:$AO,H$4,FALSE)="○","Ｂ肝","")</f>
        <v/>
      </c>
      <c r="I99" s="45" t="str">
        <f>IF(VLOOKUP($A99,請求書等医療機関一覧用!$B:$AO,I$4,FALSE)="○","五","")</f>
        <v/>
      </c>
      <c r="J99" s="45" t="str">
        <f>IF(VLOOKUP($A99,請求書等医療機関一覧用!$B:$AO,J$4,FALSE)="○","BCG","")</f>
        <v/>
      </c>
      <c r="K99" s="45" t="str">
        <f>IF(VLOOKUP($A99,請求書等医療機関一覧用!$B:$AO,K$4,FALSE)="○","MR","")</f>
        <v/>
      </c>
      <c r="L99" s="45" t="str">
        <f>IF(VLOOKUP($A99,請求書等医療機関一覧用!$B:$AO,L$4,FALSE)="○","水","")</f>
        <v/>
      </c>
      <c r="M99" s="45" t="str">
        <f>IF(VLOOKUP($A99,請求書等医療機関一覧用!$B:$AO,M$4,FALSE)="○","日","")</f>
        <v/>
      </c>
      <c r="N99" s="45" t="str">
        <f>IF(VLOOKUP($A99,請求書等医療機関一覧用!$B:$AO,N$4,FALSE)="○","二","")</f>
        <v/>
      </c>
      <c r="O99" s="45" t="str">
        <f>IF(VLOOKUP($A99,請求書等医療機関一覧用!$B:$AO,O$4,FALSE)="○","ＨPV","")</f>
        <v/>
      </c>
      <c r="P99" s="45" t="str">
        <f>IF(VLOOKUP($A99,請求書等医療機関一覧用!$B:$AO,P$4,FALSE)="○","RS","")</f>
        <v/>
      </c>
      <c r="Q99" s="325" t="str">
        <f>IF(VLOOKUP($A99,請求書等医療機関一覧用!$B:$AO,Q$4,FALSE)="○","小イ不","")</f>
        <v>小イ不</v>
      </c>
      <c r="R99" s="325" t="str">
        <f>IF(VLOOKUP($A99,請求書等医療機関一覧用!$B:$AO,R$4,FALSE)="○","小イ生","")</f>
        <v/>
      </c>
      <c r="S99" s="45" t="str">
        <f>IF(VLOOKUP($A99,請求書等医療機関一覧用!$B:$AO,S$4,FALSE)="○","お","")</f>
        <v/>
      </c>
      <c r="T99" s="45" t="str">
        <f>IF(VLOOKUP($A99,請求書等医療機関一覧用!$B:$AO,T$4,FALSE)="○","高肺","")</f>
        <v>高肺</v>
      </c>
      <c r="U99" s="45" t="str">
        <f>IF(VLOOKUP($A99,請求書等医療機関一覧用!$B:$AO,U$4,FALSE)="○","帯生","")</f>
        <v>帯生</v>
      </c>
      <c r="V99" s="45" t="str">
        <f>IF(VLOOKUP($A99,請求書等医療機関一覧用!$B:$AO,V$4,FALSE)="○","帯不","")</f>
        <v>帯不</v>
      </c>
      <c r="W99" s="325" t="str">
        <f>IF(VLOOKUP($A99,請求書等医療機関一覧用!$B:$AO,W$4,FALSE)="○","高イ不","")</f>
        <v>高イ不</v>
      </c>
      <c r="X99" s="325" t="str">
        <f>IF(VLOOKUP($A99,請求書等医療機関一覧用!$B:$AO,X$4,FALSE)="○","高イ高","")</f>
        <v/>
      </c>
      <c r="Y99" s="45" t="str">
        <f>IF(VLOOKUP($A99,請求書等医療機関一覧用!$B:$AO,Y$4,FALSE)="○","コ","")</f>
        <v>コ</v>
      </c>
      <c r="Z99" s="36" t="str">
        <f>IF(VLOOKUP($A99,請求書等医療機関一覧用!$B:$AO,Z$4,FALSE)="","",VLOOKUP($A99,請求書等医療機関一覧用!$B:$AO,Z$4,FALSE))</f>
        <v/>
      </c>
      <c r="AA99">
        <f t="shared" si="3"/>
        <v>24</v>
      </c>
    </row>
    <row r="100" spans="1:27">
      <c r="A100" s="43" t="s">
        <v>526</v>
      </c>
      <c r="B100" s="35" t="str">
        <f>VLOOKUP($A100,請求書等医療機関一覧用!$B:$AO,B$4,FALSE)</f>
        <v>さかい整形外科</v>
      </c>
      <c r="C100" s="45" t="str">
        <f>VLOOKUP($A100,請求書等医療機関一覧用!$B:$AO,C$4,FALSE)</f>
        <v>みどりの</v>
      </c>
      <c r="D100" s="45" t="str">
        <f>VLOOKUP($A100,請求書等医療機関一覧用!$B:$AO,D$4,FALSE)</f>
        <v>836-5320</v>
      </c>
      <c r="E100" s="45" t="str">
        <f>IF(VLOOKUP($A100,請求書等医療機関一覧用!$B:$AO,E$4,FALSE)="○","ロ","")</f>
        <v/>
      </c>
      <c r="F100" s="45" t="str">
        <f>IF(VLOOKUP($A100,請求書等医療機関一覧用!$B:$AO,F$4,FALSE)="○","ヒ","")</f>
        <v/>
      </c>
      <c r="G100" s="45" t="str">
        <f>IF(VLOOKUP($A100,請求書等医療機関一覧用!$B:$AO,G$4,FALSE)="○","小肺","")</f>
        <v/>
      </c>
      <c r="H100" s="45" t="str">
        <f>IF(VLOOKUP($A100,請求書等医療機関一覧用!$B:$AO,H$4,FALSE)="○","Ｂ肝","")</f>
        <v/>
      </c>
      <c r="I100" s="45" t="str">
        <f>IF(VLOOKUP($A100,請求書等医療機関一覧用!$B:$AO,I$4,FALSE)="○","五","")</f>
        <v/>
      </c>
      <c r="J100" s="45" t="str">
        <f>IF(VLOOKUP($A100,請求書等医療機関一覧用!$B:$AO,J$4,FALSE)="○","BCG","")</f>
        <v/>
      </c>
      <c r="K100" s="45" t="str">
        <f>IF(VLOOKUP($A100,請求書等医療機関一覧用!$B:$AO,K$4,FALSE)="○","MR","")</f>
        <v/>
      </c>
      <c r="L100" s="45" t="str">
        <f>IF(VLOOKUP($A100,請求書等医療機関一覧用!$B:$AO,L$4,FALSE)="○","水","")</f>
        <v/>
      </c>
      <c r="M100" s="45" t="str">
        <f>IF(VLOOKUP($A100,請求書等医療機関一覧用!$B:$AO,M$4,FALSE)="○","日","")</f>
        <v/>
      </c>
      <c r="N100" s="45" t="str">
        <f>IF(VLOOKUP($A100,請求書等医療機関一覧用!$B:$AO,N$4,FALSE)="○","二","")</f>
        <v/>
      </c>
      <c r="O100" s="45" t="str">
        <f>IF(VLOOKUP($A100,請求書等医療機関一覧用!$B:$AO,O$4,FALSE)="○","ＨPV","")</f>
        <v/>
      </c>
      <c r="P100" s="45" t="str">
        <f>IF(VLOOKUP($A100,請求書等医療機関一覧用!$B:$AO,P$4,FALSE)="○","RS","")</f>
        <v/>
      </c>
      <c r="Q100" s="325" t="str">
        <f>IF(VLOOKUP($A100,請求書等医療機関一覧用!$B:$AO,Q$4,FALSE)="○","小イ不","")</f>
        <v/>
      </c>
      <c r="R100" s="325" t="str">
        <f>IF(VLOOKUP($A100,請求書等医療機関一覧用!$B:$AO,R$4,FALSE)="○","小イ生","")</f>
        <v/>
      </c>
      <c r="S100" s="45" t="str">
        <f>IF(VLOOKUP($A100,請求書等医療機関一覧用!$B:$AO,S$4,FALSE)="○","お","")</f>
        <v/>
      </c>
      <c r="T100" s="45" t="str">
        <f>IF(VLOOKUP($A100,請求書等医療機関一覧用!$B:$AO,T$4,FALSE)="○","高肺","")</f>
        <v/>
      </c>
      <c r="U100" s="45" t="str">
        <f>IF(VLOOKUP($A100,請求書等医療機関一覧用!$B:$AO,U$4,FALSE)="○","帯生","")</f>
        <v/>
      </c>
      <c r="V100" s="45" t="str">
        <f>IF(VLOOKUP($A100,請求書等医療機関一覧用!$B:$AO,V$4,FALSE)="○","帯不","")</f>
        <v/>
      </c>
      <c r="W100" s="325" t="str">
        <f>IF(VLOOKUP($A100,請求書等医療機関一覧用!$B:$AO,W$4,FALSE)="○","高イ不","")</f>
        <v>高イ不</v>
      </c>
      <c r="X100" s="325" t="str">
        <f>IF(VLOOKUP($A100,請求書等医療機関一覧用!$B:$AO,X$4,FALSE)="○","高イ高","")</f>
        <v/>
      </c>
      <c r="Y100" s="45" t="str">
        <f>IF(VLOOKUP($A100,請求書等医療機関一覧用!$B:$AO,Y$4,FALSE)="○","コ","")</f>
        <v/>
      </c>
      <c r="Z100" s="36" t="str">
        <f>IF(VLOOKUP($A100,請求書等医療機関一覧用!$B:$AO,Z$4,FALSE)="","",VLOOKUP($A100,請求書等医療機関一覧用!$B:$AO,Z$4,FALSE))</f>
        <v/>
      </c>
      <c r="AA100">
        <f t="shared" si="3"/>
        <v>25</v>
      </c>
    </row>
    <row r="101" spans="1:27">
      <c r="A101" s="43" t="s">
        <v>527</v>
      </c>
      <c r="B101" s="35" t="str">
        <f>VLOOKUP($A101,請求書等医療機関一覧用!$B:$AO,B$4,FALSE)</f>
        <v>坂根Mクリニック</v>
      </c>
      <c r="C101" s="45" t="str">
        <f>VLOOKUP($A101,請求書等医療機関一覧用!$B:$AO,C$4,FALSE)</f>
        <v>松野木</v>
      </c>
      <c r="D101" s="45" t="str">
        <f>VLOOKUP($A101,請求書等医療機関一覧用!$B:$AO,D$4,FALSE)</f>
        <v>836-6612</v>
      </c>
      <c r="E101" s="45" t="str">
        <f>IF(VLOOKUP($A101,請求書等医療機関一覧用!$B:$AO,E$4,FALSE)="○","ロ","")</f>
        <v/>
      </c>
      <c r="F101" s="45" t="str">
        <f>IF(VLOOKUP($A101,請求書等医療機関一覧用!$B:$AO,F$4,FALSE)="○","ヒ","")</f>
        <v/>
      </c>
      <c r="G101" s="45" t="str">
        <f>IF(VLOOKUP($A101,請求書等医療機関一覧用!$B:$AO,G$4,FALSE)="○","小肺","")</f>
        <v/>
      </c>
      <c r="H101" s="45" t="str">
        <f>IF(VLOOKUP($A101,請求書等医療機関一覧用!$B:$AO,H$4,FALSE)="○","Ｂ肝","")</f>
        <v/>
      </c>
      <c r="I101" s="45" t="str">
        <f>IF(VLOOKUP($A101,請求書等医療機関一覧用!$B:$AO,I$4,FALSE)="○","五","")</f>
        <v/>
      </c>
      <c r="J101" s="45" t="str">
        <f>IF(VLOOKUP($A101,請求書等医療機関一覧用!$B:$AO,J$4,FALSE)="○","BCG","")</f>
        <v/>
      </c>
      <c r="K101" s="45" t="str">
        <f>IF(VLOOKUP($A101,請求書等医療機関一覧用!$B:$AO,K$4,FALSE)="○","MR","")</f>
        <v>MR</v>
      </c>
      <c r="L101" s="45" t="str">
        <f>IF(VLOOKUP($A101,請求書等医療機関一覧用!$B:$AO,L$4,FALSE)="○","水","")</f>
        <v>水</v>
      </c>
      <c r="M101" s="45" t="str">
        <f>IF(VLOOKUP($A101,請求書等医療機関一覧用!$B:$AO,M$4,FALSE)="○","日","")</f>
        <v/>
      </c>
      <c r="N101" s="45" t="str">
        <f>IF(VLOOKUP($A101,請求書等医療機関一覧用!$B:$AO,N$4,FALSE)="○","二","")</f>
        <v>二</v>
      </c>
      <c r="O101" s="45" t="str">
        <f>IF(VLOOKUP($A101,請求書等医療機関一覧用!$B:$AO,O$4,FALSE)="○","ＨPV","")</f>
        <v>ＨPV</v>
      </c>
      <c r="P101" s="45" t="str">
        <f>IF(VLOOKUP($A101,請求書等医療機関一覧用!$B:$AO,P$4,FALSE)="○","RS","")</f>
        <v/>
      </c>
      <c r="Q101" s="325" t="str">
        <f>IF(VLOOKUP($A101,請求書等医療機関一覧用!$B:$AO,Q$4,FALSE)="○","小イ不","")</f>
        <v>小イ不</v>
      </c>
      <c r="R101" s="325" t="str">
        <f>IF(VLOOKUP($A101,請求書等医療機関一覧用!$B:$AO,R$4,FALSE)="○","小イ生","")</f>
        <v/>
      </c>
      <c r="S101" s="45" t="str">
        <f>IF(VLOOKUP($A101,請求書等医療機関一覧用!$B:$AO,S$4,FALSE)="○","お","")</f>
        <v>お</v>
      </c>
      <c r="T101" s="45" t="str">
        <f>IF(VLOOKUP($A101,請求書等医療機関一覧用!$B:$AO,T$4,FALSE)="○","高肺","")</f>
        <v>高肺</v>
      </c>
      <c r="U101" s="45" t="str">
        <f>IF(VLOOKUP($A101,請求書等医療機関一覧用!$B:$AO,U$4,FALSE)="○","帯生","")</f>
        <v>帯生</v>
      </c>
      <c r="V101" s="45" t="str">
        <f>IF(VLOOKUP($A101,請求書等医療機関一覧用!$B:$AO,V$4,FALSE)="○","帯不","")</f>
        <v>帯不</v>
      </c>
      <c r="W101" s="325" t="str">
        <f>IF(VLOOKUP($A101,請求書等医療機関一覧用!$B:$AO,W$4,FALSE)="○","高イ不","")</f>
        <v>高イ不</v>
      </c>
      <c r="X101" s="325" t="str">
        <f>IF(VLOOKUP($A101,請求書等医療機関一覧用!$B:$AO,X$4,FALSE)="○","高イ高","")</f>
        <v>高イ高</v>
      </c>
      <c r="Y101" s="45" t="str">
        <f>IF(VLOOKUP($A101,請求書等医療機関一覧用!$B:$AO,Y$4,FALSE)="○","コ","")</f>
        <v>コ</v>
      </c>
      <c r="Z101" s="36" t="str">
        <f>IF(VLOOKUP($A101,請求書等医療機関一覧用!$B:$AO,Z$4,FALSE)="","",VLOOKUP($A101,請求書等医療機関一覧用!$B:$AO,Z$4,FALSE))</f>
        <v>小児インフルエンザは1歳以上</v>
      </c>
      <c r="AA101">
        <f t="shared" si="3"/>
        <v>26</v>
      </c>
    </row>
    <row r="102" spans="1:27">
      <c r="A102" s="43" t="s">
        <v>530</v>
      </c>
      <c r="B102" s="35" t="str">
        <f>VLOOKUP($A102,請求書等医療機関一覧用!$B:$AO,B$4,FALSE)</f>
        <v>さくま皮フ科クリニック</v>
      </c>
      <c r="C102" s="45" t="str">
        <f>VLOOKUP($A102,請求書等医療機関一覧用!$B:$AO,C$4,FALSE)</f>
        <v>研究学園</v>
      </c>
      <c r="D102" s="45" t="str">
        <f>VLOOKUP($A102,請求書等医療機関一覧用!$B:$AO,D$4,FALSE)</f>
        <v>863-2033</v>
      </c>
      <c r="E102" s="45" t="str">
        <f>IF(VLOOKUP($A102,請求書等医療機関一覧用!$B:$AO,E$4,FALSE)="○","ロ","")</f>
        <v/>
      </c>
      <c r="F102" s="45" t="str">
        <f>IF(VLOOKUP($A102,請求書等医療機関一覧用!$B:$AO,F$4,FALSE)="○","ヒ","")</f>
        <v/>
      </c>
      <c r="G102" s="45" t="str">
        <f>IF(VLOOKUP($A102,請求書等医療機関一覧用!$B:$AO,G$4,FALSE)="○","小肺","")</f>
        <v/>
      </c>
      <c r="H102" s="45" t="str">
        <f>IF(VLOOKUP($A102,請求書等医療機関一覧用!$B:$AO,H$4,FALSE)="○","Ｂ肝","")</f>
        <v/>
      </c>
      <c r="I102" s="45" t="str">
        <f>IF(VLOOKUP($A102,請求書等医療機関一覧用!$B:$AO,I$4,FALSE)="○","五","")</f>
        <v/>
      </c>
      <c r="J102" s="45" t="str">
        <f>IF(VLOOKUP($A102,請求書等医療機関一覧用!$B:$AO,J$4,FALSE)="○","BCG","")</f>
        <v/>
      </c>
      <c r="K102" s="45" t="str">
        <f>IF(VLOOKUP($A102,請求書等医療機関一覧用!$B:$AO,K$4,FALSE)="○","MR","")</f>
        <v/>
      </c>
      <c r="L102" s="45" t="str">
        <f>IF(VLOOKUP($A102,請求書等医療機関一覧用!$B:$AO,L$4,FALSE)="○","水","")</f>
        <v/>
      </c>
      <c r="M102" s="45" t="str">
        <f>IF(VLOOKUP($A102,請求書等医療機関一覧用!$B:$AO,M$4,FALSE)="○","日","")</f>
        <v/>
      </c>
      <c r="N102" s="45" t="str">
        <f>IF(VLOOKUP($A102,請求書等医療機関一覧用!$B:$AO,N$4,FALSE)="○","二","")</f>
        <v/>
      </c>
      <c r="O102" s="45" t="str">
        <f>IF(VLOOKUP($A102,請求書等医療機関一覧用!$B:$AO,O$4,FALSE)="○","ＨPV","")</f>
        <v/>
      </c>
      <c r="P102" s="45" t="str">
        <f>IF(VLOOKUP($A102,請求書等医療機関一覧用!$B:$AO,P$4,FALSE)="○","RS","")</f>
        <v/>
      </c>
      <c r="Q102" s="325" t="str">
        <f>IF(VLOOKUP($A102,請求書等医療機関一覧用!$B:$AO,Q$4,FALSE)="○","小イ不","")</f>
        <v/>
      </c>
      <c r="R102" s="325" t="str">
        <f>IF(VLOOKUP($A102,請求書等医療機関一覧用!$B:$AO,R$4,FALSE)="○","小イ生","")</f>
        <v/>
      </c>
      <c r="S102" s="45" t="str">
        <f>IF(VLOOKUP($A102,請求書等医療機関一覧用!$B:$AO,S$4,FALSE)="○","お","")</f>
        <v/>
      </c>
      <c r="T102" s="45" t="str">
        <f>IF(VLOOKUP($A102,請求書等医療機関一覧用!$B:$AO,T$4,FALSE)="○","高肺","")</f>
        <v/>
      </c>
      <c r="U102" s="45" t="str">
        <f>IF(VLOOKUP($A102,請求書等医療機関一覧用!$B:$AO,U$4,FALSE)="○","帯生","")</f>
        <v>帯生</v>
      </c>
      <c r="V102" s="45" t="str">
        <f>IF(VLOOKUP($A102,請求書等医療機関一覧用!$B:$AO,V$4,FALSE)="○","帯不","")</f>
        <v>帯不</v>
      </c>
      <c r="W102" s="325" t="str">
        <f>IF(VLOOKUP($A102,請求書等医療機関一覧用!$B:$AO,W$4,FALSE)="○","高イ不","")</f>
        <v>高イ不</v>
      </c>
      <c r="X102" s="325" t="str">
        <f>IF(VLOOKUP($A102,請求書等医療機関一覧用!$B:$AO,X$4,FALSE)="○","高イ高","")</f>
        <v>高イ高</v>
      </c>
      <c r="Y102" s="45" t="str">
        <f>IF(VLOOKUP($A102,請求書等医療機関一覧用!$B:$AO,Y$4,FALSE)="○","コ","")</f>
        <v/>
      </c>
      <c r="Z102" s="36" t="str">
        <f>IF(VLOOKUP($A102,請求書等医療機関一覧用!$B:$AO,Z$4,FALSE)="","",VLOOKUP($A102,請求書等医療機関一覧用!$B:$AO,Z$4,FALSE))</f>
        <v/>
      </c>
      <c r="AA102">
        <f t="shared" si="3"/>
        <v>27</v>
      </c>
    </row>
    <row r="103" spans="1:27">
      <c r="A103" s="43" t="s">
        <v>532</v>
      </c>
      <c r="B103" s="35" t="str">
        <f>VLOOKUP($A103,請求書等医療機関一覧用!$B:$AO,B$4,FALSE)</f>
        <v>さとうクリニック</v>
      </c>
      <c r="C103" s="45" t="str">
        <f>VLOOKUP($A103,請求書等医療機関一覧用!$B:$AO,C$4,FALSE)</f>
        <v>手代木</v>
      </c>
      <c r="D103" s="45" t="str">
        <f>VLOOKUP($A103,請求書等医療機関一覧用!$B:$AO,D$4,FALSE)</f>
        <v>839-4141</v>
      </c>
      <c r="E103" s="45" t="str">
        <f>IF(VLOOKUP($A103,請求書等医療機関一覧用!$B:$AO,E$4,FALSE)="○","ロ","")</f>
        <v>ロ</v>
      </c>
      <c r="F103" s="45" t="str">
        <f>IF(VLOOKUP($A103,請求書等医療機関一覧用!$B:$AO,F$4,FALSE)="○","ヒ","")</f>
        <v/>
      </c>
      <c r="G103" s="45" t="str">
        <f>IF(VLOOKUP($A103,請求書等医療機関一覧用!$B:$AO,G$4,FALSE)="○","小肺","")</f>
        <v>小肺</v>
      </c>
      <c r="H103" s="45" t="str">
        <f>IF(VLOOKUP($A103,請求書等医療機関一覧用!$B:$AO,H$4,FALSE)="○","Ｂ肝","")</f>
        <v>Ｂ肝</v>
      </c>
      <c r="I103" s="45" t="str">
        <f>IF(VLOOKUP($A103,請求書等医療機関一覧用!$B:$AO,I$4,FALSE)="○","五","")</f>
        <v>五</v>
      </c>
      <c r="J103" s="45" t="str">
        <f>IF(VLOOKUP($A103,請求書等医療機関一覧用!$B:$AO,J$4,FALSE)="○","BCG","")</f>
        <v>BCG</v>
      </c>
      <c r="K103" s="45" t="str">
        <f>IF(VLOOKUP($A103,請求書等医療機関一覧用!$B:$AO,K$4,FALSE)="○","MR","")</f>
        <v>MR</v>
      </c>
      <c r="L103" s="45" t="str">
        <f>IF(VLOOKUP($A103,請求書等医療機関一覧用!$B:$AO,L$4,FALSE)="○","水","")</f>
        <v>水</v>
      </c>
      <c r="M103" s="45" t="str">
        <f>IF(VLOOKUP($A103,請求書等医療機関一覧用!$B:$AO,M$4,FALSE)="○","日","")</f>
        <v>日</v>
      </c>
      <c r="N103" s="45" t="str">
        <f>IF(VLOOKUP($A103,請求書等医療機関一覧用!$B:$AO,N$4,FALSE)="○","二","")</f>
        <v>二</v>
      </c>
      <c r="O103" s="45" t="str">
        <f>IF(VLOOKUP($A103,請求書等医療機関一覧用!$B:$AO,O$4,FALSE)="○","ＨPV","")</f>
        <v>ＨPV</v>
      </c>
      <c r="P103" s="45" t="str">
        <f>IF(VLOOKUP($A103,請求書等医療機関一覧用!$B:$AO,P$4,FALSE)="○","RS","")</f>
        <v>RS</v>
      </c>
      <c r="Q103" s="325" t="str">
        <f>IF(VLOOKUP($A103,請求書等医療機関一覧用!$B:$AO,Q$4,FALSE)="○","小イ不","")</f>
        <v>小イ不</v>
      </c>
      <c r="R103" s="325" t="str">
        <f>IF(VLOOKUP($A103,請求書等医療機関一覧用!$B:$AO,R$4,FALSE)="○","小イ生","")</f>
        <v/>
      </c>
      <c r="S103" s="45" t="str">
        <f>IF(VLOOKUP($A103,請求書等医療機関一覧用!$B:$AO,S$4,FALSE)="○","お","")</f>
        <v>お</v>
      </c>
      <c r="T103" s="45" t="str">
        <f>IF(VLOOKUP($A103,請求書等医療機関一覧用!$B:$AO,T$4,FALSE)="○","高肺","")</f>
        <v>高肺</v>
      </c>
      <c r="U103" s="45" t="str">
        <f>IF(VLOOKUP($A103,請求書等医療機関一覧用!$B:$AO,U$4,FALSE)="○","帯生","")</f>
        <v>帯生</v>
      </c>
      <c r="V103" s="45" t="str">
        <f>IF(VLOOKUP($A103,請求書等医療機関一覧用!$B:$AO,V$4,FALSE)="○","帯不","")</f>
        <v>帯不</v>
      </c>
      <c r="W103" s="325" t="str">
        <f>IF(VLOOKUP($A103,請求書等医療機関一覧用!$B:$AO,W$4,FALSE)="○","高イ不","")</f>
        <v>高イ不</v>
      </c>
      <c r="X103" s="325" t="str">
        <f>IF(VLOOKUP($A103,請求書等医療機関一覧用!$B:$AO,X$4,FALSE)="○","高イ高","")</f>
        <v>高イ高</v>
      </c>
      <c r="Y103" s="45" t="str">
        <f>IF(VLOOKUP($A103,請求書等医療機関一覧用!$B:$AO,Y$4,FALSE)="○","コ","")</f>
        <v/>
      </c>
      <c r="Z103" s="36" t="str">
        <f>IF(VLOOKUP($A103,請求書等医療機関一覧用!$B:$AO,Z$4,FALSE)="","",VLOOKUP($A103,請求書等医療機関一覧用!$B:$AO,Z$4,FALSE))</f>
        <v>インフルエンザはかかりつけの方のみ</v>
      </c>
      <c r="AA103">
        <f t="shared" si="3"/>
        <v>28</v>
      </c>
    </row>
    <row r="104" spans="1:27" ht="42.75">
      <c r="A104" s="43" t="s">
        <v>533</v>
      </c>
      <c r="B104" s="35" t="str">
        <f>VLOOKUP($A104,請求書等医療機関一覧用!$B:$AO,B$4,FALSE)</f>
        <v>サンシャイン・クリニック</v>
      </c>
      <c r="C104" s="45" t="str">
        <f>VLOOKUP($A104,請求書等医療機関一覧用!$B:$AO,C$4,FALSE)</f>
        <v>谷田部</v>
      </c>
      <c r="D104" s="45" t="str">
        <f>VLOOKUP($A104,請求書等医療機関一覧用!$B:$AO,D$4,FALSE)</f>
        <v>839-3333</v>
      </c>
      <c r="E104" s="45" t="str">
        <f>IF(VLOOKUP($A104,請求書等医療機関一覧用!$B:$AO,E$4,FALSE)="○","ロ","")</f>
        <v/>
      </c>
      <c r="F104" s="45" t="str">
        <f>IF(VLOOKUP($A104,請求書等医療機関一覧用!$B:$AO,F$4,FALSE)="○","ヒ","")</f>
        <v/>
      </c>
      <c r="G104" s="45" t="str">
        <f>IF(VLOOKUP($A104,請求書等医療機関一覧用!$B:$AO,G$4,FALSE)="○","小肺","")</f>
        <v/>
      </c>
      <c r="H104" s="45" t="str">
        <f>IF(VLOOKUP($A104,請求書等医療機関一覧用!$B:$AO,H$4,FALSE)="○","Ｂ肝","")</f>
        <v/>
      </c>
      <c r="I104" s="45" t="str">
        <f>IF(VLOOKUP($A104,請求書等医療機関一覧用!$B:$AO,I$4,FALSE)="○","五","")</f>
        <v/>
      </c>
      <c r="J104" s="45" t="str">
        <f>IF(VLOOKUP($A104,請求書等医療機関一覧用!$B:$AO,J$4,FALSE)="○","BCG","")</f>
        <v/>
      </c>
      <c r="K104" s="45" t="str">
        <f>IF(VLOOKUP($A104,請求書等医療機関一覧用!$B:$AO,K$4,FALSE)="○","MR","")</f>
        <v/>
      </c>
      <c r="L104" s="45" t="str">
        <f>IF(VLOOKUP($A104,請求書等医療機関一覧用!$B:$AO,L$4,FALSE)="○","水","")</f>
        <v/>
      </c>
      <c r="M104" s="45" t="str">
        <f>IF(VLOOKUP($A104,請求書等医療機関一覧用!$B:$AO,M$4,FALSE)="○","日","")</f>
        <v/>
      </c>
      <c r="N104" s="45" t="str">
        <f>IF(VLOOKUP($A104,請求書等医療機関一覧用!$B:$AO,N$4,FALSE)="○","二","")</f>
        <v/>
      </c>
      <c r="O104" s="45" t="str">
        <f>IF(VLOOKUP($A104,請求書等医療機関一覧用!$B:$AO,O$4,FALSE)="○","ＨPV","")</f>
        <v/>
      </c>
      <c r="P104" s="45" t="str">
        <f>IF(VLOOKUP($A104,請求書等医療機関一覧用!$B:$AO,P$4,FALSE)="○","RS","")</f>
        <v/>
      </c>
      <c r="Q104" s="325" t="str">
        <f>IF(VLOOKUP($A104,請求書等医療機関一覧用!$B:$AO,Q$4,FALSE)="○","小イ不","")</f>
        <v/>
      </c>
      <c r="R104" s="325" t="str">
        <f>IF(VLOOKUP($A104,請求書等医療機関一覧用!$B:$AO,R$4,FALSE)="○","小イ生","")</f>
        <v/>
      </c>
      <c r="S104" s="45" t="str">
        <f>IF(VLOOKUP($A104,請求書等医療機関一覧用!$B:$AO,S$4,FALSE)="○","お","")</f>
        <v/>
      </c>
      <c r="T104" s="45" t="str">
        <f>IF(VLOOKUP($A104,請求書等医療機関一覧用!$B:$AO,T$4,FALSE)="○","高肺","")</f>
        <v>高肺</v>
      </c>
      <c r="U104" s="45" t="str">
        <f>IF(VLOOKUP($A104,請求書等医療機関一覧用!$B:$AO,U$4,FALSE)="○","帯生","")</f>
        <v>帯生</v>
      </c>
      <c r="V104" s="45" t="str">
        <f>IF(VLOOKUP($A104,請求書等医療機関一覧用!$B:$AO,V$4,FALSE)="○","帯不","")</f>
        <v>帯不</v>
      </c>
      <c r="W104" s="325" t="str">
        <f>IF(VLOOKUP($A104,請求書等医療機関一覧用!$B:$AO,W$4,FALSE)="○","高イ不","")</f>
        <v>高イ不</v>
      </c>
      <c r="X104" s="325" t="str">
        <f>IF(VLOOKUP($A104,請求書等医療機関一覧用!$B:$AO,X$4,FALSE)="○","高イ高","")</f>
        <v/>
      </c>
      <c r="Y104" s="45" t="str">
        <f>IF(VLOOKUP($A104,請求書等医療機関一覧用!$B:$AO,Y$4,FALSE)="○","コ","")</f>
        <v>コ</v>
      </c>
      <c r="Z104" s="36" t="str">
        <f>IF(VLOOKUP($A104,請求書等医療機関一覧用!$B:$AO,Z$4,FALSE)="","",VLOOKUP($A104,請求書等医療機関一覧用!$B:$AO,Z$4,FALSE))</f>
        <v>高齢者新型コロナは関連施設入居者のみ。高齢者帯状疱疹はかかりつけの方、関連施設入居者のみ</v>
      </c>
      <c r="AA104">
        <f t="shared" si="3"/>
        <v>29</v>
      </c>
    </row>
    <row r="105" spans="1:27">
      <c r="A105" s="43" t="s">
        <v>539</v>
      </c>
      <c r="B105" s="35" t="str">
        <f>VLOOKUP($A105,請求書等医療機関一覧用!$B:$AO,B$4,FALSE)</f>
        <v>庄司クリニック</v>
      </c>
      <c r="C105" s="45" t="str">
        <f>VLOOKUP($A105,請求書等医療機関一覧用!$B:$AO,C$4,FALSE)</f>
        <v>中野</v>
      </c>
      <c r="D105" s="45" t="str">
        <f>VLOOKUP($A105,請求書等医療機関一覧用!$B:$AO,D$4,FALSE)</f>
        <v>836-0405</v>
      </c>
      <c r="E105" s="45" t="str">
        <f>IF(VLOOKUP($A105,請求書等医療機関一覧用!$B:$AO,E$4,FALSE)="○","ロ","")</f>
        <v>ロ</v>
      </c>
      <c r="F105" s="45" t="str">
        <f>IF(VLOOKUP($A105,請求書等医療機関一覧用!$B:$AO,F$4,FALSE)="○","ヒ","")</f>
        <v>ヒ</v>
      </c>
      <c r="G105" s="45" t="str">
        <f>IF(VLOOKUP($A105,請求書等医療機関一覧用!$B:$AO,G$4,FALSE)="○","小肺","")</f>
        <v>小肺</v>
      </c>
      <c r="H105" s="45" t="str">
        <f>IF(VLOOKUP($A105,請求書等医療機関一覧用!$B:$AO,H$4,FALSE)="○","Ｂ肝","")</f>
        <v>Ｂ肝</v>
      </c>
      <c r="I105" s="45" t="str">
        <f>IF(VLOOKUP($A105,請求書等医療機関一覧用!$B:$AO,I$4,FALSE)="○","五","")</f>
        <v>五</v>
      </c>
      <c r="J105" s="45" t="str">
        <f>IF(VLOOKUP($A105,請求書等医療機関一覧用!$B:$AO,J$4,FALSE)="○","BCG","")</f>
        <v>BCG</v>
      </c>
      <c r="K105" s="45" t="str">
        <f>IF(VLOOKUP($A105,請求書等医療機関一覧用!$B:$AO,K$4,FALSE)="○","MR","")</f>
        <v>MR</v>
      </c>
      <c r="L105" s="45" t="str">
        <f>IF(VLOOKUP($A105,請求書等医療機関一覧用!$B:$AO,L$4,FALSE)="○","水","")</f>
        <v>水</v>
      </c>
      <c r="M105" s="45" t="str">
        <f>IF(VLOOKUP($A105,請求書等医療機関一覧用!$B:$AO,M$4,FALSE)="○","日","")</f>
        <v>日</v>
      </c>
      <c r="N105" s="45" t="str">
        <f>IF(VLOOKUP($A105,請求書等医療機関一覧用!$B:$AO,N$4,FALSE)="○","二","")</f>
        <v>二</v>
      </c>
      <c r="O105" s="45" t="str">
        <f>IF(VLOOKUP($A105,請求書等医療機関一覧用!$B:$AO,O$4,FALSE)="○","ＨPV","")</f>
        <v>ＨPV</v>
      </c>
      <c r="P105" s="45" t="str">
        <f>IF(VLOOKUP($A105,請求書等医療機関一覧用!$B:$AO,P$4,FALSE)="○","RS","")</f>
        <v>RS</v>
      </c>
      <c r="Q105" s="325" t="str">
        <f>IF(VLOOKUP($A105,請求書等医療機関一覧用!$B:$AO,Q$4,FALSE)="○","小イ不","")</f>
        <v>小イ不</v>
      </c>
      <c r="R105" s="325" t="str">
        <f>IF(VLOOKUP($A105,請求書等医療機関一覧用!$B:$AO,R$4,FALSE)="○","小イ生","")</f>
        <v>小イ生</v>
      </c>
      <c r="S105" s="45" t="str">
        <f>IF(VLOOKUP($A105,請求書等医療機関一覧用!$B:$AO,S$4,FALSE)="○","お","")</f>
        <v>お</v>
      </c>
      <c r="T105" s="45" t="str">
        <f>IF(VLOOKUP($A105,請求書等医療機関一覧用!$B:$AO,T$4,FALSE)="○","高肺","")</f>
        <v>高肺</v>
      </c>
      <c r="U105" s="45" t="str">
        <f>IF(VLOOKUP($A105,請求書等医療機関一覧用!$B:$AO,U$4,FALSE)="○","帯生","")</f>
        <v/>
      </c>
      <c r="V105" s="45" t="str">
        <f>IF(VLOOKUP($A105,請求書等医療機関一覧用!$B:$AO,V$4,FALSE)="○","帯不","")</f>
        <v/>
      </c>
      <c r="W105" s="325" t="str">
        <f>IF(VLOOKUP($A105,請求書等医療機関一覧用!$B:$AO,W$4,FALSE)="○","高イ不","")</f>
        <v>高イ不</v>
      </c>
      <c r="X105" s="325" t="str">
        <f>IF(VLOOKUP($A105,請求書等医療機関一覧用!$B:$AO,X$4,FALSE)="○","高イ高","")</f>
        <v/>
      </c>
      <c r="Y105" s="45" t="str">
        <f>IF(VLOOKUP($A105,請求書等医療機関一覧用!$B:$AO,Y$4,FALSE)="○","コ","")</f>
        <v/>
      </c>
      <c r="Z105" s="36" t="str">
        <f>IF(VLOOKUP($A105,請求書等医療機関一覧用!$B:$AO,Z$4,FALSE)="","",VLOOKUP($A105,請求書等医療機関一覧用!$B:$AO,Z$4,FALSE))</f>
        <v>ＲＳはかかりつけのみ</v>
      </c>
      <c r="AA105">
        <f t="shared" si="3"/>
        <v>30</v>
      </c>
    </row>
    <row r="106" spans="1:27" ht="28.5" customHeight="1">
      <c r="A106" s="43" t="s">
        <v>540</v>
      </c>
      <c r="B106" s="35" t="str">
        <f>VLOOKUP($A106,請求書等医療機関一覧用!$B:$AO,B$4,FALSE)</f>
        <v xml:space="preserve">杉谷メディカルクリニック  </v>
      </c>
      <c r="C106" s="45" t="str">
        <f>VLOOKUP($A106,請求書等医療機関一覧用!$B:$AO,C$4,FALSE)</f>
        <v>研究学園</v>
      </c>
      <c r="D106" s="45" t="str">
        <f>VLOOKUP($A106,請求書等医療機関一覧用!$B:$AO,D$4,FALSE)</f>
        <v>879-9310</v>
      </c>
      <c r="E106" s="45" t="str">
        <f>IF(VLOOKUP($A106,請求書等医療機関一覧用!$B:$AO,E$4,FALSE)="○","ロ","")</f>
        <v/>
      </c>
      <c r="F106" s="45" t="str">
        <f>IF(VLOOKUP($A106,請求書等医療機関一覧用!$B:$AO,F$4,FALSE)="○","ヒ","")</f>
        <v/>
      </c>
      <c r="G106" s="45" t="str">
        <f>IF(VLOOKUP($A106,請求書等医療機関一覧用!$B:$AO,G$4,FALSE)="○","小肺","")</f>
        <v/>
      </c>
      <c r="H106" s="45" t="str">
        <f>IF(VLOOKUP($A106,請求書等医療機関一覧用!$B:$AO,H$4,FALSE)="○","Ｂ肝","")</f>
        <v/>
      </c>
      <c r="I106" s="45" t="str">
        <f>IF(VLOOKUP($A106,請求書等医療機関一覧用!$B:$AO,I$4,FALSE)="○","五","")</f>
        <v/>
      </c>
      <c r="J106" s="45" t="str">
        <f>IF(VLOOKUP($A106,請求書等医療機関一覧用!$B:$AO,J$4,FALSE)="○","BCG","")</f>
        <v/>
      </c>
      <c r="K106" s="45" t="str">
        <f>IF(VLOOKUP($A106,請求書等医療機関一覧用!$B:$AO,K$4,FALSE)="○","MR","")</f>
        <v/>
      </c>
      <c r="L106" s="45" t="str">
        <f>IF(VLOOKUP($A106,請求書等医療機関一覧用!$B:$AO,L$4,FALSE)="○","水","")</f>
        <v/>
      </c>
      <c r="M106" s="45" t="str">
        <f>IF(VLOOKUP($A106,請求書等医療機関一覧用!$B:$AO,M$4,FALSE)="○","日","")</f>
        <v/>
      </c>
      <c r="N106" s="45" t="str">
        <f>IF(VLOOKUP($A106,請求書等医療機関一覧用!$B:$AO,N$4,FALSE)="○","二","")</f>
        <v/>
      </c>
      <c r="O106" s="45" t="str">
        <f>IF(VLOOKUP($A106,請求書等医療機関一覧用!$B:$AO,O$4,FALSE)="○","ＨPV","")</f>
        <v/>
      </c>
      <c r="P106" s="45" t="str">
        <f>IF(VLOOKUP($A106,請求書等医療機関一覧用!$B:$AO,P$4,FALSE)="○","RS","")</f>
        <v/>
      </c>
      <c r="Q106" s="325" t="str">
        <f>IF(VLOOKUP($A106,請求書等医療機関一覧用!$B:$AO,Q$4,FALSE)="○","小イ不","")</f>
        <v/>
      </c>
      <c r="R106" s="325" t="str">
        <f>IF(VLOOKUP($A106,請求書等医療機関一覧用!$B:$AO,R$4,FALSE)="○","小イ生","")</f>
        <v/>
      </c>
      <c r="S106" s="45" t="str">
        <f>IF(VLOOKUP($A106,請求書等医療機関一覧用!$B:$AO,S$4,FALSE)="○","お","")</f>
        <v/>
      </c>
      <c r="T106" s="45" t="str">
        <f>IF(VLOOKUP($A106,請求書等医療機関一覧用!$B:$AO,T$4,FALSE)="○","高肺","")</f>
        <v>高肺</v>
      </c>
      <c r="U106" s="45" t="str">
        <f>IF(VLOOKUP($A106,請求書等医療機関一覧用!$B:$AO,U$4,FALSE)="○","帯生","")</f>
        <v/>
      </c>
      <c r="V106" s="45" t="str">
        <f>IF(VLOOKUP($A106,請求書等医療機関一覧用!$B:$AO,V$4,FALSE)="○","帯不","")</f>
        <v/>
      </c>
      <c r="W106" s="325" t="str">
        <f>IF(VLOOKUP($A106,請求書等医療機関一覧用!$B:$AO,W$4,FALSE)="○","高イ不","")</f>
        <v>高イ不</v>
      </c>
      <c r="X106" s="325" t="str">
        <f>IF(VLOOKUP($A106,請求書等医療機関一覧用!$B:$AO,X$4,FALSE)="○","高イ高","")</f>
        <v>高イ高</v>
      </c>
      <c r="Y106" s="45" t="str">
        <f>IF(VLOOKUP($A106,請求書等医療機関一覧用!$B:$AO,Y$4,FALSE)="○","コ","")</f>
        <v>コ</v>
      </c>
      <c r="Z106" s="36" t="str">
        <f>IF(VLOOKUP($A106,請求書等医療機関一覧用!$B:$AO,Z$4,FALSE)="","",VLOOKUP($A106,請求書等医療機関一覧用!$B:$AO,Z$4,FALSE))</f>
        <v/>
      </c>
      <c r="AA106">
        <f t="shared" si="3"/>
        <v>31</v>
      </c>
    </row>
    <row r="107" spans="1:27">
      <c r="A107" s="43" t="s">
        <v>547</v>
      </c>
      <c r="B107" s="35" t="str">
        <f>VLOOKUP($A107,請求書等医療機関一覧用!$B:$AO,B$4,FALSE)</f>
        <v>田村医院</v>
      </c>
      <c r="C107" s="45" t="str">
        <f>VLOOKUP($A107,請求書等医療機関一覧用!$B:$AO,C$4,FALSE)</f>
        <v>上横場</v>
      </c>
      <c r="D107" s="45" t="str">
        <f>VLOOKUP($A107,請求書等医療機関一覧用!$B:$AO,D$4,FALSE)</f>
        <v>837-1806</v>
      </c>
      <c r="E107" s="45" t="str">
        <f>IF(VLOOKUP($A107,請求書等医療機関一覧用!$B:$AO,E$4,FALSE)="○","ロ","")</f>
        <v/>
      </c>
      <c r="F107" s="45" t="str">
        <f>IF(VLOOKUP($A107,請求書等医療機関一覧用!$B:$AO,F$4,FALSE)="○","ヒ","")</f>
        <v/>
      </c>
      <c r="G107" s="45" t="str">
        <f>IF(VLOOKUP($A107,請求書等医療機関一覧用!$B:$AO,G$4,FALSE)="○","小肺","")</f>
        <v/>
      </c>
      <c r="H107" s="45" t="str">
        <f>IF(VLOOKUP($A107,請求書等医療機関一覧用!$B:$AO,H$4,FALSE)="○","Ｂ肝","")</f>
        <v/>
      </c>
      <c r="I107" s="45" t="str">
        <f>IF(VLOOKUP($A107,請求書等医療機関一覧用!$B:$AO,I$4,FALSE)="○","五","")</f>
        <v/>
      </c>
      <c r="J107" s="45" t="str">
        <f>IF(VLOOKUP($A107,請求書等医療機関一覧用!$B:$AO,J$4,FALSE)="○","BCG","")</f>
        <v/>
      </c>
      <c r="K107" s="45" t="str">
        <f>IF(VLOOKUP($A107,請求書等医療機関一覧用!$B:$AO,K$4,FALSE)="○","MR","")</f>
        <v/>
      </c>
      <c r="L107" s="45" t="str">
        <f>IF(VLOOKUP($A107,請求書等医療機関一覧用!$B:$AO,L$4,FALSE)="○","水","")</f>
        <v/>
      </c>
      <c r="M107" s="45" t="str">
        <f>IF(VLOOKUP($A107,請求書等医療機関一覧用!$B:$AO,M$4,FALSE)="○","日","")</f>
        <v/>
      </c>
      <c r="N107" s="45" t="str">
        <f>IF(VLOOKUP($A107,請求書等医療機関一覧用!$B:$AO,N$4,FALSE)="○","二","")</f>
        <v/>
      </c>
      <c r="O107" s="45" t="str">
        <f>IF(VLOOKUP($A107,請求書等医療機関一覧用!$B:$AO,O$4,FALSE)="○","ＨPV","")</f>
        <v/>
      </c>
      <c r="P107" s="45" t="str">
        <f>IF(VLOOKUP($A107,請求書等医療機関一覧用!$B:$AO,P$4,FALSE)="○","RS","")</f>
        <v/>
      </c>
      <c r="Q107" s="325" t="str">
        <f>IF(VLOOKUP($A107,請求書等医療機関一覧用!$B:$AO,Q$4,FALSE)="○","小イ不","")</f>
        <v>小イ不</v>
      </c>
      <c r="R107" s="325" t="str">
        <f>IF(VLOOKUP($A107,請求書等医療機関一覧用!$B:$AO,R$4,FALSE)="○","小イ生","")</f>
        <v>小イ生</v>
      </c>
      <c r="S107" s="45" t="str">
        <f>IF(VLOOKUP($A107,請求書等医療機関一覧用!$B:$AO,S$4,FALSE)="○","お","")</f>
        <v/>
      </c>
      <c r="T107" s="45" t="str">
        <f>IF(VLOOKUP($A107,請求書等医療機関一覧用!$B:$AO,T$4,FALSE)="○","高肺","")</f>
        <v>高肺</v>
      </c>
      <c r="U107" s="45" t="str">
        <f>IF(VLOOKUP($A107,請求書等医療機関一覧用!$B:$AO,U$4,FALSE)="○","帯生","")</f>
        <v>帯生</v>
      </c>
      <c r="V107" s="45" t="str">
        <f>IF(VLOOKUP($A107,請求書等医療機関一覧用!$B:$AO,V$4,FALSE)="○","帯不","")</f>
        <v>帯不</v>
      </c>
      <c r="W107" s="325" t="str">
        <f>IF(VLOOKUP($A107,請求書等医療機関一覧用!$B:$AO,W$4,FALSE)="○","高イ不","")</f>
        <v>高イ不</v>
      </c>
      <c r="X107" s="325" t="str">
        <f>IF(VLOOKUP($A107,請求書等医療機関一覧用!$B:$AO,X$4,FALSE)="○","高イ高","")</f>
        <v>高イ高</v>
      </c>
      <c r="Y107" s="45" t="str">
        <f>IF(VLOOKUP($A107,請求書等医療機関一覧用!$B:$AO,Y$4,FALSE)="○","コ","")</f>
        <v>コ</v>
      </c>
      <c r="Z107" s="36" t="str">
        <f>IF(VLOOKUP($A107,請求書等医療機関一覧用!$B:$AO,Z$4,FALSE)="","",VLOOKUP($A107,請求書等医療機関一覧用!$B:$AO,Z$4,FALSE))</f>
        <v/>
      </c>
      <c r="AA107">
        <f t="shared" si="3"/>
        <v>32</v>
      </c>
    </row>
    <row r="108" spans="1:27">
      <c r="A108" s="43" t="s">
        <v>548</v>
      </c>
      <c r="B108" s="35" t="str">
        <f>VLOOKUP($A108,請求書等医療機関一覧用!$B:$AO,B$4,FALSE)</f>
        <v>ちかつクリニック</v>
      </c>
      <c r="C108" s="45" t="str">
        <f>VLOOKUP($A108,請求書等医療機関一覧用!$B:$AO,C$4,FALSE)</f>
        <v>学園の森</v>
      </c>
      <c r="D108" s="45" t="str">
        <f>VLOOKUP($A108,請求書等医療機関一覧用!$B:$AO,D$4,FALSE)</f>
        <v>828-8700</v>
      </c>
      <c r="E108" s="45" t="str">
        <f>IF(VLOOKUP($A108,請求書等医療機関一覧用!$B:$AO,E$4,FALSE)="○","ロ","")</f>
        <v/>
      </c>
      <c r="F108" s="45" t="str">
        <f>IF(VLOOKUP($A108,請求書等医療機関一覧用!$B:$AO,F$4,FALSE)="○","ヒ","")</f>
        <v/>
      </c>
      <c r="G108" s="45" t="str">
        <f>IF(VLOOKUP($A108,請求書等医療機関一覧用!$B:$AO,G$4,FALSE)="○","小肺","")</f>
        <v/>
      </c>
      <c r="H108" s="45" t="str">
        <f>IF(VLOOKUP($A108,請求書等医療機関一覧用!$B:$AO,H$4,FALSE)="○","Ｂ肝","")</f>
        <v/>
      </c>
      <c r="I108" s="45" t="str">
        <f>IF(VLOOKUP($A108,請求書等医療機関一覧用!$B:$AO,I$4,FALSE)="○","五","")</f>
        <v/>
      </c>
      <c r="J108" s="45" t="str">
        <f>IF(VLOOKUP($A108,請求書等医療機関一覧用!$B:$AO,J$4,FALSE)="○","BCG","")</f>
        <v/>
      </c>
      <c r="K108" s="45" t="str">
        <f>IF(VLOOKUP($A108,請求書等医療機関一覧用!$B:$AO,K$4,FALSE)="○","MR","")</f>
        <v/>
      </c>
      <c r="L108" s="45" t="str">
        <f>IF(VLOOKUP($A108,請求書等医療機関一覧用!$B:$AO,L$4,FALSE)="○","水","")</f>
        <v/>
      </c>
      <c r="M108" s="45" t="str">
        <f>IF(VLOOKUP($A108,請求書等医療機関一覧用!$B:$AO,M$4,FALSE)="○","日","")</f>
        <v>日</v>
      </c>
      <c r="N108" s="45" t="str">
        <f>IF(VLOOKUP($A108,請求書等医療機関一覧用!$B:$AO,N$4,FALSE)="○","二","")</f>
        <v>二</v>
      </c>
      <c r="O108" s="45" t="str">
        <f>IF(VLOOKUP($A108,請求書等医療機関一覧用!$B:$AO,O$4,FALSE)="○","ＨPV","")</f>
        <v>ＨPV</v>
      </c>
      <c r="P108" s="45" t="str">
        <f>IF(VLOOKUP($A108,請求書等医療機関一覧用!$B:$AO,P$4,FALSE)="○","RS","")</f>
        <v/>
      </c>
      <c r="Q108" s="325" t="str">
        <f>IF(VLOOKUP($A108,請求書等医療機関一覧用!$B:$AO,Q$4,FALSE)="○","小イ不","")</f>
        <v>小イ不</v>
      </c>
      <c r="R108" s="325" t="str">
        <f>IF(VLOOKUP($A108,請求書等医療機関一覧用!$B:$AO,R$4,FALSE)="○","小イ生","")</f>
        <v/>
      </c>
      <c r="S108" s="45" t="str">
        <f>IF(VLOOKUP($A108,請求書等医療機関一覧用!$B:$AO,S$4,FALSE)="○","お","")</f>
        <v/>
      </c>
      <c r="T108" s="45" t="str">
        <f>IF(VLOOKUP($A108,請求書等医療機関一覧用!$B:$AO,T$4,FALSE)="○","高肺","")</f>
        <v>高肺</v>
      </c>
      <c r="U108" s="45" t="str">
        <f>IF(VLOOKUP($A108,請求書等医療機関一覧用!$B:$AO,U$4,FALSE)="○","帯生","")</f>
        <v>帯生</v>
      </c>
      <c r="V108" s="45" t="str">
        <f>IF(VLOOKUP($A108,請求書等医療機関一覧用!$B:$AO,V$4,FALSE)="○","帯不","")</f>
        <v>帯不</v>
      </c>
      <c r="W108" s="325" t="str">
        <f>IF(VLOOKUP($A108,請求書等医療機関一覧用!$B:$AO,W$4,FALSE)="○","高イ不","")</f>
        <v>高イ不</v>
      </c>
      <c r="X108" s="325" t="str">
        <f>IF(VLOOKUP($A108,請求書等医療機関一覧用!$B:$AO,X$4,FALSE)="○","高イ高","")</f>
        <v>高イ高</v>
      </c>
      <c r="Y108" s="45" t="str">
        <f>IF(VLOOKUP($A108,請求書等医療機関一覧用!$B:$AO,Y$4,FALSE)="○","コ","")</f>
        <v>コ</v>
      </c>
      <c r="Z108" s="36" t="str">
        <f>IF(VLOOKUP($A108,請求書等医療機関一覧用!$B:$AO,Z$4,FALSE)="","",VLOOKUP($A108,請求書等医療機関一覧用!$B:$AO,Z$4,FALSE))</f>
        <v>かかりつけの方のみ</v>
      </c>
      <c r="AA108">
        <f t="shared" ref="AA108:AA139" si="4">ROW()-MATCH("▲",AB:AB,0)</f>
        <v>33</v>
      </c>
    </row>
    <row r="109" spans="1:27" ht="28.5" customHeight="1">
      <c r="A109" s="43" t="s">
        <v>550</v>
      </c>
      <c r="B109" s="35" t="str">
        <f>VLOOKUP($A109,請求書等医療機関一覧用!$B:$AO,B$4,FALSE)</f>
        <v>つくばウロケアクリニック</v>
      </c>
      <c r="C109" s="45" t="str">
        <f>VLOOKUP($A109,請求書等医療機関一覧用!$B:$AO,C$4,FALSE)</f>
        <v>春日</v>
      </c>
      <c r="D109" s="45" t="str">
        <f>VLOOKUP($A109,請求書等医療機関一覧用!$B:$AO,D$4,FALSE)</f>
        <v>869-6820</v>
      </c>
      <c r="E109" s="45" t="str">
        <f>IF(VLOOKUP($A109,請求書等医療機関一覧用!$B:$AO,E$4,FALSE)="○","ロ","")</f>
        <v/>
      </c>
      <c r="F109" s="45" t="str">
        <f>IF(VLOOKUP($A109,請求書等医療機関一覧用!$B:$AO,F$4,FALSE)="○","ヒ","")</f>
        <v/>
      </c>
      <c r="G109" s="45" t="str">
        <f>IF(VLOOKUP($A109,請求書等医療機関一覧用!$B:$AO,G$4,FALSE)="○","小肺","")</f>
        <v/>
      </c>
      <c r="H109" s="45" t="str">
        <f>IF(VLOOKUP($A109,請求書等医療機関一覧用!$B:$AO,H$4,FALSE)="○","Ｂ肝","")</f>
        <v/>
      </c>
      <c r="I109" s="45" t="str">
        <f>IF(VLOOKUP($A109,請求書等医療機関一覧用!$B:$AO,I$4,FALSE)="○","五","")</f>
        <v/>
      </c>
      <c r="J109" s="45" t="str">
        <f>IF(VLOOKUP($A109,請求書等医療機関一覧用!$B:$AO,J$4,FALSE)="○","BCG","")</f>
        <v/>
      </c>
      <c r="K109" s="45" t="str">
        <f>IF(VLOOKUP($A109,請求書等医療機関一覧用!$B:$AO,K$4,FALSE)="○","MR","")</f>
        <v/>
      </c>
      <c r="L109" s="45" t="str">
        <f>IF(VLOOKUP($A109,請求書等医療機関一覧用!$B:$AO,L$4,FALSE)="○","水","")</f>
        <v/>
      </c>
      <c r="M109" s="45" t="str">
        <f>IF(VLOOKUP($A109,請求書等医療機関一覧用!$B:$AO,M$4,FALSE)="○","日","")</f>
        <v/>
      </c>
      <c r="N109" s="45" t="str">
        <f>IF(VLOOKUP($A109,請求書等医療機関一覧用!$B:$AO,N$4,FALSE)="○","二","")</f>
        <v/>
      </c>
      <c r="O109" s="45" t="str">
        <f>IF(VLOOKUP($A109,請求書等医療機関一覧用!$B:$AO,O$4,FALSE)="○","ＨPV","")</f>
        <v>ＨPV</v>
      </c>
      <c r="P109" s="45" t="str">
        <f>IF(VLOOKUP($A109,請求書等医療機関一覧用!$B:$AO,P$4,FALSE)="○","RS","")</f>
        <v/>
      </c>
      <c r="Q109" s="325" t="str">
        <f>IF(VLOOKUP($A109,請求書等医療機関一覧用!$B:$AO,Q$4,FALSE)="○","小イ不","")</f>
        <v/>
      </c>
      <c r="R109" s="325" t="str">
        <f>IF(VLOOKUP($A109,請求書等医療機関一覧用!$B:$AO,R$4,FALSE)="○","小イ生","")</f>
        <v/>
      </c>
      <c r="S109" s="45" t="str">
        <f>IF(VLOOKUP($A109,請求書等医療機関一覧用!$B:$AO,S$4,FALSE)="○","お","")</f>
        <v/>
      </c>
      <c r="T109" s="45" t="str">
        <f>IF(VLOOKUP($A109,請求書等医療機関一覧用!$B:$AO,T$4,FALSE)="○","高肺","")</f>
        <v/>
      </c>
      <c r="U109" s="45" t="str">
        <f>IF(VLOOKUP($A109,請求書等医療機関一覧用!$B:$AO,U$4,FALSE)="○","帯生","")</f>
        <v>帯生</v>
      </c>
      <c r="V109" s="45" t="str">
        <f>IF(VLOOKUP($A109,請求書等医療機関一覧用!$B:$AO,V$4,FALSE)="○","帯不","")</f>
        <v>帯不</v>
      </c>
      <c r="W109" s="325" t="str">
        <f>IF(VLOOKUP($A109,請求書等医療機関一覧用!$B:$AO,W$4,FALSE)="○","高イ不","")</f>
        <v>高イ不</v>
      </c>
      <c r="X109" s="325" t="str">
        <f>IF(VLOOKUP($A109,請求書等医療機関一覧用!$B:$AO,X$4,FALSE)="○","高イ高","")</f>
        <v/>
      </c>
      <c r="Y109" s="45" t="str">
        <f>IF(VLOOKUP($A109,請求書等医療機関一覧用!$B:$AO,Y$4,FALSE)="○","コ","")</f>
        <v/>
      </c>
      <c r="Z109" s="36" t="str">
        <f>IF(VLOOKUP($A109,請求書等医療機関一覧用!$B:$AO,Z$4,FALSE)="","",VLOOKUP($A109,請求書等医療機関一覧用!$B:$AO,Z$4,FALSE))</f>
        <v/>
      </c>
      <c r="AA109">
        <f t="shared" si="4"/>
        <v>34</v>
      </c>
    </row>
    <row r="110" spans="1:27">
      <c r="A110" s="43" t="s">
        <v>551</v>
      </c>
      <c r="B110" s="35" t="str">
        <f>VLOOKUP($A110,請求書等医療機関一覧用!$B:$AO,B$4,FALSE)</f>
        <v>つくば学園クリニック</v>
      </c>
      <c r="C110" s="45" t="str">
        <f>VLOOKUP($A110,請求書等医療機関一覧用!$B:$AO,C$4,FALSE)</f>
        <v>苅間</v>
      </c>
      <c r="D110" s="45" t="str">
        <f>VLOOKUP($A110,請求書等医療機関一覧用!$B:$AO,D$4,FALSE)</f>
        <v>863-6990</v>
      </c>
      <c r="E110" s="45" t="str">
        <f>IF(VLOOKUP($A110,請求書等医療機関一覧用!$B:$AO,E$4,FALSE)="○","ロ","")</f>
        <v/>
      </c>
      <c r="F110" s="45" t="str">
        <f>IF(VLOOKUP($A110,請求書等医療機関一覧用!$B:$AO,F$4,FALSE)="○","ヒ","")</f>
        <v/>
      </c>
      <c r="G110" s="45" t="str">
        <f>IF(VLOOKUP($A110,請求書等医療機関一覧用!$B:$AO,G$4,FALSE)="○","小肺","")</f>
        <v/>
      </c>
      <c r="H110" s="45" t="str">
        <f>IF(VLOOKUP($A110,請求書等医療機関一覧用!$B:$AO,H$4,FALSE)="○","Ｂ肝","")</f>
        <v/>
      </c>
      <c r="I110" s="45" t="str">
        <f>IF(VLOOKUP($A110,請求書等医療機関一覧用!$B:$AO,I$4,FALSE)="○","五","")</f>
        <v/>
      </c>
      <c r="J110" s="45" t="str">
        <f>IF(VLOOKUP($A110,請求書等医療機関一覧用!$B:$AO,J$4,FALSE)="○","BCG","")</f>
        <v/>
      </c>
      <c r="K110" s="45" t="str">
        <f>IF(VLOOKUP($A110,請求書等医療機関一覧用!$B:$AO,K$4,FALSE)="○","MR","")</f>
        <v/>
      </c>
      <c r="L110" s="45" t="str">
        <f>IF(VLOOKUP($A110,請求書等医療機関一覧用!$B:$AO,L$4,FALSE)="○","水","")</f>
        <v/>
      </c>
      <c r="M110" s="45" t="str">
        <f>IF(VLOOKUP($A110,請求書等医療機関一覧用!$B:$AO,M$4,FALSE)="○","日","")</f>
        <v/>
      </c>
      <c r="N110" s="45" t="str">
        <f>IF(VLOOKUP($A110,請求書等医療機関一覧用!$B:$AO,N$4,FALSE)="○","二","")</f>
        <v/>
      </c>
      <c r="O110" s="45" t="str">
        <f>IF(VLOOKUP($A110,請求書等医療機関一覧用!$B:$AO,O$4,FALSE)="○","ＨPV","")</f>
        <v/>
      </c>
      <c r="P110" s="45" t="str">
        <f>IF(VLOOKUP($A110,請求書等医療機関一覧用!$B:$AO,P$4,FALSE)="○","RS","")</f>
        <v/>
      </c>
      <c r="Q110" s="325" t="str">
        <f>IF(VLOOKUP($A110,請求書等医療機関一覧用!$B:$AO,Q$4,FALSE)="○","小イ不","")</f>
        <v/>
      </c>
      <c r="R110" s="325" t="str">
        <f>IF(VLOOKUP($A110,請求書等医療機関一覧用!$B:$AO,R$4,FALSE)="○","小イ生","")</f>
        <v/>
      </c>
      <c r="S110" s="45" t="str">
        <f>IF(VLOOKUP($A110,請求書等医療機関一覧用!$B:$AO,S$4,FALSE)="○","お","")</f>
        <v/>
      </c>
      <c r="T110" s="45" t="str">
        <f>IF(VLOOKUP($A110,請求書等医療機関一覧用!$B:$AO,T$4,FALSE)="○","高肺","")</f>
        <v>高肺</v>
      </c>
      <c r="U110" s="45" t="str">
        <f>IF(VLOOKUP($A110,請求書等医療機関一覧用!$B:$AO,U$4,FALSE)="○","帯生","")</f>
        <v/>
      </c>
      <c r="V110" s="45" t="str">
        <f>IF(VLOOKUP($A110,請求書等医療機関一覧用!$B:$AO,V$4,FALSE)="○","帯不","")</f>
        <v>帯不</v>
      </c>
      <c r="W110" s="325" t="str">
        <f>IF(VLOOKUP($A110,請求書等医療機関一覧用!$B:$AO,W$4,FALSE)="○","高イ不","")</f>
        <v>高イ不</v>
      </c>
      <c r="X110" s="325" t="str">
        <f>IF(VLOOKUP($A110,請求書等医療機関一覧用!$B:$AO,X$4,FALSE)="○","高イ高","")</f>
        <v>高イ高</v>
      </c>
      <c r="Y110" s="45" t="str">
        <f>IF(VLOOKUP($A110,請求書等医療機関一覧用!$B:$AO,Y$4,FALSE)="○","コ","")</f>
        <v>コ</v>
      </c>
      <c r="Z110" s="36" t="str">
        <f>IF(VLOOKUP($A110,請求書等医療機関一覧用!$B:$AO,Z$4,FALSE)="","",VLOOKUP($A110,請求書等医療機関一覧用!$B:$AO,Z$4,FALSE))</f>
        <v>かかりつけの方のみ</v>
      </c>
      <c r="AA110">
        <f t="shared" si="4"/>
        <v>35</v>
      </c>
    </row>
    <row r="111" spans="1:27" ht="42.75">
      <c r="A111" s="43" t="s">
        <v>552</v>
      </c>
      <c r="B111" s="35" t="str">
        <f>VLOOKUP($A111,請求書等医療機関一覧用!$B:$AO,B$4,FALSE)</f>
        <v>筑波学園病院</v>
      </c>
      <c r="C111" s="45" t="str">
        <f>VLOOKUP($A111,請求書等医療機関一覧用!$B:$AO,C$4,FALSE)</f>
        <v>上横場</v>
      </c>
      <c r="D111" s="45" t="str">
        <f>VLOOKUP($A111,請求書等医療機関一覧用!$B:$AO,D$4,FALSE)</f>
        <v>0570-03-1355</v>
      </c>
      <c r="E111" s="45" t="str">
        <f>IF(VLOOKUP($A111,請求書等医療機関一覧用!$B:$AO,E$4,FALSE)="○","ロ","")</f>
        <v>ロ</v>
      </c>
      <c r="F111" s="45" t="str">
        <f>IF(VLOOKUP($A111,請求書等医療機関一覧用!$B:$AO,F$4,FALSE)="○","ヒ","")</f>
        <v>ヒ</v>
      </c>
      <c r="G111" s="45" t="str">
        <f>IF(VLOOKUP($A111,請求書等医療機関一覧用!$B:$AO,G$4,FALSE)="○","小肺","")</f>
        <v>小肺</v>
      </c>
      <c r="H111" s="45" t="str">
        <f>IF(VLOOKUP($A111,請求書等医療機関一覧用!$B:$AO,H$4,FALSE)="○","Ｂ肝","")</f>
        <v>Ｂ肝</v>
      </c>
      <c r="I111" s="45" t="str">
        <f>IF(VLOOKUP($A111,請求書等医療機関一覧用!$B:$AO,I$4,FALSE)="○","五","")</f>
        <v>五</v>
      </c>
      <c r="J111" s="45" t="str">
        <f>IF(VLOOKUP($A111,請求書等医療機関一覧用!$B:$AO,J$4,FALSE)="○","BCG","")</f>
        <v>BCG</v>
      </c>
      <c r="K111" s="45" t="str">
        <f>IF(VLOOKUP($A111,請求書等医療機関一覧用!$B:$AO,K$4,FALSE)="○","MR","")</f>
        <v>MR</v>
      </c>
      <c r="L111" s="45" t="str">
        <f>IF(VLOOKUP($A111,請求書等医療機関一覧用!$B:$AO,L$4,FALSE)="○","水","")</f>
        <v>水</v>
      </c>
      <c r="M111" s="45" t="str">
        <f>IF(VLOOKUP($A111,請求書等医療機関一覧用!$B:$AO,M$4,FALSE)="○","日","")</f>
        <v>日</v>
      </c>
      <c r="N111" s="45" t="str">
        <f>IF(VLOOKUP($A111,請求書等医療機関一覧用!$B:$AO,N$4,FALSE)="○","二","")</f>
        <v>二</v>
      </c>
      <c r="O111" s="45" t="str">
        <f>IF(VLOOKUP($A111,請求書等医療機関一覧用!$B:$AO,O$4,FALSE)="○","ＨPV","")</f>
        <v>ＨPV</v>
      </c>
      <c r="P111" s="45" t="str">
        <f>IF(VLOOKUP($A111,請求書等医療機関一覧用!$B:$AO,P$4,FALSE)="○","RS","")</f>
        <v>RS</v>
      </c>
      <c r="Q111" s="325" t="str">
        <f>IF(VLOOKUP($A111,請求書等医療機関一覧用!$B:$AO,Q$4,FALSE)="○","小イ不","")</f>
        <v>小イ不</v>
      </c>
      <c r="R111" s="325" t="str">
        <f>IF(VLOOKUP($A111,請求書等医療機関一覧用!$B:$AO,R$4,FALSE)="○","小イ生","")</f>
        <v>小イ生</v>
      </c>
      <c r="S111" s="45" t="str">
        <f>IF(VLOOKUP($A111,請求書等医療機関一覧用!$B:$AO,S$4,FALSE)="○","お","")</f>
        <v>お</v>
      </c>
      <c r="T111" s="45" t="str">
        <f>IF(VLOOKUP($A111,請求書等医療機関一覧用!$B:$AO,T$4,FALSE)="○","高肺","")</f>
        <v>高肺</v>
      </c>
      <c r="U111" s="45" t="str">
        <f>IF(VLOOKUP($A111,請求書等医療機関一覧用!$B:$AO,U$4,FALSE)="○","帯生","")</f>
        <v>帯生</v>
      </c>
      <c r="V111" s="45" t="str">
        <f>IF(VLOOKUP($A111,請求書等医療機関一覧用!$B:$AO,V$4,FALSE)="○","帯不","")</f>
        <v>帯不</v>
      </c>
      <c r="W111" s="325" t="str">
        <f>IF(VLOOKUP($A111,請求書等医療機関一覧用!$B:$AO,W$4,FALSE)="○","高イ不","")</f>
        <v>高イ不</v>
      </c>
      <c r="X111" s="325" t="str">
        <f>IF(VLOOKUP($A111,請求書等医療機関一覧用!$B:$AO,X$4,FALSE)="○","高イ高","")</f>
        <v>高イ高</v>
      </c>
      <c r="Y111" s="45" t="str">
        <f>IF(VLOOKUP($A111,請求書等医療機関一覧用!$B:$AO,Y$4,FALSE)="○","コ","")</f>
        <v/>
      </c>
      <c r="Z111" s="36" t="str">
        <f>IF(VLOOKUP($A111,請求書等医療機関一覧用!$B:$AO,Z$4,FALSE)="","",VLOOKUP($A111,請求書等医療機関一覧用!$B:$AO,Z$4,FALSE))</f>
        <v>小児インフル・ヒトパピローマウイルス・RSはかかりつけのみ。高齢者帯状疱疹はかかりつけのみ。</v>
      </c>
      <c r="AA111">
        <f t="shared" si="4"/>
        <v>36</v>
      </c>
    </row>
    <row r="112" spans="1:27" ht="42.75">
      <c r="A112" s="43" t="s">
        <v>554</v>
      </c>
      <c r="B112" s="35" t="str">
        <f>VLOOKUP($A112,請求書等医療機関一覧用!$B:$AO,B$4,FALSE)</f>
        <v>筑波技術大学保健科学部附属東西医学統合医療センター</v>
      </c>
      <c r="C112" s="45" t="str">
        <f>VLOOKUP($A112,請求書等医療機関一覧用!$B:$AO,C$4,FALSE)</f>
        <v>春日</v>
      </c>
      <c r="D112" s="45" t="str">
        <f>VLOOKUP($A112,請求書等医療機関一覧用!$B:$AO,D$4,FALSE)</f>
        <v>858-9589</v>
      </c>
      <c r="E112" s="45" t="str">
        <f>IF(VLOOKUP($A112,請求書等医療機関一覧用!$B:$AO,E$4,FALSE)="○","ロ","")</f>
        <v/>
      </c>
      <c r="F112" s="45" t="str">
        <f>IF(VLOOKUP($A112,請求書等医療機関一覧用!$B:$AO,F$4,FALSE)="○","ヒ","")</f>
        <v/>
      </c>
      <c r="G112" s="45" t="str">
        <f>IF(VLOOKUP($A112,請求書等医療機関一覧用!$B:$AO,G$4,FALSE)="○","小肺","")</f>
        <v/>
      </c>
      <c r="H112" s="45" t="str">
        <f>IF(VLOOKUP($A112,請求書等医療機関一覧用!$B:$AO,H$4,FALSE)="○","Ｂ肝","")</f>
        <v/>
      </c>
      <c r="I112" s="45" t="str">
        <f>IF(VLOOKUP($A112,請求書等医療機関一覧用!$B:$AO,I$4,FALSE)="○","五","")</f>
        <v/>
      </c>
      <c r="J112" s="45" t="str">
        <f>IF(VLOOKUP($A112,請求書等医療機関一覧用!$B:$AO,J$4,FALSE)="○","BCG","")</f>
        <v/>
      </c>
      <c r="K112" s="45" t="str">
        <f>IF(VLOOKUP($A112,請求書等医療機関一覧用!$B:$AO,K$4,FALSE)="○","MR","")</f>
        <v/>
      </c>
      <c r="L112" s="45" t="str">
        <f>IF(VLOOKUP($A112,請求書等医療機関一覧用!$B:$AO,L$4,FALSE)="○","水","")</f>
        <v/>
      </c>
      <c r="M112" s="45" t="str">
        <f>IF(VLOOKUP($A112,請求書等医療機関一覧用!$B:$AO,M$4,FALSE)="○","日","")</f>
        <v/>
      </c>
      <c r="N112" s="45" t="str">
        <f>IF(VLOOKUP($A112,請求書等医療機関一覧用!$B:$AO,N$4,FALSE)="○","二","")</f>
        <v/>
      </c>
      <c r="O112" s="45" t="str">
        <f>IF(VLOOKUP($A112,請求書等医療機関一覧用!$B:$AO,O$4,FALSE)="○","ＨPV","")</f>
        <v/>
      </c>
      <c r="P112" s="45" t="str">
        <f>IF(VLOOKUP($A112,請求書等医療機関一覧用!$B:$AO,P$4,FALSE)="○","RS","")</f>
        <v/>
      </c>
      <c r="Q112" s="325" t="str">
        <f>IF(VLOOKUP($A112,請求書等医療機関一覧用!$B:$AO,Q$4,FALSE)="○","小イ不","")</f>
        <v/>
      </c>
      <c r="R112" s="325" t="str">
        <f>IF(VLOOKUP($A112,請求書等医療機関一覧用!$B:$AO,R$4,FALSE)="○","小イ生","")</f>
        <v/>
      </c>
      <c r="S112" s="45" t="str">
        <f>IF(VLOOKUP($A112,請求書等医療機関一覧用!$B:$AO,S$4,FALSE)="○","お","")</f>
        <v/>
      </c>
      <c r="T112" s="45" t="str">
        <f>IF(VLOOKUP($A112,請求書等医療機関一覧用!$B:$AO,T$4,FALSE)="○","高肺","")</f>
        <v>高肺</v>
      </c>
      <c r="U112" s="45" t="str">
        <f>IF(VLOOKUP($A112,請求書等医療機関一覧用!$B:$AO,U$4,FALSE)="○","帯生","")</f>
        <v/>
      </c>
      <c r="V112" s="45" t="str">
        <f>IF(VLOOKUP($A112,請求書等医療機関一覧用!$B:$AO,V$4,FALSE)="○","帯不","")</f>
        <v/>
      </c>
      <c r="W112" s="325" t="str">
        <f>IF(VLOOKUP($A112,請求書等医療機関一覧用!$B:$AO,W$4,FALSE)="○","高イ不","")</f>
        <v>高イ不</v>
      </c>
      <c r="X112" s="325" t="str">
        <f>IF(VLOOKUP($A112,請求書等医療機関一覧用!$B:$AO,X$4,FALSE)="○","高イ高","")</f>
        <v/>
      </c>
      <c r="Y112" s="45" t="str">
        <f>IF(VLOOKUP($A112,請求書等医療機関一覧用!$B:$AO,Y$4,FALSE)="○","コ","")</f>
        <v>コ</v>
      </c>
      <c r="Z112" s="36" t="str">
        <f>IF(VLOOKUP($A112,請求書等医療機関一覧用!$B:$AO,Z$4,FALSE)="","",VLOOKUP($A112,請求書等医療機関一覧用!$B:$AO,Z$4,FALSE))</f>
        <v/>
      </c>
      <c r="AA112">
        <f t="shared" si="4"/>
        <v>37</v>
      </c>
    </row>
    <row r="113" spans="1:27">
      <c r="A113" s="43" t="s">
        <v>555</v>
      </c>
      <c r="B113" s="35" t="str">
        <f>VLOOKUP($A113,請求書等医療機関一覧用!$B:$AO,B$4,FALSE)</f>
        <v>つくばキッズクリニック</v>
      </c>
      <c r="C113" s="45" t="str">
        <f>VLOOKUP($A113,請求書等医療機関一覧用!$B:$AO,C$4,FALSE)</f>
        <v>島名</v>
      </c>
      <c r="D113" s="45" t="str">
        <f>VLOOKUP($A113,請求書等医療機関一覧用!$B:$AO,D$4,FALSE)</f>
        <v>836-2825</v>
      </c>
      <c r="E113" s="45" t="str">
        <f>IF(VLOOKUP($A113,請求書等医療機関一覧用!$B:$AO,E$4,FALSE)="○","ロ","")</f>
        <v>ロ</v>
      </c>
      <c r="F113" s="45" t="str">
        <f>IF(VLOOKUP($A113,請求書等医療機関一覧用!$B:$AO,F$4,FALSE)="○","ヒ","")</f>
        <v>ヒ</v>
      </c>
      <c r="G113" s="45" t="str">
        <f>IF(VLOOKUP($A113,請求書等医療機関一覧用!$B:$AO,G$4,FALSE)="○","小肺","")</f>
        <v>小肺</v>
      </c>
      <c r="H113" s="45" t="str">
        <f>IF(VLOOKUP($A113,請求書等医療機関一覧用!$B:$AO,H$4,FALSE)="○","Ｂ肝","")</f>
        <v>Ｂ肝</v>
      </c>
      <c r="I113" s="45" t="str">
        <f>IF(VLOOKUP($A113,請求書等医療機関一覧用!$B:$AO,I$4,FALSE)="○","五","")</f>
        <v>五</v>
      </c>
      <c r="J113" s="45" t="str">
        <f>IF(VLOOKUP($A113,請求書等医療機関一覧用!$B:$AO,J$4,FALSE)="○","BCG","")</f>
        <v>BCG</v>
      </c>
      <c r="K113" s="45" t="str">
        <f>IF(VLOOKUP($A113,請求書等医療機関一覧用!$B:$AO,K$4,FALSE)="○","MR","")</f>
        <v>MR</v>
      </c>
      <c r="L113" s="45" t="str">
        <f>IF(VLOOKUP($A113,請求書等医療機関一覧用!$B:$AO,L$4,FALSE)="○","水","")</f>
        <v>水</v>
      </c>
      <c r="M113" s="45" t="str">
        <f>IF(VLOOKUP($A113,請求書等医療機関一覧用!$B:$AO,M$4,FALSE)="○","日","")</f>
        <v>日</v>
      </c>
      <c r="N113" s="45" t="str">
        <f>IF(VLOOKUP($A113,請求書等医療機関一覧用!$B:$AO,N$4,FALSE)="○","二","")</f>
        <v>二</v>
      </c>
      <c r="O113" s="45" t="str">
        <f>IF(VLOOKUP($A113,請求書等医療機関一覧用!$B:$AO,O$4,FALSE)="○","ＨPV","")</f>
        <v>ＨPV</v>
      </c>
      <c r="P113" s="45" t="str">
        <f>IF(VLOOKUP($A113,請求書等医療機関一覧用!$B:$AO,P$4,FALSE)="○","RS","")</f>
        <v>RS</v>
      </c>
      <c r="Q113" s="325" t="str">
        <f>IF(VLOOKUP($A113,請求書等医療機関一覧用!$B:$AO,Q$4,FALSE)="○","小イ不","")</f>
        <v>小イ不</v>
      </c>
      <c r="R113" s="325" t="str">
        <f>IF(VLOOKUP($A113,請求書等医療機関一覧用!$B:$AO,R$4,FALSE)="○","小イ生","")</f>
        <v>小イ生</v>
      </c>
      <c r="S113" s="45" t="str">
        <f>IF(VLOOKUP($A113,請求書等医療機関一覧用!$B:$AO,S$4,FALSE)="○","お","")</f>
        <v>お</v>
      </c>
      <c r="T113" s="45" t="str">
        <f>IF(VLOOKUP($A113,請求書等医療機関一覧用!$B:$AO,T$4,FALSE)="○","高肺","")</f>
        <v/>
      </c>
      <c r="U113" s="45" t="str">
        <f>IF(VLOOKUP($A113,請求書等医療機関一覧用!$B:$AO,U$4,FALSE)="○","帯生","")</f>
        <v/>
      </c>
      <c r="V113" s="45" t="str">
        <f>IF(VLOOKUP($A113,請求書等医療機関一覧用!$B:$AO,V$4,FALSE)="○","帯不","")</f>
        <v/>
      </c>
      <c r="W113" s="325" t="str">
        <f>IF(VLOOKUP($A113,請求書等医療機関一覧用!$B:$AO,W$4,FALSE)="○","高イ不","")</f>
        <v/>
      </c>
      <c r="X113" s="325" t="str">
        <f>IF(VLOOKUP($A113,請求書等医療機関一覧用!$B:$AO,X$4,FALSE)="○","高イ高","")</f>
        <v/>
      </c>
      <c r="Y113" s="45" t="str">
        <f>IF(VLOOKUP($A113,請求書等医療機関一覧用!$B:$AO,Y$4,FALSE)="○","コ","")</f>
        <v/>
      </c>
      <c r="Z113" s="36" t="str">
        <f>IF(VLOOKUP($A113,請求書等医療機関一覧用!$B:$AO,Z$4,FALSE)="","",VLOOKUP($A113,請求書等医療機関一覧用!$B:$AO,Z$4,FALSE))</f>
        <v/>
      </c>
      <c r="AA113">
        <f t="shared" si="4"/>
        <v>38</v>
      </c>
    </row>
    <row r="114" spans="1:27" ht="28.5">
      <c r="A114" s="43" t="s">
        <v>557</v>
      </c>
      <c r="B114" s="35" t="str">
        <f>VLOOKUP($A114,請求書等医療機関一覧用!$B:$AO,B$4,FALSE)</f>
        <v>つくば公園前ファミリークリニック</v>
      </c>
      <c r="C114" s="45" t="str">
        <f>VLOOKUP($A114,請求書等医療機関一覧用!$B:$AO,C$4,FALSE)</f>
        <v>水堀</v>
      </c>
      <c r="D114" s="45" t="str">
        <f>VLOOKUP($A114,請求書等医療機関一覧用!$B:$AO,D$4,FALSE)</f>
        <v>非公表</v>
      </c>
      <c r="E114" s="45" t="str">
        <f>IF(VLOOKUP($A114,請求書等医療機関一覧用!$B:$AO,E$4,FALSE)="○","ロ","")</f>
        <v/>
      </c>
      <c r="F114" s="45" t="str">
        <f>IF(VLOOKUP($A114,請求書等医療機関一覧用!$B:$AO,F$4,FALSE)="○","ヒ","")</f>
        <v/>
      </c>
      <c r="G114" s="45" t="str">
        <f>IF(VLOOKUP($A114,請求書等医療機関一覧用!$B:$AO,G$4,FALSE)="○","小肺","")</f>
        <v/>
      </c>
      <c r="H114" s="45" t="str">
        <f>IF(VLOOKUP($A114,請求書等医療機関一覧用!$B:$AO,H$4,FALSE)="○","Ｂ肝","")</f>
        <v/>
      </c>
      <c r="I114" s="45" t="str">
        <f>IF(VLOOKUP($A114,請求書等医療機関一覧用!$B:$AO,I$4,FALSE)="○","五","")</f>
        <v/>
      </c>
      <c r="J114" s="45" t="str">
        <f>IF(VLOOKUP($A114,請求書等医療機関一覧用!$B:$AO,J$4,FALSE)="○","BCG","")</f>
        <v/>
      </c>
      <c r="K114" s="45" t="str">
        <f>IF(VLOOKUP($A114,請求書等医療機関一覧用!$B:$AO,K$4,FALSE)="○","MR","")</f>
        <v/>
      </c>
      <c r="L114" s="45" t="str">
        <f>IF(VLOOKUP($A114,請求書等医療機関一覧用!$B:$AO,L$4,FALSE)="○","水","")</f>
        <v/>
      </c>
      <c r="M114" s="45" t="str">
        <f>IF(VLOOKUP($A114,請求書等医療機関一覧用!$B:$AO,M$4,FALSE)="○","日","")</f>
        <v/>
      </c>
      <c r="N114" s="45" t="str">
        <f>IF(VLOOKUP($A114,請求書等医療機関一覧用!$B:$AO,N$4,FALSE)="○","二","")</f>
        <v/>
      </c>
      <c r="O114" s="45" t="str">
        <f>IF(VLOOKUP($A114,請求書等医療機関一覧用!$B:$AO,O$4,FALSE)="○","ＨPV","")</f>
        <v>ＨPV</v>
      </c>
      <c r="P114" s="45" t="str">
        <f>IF(VLOOKUP($A114,請求書等医療機関一覧用!$B:$AO,P$4,FALSE)="○","RS","")</f>
        <v/>
      </c>
      <c r="Q114" s="325" t="str">
        <f>IF(VLOOKUP($A114,請求書等医療機関一覧用!$B:$AO,Q$4,FALSE)="○","小イ不","")</f>
        <v>小イ不</v>
      </c>
      <c r="R114" s="325" t="str">
        <f>IF(VLOOKUP($A114,請求書等医療機関一覧用!$B:$AO,R$4,FALSE)="○","小イ生","")</f>
        <v>小イ生</v>
      </c>
      <c r="S114" s="45" t="str">
        <f>IF(VLOOKUP($A114,請求書等医療機関一覧用!$B:$AO,S$4,FALSE)="○","お","")</f>
        <v/>
      </c>
      <c r="T114" s="45" t="str">
        <f>IF(VLOOKUP($A114,請求書等医療機関一覧用!$B:$AO,T$4,FALSE)="○","高肺","")</f>
        <v/>
      </c>
      <c r="U114" s="45" t="str">
        <f>IF(VLOOKUP($A114,請求書等医療機関一覧用!$B:$AO,U$4,FALSE)="○","帯生","")</f>
        <v/>
      </c>
      <c r="V114" s="45" t="str">
        <f>IF(VLOOKUP($A114,請求書等医療機関一覧用!$B:$AO,V$4,FALSE)="○","帯不","")</f>
        <v/>
      </c>
      <c r="W114" s="325" t="str">
        <f>IF(VLOOKUP($A114,請求書等医療機関一覧用!$B:$AO,W$4,FALSE)="○","高イ不","")</f>
        <v>高イ不</v>
      </c>
      <c r="X114" s="325" t="str">
        <f>IF(VLOOKUP($A114,請求書等医療機関一覧用!$B:$AO,X$4,FALSE)="○","高イ高","")</f>
        <v/>
      </c>
      <c r="Y114" s="45" t="str">
        <f>IF(VLOOKUP($A114,請求書等医療機関一覧用!$B:$AO,Y$4,FALSE)="○","コ","")</f>
        <v/>
      </c>
      <c r="Z114" s="36" t="str">
        <f>IF(VLOOKUP($A114,請求書等医療機関一覧用!$B:$AO,Z$4,FALSE)="","",VLOOKUP($A114,請求書等医療機関一覧用!$B:$AO,Z$4,FALSE))</f>
        <v>受診歴がある方とその家族の方のみ</v>
      </c>
      <c r="AA114">
        <f t="shared" si="4"/>
        <v>39</v>
      </c>
    </row>
    <row r="115" spans="1:27">
      <c r="A115" s="43" t="s">
        <v>558</v>
      </c>
      <c r="B115" s="35" t="str">
        <f>VLOOKUP($A115,請求書等医療機関一覧用!$B:$AO,B$4,FALSE)</f>
        <v>つくば在宅クリニック</v>
      </c>
      <c r="C115" s="45" t="str">
        <f>VLOOKUP($A115,請求書等医療機関一覧用!$B:$AO,C$4,FALSE)</f>
        <v>西大沼</v>
      </c>
      <c r="D115" s="45" t="str">
        <f>VLOOKUP($A115,請求書等医療機関一覧用!$B:$AO,D$4,FALSE)</f>
        <v>886-6123</v>
      </c>
      <c r="E115" s="45" t="str">
        <f>IF(VLOOKUP($A115,請求書等医療機関一覧用!$B:$AO,E$4,FALSE)="○","ロ","")</f>
        <v/>
      </c>
      <c r="F115" s="45" t="str">
        <f>IF(VLOOKUP($A115,請求書等医療機関一覧用!$B:$AO,F$4,FALSE)="○","ヒ","")</f>
        <v/>
      </c>
      <c r="G115" s="45" t="str">
        <f>IF(VLOOKUP($A115,請求書等医療機関一覧用!$B:$AO,G$4,FALSE)="○","小肺","")</f>
        <v/>
      </c>
      <c r="H115" s="45" t="str">
        <f>IF(VLOOKUP($A115,請求書等医療機関一覧用!$B:$AO,H$4,FALSE)="○","Ｂ肝","")</f>
        <v/>
      </c>
      <c r="I115" s="45" t="str">
        <f>IF(VLOOKUP($A115,請求書等医療機関一覧用!$B:$AO,I$4,FALSE)="○","五","")</f>
        <v/>
      </c>
      <c r="J115" s="45" t="str">
        <f>IF(VLOOKUP($A115,請求書等医療機関一覧用!$B:$AO,J$4,FALSE)="○","BCG","")</f>
        <v/>
      </c>
      <c r="K115" s="45" t="str">
        <f>IF(VLOOKUP($A115,請求書等医療機関一覧用!$B:$AO,K$4,FALSE)="○","MR","")</f>
        <v/>
      </c>
      <c r="L115" s="45" t="str">
        <f>IF(VLOOKUP($A115,請求書等医療機関一覧用!$B:$AO,L$4,FALSE)="○","水","")</f>
        <v/>
      </c>
      <c r="M115" s="45" t="str">
        <f>IF(VLOOKUP($A115,請求書等医療機関一覧用!$B:$AO,M$4,FALSE)="○","日","")</f>
        <v/>
      </c>
      <c r="N115" s="45" t="str">
        <f>IF(VLOOKUP($A115,請求書等医療機関一覧用!$B:$AO,N$4,FALSE)="○","二","")</f>
        <v/>
      </c>
      <c r="O115" s="45" t="str">
        <f>IF(VLOOKUP($A115,請求書等医療機関一覧用!$B:$AO,O$4,FALSE)="○","ＨPV","")</f>
        <v/>
      </c>
      <c r="P115" s="45" t="str">
        <f>IF(VLOOKUP($A115,請求書等医療機関一覧用!$B:$AO,P$4,FALSE)="○","RS","")</f>
        <v/>
      </c>
      <c r="Q115" s="325" t="str">
        <f>IF(VLOOKUP($A115,請求書等医療機関一覧用!$B:$AO,Q$4,FALSE)="○","小イ不","")</f>
        <v>小イ不</v>
      </c>
      <c r="R115" s="325" t="str">
        <f>IF(VLOOKUP($A115,請求書等医療機関一覧用!$B:$AO,R$4,FALSE)="○","小イ生","")</f>
        <v/>
      </c>
      <c r="S115" s="45" t="str">
        <f>IF(VLOOKUP($A115,請求書等医療機関一覧用!$B:$AO,S$4,FALSE)="○","お","")</f>
        <v/>
      </c>
      <c r="T115" s="45" t="str">
        <f>IF(VLOOKUP($A115,請求書等医療機関一覧用!$B:$AO,T$4,FALSE)="○","高肺","")</f>
        <v>高肺</v>
      </c>
      <c r="U115" s="45" t="str">
        <f>IF(VLOOKUP($A115,請求書等医療機関一覧用!$B:$AO,U$4,FALSE)="○","帯生","")</f>
        <v>帯生</v>
      </c>
      <c r="V115" s="45" t="str">
        <f>IF(VLOOKUP($A115,請求書等医療機関一覧用!$B:$AO,V$4,FALSE)="○","帯不","")</f>
        <v>帯不</v>
      </c>
      <c r="W115" s="325" t="str">
        <f>IF(VLOOKUP($A115,請求書等医療機関一覧用!$B:$AO,W$4,FALSE)="○","高イ不","")</f>
        <v>高イ不</v>
      </c>
      <c r="X115" s="325" t="str">
        <f>IF(VLOOKUP($A115,請求書等医療機関一覧用!$B:$AO,X$4,FALSE)="○","高イ高","")</f>
        <v>高イ高</v>
      </c>
      <c r="Y115" s="45" t="str">
        <f>IF(VLOOKUP($A115,請求書等医療機関一覧用!$B:$AO,Y$4,FALSE)="○","コ","")</f>
        <v>コ</v>
      </c>
      <c r="Z115" s="36" t="str">
        <f>IF(VLOOKUP($A115,請求書等医療機関一覧用!$B:$AO,Z$4,FALSE)="","",VLOOKUP($A115,請求書等医療機関一覧用!$B:$AO,Z$4,FALSE))</f>
        <v>かかりつけの方のみ</v>
      </c>
      <c r="AA115">
        <f t="shared" si="4"/>
        <v>40</v>
      </c>
    </row>
    <row r="116" spans="1:27" ht="28.5">
      <c r="A116" s="43" t="s">
        <v>560</v>
      </c>
      <c r="B116" s="35" t="str">
        <f>VLOOKUP($A116,請求書等医療機関一覧用!$B:$AO,B$4,FALSE)</f>
        <v>つくば消化器・内視鏡クリニック</v>
      </c>
      <c r="C116" s="45" t="str">
        <f>VLOOKUP($A116,請求書等医療機関一覧用!$B:$AO,C$4,FALSE)</f>
        <v>春日</v>
      </c>
      <c r="D116" s="45" t="str">
        <f>VLOOKUP($A116,請求書等医療機関一覧用!$B:$AO,D$4,FALSE)</f>
        <v>886-9798</v>
      </c>
      <c r="E116" s="45" t="str">
        <f>IF(VLOOKUP($A116,請求書等医療機関一覧用!$B:$AO,E$4,FALSE)="○","ロ","")</f>
        <v/>
      </c>
      <c r="F116" s="45" t="str">
        <f>IF(VLOOKUP($A116,請求書等医療機関一覧用!$B:$AO,F$4,FALSE)="○","ヒ","")</f>
        <v/>
      </c>
      <c r="G116" s="45" t="str">
        <f>IF(VLOOKUP($A116,請求書等医療機関一覧用!$B:$AO,G$4,FALSE)="○","小肺","")</f>
        <v/>
      </c>
      <c r="H116" s="45" t="str">
        <f>IF(VLOOKUP($A116,請求書等医療機関一覧用!$B:$AO,H$4,FALSE)="○","Ｂ肝","")</f>
        <v/>
      </c>
      <c r="I116" s="45" t="str">
        <f>IF(VLOOKUP($A116,請求書等医療機関一覧用!$B:$AO,I$4,FALSE)="○","五","")</f>
        <v/>
      </c>
      <c r="J116" s="45" t="str">
        <f>IF(VLOOKUP($A116,請求書等医療機関一覧用!$B:$AO,J$4,FALSE)="○","BCG","")</f>
        <v/>
      </c>
      <c r="K116" s="45" t="str">
        <f>IF(VLOOKUP($A116,請求書等医療機関一覧用!$B:$AO,K$4,FALSE)="○","MR","")</f>
        <v/>
      </c>
      <c r="L116" s="45" t="str">
        <f>IF(VLOOKUP($A116,請求書等医療機関一覧用!$B:$AO,L$4,FALSE)="○","水","")</f>
        <v/>
      </c>
      <c r="M116" s="45" t="str">
        <f>IF(VLOOKUP($A116,請求書等医療機関一覧用!$B:$AO,M$4,FALSE)="○","日","")</f>
        <v/>
      </c>
      <c r="N116" s="45" t="str">
        <f>IF(VLOOKUP($A116,請求書等医療機関一覧用!$B:$AO,N$4,FALSE)="○","二","")</f>
        <v/>
      </c>
      <c r="O116" s="45" t="str">
        <f>IF(VLOOKUP($A116,請求書等医療機関一覧用!$B:$AO,O$4,FALSE)="○","ＨPV","")</f>
        <v>ＨPV</v>
      </c>
      <c r="P116" s="45" t="str">
        <f>IF(VLOOKUP($A116,請求書等医療機関一覧用!$B:$AO,P$4,FALSE)="○","RS","")</f>
        <v/>
      </c>
      <c r="Q116" s="325" t="str">
        <f>IF(VLOOKUP($A116,請求書等医療機関一覧用!$B:$AO,Q$4,FALSE)="○","小イ不","")</f>
        <v/>
      </c>
      <c r="R116" s="325" t="str">
        <f>IF(VLOOKUP($A116,請求書等医療機関一覧用!$B:$AO,R$4,FALSE)="○","小イ生","")</f>
        <v/>
      </c>
      <c r="S116" s="45" t="str">
        <f>IF(VLOOKUP($A116,請求書等医療機関一覧用!$B:$AO,S$4,FALSE)="○","お","")</f>
        <v/>
      </c>
      <c r="T116" s="45" t="str">
        <f>IF(VLOOKUP($A116,請求書等医療機関一覧用!$B:$AO,T$4,FALSE)="○","高肺","")</f>
        <v>高肺</v>
      </c>
      <c r="U116" s="45" t="str">
        <f>IF(VLOOKUP($A116,請求書等医療機関一覧用!$B:$AO,U$4,FALSE)="○","帯生","")</f>
        <v/>
      </c>
      <c r="V116" s="45" t="str">
        <f>IF(VLOOKUP($A116,請求書等医療機関一覧用!$B:$AO,V$4,FALSE)="○","帯不","")</f>
        <v>帯不</v>
      </c>
      <c r="W116" s="325" t="str">
        <f>IF(VLOOKUP($A116,請求書等医療機関一覧用!$B:$AO,W$4,FALSE)="○","高イ不","")</f>
        <v>高イ不</v>
      </c>
      <c r="X116" s="325" t="str">
        <f>IF(VLOOKUP($A116,請求書等医療機関一覧用!$B:$AO,X$4,FALSE)="○","高イ高","")</f>
        <v>高イ高</v>
      </c>
      <c r="Y116" s="45" t="str">
        <f>IF(VLOOKUP($A116,請求書等医療機関一覧用!$B:$AO,Y$4,FALSE)="○","コ","")</f>
        <v>コ</v>
      </c>
      <c r="Z116" s="36" t="str">
        <f>IF(VLOOKUP($A116,請求書等医療機関一覧用!$B:$AO,Z$4,FALSE)="","",VLOOKUP($A116,請求書等医療機関一覧用!$B:$AO,Z$4,FALSE))</f>
        <v/>
      </c>
      <c r="AA116">
        <f t="shared" si="4"/>
        <v>41</v>
      </c>
    </row>
    <row r="117" spans="1:27">
      <c r="A117" s="43" t="s">
        <v>561</v>
      </c>
      <c r="B117" s="35" t="str">
        <f>VLOOKUP($A117,請求書等医療機関一覧用!$B:$AO,B$4,FALSE)</f>
        <v>つくば腎クリニック</v>
      </c>
      <c r="C117" s="45" t="str">
        <f>VLOOKUP($A117,請求書等医療機関一覧用!$B:$AO,C$4,FALSE)</f>
        <v>小野崎</v>
      </c>
      <c r="D117" s="45" t="str">
        <f>VLOOKUP($A117,請求書等医療機関一覧用!$B:$AO,D$4,FALSE)</f>
        <v>861-0100</v>
      </c>
      <c r="E117" s="45" t="str">
        <f>IF(VLOOKUP($A117,請求書等医療機関一覧用!$B:$AO,E$4,FALSE)="○","ロ","")</f>
        <v/>
      </c>
      <c r="F117" s="45" t="str">
        <f>IF(VLOOKUP($A117,請求書等医療機関一覧用!$B:$AO,F$4,FALSE)="○","ヒ","")</f>
        <v/>
      </c>
      <c r="G117" s="45" t="str">
        <f>IF(VLOOKUP($A117,請求書等医療機関一覧用!$B:$AO,G$4,FALSE)="○","小肺","")</f>
        <v/>
      </c>
      <c r="H117" s="45" t="str">
        <f>IF(VLOOKUP($A117,請求書等医療機関一覧用!$B:$AO,H$4,FALSE)="○","Ｂ肝","")</f>
        <v/>
      </c>
      <c r="I117" s="45" t="str">
        <f>IF(VLOOKUP($A117,請求書等医療機関一覧用!$B:$AO,I$4,FALSE)="○","五","")</f>
        <v/>
      </c>
      <c r="J117" s="45" t="str">
        <f>IF(VLOOKUP($A117,請求書等医療機関一覧用!$B:$AO,J$4,FALSE)="○","BCG","")</f>
        <v/>
      </c>
      <c r="K117" s="45" t="str">
        <f>IF(VLOOKUP($A117,請求書等医療機関一覧用!$B:$AO,K$4,FALSE)="○","MR","")</f>
        <v/>
      </c>
      <c r="L117" s="45" t="str">
        <f>IF(VLOOKUP($A117,請求書等医療機関一覧用!$B:$AO,L$4,FALSE)="○","水","")</f>
        <v/>
      </c>
      <c r="M117" s="45" t="str">
        <f>IF(VLOOKUP($A117,請求書等医療機関一覧用!$B:$AO,M$4,FALSE)="○","日","")</f>
        <v/>
      </c>
      <c r="N117" s="45" t="str">
        <f>IF(VLOOKUP($A117,請求書等医療機関一覧用!$B:$AO,N$4,FALSE)="○","二","")</f>
        <v/>
      </c>
      <c r="O117" s="45" t="str">
        <f>IF(VLOOKUP($A117,請求書等医療機関一覧用!$B:$AO,O$4,FALSE)="○","ＨPV","")</f>
        <v/>
      </c>
      <c r="P117" s="45" t="str">
        <f>IF(VLOOKUP($A117,請求書等医療機関一覧用!$B:$AO,P$4,FALSE)="○","RS","")</f>
        <v/>
      </c>
      <c r="Q117" s="325" t="str">
        <f>IF(VLOOKUP($A117,請求書等医療機関一覧用!$B:$AO,Q$4,FALSE)="○","小イ不","")</f>
        <v/>
      </c>
      <c r="R117" s="325" t="str">
        <f>IF(VLOOKUP($A117,請求書等医療機関一覧用!$B:$AO,R$4,FALSE)="○","小イ生","")</f>
        <v/>
      </c>
      <c r="S117" s="45" t="str">
        <f>IF(VLOOKUP($A117,請求書等医療機関一覧用!$B:$AO,S$4,FALSE)="○","お","")</f>
        <v/>
      </c>
      <c r="T117" s="45" t="str">
        <f>IF(VLOOKUP($A117,請求書等医療機関一覧用!$B:$AO,T$4,FALSE)="○","高肺","")</f>
        <v>高肺</v>
      </c>
      <c r="U117" s="45" t="str">
        <f>IF(VLOOKUP($A117,請求書等医療機関一覧用!$B:$AO,U$4,FALSE)="○","帯生","")</f>
        <v/>
      </c>
      <c r="V117" s="45" t="str">
        <f>IF(VLOOKUP($A117,請求書等医療機関一覧用!$B:$AO,V$4,FALSE)="○","帯不","")</f>
        <v>帯不</v>
      </c>
      <c r="W117" s="325" t="str">
        <f>IF(VLOOKUP($A117,請求書等医療機関一覧用!$B:$AO,W$4,FALSE)="○","高イ不","")</f>
        <v>高イ不</v>
      </c>
      <c r="X117" s="325" t="str">
        <f>IF(VLOOKUP($A117,請求書等医療機関一覧用!$B:$AO,X$4,FALSE)="○","高イ高","")</f>
        <v/>
      </c>
      <c r="Y117" s="45" t="str">
        <f>IF(VLOOKUP($A117,請求書等医療機関一覧用!$B:$AO,Y$4,FALSE)="○","コ","")</f>
        <v/>
      </c>
      <c r="Z117" s="36" t="str">
        <f>IF(VLOOKUP($A117,請求書等医療機関一覧用!$B:$AO,Z$4,FALSE)="","",VLOOKUP($A117,請求書等医療機関一覧用!$B:$AO,Z$4,FALSE))</f>
        <v>かかりつけの方のみ</v>
      </c>
      <c r="AA117">
        <f t="shared" si="4"/>
        <v>42</v>
      </c>
    </row>
    <row r="118" spans="1:27">
      <c r="A118" s="43" t="s">
        <v>567</v>
      </c>
      <c r="B118" s="35" t="str">
        <f>VLOOKUP($A118,請求書等医療機関一覧用!$B:$AO,B$4,FALSE)</f>
        <v>つくば辻クリニック</v>
      </c>
      <c r="C118" s="45" t="str">
        <f>VLOOKUP($A118,請求書等医療機関一覧用!$B:$AO,C$4,FALSE)</f>
        <v>研究学園</v>
      </c>
      <c r="D118" s="45" t="str">
        <f>VLOOKUP($A118,請求書等医療機関一覧用!$B:$AO,D$4,FALSE)</f>
        <v>868-7170</v>
      </c>
      <c r="E118" s="45" t="str">
        <f>IF(VLOOKUP($A118,請求書等医療機関一覧用!$B:$AO,E$4,FALSE)="○","ロ","")</f>
        <v/>
      </c>
      <c r="F118" s="45" t="str">
        <f>IF(VLOOKUP($A118,請求書等医療機関一覧用!$B:$AO,F$4,FALSE)="○","ヒ","")</f>
        <v/>
      </c>
      <c r="G118" s="45" t="str">
        <f>IF(VLOOKUP($A118,請求書等医療機関一覧用!$B:$AO,G$4,FALSE)="○","小肺","")</f>
        <v/>
      </c>
      <c r="H118" s="45" t="str">
        <f>IF(VLOOKUP($A118,請求書等医療機関一覧用!$B:$AO,H$4,FALSE)="○","Ｂ肝","")</f>
        <v/>
      </c>
      <c r="I118" s="45" t="str">
        <f>IF(VLOOKUP($A118,請求書等医療機関一覧用!$B:$AO,I$4,FALSE)="○","五","")</f>
        <v/>
      </c>
      <c r="J118" s="45" t="str">
        <f>IF(VLOOKUP($A118,請求書等医療機関一覧用!$B:$AO,J$4,FALSE)="○","BCG","")</f>
        <v/>
      </c>
      <c r="K118" s="45" t="str">
        <f>IF(VLOOKUP($A118,請求書等医療機関一覧用!$B:$AO,K$4,FALSE)="○","MR","")</f>
        <v/>
      </c>
      <c r="L118" s="45" t="str">
        <f>IF(VLOOKUP($A118,請求書等医療機関一覧用!$B:$AO,L$4,FALSE)="○","水","")</f>
        <v/>
      </c>
      <c r="M118" s="45" t="str">
        <f>IF(VLOOKUP($A118,請求書等医療機関一覧用!$B:$AO,M$4,FALSE)="○","日","")</f>
        <v>日</v>
      </c>
      <c r="N118" s="45" t="str">
        <f>IF(VLOOKUP($A118,請求書等医療機関一覧用!$B:$AO,N$4,FALSE)="○","二","")</f>
        <v>二</v>
      </c>
      <c r="O118" s="45" t="str">
        <f>IF(VLOOKUP($A118,請求書等医療機関一覧用!$B:$AO,O$4,FALSE)="○","ＨPV","")</f>
        <v>ＨPV</v>
      </c>
      <c r="P118" s="45" t="str">
        <f>IF(VLOOKUP($A118,請求書等医療機関一覧用!$B:$AO,P$4,FALSE)="○","RS","")</f>
        <v/>
      </c>
      <c r="Q118" s="325" t="str">
        <f>IF(VLOOKUP($A118,請求書等医療機関一覧用!$B:$AO,Q$4,FALSE)="○","小イ不","")</f>
        <v>小イ不</v>
      </c>
      <c r="R118" s="325" t="str">
        <f>IF(VLOOKUP($A118,請求書等医療機関一覧用!$B:$AO,R$4,FALSE)="○","小イ生","")</f>
        <v/>
      </c>
      <c r="S118" s="45" t="str">
        <f>IF(VLOOKUP($A118,請求書等医療機関一覧用!$B:$AO,S$4,FALSE)="○","お","")</f>
        <v/>
      </c>
      <c r="T118" s="45" t="str">
        <f>IF(VLOOKUP($A118,請求書等医療機関一覧用!$B:$AO,T$4,FALSE)="○","高肺","")</f>
        <v>高肺</v>
      </c>
      <c r="U118" s="45" t="str">
        <f>IF(VLOOKUP($A118,請求書等医療機関一覧用!$B:$AO,U$4,FALSE)="○","帯生","")</f>
        <v>帯生</v>
      </c>
      <c r="V118" s="45" t="str">
        <f>IF(VLOOKUP($A118,請求書等医療機関一覧用!$B:$AO,V$4,FALSE)="○","帯不","")</f>
        <v>帯不</v>
      </c>
      <c r="W118" s="325" t="str">
        <f>IF(VLOOKUP($A118,請求書等医療機関一覧用!$B:$AO,W$4,FALSE)="○","高イ不","")</f>
        <v>高イ不</v>
      </c>
      <c r="X118" s="325" t="str">
        <f>IF(VLOOKUP($A118,請求書等医療機関一覧用!$B:$AO,X$4,FALSE)="○","高イ高","")</f>
        <v>高イ高</v>
      </c>
      <c r="Y118" s="45" t="str">
        <f>IF(VLOOKUP($A118,請求書等医療機関一覧用!$B:$AO,Y$4,FALSE)="○","コ","")</f>
        <v>コ</v>
      </c>
      <c r="Z118" s="36" t="str">
        <f>IF(VLOOKUP($A118,請求書等医療機関一覧用!$B:$AO,Z$4,FALSE)="","",VLOOKUP($A118,請求書等医療機関一覧用!$B:$AO,Z$4,FALSE))</f>
        <v/>
      </c>
      <c r="AA118">
        <f t="shared" si="4"/>
        <v>43</v>
      </c>
    </row>
    <row r="119" spans="1:27" ht="28.5">
      <c r="A119" s="43" t="s">
        <v>569</v>
      </c>
      <c r="B119" s="35" t="str">
        <f>VLOOKUP($A119,請求書等医療機関一覧用!$B:$AO,B$4,FALSE)</f>
        <v>つくば脳神経外科・頭痛クリニック</v>
      </c>
      <c r="C119" s="45" t="str">
        <f>VLOOKUP($A119,請求書等医療機関一覧用!$B:$AO,C$4,FALSE)</f>
        <v>苅間</v>
      </c>
      <c r="D119" s="45" t="str">
        <f>VLOOKUP($A119,請求書等医療機関一覧用!$B:$AO,D$4,FALSE)</f>
        <v>852-1000</v>
      </c>
      <c r="E119" s="45" t="str">
        <f>IF(VLOOKUP($A119,請求書等医療機関一覧用!$B:$AO,E$4,FALSE)="○","ロ","")</f>
        <v/>
      </c>
      <c r="F119" s="45" t="str">
        <f>IF(VLOOKUP($A119,請求書等医療機関一覧用!$B:$AO,F$4,FALSE)="○","ヒ","")</f>
        <v/>
      </c>
      <c r="G119" s="45" t="str">
        <f>IF(VLOOKUP($A119,請求書等医療機関一覧用!$B:$AO,G$4,FALSE)="○","小肺","")</f>
        <v/>
      </c>
      <c r="H119" s="45" t="str">
        <f>IF(VLOOKUP($A119,請求書等医療機関一覧用!$B:$AO,H$4,FALSE)="○","Ｂ肝","")</f>
        <v/>
      </c>
      <c r="I119" s="45" t="str">
        <f>IF(VLOOKUP($A119,請求書等医療機関一覧用!$B:$AO,I$4,FALSE)="○","五","")</f>
        <v/>
      </c>
      <c r="J119" s="45" t="str">
        <f>IF(VLOOKUP($A119,請求書等医療機関一覧用!$B:$AO,J$4,FALSE)="○","BCG","")</f>
        <v/>
      </c>
      <c r="K119" s="45" t="str">
        <f>IF(VLOOKUP($A119,請求書等医療機関一覧用!$B:$AO,K$4,FALSE)="○","MR","")</f>
        <v/>
      </c>
      <c r="L119" s="45" t="str">
        <f>IF(VLOOKUP($A119,請求書等医療機関一覧用!$B:$AO,L$4,FALSE)="○","水","")</f>
        <v/>
      </c>
      <c r="M119" s="45" t="str">
        <f>IF(VLOOKUP($A119,請求書等医療機関一覧用!$B:$AO,M$4,FALSE)="○","日","")</f>
        <v/>
      </c>
      <c r="N119" s="45" t="str">
        <f>IF(VLOOKUP($A119,請求書等医療機関一覧用!$B:$AO,N$4,FALSE)="○","二","")</f>
        <v/>
      </c>
      <c r="O119" s="45" t="str">
        <f>IF(VLOOKUP($A119,請求書等医療機関一覧用!$B:$AO,O$4,FALSE)="○","ＨPV","")</f>
        <v/>
      </c>
      <c r="P119" s="45" t="str">
        <f>IF(VLOOKUP($A119,請求書等医療機関一覧用!$B:$AO,P$4,FALSE)="○","RS","")</f>
        <v/>
      </c>
      <c r="Q119" s="325" t="str">
        <f>IF(VLOOKUP($A119,請求書等医療機関一覧用!$B:$AO,Q$4,FALSE)="○","小イ不","")</f>
        <v>小イ不</v>
      </c>
      <c r="R119" s="325" t="str">
        <f>IF(VLOOKUP($A119,請求書等医療機関一覧用!$B:$AO,R$4,FALSE)="○","小イ生","")</f>
        <v/>
      </c>
      <c r="S119" s="45" t="str">
        <f>IF(VLOOKUP($A119,請求書等医療機関一覧用!$B:$AO,S$4,FALSE)="○","お","")</f>
        <v/>
      </c>
      <c r="T119" s="45" t="str">
        <f>IF(VLOOKUP($A119,請求書等医療機関一覧用!$B:$AO,T$4,FALSE)="○","高肺","")</f>
        <v/>
      </c>
      <c r="U119" s="45" t="str">
        <f>IF(VLOOKUP($A119,請求書等医療機関一覧用!$B:$AO,U$4,FALSE)="○","帯生","")</f>
        <v/>
      </c>
      <c r="V119" s="45" t="str">
        <f>IF(VLOOKUP($A119,請求書等医療機関一覧用!$B:$AO,V$4,FALSE)="○","帯不","")</f>
        <v/>
      </c>
      <c r="W119" s="325" t="str">
        <f>IF(VLOOKUP($A119,請求書等医療機関一覧用!$B:$AO,W$4,FALSE)="○","高イ不","")</f>
        <v>高イ不</v>
      </c>
      <c r="X119" s="325" t="str">
        <f>IF(VLOOKUP($A119,請求書等医療機関一覧用!$B:$AO,X$4,FALSE)="○","高イ高","")</f>
        <v/>
      </c>
      <c r="Y119" s="45" t="str">
        <f>IF(VLOOKUP($A119,請求書等医療機関一覧用!$B:$AO,Y$4,FALSE)="○","コ","")</f>
        <v/>
      </c>
      <c r="Z119" s="36" t="str">
        <f>IF(VLOOKUP($A119,請求書等医療機関一覧用!$B:$AO,Z$4,FALSE)="","",VLOOKUP($A119,請求書等医療機関一覧用!$B:$AO,Z$4,FALSE))</f>
        <v>中学生以上</v>
      </c>
      <c r="AA119">
        <f t="shared" si="4"/>
        <v>44</v>
      </c>
    </row>
    <row r="120" spans="1:27">
      <c r="A120" s="43" t="s">
        <v>571</v>
      </c>
      <c r="B120" s="35" t="str">
        <f>VLOOKUP($A120,請求書等医療機関一覧用!$B:$AO,B$4,FALSE)</f>
        <v>つくば白亜クリニック</v>
      </c>
      <c r="C120" s="45" t="str">
        <f>VLOOKUP($A120,請求書等医療機関一覧用!$B:$AO,C$4,FALSE)</f>
        <v>みどりの</v>
      </c>
      <c r="D120" s="45" t="str">
        <f>VLOOKUP($A120,請求書等医療機関一覧用!$B:$AO,D$4,FALSE)</f>
        <v>837-0208</v>
      </c>
      <c r="E120" s="45" t="str">
        <f>IF(VLOOKUP($A120,請求書等医療機関一覧用!$B:$AO,E$4,FALSE)="○","ロ","")</f>
        <v/>
      </c>
      <c r="F120" s="45" t="str">
        <f>IF(VLOOKUP($A120,請求書等医療機関一覧用!$B:$AO,F$4,FALSE)="○","ヒ","")</f>
        <v/>
      </c>
      <c r="G120" s="45" t="str">
        <f>IF(VLOOKUP($A120,請求書等医療機関一覧用!$B:$AO,G$4,FALSE)="○","小肺","")</f>
        <v/>
      </c>
      <c r="H120" s="45" t="str">
        <f>IF(VLOOKUP($A120,請求書等医療機関一覧用!$B:$AO,H$4,FALSE)="○","Ｂ肝","")</f>
        <v/>
      </c>
      <c r="I120" s="45" t="str">
        <f>IF(VLOOKUP($A120,請求書等医療機関一覧用!$B:$AO,I$4,FALSE)="○","五","")</f>
        <v/>
      </c>
      <c r="J120" s="45" t="str">
        <f>IF(VLOOKUP($A120,請求書等医療機関一覧用!$B:$AO,J$4,FALSE)="○","BCG","")</f>
        <v/>
      </c>
      <c r="K120" s="45" t="str">
        <f>IF(VLOOKUP($A120,請求書等医療機関一覧用!$B:$AO,K$4,FALSE)="○","MR","")</f>
        <v/>
      </c>
      <c r="L120" s="45" t="str">
        <f>IF(VLOOKUP($A120,請求書等医療機関一覧用!$B:$AO,L$4,FALSE)="○","水","")</f>
        <v/>
      </c>
      <c r="M120" s="45" t="str">
        <f>IF(VLOOKUP($A120,請求書等医療機関一覧用!$B:$AO,M$4,FALSE)="○","日","")</f>
        <v/>
      </c>
      <c r="N120" s="45" t="str">
        <f>IF(VLOOKUP($A120,請求書等医療機関一覧用!$B:$AO,N$4,FALSE)="○","二","")</f>
        <v/>
      </c>
      <c r="O120" s="45" t="str">
        <f>IF(VLOOKUP($A120,請求書等医療機関一覧用!$B:$AO,O$4,FALSE)="○","ＨPV","")</f>
        <v/>
      </c>
      <c r="P120" s="45" t="str">
        <f>IF(VLOOKUP($A120,請求書等医療機関一覧用!$B:$AO,P$4,FALSE)="○","RS","")</f>
        <v/>
      </c>
      <c r="Q120" s="325" t="str">
        <f>IF(VLOOKUP($A120,請求書等医療機関一覧用!$B:$AO,Q$4,FALSE)="○","小イ不","")</f>
        <v>小イ不</v>
      </c>
      <c r="R120" s="325" t="str">
        <f>IF(VLOOKUP($A120,請求書等医療機関一覧用!$B:$AO,R$4,FALSE)="○","小イ生","")</f>
        <v/>
      </c>
      <c r="S120" s="45" t="str">
        <f>IF(VLOOKUP($A120,請求書等医療機関一覧用!$B:$AO,S$4,FALSE)="○","お","")</f>
        <v/>
      </c>
      <c r="T120" s="45" t="str">
        <f>IF(VLOOKUP($A120,請求書等医療機関一覧用!$B:$AO,T$4,FALSE)="○","高肺","")</f>
        <v>高肺</v>
      </c>
      <c r="U120" s="45" t="str">
        <f>IF(VLOOKUP($A120,請求書等医療機関一覧用!$B:$AO,U$4,FALSE)="○","帯生","")</f>
        <v>帯生</v>
      </c>
      <c r="V120" s="45" t="str">
        <f>IF(VLOOKUP($A120,請求書等医療機関一覧用!$B:$AO,V$4,FALSE)="○","帯不","")</f>
        <v>帯不</v>
      </c>
      <c r="W120" s="325" t="str">
        <f>IF(VLOOKUP($A120,請求書等医療機関一覧用!$B:$AO,W$4,FALSE)="○","高イ不","")</f>
        <v>高イ不</v>
      </c>
      <c r="X120" s="325" t="str">
        <f>IF(VLOOKUP($A120,請求書等医療機関一覧用!$B:$AO,X$4,FALSE)="○","高イ高","")</f>
        <v>高イ高</v>
      </c>
      <c r="Y120" s="45" t="str">
        <f>IF(VLOOKUP($A120,請求書等医療機関一覧用!$B:$AO,Y$4,FALSE)="○","コ","")</f>
        <v>コ</v>
      </c>
      <c r="Z120" s="36" t="str">
        <f>IF(VLOOKUP($A120,請求書等医療機関一覧用!$B:$AO,Z$4,FALSE)="","",VLOOKUP($A120,請求書等医療機関一覧用!$B:$AO,Z$4,FALSE))</f>
        <v/>
      </c>
      <c r="AA120">
        <f t="shared" si="4"/>
        <v>45</v>
      </c>
    </row>
    <row r="121" spans="1:27">
      <c r="A121" s="43" t="s">
        <v>581</v>
      </c>
      <c r="B121" s="35" t="str">
        <f>VLOOKUP($A121,請求書等医療機関一覧用!$B:$AO,B$4,FALSE)</f>
        <v>東郷医院</v>
      </c>
      <c r="C121" s="45" t="str">
        <f>VLOOKUP($A121,請求書等医療機関一覧用!$B:$AO,C$4,FALSE)</f>
        <v>館野</v>
      </c>
      <c r="D121" s="45" t="str">
        <f>VLOOKUP($A121,請求書等医療機関一覧用!$B:$AO,D$4,FALSE)</f>
        <v>837-1785</v>
      </c>
      <c r="E121" s="45" t="str">
        <f>IF(VLOOKUP($A121,請求書等医療機関一覧用!$B:$AO,E$4,FALSE)="○","ロ","")</f>
        <v/>
      </c>
      <c r="F121" s="45" t="str">
        <f>IF(VLOOKUP($A121,請求書等医療機関一覧用!$B:$AO,F$4,FALSE)="○","ヒ","")</f>
        <v/>
      </c>
      <c r="G121" s="45" t="str">
        <f>IF(VLOOKUP($A121,請求書等医療機関一覧用!$B:$AO,G$4,FALSE)="○","小肺","")</f>
        <v/>
      </c>
      <c r="H121" s="45" t="str">
        <f>IF(VLOOKUP($A121,請求書等医療機関一覧用!$B:$AO,H$4,FALSE)="○","Ｂ肝","")</f>
        <v/>
      </c>
      <c r="I121" s="45" t="str">
        <f>IF(VLOOKUP($A121,請求書等医療機関一覧用!$B:$AO,I$4,FALSE)="○","五","")</f>
        <v/>
      </c>
      <c r="J121" s="45" t="str">
        <f>IF(VLOOKUP($A121,請求書等医療機関一覧用!$B:$AO,J$4,FALSE)="○","BCG","")</f>
        <v/>
      </c>
      <c r="K121" s="45" t="str">
        <f>IF(VLOOKUP($A121,請求書等医療機関一覧用!$B:$AO,K$4,FALSE)="○","MR","")</f>
        <v/>
      </c>
      <c r="L121" s="45" t="str">
        <f>IF(VLOOKUP($A121,請求書等医療機関一覧用!$B:$AO,L$4,FALSE)="○","水","")</f>
        <v/>
      </c>
      <c r="M121" s="45" t="str">
        <f>IF(VLOOKUP($A121,請求書等医療機関一覧用!$B:$AO,M$4,FALSE)="○","日","")</f>
        <v/>
      </c>
      <c r="N121" s="45" t="str">
        <f>IF(VLOOKUP($A121,請求書等医療機関一覧用!$B:$AO,N$4,FALSE)="○","二","")</f>
        <v/>
      </c>
      <c r="O121" s="45" t="str">
        <f>IF(VLOOKUP($A121,請求書等医療機関一覧用!$B:$AO,O$4,FALSE)="○","ＨPV","")</f>
        <v/>
      </c>
      <c r="P121" s="45" t="str">
        <f>IF(VLOOKUP($A121,請求書等医療機関一覧用!$B:$AO,P$4,FALSE)="○","RS","")</f>
        <v/>
      </c>
      <c r="Q121" s="325" t="str">
        <f>IF(VLOOKUP($A121,請求書等医療機関一覧用!$B:$AO,Q$4,FALSE)="○","小イ不","")</f>
        <v>小イ不</v>
      </c>
      <c r="R121" s="325" t="str">
        <f>IF(VLOOKUP($A121,請求書等医療機関一覧用!$B:$AO,R$4,FALSE)="○","小イ生","")</f>
        <v/>
      </c>
      <c r="S121" s="45" t="str">
        <f>IF(VLOOKUP($A121,請求書等医療機関一覧用!$B:$AO,S$4,FALSE)="○","お","")</f>
        <v/>
      </c>
      <c r="T121" s="45" t="str">
        <f>IF(VLOOKUP($A121,請求書等医療機関一覧用!$B:$AO,T$4,FALSE)="○","高肺","")</f>
        <v>高肺</v>
      </c>
      <c r="U121" s="45" t="str">
        <f>IF(VLOOKUP($A121,請求書等医療機関一覧用!$B:$AO,U$4,FALSE)="○","帯生","")</f>
        <v>帯生</v>
      </c>
      <c r="V121" s="45" t="str">
        <f>IF(VLOOKUP($A121,請求書等医療機関一覧用!$B:$AO,V$4,FALSE)="○","帯不","")</f>
        <v>帯不</v>
      </c>
      <c r="W121" s="325" t="str">
        <f>IF(VLOOKUP($A121,請求書等医療機関一覧用!$B:$AO,W$4,FALSE)="○","高イ不","")</f>
        <v>高イ不</v>
      </c>
      <c r="X121" s="325" t="str">
        <f>IF(VLOOKUP($A121,請求書等医療機関一覧用!$B:$AO,X$4,FALSE)="○","高イ高","")</f>
        <v>高イ高</v>
      </c>
      <c r="Y121" s="45" t="str">
        <f>IF(VLOOKUP($A121,請求書等医療機関一覧用!$B:$AO,Y$4,FALSE)="○","コ","")</f>
        <v>コ</v>
      </c>
      <c r="Z121" s="36" t="str">
        <f>IF(VLOOKUP($A121,請求書等医療機関一覧用!$B:$AO,Z$4,FALSE)="","",VLOOKUP($A121,請求書等医療機関一覧用!$B:$AO,Z$4,FALSE))</f>
        <v/>
      </c>
      <c r="AA121">
        <f t="shared" si="4"/>
        <v>46</v>
      </c>
    </row>
    <row r="122" spans="1:27">
      <c r="A122" s="43" t="s">
        <v>585</v>
      </c>
      <c r="B122" s="35" t="str">
        <f>VLOOKUP($A122,請求書等医療機関一覧用!$B:$AO,B$4,FALSE)</f>
        <v>中嶋こどもクリニック</v>
      </c>
      <c r="C122" s="45" t="str">
        <f>VLOOKUP($A122,請求書等医療機関一覧用!$B:$AO,C$4,FALSE)</f>
        <v>苅間</v>
      </c>
      <c r="D122" s="45" t="str">
        <f>VLOOKUP($A122,請求書等医療機関一覧用!$B:$AO,D$4,FALSE)</f>
        <v>895-6027</v>
      </c>
      <c r="E122" s="45" t="str">
        <f>IF(VLOOKUP($A122,請求書等医療機関一覧用!$B:$AO,E$4,FALSE)="○","ロ","")</f>
        <v>ロ</v>
      </c>
      <c r="F122" s="45" t="str">
        <f>IF(VLOOKUP($A122,請求書等医療機関一覧用!$B:$AO,F$4,FALSE)="○","ヒ","")</f>
        <v>ヒ</v>
      </c>
      <c r="G122" s="45" t="str">
        <f>IF(VLOOKUP($A122,請求書等医療機関一覧用!$B:$AO,G$4,FALSE)="○","小肺","")</f>
        <v>小肺</v>
      </c>
      <c r="H122" s="45" t="str">
        <f>IF(VLOOKUP($A122,請求書等医療機関一覧用!$B:$AO,H$4,FALSE)="○","Ｂ肝","")</f>
        <v>Ｂ肝</v>
      </c>
      <c r="I122" s="45" t="str">
        <f>IF(VLOOKUP($A122,請求書等医療機関一覧用!$B:$AO,I$4,FALSE)="○","五","")</f>
        <v>五</v>
      </c>
      <c r="J122" s="45" t="str">
        <f>IF(VLOOKUP($A122,請求書等医療機関一覧用!$B:$AO,J$4,FALSE)="○","BCG","")</f>
        <v>BCG</v>
      </c>
      <c r="K122" s="45" t="str">
        <f>IF(VLOOKUP($A122,請求書等医療機関一覧用!$B:$AO,K$4,FALSE)="○","MR","")</f>
        <v>MR</v>
      </c>
      <c r="L122" s="45" t="str">
        <f>IF(VLOOKUP($A122,請求書等医療機関一覧用!$B:$AO,L$4,FALSE)="○","水","")</f>
        <v>水</v>
      </c>
      <c r="M122" s="45" t="str">
        <f>IF(VLOOKUP($A122,請求書等医療機関一覧用!$B:$AO,M$4,FALSE)="○","日","")</f>
        <v>日</v>
      </c>
      <c r="N122" s="45" t="str">
        <f>IF(VLOOKUP($A122,請求書等医療機関一覧用!$B:$AO,N$4,FALSE)="○","二","")</f>
        <v>二</v>
      </c>
      <c r="O122" s="45" t="str">
        <f>IF(VLOOKUP($A122,請求書等医療機関一覧用!$B:$AO,O$4,FALSE)="○","ＨPV","")</f>
        <v>ＨPV</v>
      </c>
      <c r="P122" s="45" t="str">
        <f>IF(VLOOKUP($A122,請求書等医療機関一覧用!$B:$AO,P$4,FALSE)="○","RS","")</f>
        <v/>
      </c>
      <c r="Q122" s="325" t="str">
        <f>IF(VLOOKUP($A122,請求書等医療機関一覧用!$B:$AO,Q$4,FALSE)="○","小イ不","")</f>
        <v>小イ不</v>
      </c>
      <c r="R122" s="325" t="str">
        <f>IF(VLOOKUP($A122,請求書等医療機関一覧用!$B:$AO,R$4,FALSE)="○","小イ生","")</f>
        <v>小イ生</v>
      </c>
      <c r="S122" s="45" t="str">
        <f>IF(VLOOKUP($A122,請求書等医療機関一覧用!$B:$AO,S$4,FALSE)="○","お","")</f>
        <v>お</v>
      </c>
      <c r="T122" s="45" t="str">
        <f>IF(VLOOKUP($A122,請求書等医療機関一覧用!$B:$AO,T$4,FALSE)="○","高肺","")</f>
        <v/>
      </c>
      <c r="U122" s="45" t="str">
        <f>IF(VLOOKUP($A122,請求書等医療機関一覧用!$B:$AO,U$4,FALSE)="○","帯生","")</f>
        <v/>
      </c>
      <c r="V122" s="45" t="str">
        <f>IF(VLOOKUP($A122,請求書等医療機関一覧用!$B:$AO,V$4,FALSE)="○","帯不","")</f>
        <v/>
      </c>
      <c r="W122" s="325" t="str">
        <f>IF(VLOOKUP($A122,請求書等医療機関一覧用!$B:$AO,W$4,FALSE)="○","高イ不","")</f>
        <v/>
      </c>
      <c r="X122" s="325" t="str">
        <f>IF(VLOOKUP($A122,請求書等医療機関一覧用!$B:$AO,X$4,FALSE)="○","高イ高","")</f>
        <v/>
      </c>
      <c r="Y122" s="45" t="str">
        <f>IF(VLOOKUP($A122,請求書等医療機関一覧用!$B:$AO,Y$4,FALSE)="○","コ","")</f>
        <v/>
      </c>
      <c r="Z122" s="36" t="str">
        <f>IF(VLOOKUP($A122,請求書等医療機関一覧用!$B:$AO,Z$4,FALSE)="","",VLOOKUP($A122,請求書等医療機関一覧用!$B:$AO,Z$4,FALSE))</f>
        <v/>
      </c>
      <c r="AA122">
        <f t="shared" si="4"/>
        <v>47</v>
      </c>
    </row>
    <row r="123" spans="1:27">
      <c r="A123" s="43" t="s">
        <v>586</v>
      </c>
      <c r="B123" s="35" t="str">
        <f>VLOOKUP($A123,請求書等医療機関一覧用!$B:$AO,B$4,FALSE)</f>
        <v>なかのアイクリニック</v>
      </c>
      <c r="C123" s="45" t="str">
        <f>VLOOKUP($A123,請求書等医療機関一覧用!$B:$AO,C$4,FALSE)</f>
        <v>みどりの</v>
      </c>
      <c r="D123" s="45" t="str">
        <f>VLOOKUP($A123,請求書等医療機関一覧用!$B:$AO,D$4,FALSE)</f>
        <v>846-2297</v>
      </c>
      <c r="E123" s="45" t="str">
        <f>IF(VLOOKUP($A123,請求書等医療機関一覧用!$B:$AO,E$4,FALSE)="○","ロ","")</f>
        <v/>
      </c>
      <c r="F123" s="45" t="str">
        <f>IF(VLOOKUP($A123,請求書等医療機関一覧用!$B:$AO,F$4,FALSE)="○","ヒ","")</f>
        <v/>
      </c>
      <c r="G123" s="45" t="str">
        <f>IF(VLOOKUP($A123,請求書等医療機関一覧用!$B:$AO,G$4,FALSE)="○","小肺","")</f>
        <v/>
      </c>
      <c r="H123" s="45" t="str">
        <f>IF(VLOOKUP($A123,請求書等医療機関一覧用!$B:$AO,H$4,FALSE)="○","Ｂ肝","")</f>
        <v/>
      </c>
      <c r="I123" s="45" t="str">
        <f>IF(VLOOKUP($A123,請求書等医療機関一覧用!$B:$AO,I$4,FALSE)="○","五","")</f>
        <v/>
      </c>
      <c r="J123" s="45" t="str">
        <f>IF(VLOOKUP($A123,請求書等医療機関一覧用!$B:$AO,J$4,FALSE)="○","BCG","")</f>
        <v/>
      </c>
      <c r="K123" s="45" t="str">
        <f>IF(VLOOKUP($A123,請求書等医療機関一覧用!$B:$AO,K$4,FALSE)="○","MR","")</f>
        <v/>
      </c>
      <c r="L123" s="45" t="str">
        <f>IF(VLOOKUP($A123,請求書等医療機関一覧用!$B:$AO,L$4,FALSE)="○","水","")</f>
        <v/>
      </c>
      <c r="M123" s="45" t="str">
        <f>IF(VLOOKUP($A123,請求書等医療機関一覧用!$B:$AO,M$4,FALSE)="○","日","")</f>
        <v/>
      </c>
      <c r="N123" s="45" t="str">
        <f>IF(VLOOKUP($A123,請求書等医療機関一覧用!$B:$AO,N$4,FALSE)="○","二","")</f>
        <v/>
      </c>
      <c r="O123" s="45" t="str">
        <f>IF(VLOOKUP($A123,請求書等医療機関一覧用!$B:$AO,O$4,FALSE)="○","ＨPV","")</f>
        <v/>
      </c>
      <c r="P123" s="45" t="str">
        <f>IF(VLOOKUP($A123,請求書等医療機関一覧用!$B:$AO,P$4,FALSE)="○","RS","")</f>
        <v/>
      </c>
      <c r="Q123" s="325" t="str">
        <f>IF(VLOOKUP($A123,請求書等医療機関一覧用!$B:$AO,Q$4,FALSE)="○","小イ不","")</f>
        <v>小イ不</v>
      </c>
      <c r="R123" s="325" t="str">
        <f>IF(VLOOKUP($A123,請求書等医療機関一覧用!$B:$AO,R$4,FALSE)="○","小イ生","")</f>
        <v/>
      </c>
      <c r="S123" s="45" t="str">
        <f>IF(VLOOKUP($A123,請求書等医療機関一覧用!$B:$AO,S$4,FALSE)="○","お","")</f>
        <v/>
      </c>
      <c r="T123" s="45" t="str">
        <f>IF(VLOOKUP($A123,請求書等医療機関一覧用!$B:$AO,T$4,FALSE)="○","高肺","")</f>
        <v/>
      </c>
      <c r="U123" s="45" t="str">
        <f>IF(VLOOKUP($A123,請求書等医療機関一覧用!$B:$AO,U$4,FALSE)="○","帯生","")</f>
        <v/>
      </c>
      <c r="V123" s="45" t="str">
        <f>IF(VLOOKUP($A123,請求書等医療機関一覧用!$B:$AO,V$4,FALSE)="○","帯不","")</f>
        <v/>
      </c>
      <c r="W123" s="325" t="str">
        <f>IF(VLOOKUP($A123,請求書等医療機関一覧用!$B:$AO,W$4,FALSE)="○","高イ不","")</f>
        <v>高イ不</v>
      </c>
      <c r="X123" s="325" t="str">
        <f>IF(VLOOKUP($A123,請求書等医療機関一覧用!$B:$AO,X$4,FALSE)="○","高イ高","")</f>
        <v/>
      </c>
      <c r="Y123" s="45" t="str">
        <f>IF(VLOOKUP($A123,請求書等医療機関一覧用!$B:$AO,Y$4,FALSE)="○","コ","")</f>
        <v/>
      </c>
      <c r="Z123" s="36" t="str">
        <f>IF(VLOOKUP($A123,請求書等医療機関一覧用!$B:$AO,Z$4,FALSE)="","",VLOOKUP($A123,請求書等医療機関一覧用!$B:$AO,Z$4,FALSE))</f>
        <v>小児インフルエンザは小学生以上</v>
      </c>
      <c r="AA123">
        <f t="shared" si="4"/>
        <v>48</v>
      </c>
    </row>
    <row r="124" spans="1:27" ht="28.5" customHeight="1">
      <c r="A124" s="43" t="s">
        <v>587</v>
      </c>
      <c r="B124" s="35" t="str">
        <f>VLOOKUP($A124,請求書等医療機関一覧用!$B:$AO,B$4,FALSE)</f>
        <v>なないろキッズクリニック</v>
      </c>
      <c r="C124" s="45" t="str">
        <f>VLOOKUP($A124,請求書等医療機関一覧用!$B:$AO,C$4,FALSE)</f>
        <v>西大沼</v>
      </c>
      <c r="D124" s="45" t="str">
        <f>VLOOKUP($A124,請求書等医療機関一覧用!$B:$AO,D$4,FALSE)</f>
        <v>886-7716</v>
      </c>
      <c r="E124" s="45" t="str">
        <f>IF(VLOOKUP($A124,請求書等医療機関一覧用!$B:$AO,E$4,FALSE)="○","ロ","")</f>
        <v>ロ</v>
      </c>
      <c r="F124" s="45" t="str">
        <f>IF(VLOOKUP($A124,請求書等医療機関一覧用!$B:$AO,F$4,FALSE)="○","ヒ","")</f>
        <v>ヒ</v>
      </c>
      <c r="G124" s="45" t="str">
        <f>IF(VLOOKUP($A124,請求書等医療機関一覧用!$B:$AO,G$4,FALSE)="○","小肺","")</f>
        <v>小肺</v>
      </c>
      <c r="H124" s="45" t="str">
        <f>IF(VLOOKUP($A124,請求書等医療機関一覧用!$B:$AO,H$4,FALSE)="○","Ｂ肝","")</f>
        <v>Ｂ肝</v>
      </c>
      <c r="I124" s="45" t="str">
        <f>IF(VLOOKUP($A124,請求書等医療機関一覧用!$B:$AO,I$4,FALSE)="○","五","")</f>
        <v>五</v>
      </c>
      <c r="J124" s="45" t="str">
        <f>IF(VLOOKUP($A124,請求書等医療機関一覧用!$B:$AO,J$4,FALSE)="○","BCG","")</f>
        <v>BCG</v>
      </c>
      <c r="K124" s="45" t="str">
        <f>IF(VLOOKUP($A124,請求書等医療機関一覧用!$B:$AO,K$4,FALSE)="○","MR","")</f>
        <v>MR</v>
      </c>
      <c r="L124" s="45" t="str">
        <f>IF(VLOOKUP($A124,請求書等医療機関一覧用!$B:$AO,L$4,FALSE)="○","水","")</f>
        <v>水</v>
      </c>
      <c r="M124" s="45" t="str">
        <f>IF(VLOOKUP($A124,請求書等医療機関一覧用!$B:$AO,M$4,FALSE)="○","日","")</f>
        <v>日</v>
      </c>
      <c r="N124" s="45" t="str">
        <f>IF(VLOOKUP($A124,請求書等医療機関一覧用!$B:$AO,N$4,FALSE)="○","二","")</f>
        <v>二</v>
      </c>
      <c r="O124" s="45" t="str">
        <f>IF(VLOOKUP($A124,請求書等医療機関一覧用!$B:$AO,O$4,FALSE)="○","ＨPV","")</f>
        <v>ＨPV</v>
      </c>
      <c r="P124" s="45" t="str">
        <f>IF(VLOOKUP($A124,請求書等医療機関一覧用!$B:$AO,P$4,FALSE)="○","RS","")</f>
        <v/>
      </c>
      <c r="Q124" s="325" t="str">
        <f>IF(VLOOKUP($A124,請求書等医療機関一覧用!$B:$AO,Q$4,FALSE)="○","小イ不","")</f>
        <v>小イ不</v>
      </c>
      <c r="R124" s="325" t="str">
        <f>IF(VLOOKUP($A124,請求書等医療機関一覧用!$B:$AO,R$4,FALSE)="○","小イ生","")</f>
        <v>小イ生</v>
      </c>
      <c r="S124" s="45" t="str">
        <f>IF(VLOOKUP($A124,請求書等医療機関一覧用!$B:$AO,S$4,FALSE)="○","お","")</f>
        <v>お</v>
      </c>
      <c r="T124" s="45" t="str">
        <f>IF(VLOOKUP($A124,請求書等医療機関一覧用!$B:$AO,T$4,FALSE)="○","高肺","")</f>
        <v/>
      </c>
      <c r="U124" s="45" t="str">
        <f>IF(VLOOKUP($A124,請求書等医療機関一覧用!$B:$AO,U$4,FALSE)="○","帯生","")</f>
        <v/>
      </c>
      <c r="V124" s="45" t="str">
        <f>IF(VLOOKUP($A124,請求書等医療機関一覧用!$B:$AO,V$4,FALSE)="○","帯不","")</f>
        <v/>
      </c>
      <c r="W124" s="325" t="str">
        <f>IF(VLOOKUP($A124,請求書等医療機関一覧用!$B:$AO,W$4,FALSE)="○","高イ不","")</f>
        <v/>
      </c>
      <c r="X124" s="325" t="str">
        <f>IF(VLOOKUP($A124,請求書等医療機関一覧用!$B:$AO,X$4,FALSE)="○","高イ高","")</f>
        <v/>
      </c>
      <c r="Y124" s="45" t="str">
        <f>IF(VLOOKUP($A124,請求書等医療機関一覧用!$B:$AO,Y$4,FALSE)="○","コ","")</f>
        <v/>
      </c>
      <c r="Z124" s="36" t="str">
        <f>IF(VLOOKUP($A124,請求書等医療機関一覧用!$B:$AO,Z$4,FALSE)="","",VLOOKUP($A124,請求書等医療機関一覧用!$B:$AO,Z$4,FALSE))</f>
        <v/>
      </c>
      <c r="AA124">
        <f t="shared" si="4"/>
        <v>49</v>
      </c>
    </row>
    <row r="125" spans="1:27" ht="28.5">
      <c r="A125" s="43" t="s">
        <v>588</v>
      </c>
      <c r="B125" s="35" t="str">
        <f>VLOOKUP($A125,請求書等医療機関一覧用!$B:$AO,B$4,FALSE)</f>
        <v>なないろもあバースクリニック</v>
      </c>
      <c r="C125" s="45" t="str">
        <f>VLOOKUP($A125,請求書等医療機関一覧用!$B:$AO,C$4,FALSE)</f>
        <v>西大沼</v>
      </c>
      <c r="D125" s="45" t="str">
        <f>VLOOKUP($A125,請求書等医療機関一覧用!$B:$AO,D$4,FALSE)</f>
        <v>886-3541</v>
      </c>
      <c r="E125" s="45" t="str">
        <f>IF(VLOOKUP($A125,請求書等医療機関一覧用!$B:$AO,E$4,FALSE)="○","ロ","")</f>
        <v/>
      </c>
      <c r="F125" s="45" t="str">
        <f>IF(VLOOKUP($A125,請求書等医療機関一覧用!$B:$AO,F$4,FALSE)="○","ヒ","")</f>
        <v/>
      </c>
      <c r="G125" s="45" t="str">
        <f>IF(VLOOKUP($A125,請求書等医療機関一覧用!$B:$AO,G$4,FALSE)="○","小肺","")</f>
        <v/>
      </c>
      <c r="H125" s="45" t="str">
        <f>IF(VLOOKUP($A125,請求書等医療機関一覧用!$B:$AO,H$4,FALSE)="○","Ｂ肝","")</f>
        <v/>
      </c>
      <c r="I125" s="45" t="str">
        <f>IF(VLOOKUP($A125,請求書等医療機関一覧用!$B:$AO,I$4,FALSE)="○","五","")</f>
        <v/>
      </c>
      <c r="J125" s="45" t="str">
        <f>IF(VLOOKUP($A125,請求書等医療機関一覧用!$B:$AO,J$4,FALSE)="○","BCG","")</f>
        <v/>
      </c>
      <c r="K125" s="45" t="str">
        <f>IF(VLOOKUP($A125,請求書等医療機関一覧用!$B:$AO,K$4,FALSE)="○","MR","")</f>
        <v/>
      </c>
      <c r="L125" s="45" t="str">
        <f>IF(VLOOKUP($A125,請求書等医療機関一覧用!$B:$AO,L$4,FALSE)="○","水","")</f>
        <v/>
      </c>
      <c r="M125" s="45" t="str">
        <f>IF(VLOOKUP($A125,請求書等医療機関一覧用!$B:$AO,M$4,FALSE)="○","日","")</f>
        <v/>
      </c>
      <c r="N125" s="45" t="str">
        <f>IF(VLOOKUP($A125,請求書等医療機関一覧用!$B:$AO,N$4,FALSE)="○","二","")</f>
        <v/>
      </c>
      <c r="O125" s="45" t="str">
        <f>IF(VLOOKUP($A125,請求書等医療機関一覧用!$B:$AO,O$4,FALSE)="○","ＨPV","")</f>
        <v>ＨPV</v>
      </c>
      <c r="P125" s="45" t="str">
        <f>IF(VLOOKUP($A125,請求書等医療機関一覧用!$B:$AO,P$4,FALSE)="○","RS","")</f>
        <v>RS</v>
      </c>
      <c r="Q125" s="325" t="str">
        <f>IF(VLOOKUP($A125,請求書等医療機関一覧用!$B:$AO,Q$4,FALSE)="○","小イ不","")</f>
        <v/>
      </c>
      <c r="R125" s="325" t="str">
        <f>IF(VLOOKUP($A125,請求書等医療機関一覧用!$B:$AO,R$4,FALSE)="○","小イ生","")</f>
        <v/>
      </c>
      <c r="S125" s="45" t="str">
        <f>IF(VLOOKUP($A125,請求書等医療機関一覧用!$B:$AO,S$4,FALSE)="○","お","")</f>
        <v/>
      </c>
      <c r="T125" s="45" t="str">
        <f>IF(VLOOKUP($A125,請求書等医療機関一覧用!$B:$AO,T$4,FALSE)="○","高肺","")</f>
        <v/>
      </c>
      <c r="U125" s="45" t="str">
        <f>IF(VLOOKUP($A125,請求書等医療機関一覧用!$B:$AO,U$4,FALSE)="○","帯生","")</f>
        <v/>
      </c>
      <c r="V125" s="45" t="str">
        <f>IF(VLOOKUP($A125,請求書等医療機関一覧用!$B:$AO,V$4,FALSE)="○","帯不","")</f>
        <v/>
      </c>
      <c r="W125" s="325" t="str">
        <f>IF(VLOOKUP($A125,請求書等医療機関一覧用!$B:$AO,W$4,FALSE)="○","高イ不","")</f>
        <v/>
      </c>
      <c r="X125" s="325" t="str">
        <f>IF(VLOOKUP($A125,請求書等医療機関一覧用!$B:$AO,X$4,FALSE)="○","高イ高","")</f>
        <v/>
      </c>
      <c r="Y125" s="45" t="str">
        <f>IF(VLOOKUP($A125,請求書等医療機関一覧用!$B:$AO,Y$4,FALSE)="○","コ","")</f>
        <v/>
      </c>
      <c r="Z125" s="36" t="str">
        <f>IF(VLOOKUP($A125,請求書等医療機関一覧用!$B:$AO,Z$4,FALSE)="","",VLOOKUP($A125,請求書等医療機関一覧用!$B:$AO,Z$4,FALSE))</f>
        <v/>
      </c>
      <c r="AA125">
        <f t="shared" si="4"/>
        <v>50</v>
      </c>
    </row>
    <row r="126" spans="1:27" ht="28.5">
      <c r="A126" s="43" t="s">
        <v>589</v>
      </c>
      <c r="B126" s="35" t="str">
        <f>VLOOKUP($A126,請求書等医療機関一覧用!$B:$AO,B$4,FALSE)</f>
        <v>なないろレディースクリニック</v>
      </c>
      <c r="C126" s="45" t="str">
        <f>VLOOKUP($A126,請求書等医療機関一覧用!$B:$AO,C$4,FALSE)</f>
        <v>西大沼</v>
      </c>
      <c r="D126" s="45" t="str">
        <f>VLOOKUP($A126,請求書等医療機関一覧用!$B:$AO,D$4,FALSE)</f>
        <v>860-7716</v>
      </c>
      <c r="E126" s="45" t="str">
        <f>IF(VLOOKUP($A126,請求書等医療機関一覧用!$B:$AO,E$4,FALSE)="○","ロ","")</f>
        <v/>
      </c>
      <c r="F126" s="45" t="str">
        <f>IF(VLOOKUP($A126,請求書等医療機関一覧用!$B:$AO,F$4,FALSE)="○","ヒ","")</f>
        <v/>
      </c>
      <c r="G126" s="45" t="str">
        <f>IF(VLOOKUP($A126,請求書等医療機関一覧用!$B:$AO,G$4,FALSE)="○","小肺","")</f>
        <v/>
      </c>
      <c r="H126" s="45" t="str">
        <f>IF(VLOOKUP($A126,請求書等医療機関一覧用!$B:$AO,H$4,FALSE)="○","Ｂ肝","")</f>
        <v/>
      </c>
      <c r="I126" s="45" t="str">
        <f>IF(VLOOKUP($A126,請求書等医療機関一覧用!$B:$AO,I$4,FALSE)="○","五","")</f>
        <v/>
      </c>
      <c r="J126" s="45" t="str">
        <f>IF(VLOOKUP($A126,請求書等医療機関一覧用!$B:$AO,J$4,FALSE)="○","BCG","")</f>
        <v/>
      </c>
      <c r="K126" s="45" t="str">
        <f>IF(VLOOKUP($A126,請求書等医療機関一覧用!$B:$AO,K$4,FALSE)="○","MR","")</f>
        <v/>
      </c>
      <c r="L126" s="45" t="str">
        <f>IF(VLOOKUP($A126,請求書等医療機関一覧用!$B:$AO,L$4,FALSE)="○","水","")</f>
        <v/>
      </c>
      <c r="M126" s="45" t="str">
        <f>IF(VLOOKUP($A126,請求書等医療機関一覧用!$B:$AO,M$4,FALSE)="○","日","")</f>
        <v/>
      </c>
      <c r="N126" s="45" t="str">
        <f>IF(VLOOKUP($A126,請求書等医療機関一覧用!$B:$AO,N$4,FALSE)="○","二","")</f>
        <v/>
      </c>
      <c r="O126" s="45" t="str">
        <f>IF(VLOOKUP($A126,請求書等医療機関一覧用!$B:$AO,O$4,FALSE)="○","ＨPV","")</f>
        <v>ＨPV</v>
      </c>
      <c r="P126" s="45" t="str">
        <f>IF(VLOOKUP($A126,請求書等医療機関一覧用!$B:$AO,P$4,FALSE)="○","RS","")</f>
        <v>RS</v>
      </c>
      <c r="Q126" s="325" t="str">
        <f>IF(VLOOKUP($A126,請求書等医療機関一覧用!$B:$AO,Q$4,FALSE)="○","小イ不","")</f>
        <v/>
      </c>
      <c r="R126" s="325" t="str">
        <f>IF(VLOOKUP($A126,請求書等医療機関一覧用!$B:$AO,R$4,FALSE)="○","小イ生","")</f>
        <v/>
      </c>
      <c r="S126" s="45" t="str">
        <f>IF(VLOOKUP($A126,請求書等医療機関一覧用!$B:$AO,S$4,FALSE)="○","お","")</f>
        <v/>
      </c>
      <c r="T126" s="45" t="str">
        <f>IF(VLOOKUP($A126,請求書等医療機関一覧用!$B:$AO,T$4,FALSE)="○","高肺","")</f>
        <v/>
      </c>
      <c r="U126" s="45" t="str">
        <f>IF(VLOOKUP($A126,請求書等医療機関一覧用!$B:$AO,U$4,FALSE)="○","帯生","")</f>
        <v/>
      </c>
      <c r="V126" s="45" t="str">
        <f>IF(VLOOKUP($A126,請求書等医療機関一覧用!$B:$AO,V$4,FALSE)="○","帯不","")</f>
        <v/>
      </c>
      <c r="W126" s="325" t="str">
        <f>IF(VLOOKUP($A126,請求書等医療機関一覧用!$B:$AO,W$4,FALSE)="○","高イ不","")</f>
        <v/>
      </c>
      <c r="X126" s="325" t="str">
        <f>IF(VLOOKUP($A126,請求書等医療機関一覧用!$B:$AO,X$4,FALSE)="○","高イ高","")</f>
        <v/>
      </c>
      <c r="Y126" s="45" t="str">
        <f>IF(VLOOKUP($A126,請求書等医療機関一覧用!$B:$AO,Y$4,FALSE)="○","コ","")</f>
        <v/>
      </c>
      <c r="Z126" s="36" t="str">
        <f>IF(VLOOKUP($A126,請求書等医療機関一覧用!$B:$AO,Z$4,FALSE)="","",VLOOKUP($A126,請求書等医療機関一覧用!$B:$AO,Z$4,FALSE))</f>
        <v>ＲＳはかかりつけのみ</v>
      </c>
      <c r="AA126">
        <f t="shared" si="4"/>
        <v>51</v>
      </c>
    </row>
    <row r="127" spans="1:27">
      <c r="A127" s="43" t="s">
        <v>591</v>
      </c>
      <c r="B127" s="35" t="str">
        <f>VLOOKUP($A127,請求書等医療機関一覧用!$B:$AO,B$4,FALSE)</f>
        <v>成島クリニック</v>
      </c>
      <c r="C127" s="45" t="str">
        <f>VLOOKUP($A127,請求書等医療機関一覧用!$B:$AO,C$4,FALSE)</f>
        <v>館野</v>
      </c>
      <c r="D127" s="45" t="str">
        <f>VLOOKUP($A127,請求書等医療機関一覧用!$B:$AO,D$4,FALSE)</f>
        <v>839-2170</v>
      </c>
      <c r="E127" s="45" t="str">
        <f>IF(VLOOKUP($A127,請求書等医療機関一覧用!$B:$AO,E$4,FALSE)="○","ロ","")</f>
        <v/>
      </c>
      <c r="F127" s="45" t="str">
        <f>IF(VLOOKUP($A127,請求書等医療機関一覧用!$B:$AO,F$4,FALSE)="○","ヒ","")</f>
        <v/>
      </c>
      <c r="G127" s="45" t="str">
        <f>IF(VLOOKUP($A127,請求書等医療機関一覧用!$B:$AO,G$4,FALSE)="○","小肺","")</f>
        <v/>
      </c>
      <c r="H127" s="45" t="str">
        <f>IF(VLOOKUP($A127,請求書等医療機関一覧用!$B:$AO,H$4,FALSE)="○","Ｂ肝","")</f>
        <v/>
      </c>
      <c r="I127" s="45" t="str">
        <f>IF(VLOOKUP($A127,請求書等医療機関一覧用!$B:$AO,I$4,FALSE)="○","五","")</f>
        <v/>
      </c>
      <c r="J127" s="45" t="str">
        <f>IF(VLOOKUP($A127,請求書等医療機関一覧用!$B:$AO,J$4,FALSE)="○","BCG","")</f>
        <v/>
      </c>
      <c r="K127" s="45" t="str">
        <f>IF(VLOOKUP($A127,請求書等医療機関一覧用!$B:$AO,K$4,FALSE)="○","MR","")</f>
        <v/>
      </c>
      <c r="L127" s="45" t="str">
        <f>IF(VLOOKUP($A127,請求書等医療機関一覧用!$B:$AO,L$4,FALSE)="○","水","")</f>
        <v/>
      </c>
      <c r="M127" s="45" t="str">
        <f>IF(VLOOKUP($A127,請求書等医療機関一覧用!$B:$AO,M$4,FALSE)="○","日","")</f>
        <v/>
      </c>
      <c r="N127" s="45" t="str">
        <f>IF(VLOOKUP($A127,請求書等医療機関一覧用!$B:$AO,N$4,FALSE)="○","二","")</f>
        <v/>
      </c>
      <c r="O127" s="45" t="str">
        <f>IF(VLOOKUP($A127,請求書等医療機関一覧用!$B:$AO,O$4,FALSE)="○","ＨPV","")</f>
        <v/>
      </c>
      <c r="P127" s="45" t="str">
        <f>IF(VLOOKUP($A127,請求書等医療機関一覧用!$B:$AO,P$4,FALSE)="○","RS","")</f>
        <v/>
      </c>
      <c r="Q127" s="325" t="str">
        <f>IF(VLOOKUP($A127,請求書等医療機関一覧用!$B:$AO,Q$4,FALSE)="○","小イ不","")</f>
        <v>小イ不</v>
      </c>
      <c r="R127" s="325" t="str">
        <f>IF(VLOOKUP($A127,請求書等医療機関一覧用!$B:$AO,R$4,FALSE)="○","小イ生","")</f>
        <v/>
      </c>
      <c r="S127" s="45" t="str">
        <f>IF(VLOOKUP($A127,請求書等医療機関一覧用!$B:$AO,S$4,FALSE)="○","お","")</f>
        <v/>
      </c>
      <c r="T127" s="45" t="str">
        <f>IF(VLOOKUP($A127,請求書等医療機関一覧用!$B:$AO,T$4,FALSE)="○","高肺","")</f>
        <v>高肺</v>
      </c>
      <c r="U127" s="45" t="str">
        <f>IF(VLOOKUP($A127,請求書等医療機関一覧用!$B:$AO,U$4,FALSE)="○","帯生","")</f>
        <v>帯生</v>
      </c>
      <c r="V127" s="45" t="str">
        <f>IF(VLOOKUP($A127,請求書等医療機関一覧用!$B:$AO,V$4,FALSE)="○","帯不","")</f>
        <v>帯不</v>
      </c>
      <c r="W127" s="325" t="str">
        <f>IF(VLOOKUP($A127,請求書等医療機関一覧用!$B:$AO,W$4,FALSE)="○","高イ不","")</f>
        <v>高イ不</v>
      </c>
      <c r="X127" s="325" t="str">
        <f>IF(VLOOKUP($A127,請求書等医療機関一覧用!$B:$AO,X$4,FALSE)="○","高イ高","")</f>
        <v>高イ高</v>
      </c>
      <c r="Y127" s="45" t="str">
        <f>IF(VLOOKUP($A127,請求書等医療機関一覧用!$B:$AO,Y$4,FALSE)="○","コ","")</f>
        <v>コ</v>
      </c>
      <c r="Z127" s="36" t="str">
        <f>IF(VLOOKUP($A127,請求書等医療機関一覧用!$B:$AO,Z$4,FALSE)="","",VLOOKUP($A127,請求書等医療機関一覧用!$B:$AO,Z$4,FALSE))</f>
        <v/>
      </c>
      <c r="AA127">
        <f t="shared" si="4"/>
        <v>52</v>
      </c>
    </row>
    <row r="128" spans="1:27">
      <c r="A128" s="43" t="s">
        <v>592</v>
      </c>
      <c r="B128" s="35" t="str">
        <f>VLOOKUP($A128,請求書等医療機関一覧用!$B:$AO,B$4,FALSE)</f>
        <v>二の宮越智クリニック</v>
      </c>
      <c r="C128" s="45" t="str">
        <f>VLOOKUP($A128,請求書等医療機関一覧用!$B:$AO,C$4,FALSE)</f>
        <v>松野木</v>
      </c>
      <c r="D128" s="45" t="str">
        <f>VLOOKUP($A128,請求書等医療機関一覧用!$B:$AO,D$4,FALSE)</f>
        <v>855-6688</v>
      </c>
      <c r="E128" s="45" t="str">
        <f>IF(VLOOKUP($A128,請求書等医療機関一覧用!$B:$AO,E$4,FALSE)="○","ロ","")</f>
        <v>ロ</v>
      </c>
      <c r="F128" s="45" t="str">
        <f>IF(VLOOKUP($A128,請求書等医療機関一覧用!$B:$AO,F$4,FALSE)="○","ヒ","")</f>
        <v>ヒ</v>
      </c>
      <c r="G128" s="45" t="str">
        <f>IF(VLOOKUP($A128,請求書等医療機関一覧用!$B:$AO,G$4,FALSE)="○","小肺","")</f>
        <v>小肺</v>
      </c>
      <c r="H128" s="45" t="str">
        <f>IF(VLOOKUP($A128,請求書等医療機関一覧用!$B:$AO,H$4,FALSE)="○","Ｂ肝","")</f>
        <v>Ｂ肝</v>
      </c>
      <c r="I128" s="45" t="str">
        <f>IF(VLOOKUP($A128,請求書等医療機関一覧用!$B:$AO,I$4,FALSE)="○","五","")</f>
        <v>五</v>
      </c>
      <c r="J128" s="45" t="str">
        <f>IF(VLOOKUP($A128,請求書等医療機関一覧用!$B:$AO,J$4,FALSE)="○","BCG","")</f>
        <v>BCG</v>
      </c>
      <c r="K128" s="45" t="str">
        <f>IF(VLOOKUP($A128,請求書等医療機関一覧用!$B:$AO,K$4,FALSE)="○","MR","")</f>
        <v>MR</v>
      </c>
      <c r="L128" s="45" t="str">
        <f>IF(VLOOKUP($A128,請求書等医療機関一覧用!$B:$AO,L$4,FALSE)="○","水","")</f>
        <v>水</v>
      </c>
      <c r="M128" s="45" t="str">
        <f>IF(VLOOKUP($A128,請求書等医療機関一覧用!$B:$AO,M$4,FALSE)="○","日","")</f>
        <v>日</v>
      </c>
      <c r="N128" s="45" t="str">
        <f>IF(VLOOKUP($A128,請求書等医療機関一覧用!$B:$AO,N$4,FALSE)="○","二","")</f>
        <v>二</v>
      </c>
      <c r="O128" s="45" t="str">
        <f>IF(VLOOKUP($A128,請求書等医療機関一覧用!$B:$AO,O$4,FALSE)="○","ＨPV","")</f>
        <v>ＨPV</v>
      </c>
      <c r="P128" s="45" t="str">
        <f>IF(VLOOKUP($A128,請求書等医療機関一覧用!$B:$AO,P$4,FALSE)="○","RS","")</f>
        <v/>
      </c>
      <c r="Q128" s="325" t="str">
        <f>IF(VLOOKUP($A128,請求書等医療機関一覧用!$B:$AO,Q$4,FALSE)="○","小イ不","")</f>
        <v>小イ不</v>
      </c>
      <c r="R128" s="325" t="str">
        <f>IF(VLOOKUP($A128,請求書等医療機関一覧用!$B:$AO,R$4,FALSE)="○","小イ生","")</f>
        <v>小イ生</v>
      </c>
      <c r="S128" s="45" t="str">
        <f>IF(VLOOKUP($A128,請求書等医療機関一覧用!$B:$AO,S$4,FALSE)="○","お","")</f>
        <v>お</v>
      </c>
      <c r="T128" s="45" t="str">
        <f>IF(VLOOKUP($A128,請求書等医療機関一覧用!$B:$AO,T$4,FALSE)="○","高肺","")</f>
        <v>高肺</v>
      </c>
      <c r="U128" s="45" t="str">
        <f>IF(VLOOKUP($A128,請求書等医療機関一覧用!$B:$AO,U$4,FALSE)="○","帯生","")</f>
        <v>帯生</v>
      </c>
      <c r="V128" s="45" t="str">
        <f>IF(VLOOKUP($A128,請求書等医療機関一覧用!$B:$AO,V$4,FALSE)="○","帯不","")</f>
        <v>帯不</v>
      </c>
      <c r="W128" s="325" t="str">
        <f>IF(VLOOKUP($A128,請求書等医療機関一覧用!$B:$AO,W$4,FALSE)="○","高イ不","")</f>
        <v>高イ不</v>
      </c>
      <c r="X128" s="325" t="str">
        <f>IF(VLOOKUP($A128,請求書等医療機関一覧用!$B:$AO,X$4,FALSE)="○","高イ高","")</f>
        <v>高イ高</v>
      </c>
      <c r="Y128" s="45" t="str">
        <f>IF(VLOOKUP($A128,請求書等医療機関一覧用!$B:$AO,Y$4,FALSE)="○","コ","")</f>
        <v>コ</v>
      </c>
      <c r="Z128" s="36" t="str">
        <f>IF(VLOOKUP($A128,請求書等医療機関一覧用!$B:$AO,Z$4,FALSE)="","",VLOOKUP($A128,請求書等医療機関一覧用!$B:$AO,Z$4,FALSE))</f>
        <v/>
      </c>
      <c r="AA128">
        <f t="shared" si="4"/>
        <v>53</v>
      </c>
    </row>
    <row r="129" spans="1:27">
      <c r="A129" s="43" t="s">
        <v>593</v>
      </c>
      <c r="B129" s="35" t="str">
        <f>VLOOKUP($A129,請求書等医療機関一覧用!$B:$AO,B$4,FALSE)</f>
        <v>根本クリニック</v>
      </c>
      <c r="C129" s="45" t="str">
        <f>VLOOKUP($A129,請求書等医療機関一覧用!$B:$AO,C$4,FALSE)</f>
        <v>鬼ケ窪</v>
      </c>
      <c r="D129" s="45" t="str">
        <f>VLOOKUP($A129,請求書等医療機関一覧用!$B:$AO,D$4,FALSE)</f>
        <v>847-0550</v>
      </c>
      <c r="E129" s="45" t="str">
        <f>IF(VLOOKUP($A129,請求書等医療機関一覧用!$B:$AO,E$4,FALSE)="○","ロ","")</f>
        <v/>
      </c>
      <c r="F129" s="45" t="str">
        <f>IF(VLOOKUP($A129,請求書等医療機関一覧用!$B:$AO,F$4,FALSE)="○","ヒ","")</f>
        <v/>
      </c>
      <c r="G129" s="45" t="str">
        <f>IF(VLOOKUP($A129,請求書等医療機関一覧用!$B:$AO,G$4,FALSE)="○","小肺","")</f>
        <v/>
      </c>
      <c r="H129" s="45" t="str">
        <f>IF(VLOOKUP($A129,請求書等医療機関一覧用!$B:$AO,H$4,FALSE)="○","Ｂ肝","")</f>
        <v/>
      </c>
      <c r="I129" s="45" t="str">
        <f>IF(VLOOKUP($A129,請求書等医療機関一覧用!$B:$AO,I$4,FALSE)="○","五","")</f>
        <v/>
      </c>
      <c r="J129" s="45" t="str">
        <f>IF(VLOOKUP($A129,請求書等医療機関一覧用!$B:$AO,J$4,FALSE)="○","BCG","")</f>
        <v/>
      </c>
      <c r="K129" s="45" t="str">
        <f>IF(VLOOKUP($A129,請求書等医療機関一覧用!$B:$AO,K$4,FALSE)="○","MR","")</f>
        <v/>
      </c>
      <c r="L129" s="45" t="str">
        <f>IF(VLOOKUP($A129,請求書等医療機関一覧用!$B:$AO,L$4,FALSE)="○","水","")</f>
        <v/>
      </c>
      <c r="M129" s="45" t="str">
        <f>IF(VLOOKUP($A129,請求書等医療機関一覧用!$B:$AO,M$4,FALSE)="○","日","")</f>
        <v/>
      </c>
      <c r="N129" s="45" t="str">
        <f>IF(VLOOKUP($A129,請求書等医療機関一覧用!$B:$AO,N$4,FALSE)="○","二","")</f>
        <v/>
      </c>
      <c r="O129" s="45" t="str">
        <f>IF(VLOOKUP($A129,請求書等医療機関一覧用!$B:$AO,O$4,FALSE)="○","ＨPV","")</f>
        <v/>
      </c>
      <c r="P129" s="45" t="str">
        <f>IF(VLOOKUP($A129,請求書等医療機関一覧用!$B:$AO,P$4,FALSE)="○","RS","")</f>
        <v/>
      </c>
      <c r="Q129" s="325" t="str">
        <f>IF(VLOOKUP($A129,請求書等医療機関一覧用!$B:$AO,Q$4,FALSE)="○","小イ不","")</f>
        <v>小イ不</v>
      </c>
      <c r="R129" s="325" t="str">
        <f>IF(VLOOKUP($A129,請求書等医療機関一覧用!$B:$AO,R$4,FALSE)="○","小イ生","")</f>
        <v/>
      </c>
      <c r="S129" s="45" t="str">
        <f>IF(VLOOKUP($A129,請求書等医療機関一覧用!$B:$AO,S$4,FALSE)="○","お","")</f>
        <v/>
      </c>
      <c r="T129" s="45" t="str">
        <f>IF(VLOOKUP($A129,請求書等医療機関一覧用!$B:$AO,T$4,FALSE)="○","高肺","")</f>
        <v>高肺</v>
      </c>
      <c r="U129" s="45" t="str">
        <f>IF(VLOOKUP($A129,請求書等医療機関一覧用!$B:$AO,U$4,FALSE)="○","帯生","")</f>
        <v>帯生</v>
      </c>
      <c r="V129" s="45" t="str">
        <f>IF(VLOOKUP($A129,請求書等医療機関一覧用!$B:$AO,V$4,FALSE)="○","帯不","")</f>
        <v>帯不</v>
      </c>
      <c r="W129" s="325" t="str">
        <f>IF(VLOOKUP($A129,請求書等医療機関一覧用!$B:$AO,W$4,FALSE)="○","高イ不","")</f>
        <v>高イ不</v>
      </c>
      <c r="X129" s="325" t="str">
        <f>IF(VLOOKUP($A129,請求書等医療機関一覧用!$B:$AO,X$4,FALSE)="○","高イ高","")</f>
        <v>高イ高</v>
      </c>
      <c r="Y129" s="45" t="str">
        <f>IF(VLOOKUP($A129,請求書等医療機関一覧用!$B:$AO,Y$4,FALSE)="○","コ","")</f>
        <v>コ</v>
      </c>
      <c r="Z129" s="36" t="str">
        <f>IF(VLOOKUP($A129,請求書等医療機関一覧用!$B:$AO,Z$4,FALSE)="","",VLOOKUP($A129,請求書等医療機関一覧用!$B:$AO,Z$4,FALSE))</f>
        <v>かかりつけの方優先</v>
      </c>
      <c r="AA129">
        <f t="shared" si="4"/>
        <v>54</v>
      </c>
    </row>
    <row r="130" spans="1:27" ht="28.5">
      <c r="A130" s="43" t="s">
        <v>596</v>
      </c>
      <c r="B130" s="35" t="str">
        <f>VLOOKUP($A130,請求書等医療機関一覧用!$B:$AO,B$4,FALSE)</f>
        <v>B-leafメディカル内科小児科クリニック</v>
      </c>
      <c r="C130" s="45" t="str">
        <f>VLOOKUP($A130,請求書等医療機関一覧用!$B:$AO,C$4,FALSE)</f>
        <v>小野崎</v>
      </c>
      <c r="D130" s="45" t="str">
        <f>VLOOKUP($A130,請求書等医療機関一覧用!$B:$AO,D$4,FALSE)</f>
        <v>869-8317</v>
      </c>
      <c r="E130" s="45" t="str">
        <f>IF(VLOOKUP($A130,請求書等医療機関一覧用!$B:$AO,E$4,FALSE)="○","ロ","")</f>
        <v>ロ</v>
      </c>
      <c r="F130" s="45" t="str">
        <f>IF(VLOOKUP($A130,請求書等医療機関一覧用!$B:$AO,F$4,FALSE)="○","ヒ","")</f>
        <v/>
      </c>
      <c r="G130" s="45" t="str">
        <f>IF(VLOOKUP($A130,請求書等医療機関一覧用!$B:$AO,G$4,FALSE)="○","小肺","")</f>
        <v>小肺</v>
      </c>
      <c r="H130" s="45" t="str">
        <f>IF(VLOOKUP($A130,請求書等医療機関一覧用!$B:$AO,H$4,FALSE)="○","Ｂ肝","")</f>
        <v>Ｂ肝</v>
      </c>
      <c r="I130" s="45" t="str">
        <f>IF(VLOOKUP($A130,請求書等医療機関一覧用!$B:$AO,I$4,FALSE)="○","五","")</f>
        <v>五</v>
      </c>
      <c r="J130" s="45" t="str">
        <f>IF(VLOOKUP($A130,請求書等医療機関一覧用!$B:$AO,J$4,FALSE)="○","BCG","")</f>
        <v/>
      </c>
      <c r="K130" s="45" t="str">
        <f>IF(VLOOKUP($A130,請求書等医療機関一覧用!$B:$AO,K$4,FALSE)="○","MR","")</f>
        <v>MR</v>
      </c>
      <c r="L130" s="45" t="str">
        <f>IF(VLOOKUP($A130,請求書等医療機関一覧用!$B:$AO,L$4,FALSE)="○","水","")</f>
        <v>水</v>
      </c>
      <c r="M130" s="45" t="str">
        <f>IF(VLOOKUP($A130,請求書等医療機関一覧用!$B:$AO,M$4,FALSE)="○","日","")</f>
        <v>日</v>
      </c>
      <c r="N130" s="45" t="str">
        <f>IF(VLOOKUP($A130,請求書等医療機関一覧用!$B:$AO,N$4,FALSE)="○","二","")</f>
        <v>二</v>
      </c>
      <c r="O130" s="45" t="str">
        <f>IF(VLOOKUP($A130,請求書等医療機関一覧用!$B:$AO,O$4,FALSE)="○","ＨPV","")</f>
        <v>ＨPV</v>
      </c>
      <c r="P130" s="45" t="str">
        <f>IF(VLOOKUP($A130,請求書等医療機関一覧用!$B:$AO,P$4,FALSE)="○","RS","")</f>
        <v>RS</v>
      </c>
      <c r="Q130" s="325" t="str">
        <f>IF(VLOOKUP($A130,請求書等医療機関一覧用!$B:$AO,Q$4,FALSE)="○","小イ不","")</f>
        <v>小イ不</v>
      </c>
      <c r="R130" s="325" t="str">
        <f>IF(VLOOKUP($A130,請求書等医療機関一覧用!$B:$AO,R$4,FALSE)="○","小イ生","")</f>
        <v>小イ生</v>
      </c>
      <c r="S130" s="45" t="str">
        <f>IF(VLOOKUP($A130,請求書等医療機関一覧用!$B:$AO,S$4,FALSE)="○","お","")</f>
        <v>お</v>
      </c>
      <c r="T130" s="45" t="str">
        <f>IF(VLOOKUP($A130,請求書等医療機関一覧用!$B:$AO,T$4,FALSE)="○","高肺","")</f>
        <v>高肺</v>
      </c>
      <c r="U130" s="45" t="str">
        <f>IF(VLOOKUP($A130,請求書等医療機関一覧用!$B:$AO,U$4,FALSE)="○","帯生","")</f>
        <v>帯生</v>
      </c>
      <c r="V130" s="45" t="str">
        <f>IF(VLOOKUP($A130,請求書等医療機関一覧用!$B:$AO,V$4,FALSE)="○","帯不","")</f>
        <v>帯不</v>
      </c>
      <c r="W130" s="325" t="str">
        <f>IF(VLOOKUP($A130,請求書等医療機関一覧用!$B:$AO,W$4,FALSE)="○","高イ不","")</f>
        <v>高イ不</v>
      </c>
      <c r="X130" s="325" t="str">
        <f>IF(VLOOKUP($A130,請求書等医療機関一覧用!$B:$AO,X$4,FALSE)="○","高イ高","")</f>
        <v>高イ高</v>
      </c>
      <c r="Y130" s="45" t="str">
        <f>IF(VLOOKUP($A130,請求書等医療機関一覧用!$B:$AO,Y$4,FALSE)="○","コ","")</f>
        <v/>
      </c>
      <c r="Z130" s="36" t="str">
        <f>IF(VLOOKUP($A130,請求書等医療機関一覧用!$B:$AO,Z$4,FALSE)="","",VLOOKUP($A130,請求書等医療機関一覧用!$B:$AO,Z$4,FALSE))</f>
        <v>高用量インフルはかかりつけのみ</v>
      </c>
      <c r="AA130">
        <f t="shared" si="4"/>
        <v>55</v>
      </c>
    </row>
    <row r="131" spans="1:27">
      <c r="A131" s="43" t="s">
        <v>597</v>
      </c>
      <c r="B131" s="35" t="str">
        <f>VLOOKUP($A131,請求書等医療機関一覧用!$B:$AO,B$4,FALSE)</f>
        <v>ひがし外科内科医院</v>
      </c>
      <c r="C131" s="45" t="str">
        <f>VLOOKUP($A131,請求書等医療機関一覧用!$B:$AO,C$4,FALSE)</f>
        <v>東</v>
      </c>
      <c r="D131" s="45" t="str">
        <f>VLOOKUP($A131,請求書等医療機関一覧用!$B:$AO,D$4,FALSE)</f>
        <v>856-7070</v>
      </c>
      <c r="E131" s="45" t="str">
        <f>IF(VLOOKUP($A131,請求書等医療機関一覧用!$B:$AO,E$4,FALSE)="○","ロ","")</f>
        <v/>
      </c>
      <c r="F131" s="45" t="str">
        <f>IF(VLOOKUP($A131,請求書等医療機関一覧用!$B:$AO,F$4,FALSE)="○","ヒ","")</f>
        <v/>
      </c>
      <c r="G131" s="45" t="str">
        <f>IF(VLOOKUP($A131,請求書等医療機関一覧用!$B:$AO,G$4,FALSE)="○","小肺","")</f>
        <v/>
      </c>
      <c r="H131" s="45" t="str">
        <f>IF(VLOOKUP($A131,請求書等医療機関一覧用!$B:$AO,H$4,FALSE)="○","Ｂ肝","")</f>
        <v/>
      </c>
      <c r="I131" s="45" t="str">
        <f>IF(VLOOKUP($A131,請求書等医療機関一覧用!$B:$AO,I$4,FALSE)="○","五","")</f>
        <v/>
      </c>
      <c r="J131" s="45" t="str">
        <f>IF(VLOOKUP($A131,請求書等医療機関一覧用!$B:$AO,J$4,FALSE)="○","BCG","")</f>
        <v/>
      </c>
      <c r="K131" s="45" t="str">
        <f>IF(VLOOKUP($A131,請求書等医療機関一覧用!$B:$AO,K$4,FALSE)="○","MR","")</f>
        <v>MR</v>
      </c>
      <c r="L131" s="45" t="str">
        <f>IF(VLOOKUP($A131,請求書等医療機関一覧用!$B:$AO,L$4,FALSE)="○","水","")</f>
        <v>水</v>
      </c>
      <c r="M131" s="45" t="str">
        <f>IF(VLOOKUP($A131,請求書等医療機関一覧用!$B:$AO,M$4,FALSE)="○","日","")</f>
        <v>日</v>
      </c>
      <c r="N131" s="45" t="str">
        <f>IF(VLOOKUP($A131,請求書等医療機関一覧用!$B:$AO,N$4,FALSE)="○","二","")</f>
        <v>二</v>
      </c>
      <c r="O131" s="45" t="str">
        <f>IF(VLOOKUP($A131,請求書等医療機関一覧用!$B:$AO,O$4,FALSE)="○","ＨPV","")</f>
        <v>ＨPV</v>
      </c>
      <c r="P131" s="45" t="str">
        <f>IF(VLOOKUP($A131,請求書等医療機関一覧用!$B:$AO,P$4,FALSE)="○","RS","")</f>
        <v/>
      </c>
      <c r="Q131" s="325" t="str">
        <f>IF(VLOOKUP($A131,請求書等医療機関一覧用!$B:$AO,Q$4,FALSE)="○","小イ不","")</f>
        <v>小イ不</v>
      </c>
      <c r="R131" s="325" t="str">
        <f>IF(VLOOKUP($A131,請求書等医療機関一覧用!$B:$AO,R$4,FALSE)="○","小イ生","")</f>
        <v/>
      </c>
      <c r="S131" s="45" t="str">
        <f>IF(VLOOKUP($A131,請求書等医療機関一覧用!$B:$AO,S$4,FALSE)="○","お","")</f>
        <v>お</v>
      </c>
      <c r="T131" s="45" t="str">
        <f>IF(VLOOKUP($A131,請求書等医療機関一覧用!$B:$AO,T$4,FALSE)="○","高肺","")</f>
        <v>高肺</v>
      </c>
      <c r="U131" s="45" t="str">
        <f>IF(VLOOKUP($A131,請求書等医療機関一覧用!$B:$AO,U$4,FALSE)="○","帯生","")</f>
        <v>帯生</v>
      </c>
      <c r="V131" s="45" t="str">
        <f>IF(VLOOKUP($A131,請求書等医療機関一覧用!$B:$AO,V$4,FALSE)="○","帯不","")</f>
        <v>帯不</v>
      </c>
      <c r="W131" s="325" t="str">
        <f>IF(VLOOKUP($A131,請求書等医療機関一覧用!$B:$AO,W$4,FALSE)="○","高イ不","")</f>
        <v>高イ不</v>
      </c>
      <c r="X131" s="325" t="str">
        <f>IF(VLOOKUP($A131,請求書等医療機関一覧用!$B:$AO,X$4,FALSE)="○","高イ高","")</f>
        <v>高イ高</v>
      </c>
      <c r="Y131" s="45" t="str">
        <f>IF(VLOOKUP($A131,請求書等医療機関一覧用!$B:$AO,Y$4,FALSE)="○","コ","")</f>
        <v/>
      </c>
      <c r="Z131" s="36" t="str">
        <f>IF(VLOOKUP($A131,請求書等医療機関一覧用!$B:$AO,Z$4,FALSE)="","",VLOOKUP($A131,請求書等医療機関一覧用!$B:$AO,Z$4,FALSE))</f>
        <v/>
      </c>
      <c r="AA131">
        <f t="shared" si="4"/>
        <v>56</v>
      </c>
    </row>
    <row r="132" spans="1:27" ht="28.5">
      <c r="A132" s="43" t="s">
        <v>942</v>
      </c>
      <c r="B132" s="35" t="str">
        <f>VLOOKUP($A132,請求書等医療機関一覧用!$B:$AO,B$4,FALSE)</f>
        <v>ふかや内科リウマチクリニック</v>
      </c>
      <c r="C132" s="45" t="str">
        <f>VLOOKUP($A132,請求書等医療機関一覧用!$B:$AO,C$4,FALSE)</f>
        <v>谷田部</v>
      </c>
      <c r="D132" s="45" t="str">
        <f>VLOOKUP($A132,請求書等医療機関一覧用!$B:$AO,D$4,FALSE)</f>
        <v>896-5022</v>
      </c>
      <c r="E132" s="45" t="str">
        <f>IF(VLOOKUP($A132,請求書等医療機関一覧用!$B:$AO,E$4,FALSE)="○","ロ","")</f>
        <v>ロ</v>
      </c>
      <c r="F132" s="45" t="str">
        <f>IF(VLOOKUP($A132,請求書等医療機関一覧用!$B:$AO,F$4,FALSE)="○","ヒ","")</f>
        <v>ヒ</v>
      </c>
      <c r="G132" s="45" t="str">
        <f>IF(VLOOKUP($A132,請求書等医療機関一覧用!$B:$AO,G$4,FALSE)="○","小肺","")</f>
        <v>小肺</v>
      </c>
      <c r="H132" s="45" t="str">
        <f>IF(VLOOKUP($A132,請求書等医療機関一覧用!$B:$AO,H$4,FALSE)="○","Ｂ肝","")</f>
        <v>Ｂ肝</v>
      </c>
      <c r="I132" s="45" t="str">
        <f>IF(VLOOKUP($A132,請求書等医療機関一覧用!$B:$AO,I$4,FALSE)="○","五","")</f>
        <v>五</v>
      </c>
      <c r="J132" s="45" t="str">
        <f>IF(VLOOKUP($A132,請求書等医療機関一覧用!$B:$AO,J$4,FALSE)="○","BCG","")</f>
        <v>BCG</v>
      </c>
      <c r="K132" s="45" t="str">
        <f>IF(VLOOKUP($A132,請求書等医療機関一覧用!$B:$AO,K$4,FALSE)="○","MR","")</f>
        <v>MR</v>
      </c>
      <c r="L132" s="45" t="str">
        <f>IF(VLOOKUP($A132,請求書等医療機関一覧用!$B:$AO,L$4,FALSE)="○","水","")</f>
        <v>水</v>
      </c>
      <c r="M132" s="45" t="str">
        <f>IF(VLOOKUP($A132,請求書等医療機関一覧用!$B:$AO,M$4,FALSE)="○","日","")</f>
        <v>日</v>
      </c>
      <c r="N132" s="45" t="str">
        <f>IF(VLOOKUP($A132,請求書等医療機関一覧用!$B:$AO,N$4,FALSE)="○","二","")</f>
        <v>二</v>
      </c>
      <c r="O132" s="45" t="str">
        <f>IF(VLOOKUP($A132,請求書等医療機関一覧用!$B:$AO,O$4,FALSE)="○","ＨPV","")</f>
        <v>ＨPV</v>
      </c>
      <c r="P132" s="45" t="str">
        <f>IF(VLOOKUP($A132,請求書等医療機関一覧用!$B:$AO,P$4,FALSE)="○","RS","")</f>
        <v>RS</v>
      </c>
      <c r="Q132" s="325" t="str">
        <f>IF(VLOOKUP($A132,請求書等医療機関一覧用!$B:$AO,Q$4,FALSE)="○","小イ不","")</f>
        <v>小イ不</v>
      </c>
      <c r="R132" s="325" t="str">
        <f>IF(VLOOKUP($A132,請求書等医療機関一覧用!$B:$AO,R$4,FALSE)="○","小イ生","")</f>
        <v/>
      </c>
      <c r="S132" s="45" t="str">
        <f>IF(VLOOKUP($A132,請求書等医療機関一覧用!$B:$AO,S$4,FALSE)="○","お","")</f>
        <v>お</v>
      </c>
      <c r="T132" s="45" t="str">
        <f>IF(VLOOKUP($A132,請求書等医療機関一覧用!$B:$AO,T$4,FALSE)="○","高肺","")</f>
        <v>高肺</v>
      </c>
      <c r="U132" s="45" t="str">
        <f>IF(VLOOKUP($A132,請求書等医療機関一覧用!$B:$AO,U$4,FALSE)="○","帯生","")</f>
        <v/>
      </c>
      <c r="V132" s="45" t="str">
        <f>IF(VLOOKUP($A132,請求書等医療機関一覧用!$B:$AO,V$4,FALSE)="○","帯不","")</f>
        <v>帯不</v>
      </c>
      <c r="W132" s="325" t="str">
        <f>IF(VLOOKUP($A132,請求書等医療機関一覧用!$B:$AO,W$4,FALSE)="○","高イ不","")</f>
        <v>高イ不</v>
      </c>
      <c r="X132" s="325" t="str">
        <f>IF(VLOOKUP($A132,請求書等医療機関一覧用!$B:$AO,X$4,FALSE)="○","高イ高","")</f>
        <v>高イ高</v>
      </c>
      <c r="Y132" s="45" t="str">
        <f>IF(VLOOKUP($A132,請求書等医療機関一覧用!$B:$AO,Y$4,FALSE)="○","コ","")</f>
        <v>コ</v>
      </c>
      <c r="Z132" s="36" t="str">
        <f>IF(VLOOKUP($A132,請求書等医療機関一覧用!$B:$AO,Z$4,FALSE)="","",VLOOKUP($A132,請求書等医療機関一覧用!$B:$AO,Z$4,FALSE))</f>
        <v/>
      </c>
      <c r="AA132">
        <f t="shared" si="4"/>
        <v>57</v>
      </c>
    </row>
    <row r="133" spans="1:27" ht="28.5">
      <c r="A133" s="43" t="s">
        <v>604</v>
      </c>
      <c r="B133" s="35" t="str">
        <f>VLOOKUP($A133,請求書等医療機関一覧用!$B:$AO,B$4,FALSE)</f>
        <v>ホームオンクリニックつくば</v>
      </c>
      <c r="C133" s="45" t="str">
        <f>VLOOKUP($A133,請求書等医療機関一覧用!$B:$AO,C$4,FALSE)</f>
        <v>上横場</v>
      </c>
      <c r="D133" s="45" t="str">
        <f>VLOOKUP($A133,請求書等医療機関一覧用!$B:$AO,D$4,FALSE)</f>
        <v>868-6611</v>
      </c>
      <c r="E133" s="45" t="str">
        <f>IF(VLOOKUP($A133,請求書等医療機関一覧用!$B:$AO,E$4,FALSE)="○","ロ","")</f>
        <v/>
      </c>
      <c r="F133" s="45" t="str">
        <f>IF(VLOOKUP($A133,請求書等医療機関一覧用!$B:$AO,F$4,FALSE)="○","ヒ","")</f>
        <v/>
      </c>
      <c r="G133" s="45" t="str">
        <f>IF(VLOOKUP($A133,請求書等医療機関一覧用!$B:$AO,G$4,FALSE)="○","小肺","")</f>
        <v/>
      </c>
      <c r="H133" s="45" t="str">
        <f>IF(VLOOKUP($A133,請求書等医療機関一覧用!$B:$AO,H$4,FALSE)="○","Ｂ肝","")</f>
        <v/>
      </c>
      <c r="I133" s="45" t="str">
        <f>IF(VLOOKUP($A133,請求書等医療機関一覧用!$B:$AO,I$4,FALSE)="○","五","")</f>
        <v/>
      </c>
      <c r="J133" s="45" t="str">
        <f>IF(VLOOKUP($A133,請求書等医療機関一覧用!$B:$AO,J$4,FALSE)="○","BCG","")</f>
        <v/>
      </c>
      <c r="K133" s="45" t="str">
        <f>IF(VLOOKUP($A133,請求書等医療機関一覧用!$B:$AO,K$4,FALSE)="○","MR","")</f>
        <v/>
      </c>
      <c r="L133" s="45" t="str">
        <f>IF(VLOOKUP($A133,請求書等医療機関一覧用!$B:$AO,L$4,FALSE)="○","水","")</f>
        <v/>
      </c>
      <c r="M133" s="45" t="str">
        <f>IF(VLOOKUP($A133,請求書等医療機関一覧用!$B:$AO,M$4,FALSE)="○","日","")</f>
        <v/>
      </c>
      <c r="N133" s="45" t="str">
        <f>IF(VLOOKUP($A133,請求書等医療機関一覧用!$B:$AO,N$4,FALSE)="○","二","")</f>
        <v/>
      </c>
      <c r="O133" s="45" t="str">
        <f>IF(VLOOKUP($A133,請求書等医療機関一覧用!$B:$AO,O$4,FALSE)="○","ＨPV","")</f>
        <v/>
      </c>
      <c r="P133" s="45" t="str">
        <f>IF(VLOOKUP($A133,請求書等医療機関一覧用!$B:$AO,P$4,FALSE)="○","RS","")</f>
        <v/>
      </c>
      <c r="Q133" s="325" t="str">
        <f>IF(VLOOKUP($A133,請求書等医療機関一覧用!$B:$AO,Q$4,FALSE)="○","小イ不","")</f>
        <v/>
      </c>
      <c r="R133" s="325" t="str">
        <f>IF(VLOOKUP($A133,請求書等医療機関一覧用!$B:$AO,R$4,FALSE)="○","小イ生","")</f>
        <v/>
      </c>
      <c r="S133" s="45" t="str">
        <f>IF(VLOOKUP($A133,請求書等医療機関一覧用!$B:$AO,S$4,FALSE)="○","お","")</f>
        <v/>
      </c>
      <c r="T133" s="45" t="str">
        <f>IF(VLOOKUP($A133,請求書等医療機関一覧用!$B:$AO,T$4,FALSE)="○","高肺","")</f>
        <v>高肺</v>
      </c>
      <c r="U133" s="45" t="str">
        <f>IF(VLOOKUP($A133,請求書等医療機関一覧用!$B:$AO,U$4,FALSE)="○","帯生","")</f>
        <v>帯生</v>
      </c>
      <c r="V133" s="45" t="str">
        <f>IF(VLOOKUP($A133,請求書等医療機関一覧用!$B:$AO,V$4,FALSE)="○","帯不","")</f>
        <v>帯不</v>
      </c>
      <c r="W133" s="325" t="str">
        <f>IF(VLOOKUP($A133,請求書等医療機関一覧用!$B:$AO,W$4,FALSE)="○","高イ不","")</f>
        <v>高イ不</v>
      </c>
      <c r="X133" s="325" t="str">
        <f>IF(VLOOKUP($A133,請求書等医療機関一覧用!$B:$AO,X$4,FALSE)="○","高イ高","")</f>
        <v>高イ高</v>
      </c>
      <c r="Y133" s="45" t="str">
        <f>IF(VLOOKUP($A133,請求書等医療機関一覧用!$B:$AO,Y$4,FALSE)="○","コ","")</f>
        <v>コ</v>
      </c>
      <c r="Z133" s="36" t="str">
        <f>IF(VLOOKUP($A133,請求書等医療機関一覧用!$B:$AO,Z$4,FALSE)="","",VLOOKUP($A133,請求書等医療機関一覧用!$B:$AO,Z$4,FALSE))</f>
        <v>かかりつけの方のみ</v>
      </c>
      <c r="AA133">
        <f t="shared" si="4"/>
        <v>58</v>
      </c>
    </row>
    <row r="134" spans="1:27" ht="28.5" customHeight="1">
      <c r="A134" s="43" t="s">
        <v>606</v>
      </c>
      <c r="B134" s="35" t="str">
        <f>VLOOKUP($A134,請求書等医療機関一覧用!$B:$AO,B$4,FALSE)</f>
        <v>前島レディースクリニック</v>
      </c>
      <c r="C134" s="45" t="str">
        <f>VLOOKUP($A134,請求書等医療機関一覧用!$B:$AO,C$4,FALSE)</f>
        <v>手代木</v>
      </c>
      <c r="D134" s="45" t="str">
        <f>VLOOKUP($A134,請求書等医療機関一覧用!$B:$AO,D$4,FALSE)</f>
        <v>859-0726</v>
      </c>
      <c r="E134" s="45" t="str">
        <f>IF(VLOOKUP($A134,請求書等医療機関一覧用!$B:$AO,E$4,FALSE)="○","ロ","")</f>
        <v/>
      </c>
      <c r="F134" s="45" t="str">
        <f>IF(VLOOKUP($A134,請求書等医療機関一覧用!$B:$AO,F$4,FALSE)="○","ヒ","")</f>
        <v/>
      </c>
      <c r="G134" s="45" t="str">
        <f>IF(VLOOKUP($A134,請求書等医療機関一覧用!$B:$AO,G$4,FALSE)="○","小肺","")</f>
        <v/>
      </c>
      <c r="H134" s="45" t="str">
        <f>IF(VLOOKUP($A134,請求書等医療機関一覧用!$B:$AO,H$4,FALSE)="○","Ｂ肝","")</f>
        <v/>
      </c>
      <c r="I134" s="45" t="str">
        <f>IF(VLOOKUP($A134,請求書等医療機関一覧用!$B:$AO,I$4,FALSE)="○","五","")</f>
        <v/>
      </c>
      <c r="J134" s="45" t="str">
        <f>IF(VLOOKUP($A134,請求書等医療機関一覧用!$B:$AO,J$4,FALSE)="○","BCG","")</f>
        <v/>
      </c>
      <c r="K134" s="45" t="str">
        <f>IF(VLOOKUP($A134,請求書等医療機関一覧用!$B:$AO,K$4,FALSE)="○","MR","")</f>
        <v/>
      </c>
      <c r="L134" s="45" t="str">
        <f>IF(VLOOKUP($A134,請求書等医療機関一覧用!$B:$AO,L$4,FALSE)="○","水","")</f>
        <v/>
      </c>
      <c r="M134" s="45" t="str">
        <f>IF(VLOOKUP($A134,請求書等医療機関一覧用!$B:$AO,M$4,FALSE)="○","日","")</f>
        <v/>
      </c>
      <c r="N134" s="45" t="str">
        <f>IF(VLOOKUP($A134,請求書等医療機関一覧用!$B:$AO,N$4,FALSE)="○","二","")</f>
        <v/>
      </c>
      <c r="O134" s="45" t="str">
        <f>IF(VLOOKUP($A134,請求書等医療機関一覧用!$B:$AO,O$4,FALSE)="○","ＨPV","")</f>
        <v>ＨPV</v>
      </c>
      <c r="P134" s="45" t="str">
        <f>IF(VLOOKUP($A134,請求書等医療機関一覧用!$B:$AO,P$4,FALSE)="○","RS","")</f>
        <v/>
      </c>
      <c r="Q134" s="325" t="str">
        <f>IF(VLOOKUP($A134,請求書等医療機関一覧用!$B:$AO,Q$4,FALSE)="○","小イ不","")</f>
        <v/>
      </c>
      <c r="R134" s="325" t="str">
        <f>IF(VLOOKUP($A134,請求書等医療機関一覧用!$B:$AO,R$4,FALSE)="○","小イ生","")</f>
        <v/>
      </c>
      <c r="S134" s="45" t="str">
        <f>IF(VLOOKUP($A134,請求書等医療機関一覧用!$B:$AO,S$4,FALSE)="○","お","")</f>
        <v/>
      </c>
      <c r="T134" s="45" t="str">
        <f>IF(VLOOKUP($A134,請求書等医療機関一覧用!$B:$AO,T$4,FALSE)="○","高肺","")</f>
        <v/>
      </c>
      <c r="U134" s="45" t="str">
        <f>IF(VLOOKUP($A134,請求書等医療機関一覧用!$B:$AO,U$4,FALSE)="○","帯生","")</f>
        <v/>
      </c>
      <c r="V134" s="45" t="str">
        <f>IF(VLOOKUP($A134,請求書等医療機関一覧用!$B:$AO,V$4,FALSE)="○","帯不","")</f>
        <v/>
      </c>
      <c r="W134" s="325" t="str">
        <f>IF(VLOOKUP($A134,請求書等医療機関一覧用!$B:$AO,W$4,FALSE)="○","高イ不","")</f>
        <v/>
      </c>
      <c r="X134" s="325" t="str">
        <f>IF(VLOOKUP($A134,請求書等医療機関一覧用!$B:$AO,X$4,FALSE)="○","高イ高","")</f>
        <v/>
      </c>
      <c r="Y134" s="45" t="str">
        <f>IF(VLOOKUP($A134,請求書等医療機関一覧用!$B:$AO,Y$4,FALSE)="○","コ","")</f>
        <v/>
      </c>
      <c r="Z134" s="36" t="str">
        <f>IF(VLOOKUP($A134,請求書等医療機関一覧用!$B:$AO,Z$4,FALSE)="","",VLOOKUP($A134,請求書等医療機関一覧用!$B:$AO,Z$4,FALSE))</f>
        <v>ヒトパピローマウイルスは15歳以上</v>
      </c>
      <c r="AA134">
        <f t="shared" si="4"/>
        <v>59</v>
      </c>
    </row>
    <row r="135" spans="1:27" ht="28.5">
      <c r="A135" s="43" t="s">
        <v>607</v>
      </c>
      <c r="B135" s="35" t="str">
        <f>VLOOKUP($A135,請求書等医療機関一覧用!$B:$AO,B$4,FALSE)</f>
        <v>まつしろ耳鼻咽喉科クリニック</v>
      </c>
      <c r="C135" s="45" t="str">
        <f>VLOOKUP($A135,請求書等医療機関一覧用!$B:$AO,C$4,FALSE)</f>
        <v>松代</v>
      </c>
      <c r="D135" s="45" t="str">
        <f>VLOOKUP($A135,請求書等医療機関一覧用!$B:$AO,D$4,FALSE)</f>
        <v>897-3310</v>
      </c>
      <c r="E135" s="45" t="str">
        <f>IF(VLOOKUP($A135,請求書等医療機関一覧用!$B:$AO,E$4,FALSE)="○","ロ","")</f>
        <v/>
      </c>
      <c r="F135" s="45" t="str">
        <f>IF(VLOOKUP($A135,請求書等医療機関一覧用!$B:$AO,F$4,FALSE)="○","ヒ","")</f>
        <v/>
      </c>
      <c r="G135" s="45" t="str">
        <f>IF(VLOOKUP($A135,請求書等医療機関一覧用!$B:$AO,G$4,FALSE)="○","小肺","")</f>
        <v/>
      </c>
      <c r="H135" s="45" t="str">
        <f>IF(VLOOKUP($A135,請求書等医療機関一覧用!$B:$AO,H$4,FALSE)="○","Ｂ肝","")</f>
        <v/>
      </c>
      <c r="I135" s="45" t="str">
        <f>IF(VLOOKUP($A135,請求書等医療機関一覧用!$B:$AO,I$4,FALSE)="○","五","")</f>
        <v/>
      </c>
      <c r="J135" s="45" t="str">
        <f>IF(VLOOKUP($A135,請求書等医療機関一覧用!$B:$AO,J$4,FALSE)="○","BCG","")</f>
        <v/>
      </c>
      <c r="K135" s="45" t="str">
        <f>IF(VLOOKUP($A135,請求書等医療機関一覧用!$B:$AO,K$4,FALSE)="○","MR","")</f>
        <v/>
      </c>
      <c r="L135" s="45" t="str">
        <f>IF(VLOOKUP($A135,請求書等医療機関一覧用!$B:$AO,L$4,FALSE)="○","水","")</f>
        <v/>
      </c>
      <c r="M135" s="45" t="str">
        <f>IF(VLOOKUP($A135,請求書等医療機関一覧用!$B:$AO,M$4,FALSE)="○","日","")</f>
        <v/>
      </c>
      <c r="N135" s="45" t="str">
        <f>IF(VLOOKUP($A135,請求書等医療機関一覧用!$B:$AO,N$4,FALSE)="○","二","")</f>
        <v/>
      </c>
      <c r="O135" s="45" t="str">
        <f>IF(VLOOKUP($A135,請求書等医療機関一覧用!$B:$AO,O$4,FALSE)="○","ＨPV","")</f>
        <v/>
      </c>
      <c r="P135" s="45" t="str">
        <f>IF(VLOOKUP($A135,請求書等医療機関一覧用!$B:$AO,P$4,FALSE)="○","RS","")</f>
        <v/>
      </c>
      <c r="Q135" s="325" t="str">
        <f>IF(VLOOKUP($A135,請求書等医療機関一覧用!$B:$AO,Q$4,FALSE)="○","小イ不","")</f>
        <v>小イ不</v>
      </c>
      <c r="R135" s="325" t="str">
        <f>IF(VLOOKUP($A135,請求書等医療機関一覧用!$B:$AO,R$4,FALSE)="○","小イ生","")</f>
        <v>小イ生</v>
      </c>
      <c r="S135" s="45" t="str">
        <f>IF(VLOOKUP($A135,請求書等医療機関一覧用!$B:$AO,S$4,FALSE)="○","お","")</f>
        <v/>
      </c>
      <c r="T135" s="45" t="str">
        <f>IF(VLOOKUP($A135,請求書等医療機関一覧用!$B:$AO,T$4,FALSE)="○","高肺","")</f>
        <v>高肺</v>
      </c>
      <c r="U135" s="45" t="str">
        <f>IF(VLOOKUP($A135,請求書等医療機関一覧用!$B:$AO,U$4,FALSE)="○","帯生","")</f>
        <v/>
      </c>
      <c r="V135" s="45" t="str">
        <f>IF(VLOOKUP($A135,請求書等医療機関一覧用!$B:$AO,V$4,FALSE)="○","帯不","")</f>
        <v/>
      </c>
      <c r="W135" s="325" t="str">
        <f>IF(VLOOKUP($A135,請求書等医療機関一覧用!$B:$AO,W$4,FALSE)="○","高イ不","")</f>
        <v>高イ不</v>
      </c>
      <c r="X135" s="325" t="str">
        <f>IF(VLOOKUP($A135,請求書等医療機関一覧用!$B:$AO,X$4,FALSE)="○","高イ高","")</f>
        <v>高イ高</v>
      </c>
      <c r="Y135" s="45" t="str">
        <f>IF(VLOOKUP($A135,請求書等医療機関一覧用!$B:$AO,Y$4,FALSE)="○","コ","")</f>
        <v>コ</v>
      </c>
      <c r="Z135" s="36" t="str">
        <f>IF(VLOOKUP($A135,請求書等医療機関一覧用!$B:$AO,Z$4,FALSE)="","",VLOOKUP($A135,請求書等医療機関一覧用!$B:$AO,Z$4,FALSE))</f>
        <v>小児インフルエンザは小学生以上</v>
      </c>
      <c r="AA135">
        <f t="shared" si="4"/>
        <v>60</v>
      </c>
    </row>
    <row r="136" spans="1:27" ht="28.5" customHeight="1">
      <c r="A136" s="43" t="s">
        <v>941</v>
      </c>
      <c r="B136" s="35" t="str">
        <f>VLOOKUP($A136,請求書等医療機関一覧用!$B:$AO,B$4,FALSE)</f>
        <v>みどりのこどもクリニック</v>
      </c>
      <c r="C136" s="45" t="str">
        <f>VLOOKUP($A136,請求書等医療機関一覧用!$B:$AO,C$4,FALSE)</f>
        <v>みどりの</v>
      </c>
      <c r="D136" s="45" t="str">
        <f>VLOOKUP($A136,請求書等医療機関一覧用!$B:$AO,D$4,FALSE)</f>
        <v>846-0195</v>
      </c>
      <c r="E136" s="45" t="str">
        <f>IF(VLOOKUP($A136,請求書等医療機関一覧用!$B:$AO,E$4,FALSE)="○","ロ","")</f>
        <v>ロ</v>
      </c>
      <c r="F136" s="45" t="str">
        <f>IF(VLOOKUP($A136,請求書等医療機関一覧用!$B:$AO,F$4,FALSE)="○","ヒ","")</f>
        <v/>
      </c>
      <c r="G136" s="45" t="str">
        <f>IF(VLOOKUP($A136,請求書等医療機関一覧用!$B:$AO,G$4,FALSE)="○","小肺","")</f>
        <v>小肺</v>
      </c>
      <c r="H136" s="45" t="str">
        <f>IF(VLOOKUP($A136,請求書等医療機関一覧用!$B:$AO,H$4,FALSE)="○","Ｂ肝","")</f>
        <v>Ｂ肝</v>
      </c>
      <c r="I136" s="45" t="str">
        <f>IF(VLOOKUP($A136,請求書等医療機関一覧用!$B:$AO,I$4,FALSE)="○","五","")</f>
        <v>五</v>
      </c>
      <c r="J136" s="45" t="str">
        <f>IF(VLOOKUP($A136,請求書等医療機関一覧用!$B:$AO,J$4,FALSE)="○","BCG","")</f>
        <v>BCG</v>
      </c>
      <c r="K136" s="45" t="str">
        <f>IF(VLOOKUP($A136,請求書等医療機関一覧用!$B:$AO,K$4,FALSE)="○","MR","")</f>
        <v>MR</v>
      </c>
      <c r="L136" s="45" t="str">
        <f>IF(VLOOKUP($A136,請求書等医療機関一覧用!$B:$AO,L$4,FALSE)="○","水","")</f>
        <v>水</v>
      </c>
      <c r="M136" s="45" t="str">
        <f>IF(VLOOKUP($A136,請求書等医療機関一覧用!$B:$AO,M$4,FALSE)="○","日","")</f>
        <v>日</v>
      </c>
      <c r="N136" s="45" t="str">
        <f>IF(VLOOKUP($A136,請求書等医療機関一覧用!$B:$AO,N$4,FALSE)="○","二","")</f>
        <v>二</v>
      </c>
      <c r="O136" s="45" t="str">
        <f>IF(VLOOKUP($A136,請求書等医療機関一覧用!$B:$AO,O$4,FALSE)="○","ＨPV","")</f>
        <v>ＨPV</v>
      </c>
      <c r="P136" s="45" t="str">
        <f>IF(VLOOKUP($A136,請求書等医療機関一覧用!$B:$AO,P$4,FALSE)="○","RS","")</f>
        <v/>
      </c>
      <c r="Q136" s="325" t="str">
        <f>IF(VLOOKUP($A136,請求書等医療機関一覧用!$B:$AO,Q$4,FALSE)="○","小イ不","")</f>
        <v>小イ不</v>
      </c>
      <c r="R136" s="325" t="str">
        <f>IF(VLOOKUP($A136,請求書等医療機関一覧用!$B:$AO,R$4,FALSE)="○","小イ生","")</f>
        <v>小イ生</v>
      </c>
      <c r="S136" s="45" t="str">
        <f>IF(VLOOKUP($A136,請求書等医療機関一覧用!$B:$AO,S$4,FALSE)="○","お","")</f>
        <v>お</v>
      </c>
      <c r="T136" s="45" t="str">
        <f>IF(VLOOKUP($A136,請求書等医療機関一覧用!$B:$AO,T$4,FALSE)="○","高肺","")</f>
        <v/>
      </c>
      <c r="U136" s="45" t="str">
        <f>IF(VLOOKUP($A136,請求書等医療機関一覧用!$B:$AO,U$4,FALSE)="○","帯生","")</f>
        <v/>
      </c>
      <c r="V136" s="45" t="str">
        <f>IF(VLOOKUP($A136,請求書等医療機関一覧用!$B:$AO,V$4,FALSE)="○","帯不","")</f>
        <v/>
      </c>
      <c r="W136" s="325" t="str">
        <f>IF(VLOOKUP($A136,請求書等医療機関一覧用!$B:$AO,W$4,FALSE)="○","高イ不","")</f>
        <v/>
      </c>
      <c r="X136" s="325" t="str">
        <f>IF(VLOOKUP($A136,請求書等医療機関一覧用!$B:$AO,X$4,FALSE)="○","高イ高","")</f>
        <v/>
      </c>
      <c r="Y136" s="45" t="str">
        <f>IF(VLOOKUP($A136,請求書等医療機関一覧用!$B:$AO,Y$4,FALSE)="○","コ","")</f>
        <v/>
      </c>
      <c r="Z136" s="36" t="str">
        <f>IF(VLOOKUP($A136,請求書等医療機関一覧用!$B:$AO,Z$4,FALSE)="","",VLOOKUP($A136,請求書等医療機関一覧用!$B:$AO,Z$4,FALSE))</f>
        <v/>
      </c>
      <c r="AA136">
        <f t="shared" si="4"/>
        <v>61</v>
      </c>
    </row>
    <row r="137" spans="1:27" ht="28.5">
      <c r="A137" s="43" t="s">
        <v>609</v>
      </c>
      <c r="B137" s="35" t="str">
        <f>VLOOKUP($A137,請求書等医療機関一覧用!$B:$AO,B$4,FALSE)</f>
        <v>みなのクリニック内科呼吸器科</v>
      </c>
      <c r="C137" s="45" t="str">
        <f>VLOOKUP($A137,請求書等医療機関一覧用!$B:$AO,C$4,FALSE)</f>
        <v>西平塚</v>
      </c>
      <c r="D137" s="45" t="str">
        <f>VLOOKUP($A137,請求書等医療機関一覧用!$B:$AO,D$4,FALSE)</f>
        <v>850-4159</v>
      </c>
      <c r="E137" s="45" t="str">
        <f>IF(VLOOKUP($A137,請求書等医療機関一覧用!$B:$AO,E$4,FALSE)="○","ロ","")</f>
        <v/>
      </c>
      <c r="F137" s="45" t="str">
        <f>IF(VLOOKUP($A137,請求書等医療機関一覧用!$B:$AO,F$4,FALSE)="○","ヒ","")</f>
        <v/>
      </c>
      <c r="G137" s="45" t="str">
        <f>IF(VLOOKUP($A137,請求書等医療機関一覧用!$B:$AO,G$4,FALSE)="○","小肺","")</f>
        <v/>
      </c>
      <c r="H137" s="45" t="str">
        <f>IF(VLOOKUP($A137,請求書等医療機関一覧用!$B:$AO,H$4,FALSE)="○","Ｂ肝","")</f>
        <v/>
      </c>
      <c r="I137" s="45" t="str">
        <f>IF(VLOOKUP($A137,請求書等医療機関一覧用!$B:$AO,I$4,FALSE)="○","五","")</f>
        <v/>
      </c>
      <c r="J137" s="45" t="str">
        <f>IF(VLOOKUP($A137,請求書等医療機関一覧用!$B:$AO,J$4,FALSE)="○","BCG","")</f>
        <v/>
      </c>
      <c r="K137" s="45" t="str">
        <f>IF(VLOOKUP($A137,請求書等医療機関一覧用!$B:$AO,K$4,FALSE)="○","MR","")</f>
        <v/>
      </c>
      <c r="L137" s="45" t="str">
        <f>IF(VLOOKUP($A137,請求書等医療機関一覧用!$B:$AO,L$4,FALSE)="○","水","")</f>
        <v/>
      </c>
      <c r="M137" s="45" t="str">
        <f>IF(VLOOKUP($A137,請求書等医療機関一覧用!$B:$AO,M$4,FALSE)="○","日","")</f>
        <v/>
      </c>
      <c r="N137" s="45" t="str">
        <f>IF(VLOOKUP($A137,請求書等医療機関一覧用!$B:$AO,N$4,FALSE)="○","二","")</f>
        <v/>
      </c>
      <c r="O137" s="45" t="str">
        <f>IF(VLOOKUP($A137,請求書等医療機関一覧用!$B:$AO,O$4,FALSE)="○","ＨPV","")</f>
        <v/>
      </c>
      <c r="P137" s="45" t="str">
        <f>IF(VLOOKUP($A137,請求書等医療機関一覧用!$B:$AO,P$4,FALSE)="○","RS","")</f>
        <v/>
      </c>
      <c r="Q137" s="325" t="str">
        <f>IF(VLOOKUP($A137,請求書等医療機関一覧用!$B:$AO,Q$4,FALSE)="○","小イ不","")</f>
        <v>小イ不</v>
      </c>
      <c r="R137" s="325" t="str">
        <f>IF(VLOOKUP($A137,請求書等医療機関一覧用!$B:$AO,R$4,FALSE)="○","小イ生","")</f>
        <v/>
      </c>
      <c r="S137" s="45" t="str">
        <f>IF(VLOOKUP($A137,請求書等医療機関一覧用!$B:$AO,S$4,FALSE)="○","お","")</f>
        <v/>
      </c>
      <c r="T137" s="45" t="str">
        <f>IF(VLOOKUP($A137,請求書等医療機関一覧用!$B:$AO,T$4,FALSE)="○","高肺","")</f>
        <v>高肺</v>
      </c>
      <c r="U137" s="45" t="str">
        <f>IF(VLOOKUP($A137,請求書等医療機関一覧用!$B:$AO,U$4,FALSE)="○","帯生","")</f>
        <v>帯生</v>
      </c>
      <c r="V137" s="45" t="str">
        <f>IF(VLOOKUP($A137,請求書等医療機関一覧用!$B:$AO,V$4,FALSE)="○","帯不","")</f>
        <v>帯不</v>
      </c>
      <c r="W137" s="325" t="str">
        <f>IF(VLOOKUP($A137,請求書等医療機関一覧用!$B:$AO,W$4,FALSE)="○","高イ不","")</f>
        <v>高イ不</v>
      </c>
      <c r="X137" s="325" t="str">
        <f>IF(VLOOKUP($A137,請求書等医療機関一覧用!$B:$AO,X$4,FALSE)="○","高イ高","")</f>
        <v>高イ高</v>
      </c>
      <c r="Y137" s="45" t="str">
        <f>IF(VLOOKUP($A137,請求書等医療機関一覧用!$B:$AO,Y$4,FALSE)="○","コ","")</f>
        <v>コ</v>
      </c>
      <c r="Z137" s="36" t="str">
        <f>IF(VLOOKUP($A137,請求書等医療機関一覧用!$B:$AO,Z$4,FALSE)="","",VLOOKUP($A137,請求書等医療機関一覧用!$B:$AO,Z$4,FALSE))</f>
        <v>小児インフルエンザは中学生以上</v>
      </c>
      <c r="AA137">
        <f t="shared" si="4"/>
        <v>62</v>
      </c>
    </row>
    <row r="138" spans="1:27">
      <c r="A138" s="43" t="s">
        <v>611</v>
      </c>
      <c r="B138" s="35" t="str">
        <f>VLOOKUP($A138,請求書等医療機関一覧用!$B:$AO,B$4,FALSE)</f>
        <v>宮川内科・胃腸科医院</v>
      </c>
      <c r="C138" s="45" t="str">
        <f>VLOOKUP($A138,請求書等医療機関一覧用!$B:$AO,C$4,FALSE)</f>
        <v>二の宮</v>
      </c>
      <c r="D138" s="45" t="str">
        <f>VLOOKUP($A138,請求書等医療機関一覧用!$B:$AO,D$4,FALSE)</f>
        <v>855-8777</v>
      </c>
      <c r="E138" s="45" t="str">
        <f>IF(VLOOKUP($A138,請求書等医療機関一覧用!$B:$AO,E$4,FALSE)="○","ロ","")</f>
        <v>ロ</v>
      </c>
      <c r="F138" s="45" t="str">
        <f>IF(VLOOKUP($A138,請求書等医療機関一覧用!$B:$AO,F$4,FALSE)="○","ヒ","")</f>
        <v>ヒ</v>
      </c>
      <c r="G138" s="45" t="str">
        <f>IF(VLOOKUP($A138,請求書等医療機関一覧用!$B:$AO,G$4,FALSE)="○","小肺","")</f>
        <v>小肺</v>
      </c>
      <c r="H138" s="45" t="str">
        <f>IF(VLOOKUP($A138,請求書等医療機関一覧用!$B:$AO,H$4,FALSE)="○","Ｂ肝","")</f>
        <v>Ｂ肝</v>
      </c>
      <c r="I138" s="45" t="str">
        <f>IF(VLOOKUP($A138,請求書等医療機関一覧用!$B:$AO,I$4,FALSE)="○","五","")</f>
        <v>五</v>
      </c>
      <c r="J138" s="45" t="str">
        <f>IF(VLOOKUP($A138,請求書等医療機関一覧用!$B:$AO,J$4,FALSE)="○","BCG","")</f>
        <v>BCG</v>
      </c>
      <c r="K138" s="45" t="str">
        <f>IF(VLOOKUP($A138,請求書等医療機関一覧用!$B:$AO,K$4,FALSE)="○","MR","")</f>
        <v>MR</v>
      </c>
      <c r="L138" s="45" t="str">
        <f>IF(VLOOKUP($A138,請求書等医療機関一覧用!$B:$AO,L$4,FALSE)="○","水","")</f>
        <v>水</v>
      </c>
      <c r="M138" s="45" t="str">
        <f>IF(VLOOKUP($A138,請求書等医療機関一覧用!$B:$AO,M$4,FALSE)="○","日","")</f>
        <v>日</v>
      </c>
      <c r="N138" s="45" t="str">
        <f>IF(VLOOKUP($A138,請求書等医療機関一覧用!$B:$AO,N$4,FALSE)="○","二","")</f>
        <v>二</v>
      </c>
      <c r="O138" s="45" t="str">
        <f>IF(VLOOKUP($A138,請求書等医療機関一覧用!$B:$AO,O$4,FALSE)="○","ＨPV","")</f>
        <v>ＨPV</v>
      </c>
      <c r="P138" s="45" t="str">
        <f>IF(VLOOKUP($A138,請求書等医療機関一覧用!$B:$AO,P$4,FALSE)="○","RS","")</f>
        <v/>
      </c>
      <c r="Q138" s="325" t="str">
        <f>IF(VLOOKUP($A138,請求書等医療機関一覧用!$B:$AO,Q$4,FALSE)="○","小イ不","")</f>
        <v>小イ不</v>
      </c>
      <c r="R138" s="325" t="str">
        <f>IF(VLOOKUP($A138,請求書等医療機関一覧用!$B:$AO,R$4,FALSE)="○","小イ生","")</f>
        <v>小イ生</v>
      </c>
      <c r="S138" s="45" t="str">
        <f>IF(VLOOKUP($A138,請求書等医療機関一覧用!$B:$AO,S$4,FALSE)="○","お","")</f>
        <v>お</v>
      </c>
      <c r="T138" s="45" t="str">
        <f>IF(VLOOKUP($A138,請求書等医療機関一覧用!$B:$AO,T$4,FALSE)="○","高肺","")</f>
        <v>高肺</v>
      </c>
      <c r="U138" s="45" t="str">
        <f>IF(VLOOKUP($A138,請求書等医療機関一覧用!$B:$AO,U$4,FALSE)="○","帯生","")</f>
        <v>帯生</v>
      </c>
      <c r="V138" s="45" t="str">
        <f>IF(VLOOKUP($A138,請求書等医療機関一覧用!$B:$AO,V$4,FALSE)="○","帯不","")</f>
        <v>帯不</v>
      </c>
      <c r="W138" s="325" t="str">
        <f>IF(VLOOKUP($A138,請求書等医療機関一覧用!$B:$AO,W$4,FALSE)="○","高イ不","")</f>
        <v>高イ不</v>
      </c>
      <c r="X138" s="325" t="str">
        <f>IF(VLOOKUP($A138,請求書等医療機関一覧用!$B:$AO,X$4,FALSE)="○","高イ高","")</f>
        <v>高イ高</v>
      </c>
      <c r="Y138" s="45" t="str">
        <f>IF(VLOOKUP($A138,請求書等医療機関一覧用!$B:$AO,Y$4,FALSE)="○","コ","")</f>
        <v>コ</v>
      </c>
      <c r="Z138" s="36" t="str">
        <f>IF(VLOOKUP($A138,請求書等医療機関一覧用!$B:$AO,Z$4,FALSE)="","",VLOOKUP($A138,請求書等医療機関一覧用!$B:$AO,Z$4,FALSE))</f>
        <v/>
      </c>
      <c r="AA138">
        <f t="shared" si="4"/>
        <v>63</v>
      </c>
    </row>
    <row r="139" spans="1:27">
      <c r="A139" s="43" t="s">
        <v>613</v>
      </c>
      <c r="B139" s="35" t="str">
        <f>VLOOKUP($A139,請求書等医療機関一覧用!$B:$AO,B$4,FALSE)</f>
        <v>宮本内科クリニック</v>
      </c>
      <c r="C139" s="45" t="str">
        <f>VLOOKUP($A139,請求書等医療機関一覧用!$B:$AO,C$4,FALSE)</f>
        <v>苅間</v>
      </c>
      <c r="D139" s="45" t="str">
        <f>VLOOKUP($A139,請求書等医療機関一覧用!$B:$AO,D$4,FALSE)</f>
        <v>855-6565</v>
      </c>
      <c r="E139" s="45" t="str">
        <f>IF(VLOOKUP($A139,請求書等医療機関一覧用!$B:$AO,E$4,FALSE)="○","ロ","")</f>
        <v/>
      </c>
      <c r="F139" s="45" t="str">
        <f>IF(VLOOKUP($A139,請求書等医療機関一覧用!$B:$AO,F$4,FALSE)="○","ヒ","")</f>
        <v/>
      </c>
      <c r="G139" s="45" t="str">
        <f>IF(VLOOKUP($A139,請求書等医療機関一覧用!$B:$AO,G$4,FALSE)="○","小肺","")</f>
        <v/>
      </c>
      <c r="H139" s="45" t="str">
        <f>IF(VLOOKUP($A139,請求書等医療機関一覧用!$B:$AO,H$4,FALSE)="○","Ｂ肝","")</f>
        <v/>
      </c>
      <c r="I139" s="45" t="str">
        <f>IF(VLOOKUP($A139,請求書等医療機関一覧用!$B:$AO,I$4,FALSE)="○","五","")</f>
        <v/>
      </c>
      <c r="J139" s="45" t="str">
        <f>IF(VLOOKUP($A139,請求書等医療機関一覧用!$B:$AO,J$4,FALSE)="○","BCG","")</f>
        <v/>
      </c>
      <c r="K139" s="45" t="str">
        <f>IF(VLOOKUP($A139,請求書等医療機関一覧用!$B:$AO,K$4,FALSE)="○","MR","")</f>
        <v>MR</v>
      </c>
      <c r="L139" s="45" t="str">
        <f>IF(VLOOKUP($A139,請求書等医療機関一覧用!$B:$AO,L$4,FALSE)="○","水","")</f>
        <v>水</v>
      </c>
      <c r="M139" s="45" t="str">
        <f>IF(VLOOKUP($A139,請求書等医療機関一覧用!$B:$AO,M$4,FALSE)="○","日","")</f>
        <v>日</v>
      </c>
      <c r="N139" s="45" t="str">
        <f>IF(VLOOKUP($A139,請求書等医療機関一覧用!$B:$AO,N$4,FALSE)="○","二","")</f>
        <v>二</v>
      </c>
      <c r="O139" s="45" t="str">
        <f>IF(VLOOKUP($A139,請求書等医療機関一覧用!$B:$AO,O$4,FALSE)="○","ＨPV","")</f>
        <v>ＨPV</v>
      </c>
      <c r="P139" s="45" t="str">
        <f>IF(VLOOKUP($A139,請求書等医療機関一覧用!$B:$AO,P$4,FALSE)="○","RS","")</f>
        <v/>
      </c>
      <c r="Q139" s="325" t="str">
        <f>IF(VLOOKUP($A139,請求書等医療機関一覧用!$B:$AO,Q$4,FALSE)="○","小イ不","")</f>
        <v>小イ不</v>
      </c>
      <c r="R139" s="325" t="str">
        <f>IF(VLOOKUP($A139,請求書等医療機関一覧用!$B:$AO,R$4,FALSE)="○","小イ生","")</f>
        <v/>
      </c>
      <c r="S139" s="45" t="str">
        <f>IF(VLOOKUP($A139,請求書等医療機関一覧用!$B:$AO,S$4,FALSE)="○","お","")</f>
        <v/>
      </c>
      <c r="T139" s="45" t="str">
        <f>IF(VLOOKUP($A139,請求書等医療機関一覧用!$B:$AO,T$4,FALSE)="○","高肺","")</f>
        <v>高肺</v>
      </c>
      <c r="U139" s="45" t="str">
        <f>IF(VLOOKUP($A139,請求書等医療機関一覧用!$B:$AO,U$4,FALSE)="○","帯生","")</f>
        <v>帯生</v>
      </c>
      <c r="V139" s="45" t="str">
        <f>IF(VLOOKUP($A139,請求書等医療機関一覧用!$B:$AO,V$4,FALSE)="○","帯不","")</f>
        <v>帯不</v>
      </c>
      <c r="W139" s="325" t="str">
        <f>IF(VLOOKUP($A139,請求書等医療機関一覧用!$B:$AO,W$4,FALSE)="○","高イ不","")</f>
        <v>高イ不</v>
      </c>
      <c r="X139" s="325" t="str">
        <f>IF(VLOOKUP($A139,請求書等医療機関一覧用!$B:$AO,X$4,FALSE)="○","高イ高","")</f>
        <v>高イ高</v>
      </c>
      <c r="Y139" s="45" t="str">
        <f>IF(VLOOKUP($A139,請求書等医療機関一覧用!$B:$AO,Y$4,FALSE)="○","コ","")</f>
        <v>コ</v>
      </c>
      <c r="Z139" s="36" t="str">
        <f>IF(VLOOKUP($A139,請求書等医療機関一覧用!$B:$AO,Z$4,FALSE)="","",VLOOKUP($A139,請求書等医療機関一覧用!$B:$AO,Z$4,FALSE))</f>
        <v/>
      </c>
      <c r="AA139">
        <f t="shared" si="4"/>
        <v>64</v>
      </c>
    </row>
    <row r="140" spans="1:27" ht="28.5">
      <c r="A140" s="43" t="s">
        <v>617</v>
      </c>
      <c r="B140" s="35" t="str">
        <f>VLOOKUP($A140,請求書等医療機関一覧用!$B:$AO,B$4,FALSE)</f>
        <v>むらした内科クリニック</v>
      </c>
      <c r="C140" s="45" t="str">
        <f>VLOOKUP($A140,請求書等医療機関一覧用!$B:$AO,C$4,FALSE)</f>
        <v>みどりの東</v>
      </c>
      <c r="D140" s="45" t="str">
        <f>VLOOKUP($A140,請求書等医療機関一覧用!$B:$AO,D$4,FALSE)</f>
        <v>801-1658</v>
      </c>
      <c r="E140" s="45" t="str">
        <f>IF(VLOOKUP($A140,請求書等医療機関一覧用!$B:$AO,E$4,FALSE)="○","ロ","")</f>
        <v/>
      </c>
      <c r="F140" s="45" t="str">
        <f>IF(VLOOKUP($A140,請求書等医療機関一覧用!$B:$AO,F$4,FALSE)="○","ヒ","")</f>
        <v/>
      </c>
      <c r="G140" s="45" t="str">
        <f>IF(VLOOKUP($A140,請求書等医療機関一覧用!$B:$AO,G$4,FALSE)="○","小肺","")</f>
        <v/>
      </c>
      <c r="H140" s="45" t="str">
        <f>IF(VLOOKUP($A140,請求書等医療機関一覧用!$B:$AO,H$4,FALSE)="○","Ｂ肝","")</f>
        <v/>
      </c>
      <c r="I140" s="45" t="str">
        <f>IF(VLOOKUP($A140,請求書等医療機関一覧用!$B:$AO,I$4,FALSE)="○","五","")</f>
        <v/>
      </c>
      <c r="J140" s="45" t="str">
        <f>IF(VLOOKUP($A140,請求書等医療機関一覧用!$B:$AO,J$4,FALSE)="○","BCG","")</f>
        <v/>
      </c>
      <c r="K140" s="45" t="str">
        <f>IF(VLOOKUP($A140,請求書等医療機関一覧用!$B:$AO,K$4,FALSE)="○","MR","")</f>
        <v/>
      </c>
      <c r="L140" s="45" t="str">
        <f>IF(VLOOKUP($A140,請求書等医療機関一覧用!$B:$AO,L$4,FALSE)="○","水","")</f>
        <v/>
      </c>
      <c r="M140" s="45" t="str">
        <f>IF(VLOOKUP($A140,請求書等医療機関一覧用!$B:$AO,M$4,FALSE)="○","日","")</f>
        <v>日</v>
      </c>
      <c r="N140" s="45" t="str">
        <f>IF(VLOOKUP($A140,請求書等医療機関一覧用!$B:$AO,N$4,FALSE)="○","二","")</f>
        <v>二</v>
      </c>
      <c r="O140" s="45" t="str">
        <f>IF(VLOOKUP($A140,請求書等医療機関一覧用!$B:$AO,O$4,FALSE)="○","ＨPV","")</f>
        <v>ＨPV</v>
      </c>
      <c r="P140" s="45" t="str">
        <f>IF(VLOOKUP($A140,請求書等医療機関一覧用!$B:$AO,P$4,FALSE)="○","RS","")</f>
        <v/>
      </c>
      <c r="Q140" s="325" t="str">
        <f>IF(VLOOKUP($A140,請求書等医療機関一覧用!$B:$AO,Q$4,FALSE)="○","小イ不","")</f>
        <v>小イ不</v>
      </c>
      <c r="R140" s="325" t="str">
        <f>IF(VLOOKUP($A140,請求書等医療機関一覧用!$B:$AO,R$4,FALSE)="○","小イ生","")</f>
        <v/>
      </c>
      <c r="S140" s="45" t="str">
        <f>IF(VLOOKUP($A140,請求書等医療機関一覧用!$B:$AO,S$4,FALSE)="○","お","")</f>
        <v/>
      </c>
      <c r="T140" s="45" t="str">
        <f>IF(VLOOKUP($A140,請求書等医療機関一覧用!$B:$AO,T$4,FALSE)="○","高肺","")</f>
        <v>高肺</v>
      </c>
      <c r="U140" s="45" t="str">
        <f>IF(VLOOKUP($A140,請求書等医療機関一覧用!$B:$AO,U$4,FALSE)="○","帯生","")</f>
        <v>帯生</v>
      </c>
      <c r="V140" s="45" t="str">
        <f>IF(VLOOKUP($A140,請求書等医療機関一覧用!$B:$AO,V$4,FALSE)="○","帯不","")</f>
        <v>帯不</v>
      </c>
      <c r="W140" s="325" t="str">
        <f>IF(VLOOKUP($A140,請求書等医療機関一覧用!$B:$AO,W$4,FALSE)="○","高イ不","")</f>
        <v>高イ不</v>
      </c>
      <c r="X140" s="325" t="str">
        <f>IF(VLOOKUP($A140,請求書等医療機関一覧用!$B:$AO,X$4,FALSE)="○","高イ高","")</f>
        <v>高イ高</v>
      </c>
      <c r="Y140" s="45" t="str">
        <f>IF(VLOOKUP($A140,請求書等医療機関一覧用!$B:$AO,Y$4,FALSE)="○","コ","")</f>
        <v>コ</v>
      </c>
      <c r="Z140" s="36" t="str">
        <f>IF(VLOOKUP($A140,請求書等医療機関一覧用!$B:$AO,Z$4,FALSE)="","",VLOOKUP($A140,請求書等医療機関一覧用!$B:$AO,Z$4,FALSE))</f>
        <v>日本脳炎は2期のみ。小児インフルエンザワクチンは未就学児要相談。</v>
      </c>
      <c r="AA140">
        <f t="shared" ref="AA140:AA144" si="5">ROW()-MATCH("▲",AB:AB,0)</f>
        <v>65</v>
      </c>
    </row>
    <row r="141" spans="1:27">
      <c r="A141" s="43" t="s">
        <v>619</v>
      </c>
      <c r="B141" s="35" t="str">
        <f>VLOOKUP($A141,請求書等医療機関一覧用!$B:$AO,B$4,FALSE)</f>
        <v>谷田部診療所</v>
      </c>
      <c r="C141" s="45" t="str">
        <f>VLOOKUP($A141,請求書等医療機関一覧用!$B:$AO,C$4,FALSE)</f>
        <v>谷田部</v>
      </c>
      <c r="D141" s="45" t="str">
        <f>VLOOKUP($A141,請求書等医療機関一覧用!$B:$AO,D$4,FALSE)</f>
        <v>836-1606</v>
      </c>
      <c r="E141" s="45" t="str">
        <f>IF(VLOOKUP($A141,請求書等医療機関一覧用!$B:$AO,E$4,FALSE)="○","ロ","")</f>
        <v/>
      </c>
      <c r="F141" s="45" t="str">
        <f>IF(VLOOKUP($A141,請求書等医療機関一覧用!$B:$AO,F$4,FALSE)="○","ヒ","")</f>
        <v/>
      </c>
      <c r="G141" s="45" t="str">
        <f>IF(VLOOKUP($A141,請求書等医療機関一覧用!$B:$AO,G$4,FALSE)="○","小肺","")</f>
        <v/>
      </c>
      <c r="H141" s="45" t="str">
        <f>IF(VLOOKUP($A141,請求書等医療機関一覧用!$B:$AO,H$4,FALSE)="○","Ｂ肝","")</f>
        <v/>
      </c>
      <c r="I141" s="45" t="str">
        <f>IF(VLOOKUP($A141,請求書等医療機関一覧用!$B:$AO,I$4,FALSE)="○","五","")</f>
        <v/>
      </c>
      <c r="J141" s="45" t="str">
        <f>IF(VLOOKUP($A141,請求書等医療機関一覧用!$B:$AO,J$4,FALSE)="○","BCG","")</f>
        <v/>
      </c>
      <c r="K141" s="45" t="str">
        <f>IF(VLOOKUP($A141,請求書等医療機関一覧用!$B:$AO,K$4,FALSE)="○","MR","")</f>
        <v/>
      </c>
      <c r="L141" s="45" t="str">
        <f>IF(VLOOKUP($A141,請求書等医療機関一覧用!$B:$AO,L$4,FALSE)="○","水","")</f>
        <v/>
      </c>
      <c r="M141" s="45" t="str">
        <f>IF(VLOOKUP($A141,請求書等医療機関一覧用!$B:$AO,M$4,FALSE)="○","日","")</f>
        <v/>
      </c>
      <c r="N141" s="45" t="str">
        <f>IF(VLOOKUP($A141,請求書等医療機関一覧用!$B:$AO,N$4,FALSE)="○","二","")</f>
        <v/>
      </c>
      <c r="O141" s="45" t="str">
        <f>IF(VLOOKUP($A141,請求書等医療機関一覧用!$B:$AO,O$4,FALSE)="○","ＨPV","")</f>
        <v/>
      </c>
      <c r="P141" s="45" t="str">
        <f>IF(VLOOKUP($A141,請求書等医療機関一覧用!$B:$AO,P$4,FALSE)="○","RS","")</f>
        <v/>
      </c>
      <c r="Q141" s="325" t="str">
        <f>IF(VLOOKUP($A141,請求書等医療機関一覧用!$B:$AO,Q$4,FALSE)="○","小イ不","")</f>
        <v/>
      </c>
      <c r="R141" s="325" t="str">
        <f>IF(VLOOKUP($A141,請求書等医療機関一覧用!$B:$AO,R$4,FALSE)="○","小イ生","")</f>
        <v/>
      </c>
      <c r="S141" s="45" t="str">
        <f>IF(VLOOKUP($A141,請求書等医療機関一覧用!$B:$AO,S$4,FALSE)="○","お","")</f>
        <v/>
      </c>
      <c r="T141" s="45" t="str">
        <f>IF(VLOOKUP($A141,請求書等医療機関一覧用!$B:$AO,T$4,FALSE)="○","高肺","")</f>
        <v>高肺</v>
      </c>
      <c r="U141" s="45" t="str">
        <f>IF(VLOOKUP($A141,請求書等医療機関一覧用!$B:$AO,U$4,FALSE)="○","帯生","")</f>
        <v/>
      </c>
      <c r="V141" s="45" t="str">
        <f>IF(VLOOKUP($A141,請求書等医療機関一覧用!$B:$AO,V$4,FALSE)="○","帯不","")</f>
        <v>帯不</v>
      </c>
      <c r="W141" s="325" t="str">
        <f>IF(VLOOKUP($A141,請求書等医療機関一覧用!$B:$AO,W$4,FALSE)="○","高イ不","")</f>
        <v>高イ不</v>
      </c>
      <c r="X141" s="325" t="str">
        <f>IF(VLOOKUP($A141,請求書等医療機関一覧用!$B:$AO,X$4,FALSE)="○","高イ高","")</f>
        <v>高イ高</v>
      </c>
      <c r="Y141" s="45" t="str">
        <f>IF(VLOOKUP($A141,請求書等医療機関一覧用!$B:$AO,Y$4,FALSE)="○","コ","")</f>
        <v>コ</v>
      </c>
      <c r="Z141" s="36" t="str">
        <f>IF(VLOOKUP($A141,請求書等医療機関一覧用!$B:$AO,Z$4,FALSE)="","",VLOOKUP($A141,請求書等医療機関一覧用!$B:$AO,Z$4,FALSE))</f>
        <v/>
      </c>
      <c r="AA141">
        <f t="shared" si="5"/>
        <v>66</v>
      </c>
    </row>
    <row r="142" spans="1:27" ht="28.5">
      <c r="A142" s="43" t="s">
        <v>621</v>
      </c>
      <c r="B142" s="35" t="str">
        <f>VLOOKUP($A142,請求書等医療機関一覧用!$B:$AO,B$4,FALSE)</f>
        <v>ゆうこレディースクリニックつくば</v>
      </c>
      <c r="C142" s="45" t="str">
        <f>VLOOKUP($A142,請求書等医療機関一覧用!$B:$AO,C$4,FALSE)</f>
        <v>研究学園</v>
      </c>
      <c r="D142" s="45" t="str">
        <f>VLOOKUP($A142,請求書等医療機関一覧用!$B:$AO,D$4,FALSE)</f>
        <v>875-5565</v>
      </c>
      <c r="E142" s="45" t="str">
        <f>IF(VLOOKUP($A142,請求書等医療機関一覧用!$B:$AO,E$4,FALSE)="○","ロ","")</f>
        <v/>
      </c>
      <c r="F142" s="45" t="str">
        <f>IF(VLOOKUP($A142,請求書等医療機関一覧用!$B:$AO,F$4,FALSE)="○","ヒ","")</f>
        <v/>
      </c>
      <c r="G142" s="45" t="str">
        <f>IF(VLOOKUP($A142,請求書等医療機関一覧用!$B:$AO,G$4,FALSE)="○","小肺","")</f>
        <v/>
      </c>
      <c r="H142" s="45" t="str">
        <f>IF(VLOOKUP($A142,請求書等医療機関一覧用!$B:$AO,H$4,FALSE)="○","Ｂ肝","")</f>
        <v/>
      </c>
      <c r="I142" s="45" t="str">
        <f>IF(VLOOKUP($A142,請求書等医療機関一覧用!$B:$AO,I$4,FALSE)="○","五","")</f>
        <v/>
      </c>
      <c r="J142" s="45" t="str">
        <f>IF(VLOOKUP($A142,請求書等医療機関一覧用!$B:$AO,J$4,FALSE)="○","BCG","")</f>
        <v/>
      </c>
      <c r="K142" s="45" t="str">
        <f>IF(VLOOKUP($A142,請求書等医療機関一覧用!$B:$AO,K$4,FALSE)="○","MR","")</f>
        <v/>
      </c>
      <c r="L142" s="45" t="str">
        <f>IF(VLOOKUP($A142,請求書等医療機関一覧用!$B:$AO,L$4,FALSE)="○","水","")</f>
        <v/>
      </c>
      <c r="M142" s="45" t="str">
        <f>IF(VLOOKUP($A142,請求書等医療機関一覧用!$B:$AO,M$4,FALSE)="○","日","")</f>
        <v/>
      </c>
      <c r="N142" s="45" t="str">
        <f>IF(VLOOKUP($A142,請求書等医療機関一覧用!$B:$AO,N$4,FALSE)="○","二","")</f>
        <v/>
      </c>
      <c r="O142" s="45" t="str">
        <f>IF(VLOOKUP($A142,請求書等医療機関一覧用!$B:$AO,O$4,FALSE)="○","ＨPV","")</f>
        <v>ＨPV</v>
      </c>
      <c r="P142" s="45" t="str">
        <f>IF(VLOOKUP($A142,請求書等医療機関一覧用!$B:$AO,P$4,FALSE)="○","RS","")</f>
        <v/>
      </c>
      <c r="Q142" s="325" t="str">
        <f>IF(VLOOKUP($A142,請求書等医療機関一覧用!$B:$AO,Q$4,FALSE)="○","小イ不","")</f>
        <v>小イ不</v>
      </c>
      <c r="R142" s="325" t="str">
        <f>IF(VLOOKUP($A142,請求書等医療機関一覧用!$B:$AO,R$4,FALSE)="○","小イ生","")</f>
        <v/>
      </c>
      <c r="S142" s="45" t="str">
        <f>IF(VLOOKUP($A142,請求書等医療機関一覧用!$B:$AO,S$4,FALSE)="○","お","")</f>
        <v/>
      </c>
      <c r="T142" s="45" t="str">
        <f>IF(VLOOKUP($A142,請求書等医療機関一覧用!$B:$AO,T$4,FALSE)="○","高肺","")</f>
        <v/>
      </c>
      <c r="U142" s="45" t="str">
        <f>IF(VLOOKUP($A142,請求書等医療機関一覧用!$B:$AO,U$4,FALSE)="○","帯生","")</f>
        <v/>
      </c>
      <c r="V142" s="45" t="str">
        <f>IF(VLOOKUP($A142,請求書等医療機関一覧用!$B:$AO,V$4,FALSE)="○","帯不","")</f>
        <v/>
      </c>
      <c r="W142" s="325" t="str">
        <f>IF(VLOOKUP($A142,請求書等医療機関一覧用!$B:$AO,W$4,FALSE)="○","高イ不","")</f>
        <v>高イ不</v>
      </c>
      <c r="X142" s="325" t="str">
        <f>IF(VLOOKUP($A142,請求書等医療機関一覧用!$B:$AO,X$4,FALSE)="○","高イ高","")</f>
        <v/>
      </c>
      <c r="Y142" s="45" t="str">
        <f>IF(VLOOKUP($A142,請求書等医療機関一覧用!$B:$AO,Y$4,FALSE)="○","コ","")</f>
        <v/>
      </c>
      <c r="Z142" s="36" t="str">
        <f>IF(VLOOKUP($A142,請求書等医療機関一覧用!$B:$AO,Z$4,FALSE)="","",VLOOKUP($A142,請求書等医療機関一覧用!$B:$AO,Z$4,FALSE))</f>
        <v>高齢者インフルエンザ、小児インフルエンザはかかりつけの方のみ</v>
      </c>
      <c r="AA142">
        <f t="shared" si="5"/>
        <v>67</v>
      </c>
    </row>
    <row r="143" spans="1:27" ht="28.5">
      <c r="A143" s="43" t="s">
        <v>623</v>
      </c>
      <c r="B143" s="35" t="str">
        <f>VLOOKUP($A143,請求書等医療機関一覧用!$B:$AO,B$4,FALSE)</f>
        <v>わかすぎ整形外科・手の外科クリニック</v>
      </c>
      <c r="C143" s="45" t="str">
        <f>VLOOKUP($A143,請求書等医療機関一覧用!$B:$AO,C$4,FALSE)</f>
        <v>島名</v>
      </c>
      <c r="D143" s="45" t="str">
        <f>VLOOKUP($A143,請求書等医療機関一覧用!$B:$AO,D$4,FALSE)</f>
        <v>886-7191</v>
      </c>
      <c r="E143" s="45" t="str">
        <f>IF(VLOOKUP($A143,請求書等医療機関一覧用!$B:$AO,E$4,FALSE)="○","ロ","")</f>
        <v/>
      </c>
      <c r="F143" s="45" t="str">
        <f>IF(VLOOKUP($A143,請求書等医療機関一覧用!$B:$AO,F$4,FALSE)="○","ヒ","")</f>
        <v/>
      </c>
      <c r="G143" s="45" t="str">
        <f>IF(VLOOKUP($A143,請求書等医療機関一覧用!$B:$AO,G$4,FALSE)="○","小肺","")</f>
        <v/>
      </c>
      <c r="H143" s="45" t="str">
        <f>IF(VLOOKUP($A143,請求書等医療機関一覧用!$B:$AO,H$4,FALSE)="○","Ｂ肝","")</f>
        <v/>
      </c>
      <c r="I143" s="45" t="str">
        <f>IF(VLOOKUP($A143,請求書等医療機関一覧用!$B:$AO,I$4,FALSE)="○","五","")</f>
        <v/>
      </c>
      <c r="J143" s="45" t="str">
        <f>IF(VLOOKUP($A143,請求書等医療機関一覧用!$B:$AO,J$4,FALSE)="○","BCG","")</f>
        <v/>
      </c>
      <c r="K143" s="45" t="str">
        <f>IF(VLOOKUP($A143,請求書等医療機関一覧用!$B:$AO,K$4,FALSE)="○","MR","")</f>
        <v/>
      </c>
      <c r="L143" s="45" t="str">
        <f>IF(VLOOKUP($A143,請求書等医療機関一覧用!$B:$AO,L$4,FALSE)="○","水","")</f>
        <v/>
      </c>
      <c r="M143" s="45" t="str">
        <f>IF(VLOOKUP($A143,請求書等医療機関一覧用!$B:$AO,M$4,FALSE)="○","日","")</f>
        <v/>
      </c>
      <c r="N143" s="45" t="str">
        <f>IF(VLOOKUP($A143,請求書等医療機関一覧用!$B:$AO,N$4,FALSE)="○","二","")</f>
        <v/>
      </c>
      <c r="O143" s="45" t="str">
        <f>IF(VLOOKUP($A143,請求書等医療機関一覧用!$B:$AO,O$4,FALSE)="○","ＨPV","")</f>
        <v/>
      </c>
      <c r="P143" s="45" t="str">
        <f>IF(VLOOKUP($A143,請求書等医療機関一覧用!$B:$AO,P$4,FALSE)="○","RS","")</f>
        <v/>
      </c>
      <c r="Q143" s="325" t="str">
        <f>IF(VLOOKUP($A143,請求書等医療機関一覧用!$B:$AO,Q$4,FALSE)="○","小イ不","")</f>
        <v>小イ不</v>
      </c>
      <c r="R143" s="325" t="str">
        <f>IF(VLOOKUP($A143,請求書等医療機関一覧用!$B:$AO,R$4,FALSE)="○","小イ生","")</f>
        <v/>
      </c>
      <c r="S143" s="45" t="str">
        <f>IF(VLOOKUP($A143,請求書等医療機関一覧用!$B:$AO,S$4,FALSE)="○","お","")</f>
        <v/>
      </c>
      <c r="T143" s="45" t="str">
        <f>IF(VLOOKUP($A143,請求書等医療機関一覧用!$B:$AO,T$4,FALSE)="○","高肺","")</f>
        <v/>
      </c>
      <c r="U143" s="45" t="str">
        <f>IF(VLOOKUP($A143,請求書等医療機関一覧用!$B:$AO,U$4,FALSE)="○","帯生","")</f>
        <v/>
      </c>
      <c r="V143" s="45" t="str">
        <f>IF(VLOOKUP($A143,請求書等医療機関一覧用!$B:$AO,V$4,FALSE)="○","帯不","")</f>
        <v/>
      </c>
      <c r="W143" s="325" t="str">
        <f>IF(VLOOKUP($A143,請求書等医療機関一覧用!$B:$AO,W$4,FALSE)="○","高イ不","")</f>
        <v>高イ不</v>
      </c>
      <c r="X143" s="325" t="str">
        <f>IF(VLOOKUP($A143,請求書等医療機関一覧用!$B:$AO,X$4,FALSE)="○","高イ高","")</f>
        <v/>
      </c>
      <c r="Y143" s="45" t="str">
        <f>IF(VLOOKUP($A143,請求書等医療機関一覧用!$B:$AO,Y$4,FALSE)="○","コ","")</f>
        <v/>
      </c>
      <c r="Z143" s="36" t="str">
        <f>IF(VLOOKUP($A143,請求書等医療機関一覧用!$B:$AO,Z$4,FALSE)="","",VLOOKUP($A143,請求書等医療機関一覧用!$B:$AO,Z$4,FALSE))</f>
        <v>小学生以上のかかりつけのみ。</v>
      </c>
      <c r="AA143">
        <f t="shared" si="5"/>
        <v>68</v>
      </c>
    </row>
    <row r="144" spans="1:27">
      <c r="A144" s="43" t="s">
        <v>624</v>
      </c>
      <c r="B144" s="35" t="str">
        <f>VLOOKUP($A144,請求書等医療機関一覧用!$B:$AO,B$4,FALSE)</f>
        <v>渡辺医院</v>
      </c>
      <c r="C144" s="45" t="str">
        <f>VLOOKUP($A144,請求書等医療機関一覧用!$B:$AO,C$4,FALSE)</f>
        <v>小野崎</v>
      </c>
      <c r="D144" s="45" t="str">
        <f>VLOOKUP($A144,請求書等医療機関一覧用!$B:$AO,D$4,FALSE)</f>
        <v>851-0550</v>
      </c>
      <c r="E144" s="45" t="str">
        <f>IF(VLOOKUP($A144,請求書等医療機関一覧用!$B:$AO,E$4,FALSE)="○","ロ","")</f>
        <v>ロ</v>
      </c>
      <c r="F144" s="45" t="str">
        <f>IF(VLOOKUP($A144,請求書等医療機関一覧用!$B:$AO,F$4,FALSE)="○","ヒ","")</f>
        <v>ヒ</v>
      </c>
      <c r="G144" s="45" t="str">
        <f>IF(VLOOKUP($A144,請求書等医療機関一覧用!$B:$AO,G$4,FALSE)="○","小肺","")</f>
        <v>小肺</v>
      </c>
      <c r="H144" s="45" t="str">
        <f>IF(VLOOKUP($A144,請求書等医療機関一覧用!$B:$AO,H$4,FALSE)="○","Ｂ肝","")</f>
        <v>Ｂ肝</v>
      </c>
      <c r="I144" s="45" t="str">
        <f>IF(VLOOKUP($A144,請求書等医療機関一覧用!$B:$AO,I$4,FALSE)="○","五","")</f>
        <v>五</v>
      </c>
      <c r="J144" s="45" t="str">
        <f>IF(VLOOKUP($A144,請求書等医療機関一覧用!$B:$AO,J$4,FALSE)="○","BCG","")</f>
        <v>BCG</v>
      </c>
      <c r="K144" s="45" t="str">
        <f>IF(VLOOKUP($A144,請求書等医療機関一覧用!$B:$AO,K$4,FALSE)="○","MR","")</f>
        <v>MR</v>
      </c>
      <c r="L144" s="45" t="str">
        <f>IF(VLOOKUP($A144,請求書等医療機関一覧用!$B:$AO,L$4,FALSE)="○","水","")</f>
        <v>水</v>
      </c>
      <c r="M144" s="45" t="str">
        <f>IF(VLOOKUP($A144,請求書等医療機関一覧用!$B:$AO,M$4,FALSE)="○","日","")</f>
        <v>日</v>
      </c>
      <c r="N144" s="45" t="str">
        <f>IF(VLOOKUP($A144,請求書等医療機関一覧用!$B:$AO,N$4,FALSE)="○","二","")</f>
        <v>二</v>
      </c>
      <c r="O144" s="45" t="str">
        <f>IF(VLOOKUP($A144,請求書等医療機関一覧用!$B:$AO,O$4,FALSE)="○","ＨPV","")</f>
        <v>ＨPV</v>
      </c>
      <c r="P144" s="45" t="str">
        <f>IF(VLOOKUP($A144,請求書等医療機関一覧用!$B:$AO,P$4,FALSE)="○","RS","")</f>
        <v/>
      </c>
      <c r="Q144" s="325" t="str">
        <f>IF(VLOOKUP($A144,請求書等医療機関一覧用!$B:$AO,Q$4,FALSE)="○","小イ不","")</f>
        <v>小イ不</v>
      </c>
      <c r="R144" s="325" t="str">
        <f>IF(VLOOKUP($A144,請求書等医療機関一覧用!$B:$AO,R$4,FALSE)="○","小イ生","")</f>
        <v/>
      </c>
      <c r="S144" s="45" t="str">
        <f>IF(VLOOKUP($A144,請求書等医療機関一覧用!$B:$AO,S$4,FALSE)="○","お","")</f>
        <v>お</v>
      </c>
      <c r="T144" s="45" t="str">
        <f>IF(VLOOKUP($A144,請求書等医療機関一覧用!$B:$AO,T$4,FALSE)="○","高肺","")</f>
        <v>高肺</v>
      </c>
      <c r="U144" s="45" t="str">
        <f>IF(VLOOKUP($A144,請求書等医療機関一覧用!$B:$AO,U$4,FALSE)="○","帯生","")</f>
        <v>帯生</v>
      </c>
      <c r="V144" s="45" t="str">
        <f>IF(VLOOKUP($A144,請求書等医療機関一覧用!$B:$AO,V$4,FALSE)="○","帯不","")</f>
        <v>帯不</v>
      </c>
      <c r="W144" s="325" t="str">
        <f>IF(VLOOKUP($A144,請求書等医療機関一覧用!$B:$AO,W$4,FALSE)="○","高イ不","")</f>
        <v>高イ不</v>
      </c>
      <c r="X144" s="325" t="str">
        <f>IF(VLOOKUP($A144,請求書等医療機関一覧用!$B:$AO,X$4,FALSE)="○","高イ高","")</f>
        <v>高イ高</v>
      </c>
      <c r="Y144" s="45" t="str">
        <f>IF(VLOOKUP($A144,請求書等医療機関一覧用!$B:$AO,Y$4,FALSE)="○","コ","")</f>
        <v>コ</v>
      </c>
      <c r="Z144" s="36" t="str">
        <f>IF(VLOOKUP($A144,請求書等医療機関一覧用!$B:$AO,Z$4,FALSE)="","",VLOOKUP($A144,請求書等医療機関一覧用!$B:$AO,Z$4,FALSE))</f>
        <v/>
      </c>
      <c r="AA144">
        <f t="shared" si="5"/>
        <v>69</v>
      </c>
    </row>
    <row r="145" spans="1:28">
      <c r="B145" s="689" t="s">
        <v>975</v>
      </c>
      <c r="C145" s="690"/>
      <c r="D145" s="690"/>
      <c r="E145" s="690"/>
      <c r="F145" s="690"/>
      <c r="G145" s="690"/>
      <c r="H145" s="690"/>
      <c r="I145" s="690"/>
      <c r="J145" s="690"/>
      <c r="K145" s="690"/>
      <c r="L145" s="690"/>
      <c r="M145" s="690"/>
      <c r="N145" s="690"/>
      <c r="O145" s="690"/>
      <c r="P145" s="690"/>
      <c r="Q145" s="690"/>
      <c r="R145" s="690"/>
      <c r="S145" s="690"/>
      <c r="T145" s="690"/>
      <c r="U145" s="690"/>
      <c r="V145" s="690"/>
      <c r="W145" s="690"/>
      <c r="X145" s="690"/>
      <c r="Y145" s="690"/>
      <c r="Z145" s="691"/>
      <c r="AB145" t="s">
        <v>971</v>
      </c>
    </row>
    <row r="146" spans="1:28">
      <c r="A146" s="43" t="s">
        <v>509</v>
      </c>
      <c r="B146" s="35" t="str">
        <f>VLOOKUP($A146,請求書等医療機関一覧用!$B:$AO,B$4,FALSE)</f>
        <v>笠井整形外科医院</v>
      </c>
      <c r="C146" s="45" t="str">
        <f>VLOOKUP($A146,請求書等医療機関一覧用!$B:$AO,C$4,FALSE)</f>
        <v>高崎</v>
      </c>
      <c r="D146" s="45" t="str">
        <f>VLOOKUP($A146,請求書等医療機関一覧用!$B:$AO,D$4,FALSE)</f>
        <v>873-5050</v>
      </c>
      <c r="E146" s="45" t="str">
        <f>IF(VLOOKUP($A146,請求書等医療機関一覧用!$B:$AO,E$4,FALSE)="○","ロ","")</f>
        <v/>
      </c>
      <c r="F146" s="45" t="str">
        <f>IF(VLOOKUP($A146,請求書等医療機関一覧用!$B:$AO,F$4,FALSE)="○","ヒ","")</f>
        <v/>
      </c>
      <c r="G146" s="45" t="str">
        <f>IF(VLOOKUP($A146,請求書等医療機関一覧用!$B:$AO,G$4,FALSE)="○","小肺","")</f>
        <v/>
      </c>
      <c r="H146" s="45" t="str">
        <f>IF(VLOOKUP($A146,請求書等医療機関一覧用!$B:$AO,H$4,FALSE)="○","Ｂ肝","")</f>
        <v/>
      </c>
      <c r="I146" s="45" t="str">
        <f>IF(VLOOKUP($A146,請求書等医療機関一覧用!$B:$AO,I$4,FALSE)="○","五","")</f>
        <v/>
      </c>
      <c r="J146" s="45" t="str">
        <f>IF(VLOOKUP($A146,請求書等医療機関一覧用!$B:$AO,J$4,FALSE)="○","BCG","")</f>
        <v/>
      </c>
      <c r="K146" s="45" t="str">
        <f>IF(VLOOKUP($A146,請求書等医療機関一覧用!$B:$AO,K$4,FALSE)="○","MR","")</f>
        <v/>
      </c>
      <c r="L146" s="45" t="str">
        <f>IF(VLOOKUP($A146,請求書等医療機関一覧用!$B:$AO,L$4,FALSE)="○","水","")</f>
        <v/>
      </c>
      <c r="M146" s="45" t="str">
        <f>IF(VLOOKUP($A146,請求書等医療機関一覧用!$B:$AO,M$4,FALSE)="○","日","")</f>
        <v/>
      </c>
      <c r="N146" s="45" t="str">
        <f>IF(VLOOKUP($A146,請求書等医療機関一覧用!$B:$AO,N$4,FALSE)="○","二","")</f>
        <v/>
      </c>
      <c r="O146" s="45" t="str">
        <f>IF(VLOOKUP($A146,請求書等医療機関一覧用!$B:$AO,O$4,FALSE)="○","ＨPV","")</f>
        <v/>
      </c>
      <c r="P146" s="45" t="str">
        <f>IF(VLOOKUP($A146,請求書等医療機関一覧用!$B:$AO,P$4,FALSE)="○","RS","")</f>
        <v/>
      </c>
      <c r="Q146" s="325" t="str">
        <f>IF(VLOOKUP($A146,請求書等医療機関一覧用!$B:$AO,Q$4,FALSE)="○","小イ不","")</f>
        <v/>
      </c>
      <c r="R146" s="325" t="str">
        <f>IF(VLOOKUP($A146,請求書等医療機関一覧用!$B:$AO,R$4,FALSE)="○","小イ生","")</f>
        <v/>
      </c>
      <c r="S146" s="45" t="str">
        <f>IF(VLOOKUP($A146,請求書等医療機関一覧用!$B:$AO,S$4,FALSE)="○","お","")</f>
        <v/>
      </c>
      <c r="T146" s="45" t="str">
        <f>IF(VLOOKUP($A146,請求書等医療機関一覧用!$B:$AO,T$4,FALSE)="○","高肺","")</f>
        <v/>
      </c>
      <c r="U146" s="45" t="str">
        <f>IF(VLOOKUP($A146,請求書等医療機関一覧用!$B:$AO,U$4,FALSE)="○","帯生","")</f>
        <v/>
      </c>
      <c r="V146" s="45" t="str">
        <f>IF(VLOOKUP($A146,請求書等医療機関一覧用!$B:$AO,V$4,FALSE)="○","帯不","")</f>
        <v>帯不</v>
      </c>
      <c r="W146" s="325" t="str">
        <f>IF(VLOOKUP($A146,請求書等医療機関一覧用!$B:$AO,W$4,FALSE)="○","高イ不","")</f>
        <v>高イ不</v>
      </c>
      <c r="X146" s="325" t="str">
        <f>IF(VLOOKUP($A146,請求書等医療機関一覧用!$B:$AO,X$4,FALSE)="○","高イ高","")</f>
        <v/>
      </c>
      <c r="Y146" s="45" t="str">
        <f>IF(VLOOKUP($A146,請求書等医療機関一覧用!$B:$AO,Y$4,FALSE)="○","コ","")</f>
        <v/>
      </c>
      <c r="Z146" s="36" t="str">
        <f>IF(VLOOKUP($A146,請求書等医療機関一覧用!$B:$AO,Z$4,FALSE)="","",VLOOKUP($A146,請求書等医療機関一覧用!$B:$AO,Z$4,FALSE))</f>
        <v/>
      </c>
      <c r="AA146">
        <f t="shared" ref="AA146:AA153" si="6">ROW()-MATCH("■",AB:AB,0)</f>
        <v>1</v>
      </c>
    </row>
    <row r="147" spans="1:28" ht="28.5">
      <c r="A147" s="43" t="s">
        <v>518</v>
      </c>
      <c r="B147" s="35" t="str">
        <f>VLOOKUP($A147,請求書等医療機関一覧用!$B:$AO,B$4,FALSE)</f>
        <v>茎崎アオイ病院</v>
      </c>
      <c r="C147" s="45" t="str">
        <f>VLOOKUP($A147,請求書等医療機関一覧用!$B:$AO,C$4,FALSE)</f>
        <v>天宝喜</v>
      </c>
      <c r="D147" s="45" t="str">
        <f>VLOOKUP($A147,請求書等医療機関一覧用!$B:$AO,D$4,FALSE)</f>
        <v>871-7777</v>
      </c>
      <c r="E147" s="45" t="str">
        <f>IF(VLOOKUP($A147,請求書等医療機関一覧用!$B:$AO,E$4,FALSE)="○","ロ","")</f>
        <v/>
      </c>
      <c r="F147" s="45" t="str">
        <f>IF(VLOOKUP($A147,請求書等医療機関一覧用!$B:$AO,F$4,FALSE)="○","ヒ","")</f>
        <v/>
      </c>
      <c r="G147" s="45" t="str">
        <f>IF(VLOOKUP($A147,請求書等医療機関一覧用!$B:$AO,G$4,FALSE)="○","小肺","")</f>
        <v/>
      </c>
      <c r="H147" s="45" t="str">
        <f>IF(VLOOKUP($A147,請求書等医療機関一覧用!$B:$AO,H$4,FALSE)="○","Ｂ肝","")</f>
        <v/>
      </c>
      <c r="I147" s="45" t="str">
        <f>IF(VLOOKUP($A147,請求書等医療機関一覧用!$B:$AO,I$4,FALSE)="○","五","")</f>
        <v/>
      </c>
      <c r="J147" s="45" t="str">
        <f>IF(VLOOKUP($A147,請求書等医療機関一覧用!$B:$AO,J$4,FALSE)="○","BCG","")</f>
        <v/>
      </c>
      <c r="K147" s="45" t="str">
        <f>IF(VLOOKUP($A147,請求書等医療機関一覧用!$B:$AO,K$4,FALSE)="○","MR","")</f>
        <v/>
      </c>
      <c r="L147" s="45" t="str">
        <f>IF(VLOOKUP($A147,請求書等医療機関一覧用!$B:$AO,L$4,FALSE)="○","水","")</f>
        <v/>
      </c>
      <c r="M147" s="45" t="str">
        <f>IF(VLOOKUP($A147,請求書等医療機関一覧用!$B:$AO,M$4,FALSE)="○","日","")</f>
        <v/>
      </c>
      <c r="N147" s="45" t="str">
        <f>IF(VLOOKUP($A147,請求書等医療機関一覧用!$B:$AO,N$4,FALSE)="○","二","")</f>
        <v/>
      </c>
      <c r="O147" s="45" t="str">
        <f>IF(VLOOKUP($A147,請求書等医療機関一覧用!$B:$AO,O$4,FALSE)="○","ＨPV","")</f>
        <v/>
      </c>
      <c r="P147" s="45" t="str">
        <f>IF(VLOOKUP($A147,請求書等医療機関一覧用!$B:$AO,P$4,FALSE)="○","RS","")</f>
        <v/>
      </c>
      <c r="Q147" s="325" t="str">
        <f>IF(VLOOKUP($A147,請求書等医療機関一覧用!$B:$AO,Q$4,FALSE)="○","小イ不","")</f>
        <v/>
      </c>
      <c r="R147" s="325" t="str">
        <f>IF(VLOOKUP($A147,請求書等医療機関一覧用!$B:$AO,R$4,FALSE)="○","小イ生","")</f>
        <v/>
      </c>
      <c r="S147" s="45" t="str">
        <f>IF(VLOOKUP($A147,請求書等医療機関一覧用!$B:$AO,S$4,FALSE)="○","お","")</f>
        <v/>
      </c>
      <c r="T147" s="45" t="str">
        <f>IF(VLOOKUP($A147,請求書等医療機関一覧用!$B:$AO,T$4,FALSE)="○","高肺","")</f>
        <v>高肺</v>
      </c>
      <c r="U147" s="45" t="str">
        <f>IF(VLOOKUP($A147,請求書等医療機関一覧用!$B:$AO,U$4,FALSE)="○","帯生","")</f>
        <v>帯生</v>
      </c>
      <c r="V147" s="45" t="str">
        <f>IF(VLOOKUP($A147,請求書等医療機関一覧用!$B:$AO,V$4,FALSE)="○","帯不","")</f>
        <v>帯不</v>
      </c>
      <c r="W147" s="325" t="str">
        <f>IF(VLOOKUP($A147,請求書等医療機関一覧用!$B:$AO,W$4,FALSE)="○","高イ不","")</f>
        <v>高イ不</v>
      </c>
      <c r="X147" s="325" t="str">
        <f>IF(VLOOKUP($A147,請求書等医療機関一覧用!$B:$AO,X$4,FALSE)="○","高イ高","")</f>
        <v>高イ高</v>
      </c>
      <c r="Y147" s="45" t="str">
        <f>IF(VLOOKUP($A147,請求書等医療機関一覧用!$B:$AO,Y$4,FALSE)="○","コ","")</f>
        <v>コ</v>
      </c>
      <c r="Z147" s="36" t="str">
        <f>IF(VLOOKUP($A147,請求書等医療機関一覧用!$B:$AO,Z$4,FALSE)="","",VLOOKUP($A147,請求書等医療機関一覧用!$B:$AO,Z$4,FALSE))</f>
        <v>高齢者インフルエンザは感染状況により入院患者のみ。コロナは入院患者のみ。</v>
      </c>
      <c r="AA147">
        <f t="shared" si="6"/>
        <v>2</v>
      </c>
    </row>
    <row r="148" spans="1:28" ht="28.5">
      <c r="A148" s="43" t="s">
        <v>537</v>
      </c>
      <c r="B148" s="35" t="str">
        <f>VLOOKUP($A148,請求書等医療機関一覧用!$B:$AO,B$4,FALSE)</f>
        <v>しみず整形外科リハビリクリニック</v>
      </c>
      <c r="C148" s="45" t="str">
        <f>VLOOKUP($A148,請求書等医療機関一覧用!$B:$AO,C$4,FALSE)</f>
        <v>天宝喜</v>
      </c>
      <c r="D148" s="45" t="str">
        <f>VLOOKUP($A148,請求書等医療機関一覧用!$B:$AO,D$4,FALSE)</f>
        <v>870-2202</v>
      </c>
      <c r="E148" s="45" t="str">
        <f>IF(VLOOKUP($A148,請求書等医療機関一覧用!$B:$AO,E$4,FALSE)="○","ロ","")</f>
        <v/>
      </c>
      <c r="F148" s="45" t="str">
        <f>IF(VLOOKUP($A148,請求書等医療機関一覧用!$B:$AO,F$4,FALSE)="○","ヒ","")</f>
        <v/>
      </c>
      <c r="G148" s="45" t="str">
        <f>IF(VLOOKUP($A148,請求書等医療機関一覧用!$B:$AO,G$4,FALSE)="○","小肺","")</f>
        <v/>
      </c>
      <c r="H148" s="45" t="str">
        <f>IF(VLOOKUP($A148,請求書等医療機関一覧用!$B:$AO,H$4,FALSE)="○","Ｂ肝","")</f>
        <v/>
      </c>
      <c r="I148" s="45" t="str">
        <f>IF(VLOOKUP($A148,請求書等医療機関一覧用!$B:$AO,I$4,FALSE)="○","五","")</f>
        <v/>
      </c>
      <c r="J148" s="45" t="str">
        <f>IF(VLOOKUP($A148,請求書等医療機関一覧用!$B:$AO,J$4,FALSE)="○","BCG","")</f>
        <v/>
      </c>
      <c r="K148" s="45" t="str">
        <f>IF(VLOOKUP($A148,請求書等医療機関一覧用!$B:$AO,K$4,FALSE)="○","MR","")</f>
        <v/>
      </c>
      <c r="L148" s="45" t="str">
        <f>IF(VLOOKUP($A148,請求書等医療機関一覧用!$B:$AO,L$4,FALSE)="○","水","")</f>
        <v/>
      </c>
      <c r="M148" s="45" t="str">
        <f>IF(VLOOKUP($A148,請求書等医療機関一覧用!$B:$AO,M$4,FALSE)="○","日","")</f>
        <v/>
      </c>
      <c r="N148" s="45" t="str">
        <f>IF(VLOOKUP($A148,請求書等医療機関一覧用!$B:$AO,N$4,FALSE)="○","二","")</f>
        <v/>
      </c>
      <c r="O148" s="45" t="str">
        <f>IF(VLOOKUP($A148,請求書等医療機関一覧用!$B:$AO,O$4,FALSE)="○","ＨPV","")</f>
        <v/>
      </c>
      <c r="P148" s="45" t="str">
        <f>IF(VLOOKUP($A148,請求書等医療機関一覧用!$B:$AO,P$4,FALSE)="○","RS","")</f>
        <v/>
      </c>
      <c r="Q148" s="325" t="str">
        <f>IF(VLOOKUP($A148,請求書等医療機関一覧用!$B:$AO,Q$4,FALSE)="○","小イ不","")</f>
        <v>小イ不</v>
      </c>
      <c r="R148" s="325" t="str">
        <f>IF(VLOOKUP($A148,請求書等医療機関一覧用!$B:$AO,R$4,FALSE)="○","小イ生","")</f>
        <v/>
      </c>
      <c r="S148" s="45" t="str">
        <f>IF(VLOOKUP($A148,請求書等医療機関一覧用!$B:$AO,S$4,FALSE)="○","お","")</f>
        <v/>
      </c>
      <c r="T148" s="45" t="str">
        <f>IF(VLOOKUP($A148,請求書等医療機関一覧用!$B:$AO,T$4,FALSE)="○","高肺","")</f>
        <v>高肺</v>
      </c>
      <c r="U148" s="45" t="str">
        <f>IF(VLOOKUP($A148,請求書等医療機関一覧用!$B:$AO,U$4,FALSE)="○","帯生","")</f>
        <v/>
      </c>
      <c r="V148" s="45" t="str">
        <f>IF(VLOOKUP($A148,請求書等医療機関一覧用!$B:$AO,V$4,FALSE)="○","帯不","")</f>
        <v>帯不</v>
      </c>
      <c r="W148" s="325" t="str">
        <f>IF(VLOOKUP($A148,請求書等医療機関一覧用!$B:$AO,W$4,FALSE)="○","高イ不","")</f>
        <v>高イ不</v>
      </c>
      <c r="X148" s="325" t="str">
        <f>IF(VLOOKUP($A148,請求書等医療機関一覧用!$B:$AO,X$4,FALSE)="○","高イ高","")</f>
        <v>高イ高</v>
      </c>
      <c r="Y148" s="45" t="str">
        <f>IF(VLOOKUP($A148,請求書等医療機関一覧用!$B:$AO,Y$4,FALSE)="○","コ","")</f>
        <v>コ</v>
      </c>
      <c r="Z148" s="36" t="str">
        <f>IF(VLOOKUP($A148,請求書等医療機関一覧用!$B:$AO,Z$4,FALSE)="","",VLOOKUP($A148,請求書等医療機関一覧用!$B:$AO,Z$4,FALSE))</f>
        <v>小児インフルエンザは小学生以上</v>
      </c>
      <c r="AA148">
        <f t="shared" si="6"/>
        <v>3</v>
      </c>
    </row>
    <row r="149" spans="1:28">
      <c r="A149" s="43" t="s">
        <v>538</v>
      </c>
      <c r="B149" s="35" t="str">
        <f>VLOOKUP($A149,請求書等医療機関一覧用!$B:$AO,B$4,FALSE)</f>
        <v>自由ケ丘医院</v>
      </c>
      <c r="C149" s="45" t="str">
        <f>VLOOKUP($A149,請求書等医療機関一覧用!$B:$AO,C$4,FALSE)</f>
        <v>自由ヶ丘</v>
      </c>
      <c r="D149" s="45" t="str">
        <f>VLOOKUP($A149,請求書等医療機関一覧用!$B:$AO,D$4,FALSE)</f>
        <v>876-0888</v>
      </c>
      <c r="E149" s="45" t="str">
        <f>IF(VLOOKUP($A149,請求書等医療機関一覧用!$B:$AO,E$4,FALSE)="○","ロ","")</f>
        <v>ロ</v>
      </c>
      <c r="F149" s="45" t="str">
        <f>IF(VLOOKUP($A149,請求書等医療機関一覧用!$B:$AO,F$4,FALSE)="○","ヒ","")</f>
        <v>ヒ</v>
      </c>
      <c r="G149" s="45" t="str">
        <f>IF(VLOOKUP($A149,請求書等医療機関一覧用!$B:$AO,G$4,FALSE)="○","小肺","")</f>
        <v>小肺</v>
      </c>
      <c r="H149" s="45" t="str">
        <f>IF(VLOOKUP($A149,請求書等医療機関一覧用!$B:$AO,H$4,FALSE)="○","Ｂ肝","")</f>
        <v>Ｂ肝</v>
      </c>
      <c r="I149" s="45" t="str">
        <f>IF(VLOOKUP($A149,請求書等医療機関一覧用!$B:$AO,I$4,FALSE)="○","五","")</f>
        <v>五</v>
      </c>
      <c r="J149" s="45" t="str">
        <f>IF(VLOOKUP($A149,請求書等医療機関一覧用!$B:$AO,J$4,FALSE)="○","BCG","")</f>
        <v>BCG</v>
      </c>
      <c r="K149" s="45" t="str">
        <f>IF(VLOOKUP($A149,請求書等医療機関一覧用!$B:$AO,K$4,FALSE)="○","MR","")</f>
        <v>MR</v>
      </c>
      <c r="L149" s="45" t="str">
        <f>IF(VLOOKUP($A149,請求書等医療機関一覧用!$B:$AO,L$4,FALSE)="○","水","")</f>
        <v>水</v>
      </c>
      <c r="M149" s="45" t="str">
        <f>IF(VLOOKUP($A149,請求書等医療機関一覧用!$B:$AO,M$4,FALSE)="○","日","")</f>
        <v>日</v>
      </c>
      <c r="N149" s="45" t="str">
        <f>IF(VLOOKUP($A149,請求書等医療機関一覧用!$B:$AO,N$4,FALSE)="○","二","")</f>
        <v>二</v>
      </c>
      <c r="O149" s="45" t="str">
        <f>IF(VLOOKUP($A149,請求書等医療機関一覧用!$B:$AO,O$4,FALSE)="○","ＨPV","")</f>
        <v>ＨPV</v>
      </c>
      <c r="P149" s="45" t="str">
        <f>IF(VLOOKUP($A149,請求書等医療機関一覧用!$B:$AO,P$4,FALSE)="○","RS","")</f>
        <v/>
      </c>
      <c r="Q149" s="325" t="str">
        <f>IF(VLOOKUP($A149,請求書等医療機関一覧用!$B:$AO,Q$4,FALSE)="○","小イ不","")</f>
        <v>小イ不</v>
      </c>
      <c r="R149" s="325" t="str">
        <f>IF(VLOOKUP($A149,請求書等医療機関一覧用!$B:$AO,R$4,FALSE)="○","小イ生","")</f>
        <v>小イ生</v>
      </c>
      <c r="S149" s="45" t="str">
        <f>IF(VLOOKUP($A149,請求書等医療機関一覧用!$B:$AO,S$4,FALSE)="○","お","")</f>
        <v>お</v>
      </c>
      <c r="T149" s="45" t="str">
        <f>IF(VLOOKUP($A149,請求書等医療機関一覧用!$B:$AO,T$4,FALSE)="○","高肺","")</f>
        <v>高肺</v>
      </c>
      <c r="U149" s="45" t="str">
        <f>IF(VLOOKUP($A149,請求書等医療機関一覧用!$B:$AO,U$4,FALSE)="○","帯生","")</f>
        <v/>
      </c>
      <c r="V149" s="45" t="str">
        <f>IF(VLOOKUP($A149,請求書等医療機関一覧用!$B:$AO,V$4,FALSE)="○","帯不","")</f>
        <v>帯不</v>
      </c>
      <c r="W149" s="325" t="str">
        <f>IF(VLOOKUP($A149,請求書等医療機関一覧用!$B:$AO,W$4,FALSE)="○","高イ不","")</f>
        <v>高イ不</v>
      </c>
      <c r="X149" s="325" t="str">
        <f>IF(VLOOKUP($A149,請求書等医療機関一覧用!$B:$AO,X$4,FALSE)="○","高イ高","")</f>
        <v>高イ高</v>
      </c>
      <c r="Y149" s="45" t="str">
        <f>IF(VLOOKUP($A149,請求書等医療機関一覧用!$B:$AO,Y$4,FALSE)="○","コ","")</f>
        <v>コ</v>
      </c>
      <c r="Z149" s="36" t="str">
        <f>IF(VLOOKUP($A149,請求書等医療機関一覧用!$B:$AO,Z$4,FALSE)="","",VLOOKUP($A149,請求書等医療機関一覧用!$B:$AO,Z$4,FALSE))</f>
        <v/>
      </c>
      <c r="AA149">
        <f t="shared" si="6"/>
        <v>4</v>
      </c>
    </row>
    <row r="150" spans="1:28">
      <c r="A150" s="43" t="s">
        <v>549</v>
      </c>
      <c r="B150" s="35" t="str">
        <f>VLOOKUP($A150,請求書等医療機関一覧用!$B:$AO,B$4,FALSE)</f>
        <v>筑波胃腸病院</v>
      </c>
      <c r="C150" s="45" t="str">
        <f>VLOOKUP($A150,請求書等医療機関一覧用!$B:$AO,C$4,FALSE)</f>
        <v>高見原</v>
      </c>
      <c r="D150" s="45" t="str">
        <f>VLOOKUP($A150,請求書等医療機関一覧用!$B:$AO,D$4,FALSE)</f>
        <v>874-3321</v>
      </c>
      <c r="E150" s="45" t="str">
        <f>IF(VLOOKUP($A150,請求書等医療機関一覧用!$B:$AO,E$4,FALSE)="○","ロ","")</f>
        <v/>
      </c>
      <c r="F150" s="45" t="str">
        <f>IF(VLOOKUP($A150,請求書等医療機関一覧用!$B:$AO,F$4,FALSE)="○","ヒ","")</f>
        <v/>
      </c>
      <c r="G150" s="45" t="str">
        <f>IF(VLOOKUP($A150,請求書等医療機関一覧用!$B:$AO,G$4,FALSE)="○","小肺","")</f>
        <v/>
      </c>
      <c r="H150" s="45" t="str">
        <f>IF(VLOOKUP($A150,請求書等医療機関一覧用!$B:$AO,H$4,FALSE)="○","Ｂ肝","")</f>
        <v/>
      </c>
      <c r="I150" s="45" t="str">
        <f>IF(VLOOKUP($A150,請求書等医療機関一覧用!$B:$AO,I$4,FALSE)="○","五","")</f>
        <v/>
      </c>
      <c r="J150" s="45" t="str">
        <f>IF(VLOOKUP($A150,請求書等医療機関一覧用!$B:$AO,J$4,FALSE)="○","BCG","")</f>
        <v/>
      </c>
      <c r="K150" s="45" t="str">
        <f>IF(VLOOKUP($A150,請求書等医療機関一覧用!$B:$AO,K$4,FALSE)="○","MR","")</f>
        <v/>
      </c>
      <c r="L150" s="45" t="str">
        <f>IF(VLOOKUP($A150,請求書等医療機関一覧用!$B:$AO,L$4,FALSE)="○","水","")</f>
        <v/>
      </c>
      <c r="M150" s="45" t="str">
        <f>IF(VLOOKUP($A150,請求書等医療機関一覧用!$B:$AO,M$4,FALSE)="○","日","")</f>
        <v/>
      </c>
      <c r="N150" s="45" t="str">
        <f>IF(VLOOKUP($A150,請求書等医療機関一覧用!$B:$AO,N$4,FALSE)="○","二","")</f>
        <v/>
      </c>
      <c r="O150" s="45" t="str">
        <f>IF(VLOOKUP($A150,請求書等医療機関一覧用!$B:$AO,O$4,FALSE)="○","ＨPV","")</f>
        <v/>
      </c>
      <c r="P150" s="45" t="str">
        <f>IF(VLOOKUP($A150,請求書等医療機関一覧用!$B:$AO,P$4,FALSE)="○","RS","")</f>
        <v/>
      </c>
      <c r="Q150" s="325" t="str">
        <f>IF(VLOOKUP($A150,請求書等医療機関一覧用!$B:$AO,Q$4,FALSE)="○","小イ不","")</f>
        <v/>
      </c>
      <c r="R150" s="325" t="str">
        <f>IF(VLOOKUP($A150,請求書等医療機関一覧用!$B:$AO,R$4,FALSE)="○","小イ生","")</f>
        <v/>
      </c>
      <c r="S150" s="45" t="str">
        <f>IF(VLOOKUP($A150,請求書等医療機関一覧用!$B:$AO,S$4,FALSE)="○","お","")</f>
        <v/>
      </c>
      <c r="T150" s="45" t="str">
        <f>IF(VLOOKUP($A150,請求書等医療機関一覧用!$B:$AO,T$4,FALSE)="○","高肺","")</f>
        <v>高肺</v>
      </c>
      <c r="U150" s="45" t="str">
        <f>IF(VLOOKUP($A150,請求書等医療機関一覧用!$B:$AO,U$4,FALSE)="○","帯生","")</f>
        <v/>
      </c>
      <c r="V150" s="45" t="str">
        <f>IF(VLOOKUP($A150,請求書等医療機関一覧用!$B:$AO,V$4,FALSE)="○","帯不","")</f>
        <v>帯不</v>
      </c>
      <c r="W150" s="325" t="str">
        <f>IF(VLOOKUP($A150,請求書等医療機関一覧用!$B:$AO,W$4,FALSE)="○","高イ不","")</f>
        <v>高イ不</v>
      </c>
      <c r="X150" s="325" t="str">
        <f>IF(VLOOKUP($A150,請求書等医療機関一覧用!$B:$AO,X$4,FALSE)="○","高イ高","")</f>
        <v>高イ高</v>
      </c>
      <c r="Y150" s="45" t="str">
        <f>IF(VLOOKUP($A150,請求書等医療機関一覧用!$B:$AO,Y$4,FALSE)="○","コ","")</f>
        <v>コ</v>
      </c>
      <c r="Z150" s="36" t="str">
        <f>IF(VLOOKUP($A150,請求書等医療機関一覧用!$B:$AO,Z$4,FALSE)="","",VLOOKUP($A150,請求書等医療機関一覧用!$B:$AO,Z$4,FALSE))</f>
        <v/>
      </c>
      <c r="AA150">
        <f t="shared" si="6"/>
        <v>5</v>
      </c>
    </row>
    <row r="151" spans="1:28">
      <c r="A151" s="43" t="s">
        <v>553</v>
      </c>
      <c r="B151" s="35" t="str">
        <f>VLOOKUP($A151,請求書等医療機関一覧用!$B:$AO,B$4,FALSE)</f>
        <v>つくば眼科　山田医院</v>
      </c>
      <c r="C151" s="45" t="str">
        <f>VLOOKUP($A151,請求書等医療機関一覧用!$B:$AO,C$4,FALSE)</f>
        <v>高崎</v>
      </c>
      <c r="D151" s="45" t="str">
        <f>VLOOKUP($A151,請求書等医療機関一覧用!$B:$AO,D$4,FALSE)</f>
        <v>871-4936</v>
      </c>
      <c r="E151" s="45" t="str">
        <f>IF(VLOOKUP($A151,請求書等医療機関一覧用!$B:$AO,E$4,FALSE)="○","ロ","")</f>
        <v/>
      </c>
      <c r="F151" s="45" t="str">
        <f>IF(VLOOKUP($A151,請求書等医療機関一覧用!$B:$AO,F$4,FALSE)="○","ヒ","")</f>
        <v/>
      </c>
      <c r="G151" s="45" t="str">
        <f>IF(VLOOKUP($A151,請求書等医療機関一覧用!$B:$AO,G$4,FALSE)="○","小肺","")</f>
        <v/>
      </c>
      <c r="H151" s="45" t="str">
        <f>IF(VLOOKUP($A151,請求書等医療機関一覧用!$B:$AO,H$4,FALSE)="○","Ｂ肝","")</f>
        <v/>
      </c>
      <c r="I151" s="45" t="str">
        <f>IF(VLOOKUP($A151,請求書等医療機関一覧用!$B:$AO,I$4,FALSE)="○","五","")</f>
        <v/>
      </c>
      <c r="J151" s="45" t="str">
        <f>IF(VLOOKUP($A151,請求書等医療機関一覧用!$B:$AO,J$4,FALSE)="○","BCG","")</f>
        <v/>
      </c>
      <c r="K151" s="45" t="str">
        <f>IF(VLOOKUP($A151,請求書等医療機関一覧用!$B:$AO,K$4,FALSE)="○","MR","")</f>
        <v/>
      </c>
      <c r="L151" s="45" t="str">
        <f>IF(VLOOKUP($A151,請求書等医療機関一覧用!$B:$AO,L$4,FALSE)="○","水","")</f>
        <v/>
      </c>
      <c r="M151" s="45" t="str">
        <f>IF(VLOOKUP($A151,請求書等医療機関一覧用!$B:$AO,M$4,FALSE)="○","日","")</f>
        <v/>
      </c>
      <c r="N151" s="45" t="str">
        <f>IF(VLOOKUP($A151,請求書等医療機関一覧用!$B:$AO,N$4,FALSE)="○","二","")</f>
        <v/>
      </c>
      <c r="O151" s="45" t="str">
        <f>IF(VLOOKUP($A151,請求書等医療機関一覧用!$B:$AO,O$4,FALSE)="○","ＨPV","")</f>
        <v/>
      </c>
      <c r="P151" s="45" t="str">
        <f>IF(VLOOKUP($A151,請求書等医療機関一覧用!$B:$AO,P$4,FALSE)="○","RS","")</f>
        <v/>
      </c>
      <c r="Q151" s="325" t="str">
        <f>IF(VLOOKUP($A151,請求書等医療機関一覧用!$B:$AO,Q$4,FALSE)="○","小イ不","")</f>
        <v/>
      </c>
      <c r="R151" s="325" t="str">
        <f>IF(VLOOKUP($A151,請求書等医療機関一覧用!$B:$AO,R$4,FALSE)="○","小イ生","")</f>
        <v/>
      </c>
      <c r="S151" s="45" t="str">
        <f>IF(VLOOKUP($A151,請求書等医療機関一覧用!$B:$AO,S$4,FALSE)="○","お","")</f>
        <v/>
      </c>
      <c r="T151" s="45" t="str">
        <f>IF(VLOOKUP($A151,請求書等医療機関一覧用!$B:$AO,T$4,FALSE)="○","高肺","")</f>
        <v/>
      </c>
      <c r="U151" s="45" t="str">
        <f>IF(VLOOKUP($A151,請求書等医療機関一覧用!$B:$AO,U$4,FALSE)="○","帯生","")</f>
        <v/>
      </c>
      <c r="V151" s="45" t="str">
        <f>IF(VLOOKUP($A151,請求書等医療機関一覧用!$B:$AO,V$4,FALSE)="○","帯不","")</f>
        <v/>
      </c>
      <c r="W151" s="325" t="str">
        <f>IF(VLOOKUP($A151,請求書等医療機関一覧用!$B:$AO,W$4,FALSE)="○","高イ不","")</f>
        <v>高イ不</v>
      </c>
      <c r="X151" s="325" t="str">
        <f>IF(VLOOKUP($A151,請求書等医療機関一覧用!$B:$AO,X$4,FALSE)="○","高イ高","")</f>
        <v/>
      </c>
      <c r="Y151" s="45" t="str">
        <f>IF(VLOOKUP($A151,請求書等医療機関一覧用!$B:$AO,Y$4,FALSE)="○","コ","")</f>
        <v/>
      </c>
      <c r="Z151" s="36" t="str">
        <f>IF(VLOOKUP($A151,請求書等医療機関一覧用!$B:$AO,Z$4,FALSE)="","",VLOOKUP($A151,請求書等医療機関一覧用!$B:$AO,Z$4,FALSE))</f>
        <v/>
      </c>
      <c r="AA151">
        <f t="shared" si="6"/>
        <v>6</v>
      </c>
    </row>
    <row r="152" spans="1:28">
      <c r="A152" s="43" t="s">
        <v>564</v>
      </c>
      <c r="B152" s="35" t="str">
        <f>VLOOKUP($A152,請求書等医療機関一覧用!$B:$AO,B$4,FALSE)</f>
        <v>つくば双愛病院</v>
      </c>
      <c r="C152" s="45" t="str">
        <f>VLOOKUP($A152,請求書等医療機関一覧用!$B:$AO,C$4,FALSE)</f>
        <v>高崎</v>
      </c>
      <c r="D152" s="45" t="str">
        <f>VLOOKUP($A152,請求書等医療機関一覧用!$B:$AO,D$4,FALSE)</f>
        <v>873-2511</v>
      </c>
      <c r="E152" s="45" t="str">
        <f>IF(VLOOKUP($A152,請求書等医療機関一覧用!$B:$AO,E$4,FALSE)="○","ロ","")</f>
        <v/>
      </c>
      <c r="F152" s="45" t="str">
        <f>IF(VLOOKUP($A152,請求書等医療機関一覧用!$B:$AO,F$4,FALSE)="○","ヒ","")</f>
        <v/>
      </c>
      <c r="G152" s="45" t="str">
        <f>IF(VLOOKUP($A152,請求書等医療機関一覧用!$B:$AO,G$4,FALSE)="○","小肺","")</f>
        <v/>
      </c>
      <c r="H152" s="45" t="str">
        <f>IF(VLOOKUP($A152,請求書等医療機関一覧用!$B:$AO,H$4,FALSE)="○","Ｂ肝","")</f>
        <v/>
      </c>
      <c r="I152" s="45" t="str">
        <f>IF(VLOOKUP($A152,請求書等医療機関一覧用!$B:$AO,I$4,FALSE)="○","五","")</f>
        <v/>
      </c>
      <c r="J152" s="45" t="str">
        <f>IF(VLOOKUP($A152,請求書等医療機関一覧用!$B:$AO,J$4,FALSE)="○","BCG","")</f>
        <v/>
      </c>
      <c r="K152" s="45" t="str">
        <f>IF(VLOOKUP($A152,請求書等医療機関一覧用!$B:$AO,K$4,FALSE)="○","MR","")</f>
        <v/>
      </c>
      <c r="L152" s="45" t="str">
        <f>IF(VLOOKUP($A152,請求書等医療機関一覧用!$B:$AO,L$4,FALSE)="○","水","")</f>
        <v/>
      </c>
      <c r="M152" s="45" t="str">
        <f>IF(VLOOKUP($A152,請求書等医療機関一覧用!$B:$AO,M$4,FALSE)="○","日","")</f>
        <v/>
      </c>
      <c r="N152" s="45" t="str">
        <f>IF(VLOOKUP($A152,請求書等医療機関一覧用!$B:$AO,N$4,FALSE)="○","二","")</f>
        <v/>
      </c>
      <c r="O152" s="45" t="str">
        <f>IF(VLOOKUP($A152,請求書等医療機関一覧用!$B:$AO,O$4,FALSE)="○","ＨPV","")</f>
        <v/>
      </c>
      <c r="P152" s="45" t="str">
        <f>IF(VLOOKUP($A152,請求書等医療機関一覧用!$B:$AO,P$4,FALSE)="○","RS","")</f>
        <v/>
      </c>
      <c r="Q152" s="325" t="str">
        <f>IF(VLOOKUP($A152,請求書等医療機関一覧用!$B:$AO,Q$4,FALSE)="○","小イ不","")</f>
        <v/>
      </c>
      <c r="R152" s="325" t="str">
        <f>IF(VLOOKUP($A152,請求書等医療機関一覧用!$B:$AO,R$4,FALSE)="○","小イ生","")</f>
        <v/>
      </c>
      <c r="S152" s="45" t="str">
        <f>IF(VLOOKUP($A152,請求書等医療機関一覧用!$B:$AO,S$4,FALSE)="○","お","")</f>
        <v/>
      </c>
      <c r="T152" s="45" t="str">
        <f>IF(VLOOKUP($A152,請求書等医療機関一覧用!$B:$AO,T$4,FALSE)="○","高肺","")</f>
        <v>高肺</v>
      </c>
      <c r="U152" s="45" t="str">
        <f>IF(VLOOKUP($A152,請求書等医療機関一覧用!$B:$AO,U$4,FALSE)="○","帯生","")</f>
        <v/>
      </c>
      <c r="V152" s="45" t="str">
        <f>IF(VLOOKUP($A152,請求書等医療機関一覧用!$B:$AO,V$4,FALSE)="○","帯不","")</f>
        <v>帯不</v>
      </c>
      <c r="W152" s="325" t="str">
        <f>IF(VLOOKUP($A152,請求書等医療機関一覧用!$B:$AO,W$4,FALSE)="○","高イ不","")</f>
        <v>高イ不</v>
      </c>
      <c r="X152" s="325" t="str">
        <f>IF(VLOOKUP($A152,請求書等医療機関一覧用!$B:$AO,X$4,FALSE)="○","高イ高","")</f>
        <v>高イ高</v>
      </c>
      <c r="Y152" s="45" t="str">
        <f>IF(VLOOKUP($A152,請求書等医療機関一覧用!$B:$AO,Y$4,FALSE)="○","コ","")</f>
        <v>コ</v>
      </c>
      <c r="Z152" s="36" t="str">
        <f>IF(VLOOKUP($A152,請求書等医療機関一覧用!$B:$AO,Z$4,FALSE)="","",VLOOKUP($A152,請求書等医療機関一覧用!$B:$AO,Z$4,FALSE))</f>
        <v/>
      </c>
      <c r="AA152">
        <f t="shared" si="6"/>
        <v>7</v>
      </c>
    </row>
    <row r="153" spans="1:28">
      <c r="A153" s="43" t="s">
        <v>570</v>
      </c>
      <c r="B153" s="35" t="str">
        <f>VLOOKUP($A153,請求書等医療機関一覧用!$B:$AO,B$4,FALSE)</f>
        <v>つくばハートクリニック</v>
      </c>
      <c r="C153" s="45" t="str">
        <f>VLOOKUP($A153,請求書等医療機関一覧用!$B:$AO,C$4,FALSE)</f>
        <v>高見原</v>
      </c>
      <c r="D153" s="45" t="str">
        <f>VLOOKUP($A153,請求書等医療機関一覧用!$B:$AO,D$4,FALSE)</f>
        <v>893-5190</v>
      </c>
      <c r="E153" s="45" t="str">
        <f>IF(VLOOKUP($A153,請求書等医療機関一覧用!$B:$AO,E$4,FALSE)="○","ロ","")</f>
        <v/>
      </c>
      <c r="F153" s="45" t="str">
        <f>IF(VLOOKUP($A153,請求書等医療機関一覧用!$B:$AO,F$4,FALSE)="○","ヒ","")</f>
        <v/>
      </c>
      <c r="G153" s="45" t="str">
        <f>IF(VLOOKUP($A153,請求書等医療機関一覧用!$B:$AO,G$4,FALSE)="○","小肺","")</f>
        <v/>
      </c>
      <c r="H153" s="45" t="str">
        <f>IF(VLOOKUP($A153,請求書等医療機関一覧用!$B:$AO,H$4,FALSE)="○","Ｂ肝","")</f>
        <v/>
      </c>
      <c r="I153" s="45" t="str">
        <f>IF(VLOOKUP($A153,請求書等医療機関一覧用!$B:$AO,I$4,FALSE)="○","五","")</f>
        <v/>
      </c>
      <c r="J153" s="45" t="str">
        <f>IF(VLOOKUP($A153,請求書等医療機関一覧用!$B:$AO,J$4,FALSE)="○","BCG","")</f>
        <v/>
      </c>
      <c r="K153" s="45" t="str">
        <f>IF(VLOOKUP($A153,請求書等医療機関一覧用!$B:$AO,K$4,FALSE)="○","MR","")</f>
        <v/>
      </c>
      <c r="L153" s="45" t="str">
        <f>IF(VLOOKUP($A153,請求書等医療機関一覧用!$B:$AO,L$4,FALSE)="○","水","")</f>
        <v/>
      </c>
      <c r="M153" s="45" t="str">
        <f>IF(VLOOKUP($A153,請求書等医療機関一覧用!$B:$AO,M$4,FALSE)="○","日","")</f>
        <v/>
      </c>
      <c r="N153" s="45" t="str">
        <f>IF(VLOOKUP($A153,請求書等医療機関一覧用!$B:$AO,N$4,FALSE)="○","二","")</f>
        <v/>
      </c>
      <c r="O153" s="45" t="str">
        <f>IF(VLOOKUP($A153,請求書等医療機関一覧用!$B:$AO,O$4,FALSE)="○","ＨPV","")</f>
        <v/>
      </c>
      <c r="P153" s="45" t="str">
        <f>IF(VLOOKUP($A153,請求書等医療機関一覧用!$B:$AO,P$4,FALSE)="○","RS","")</f>
        <v/>
      </c>
      <c r="Q153" s="325" t="str">
        <f>IF(VLOOKUP($A153,請求書等医療機関一覧用!$B:$AO,Q$4,FALSE)="○","小イ不","")</f>
        <v>小イ不</v>
      </c>
      <c r="R153" s="325" t="str">
        <f>IF(VLOOKUP($A153,請求書等医療機関一覧用!$B:$AO,R$4,FALSE)="○","小イ生","")</f>
        <v/>
      </c>
      <c r="S153" s="45" t="str">
        <f>IF(VLOOKUP($A153,請求書等医療機関一覧用!$B:$AO,S$4,FALSE)="○","お","")</f>
        <v/>
      </c>
      <c r="T153" s="45" t="str">
        <f>IF(VLOOKUP($A153,請求書等医療機関一覧用!$B:$AO,T$4,FALSE)="○","高肺","")</f>
        <v>高肺</v>
      </c>
      <c r="U153" s="45" t="str">
        <f>IF(VLOOKUP($A153,請求書等医療機関一覧用!$B:$AO,U$4,FALSE)="○","帯生","")</f>
        <v>帯生</v>
      </c>
      <c r="V153" s="45" t="str">
        <f>IF(VLOOKUP($A153,請求書等医療機関一覧用!$B:$AO,V$4,FALSE)="○","帯不","")</f>
        <v>帯不</v>
      </c>
      <c r="W153" s="325" t="str">
        <f>IF(VLOOKUP($A153,請求書等医療機関一覧用!$B:$AO,W$4,FALSE)="○","高イ不","")</f>
        <v>高イ不</v>
      </c>
      <c r="X153" s="325" t="str">
        <f>IF(VLOOKUP($A153,請求書等医療機関一覧用!$B:$AO,X$4,FALSE)="○","高イ高","")</f>
        <v>高イ高</v>
      </c>
      <c r="Y153" s="45" t="str">
        <f>IF(VLOOKUP($A153,請求書等医療機関一覧用!$B:$AO,Y$4,FALSE)="○","コ","")</f>
        <v>コ</v>
      </c>
      <c r="Z153" s="36" t="str">
        <f>IF(VLOOKUP($A153,請求書等医療機関一覧用!$B:$AO,Z$4,FALSE)="","",VLOOKUP($A153,請求書等医療機関一覧用!$B:$AO,Z$4,FALSE))</f>
        <v>かかりつけの方とその家族のみ</v>
      </c>
      <c r="AA153">
        <f t="shared" si="6"/>
        <v>8</v>
      </c>
    </row>
    <row r="154" spans="1:28">
      <c r="B154" s="683" t="s">
        <v>976</v>
      </c>
      <c r="C154" s="684"/>
      <c r="D154" s="684"/>
      <c r="E154" s="684"/>
      <c r="F154" s="684"/>
      <c r="G154" s="684"/>
      <c r="H154" s="684"/>
      <c r="I154" s="684"/>
      <c r="J154" s="684"/>
      <c r="K154" s="684"/>
      <c r="L154" s="684"/>
      <c r="M154" s="684"/>
      <c r="N154" s="684"/>
      <c r="O154" s="684"/>
      <c r="P154" s="684"/>
      <c r="Q154" s="684"/>
      <c r="R154" s="684"/>
      <c r="S154" s="684"/>
      <c r="T154" s="684"/>
      <c r="U154" s="684"/>
      <c r="V154" s="684"/>
      <c r="W154" s="684"/>
      <c r="X154" s="684"/>
      <c r="Y154" s="684"/>
      <c r="Z154" s="685"/>
      <c r="AB154" t="s">
        <v>972</v>
      </c>
    </row>
    <row r="155" spans="1:28" ht="28.5">
      <c r="A155" s="43" t="s">
        <v>990</v>
      </c>
      <c r="B155" s="35" t="str">
        <f>VLOOKUP($A155,請求書等医療機関一覧用!$B:$AO,B$4,FALSE)</f>
        <v>アグリホームクリニック つくばみらい</v>
      </c>
      <c r="C155" s="45" t="str">
        <f>VLOOKUP($A155,請求書等医療機関一覧用!$B:$AO,C$4,FALSE)</f>
        <v>つくばみらい市</v>
      </c>
      <c r="D155" s="45" t="str">
        <f>VLOOKUP($A155,請求書等医療機関一覧用!$B:$AO,D$4,FALSE)</f>
        <v>0297-38-8578</v>
      </c>
      <c r="E155" s="45" t="str">
        <f>IF(VLOOKUP($A155,請求書等医療機関一覧用!$B:$AO,E$4,FALSE)="○","ロ","")</f>
        <v/>
      </c>
      <c r="F155" s="45" t="str">
        <f>IF(VLOOKUP($A155,請求書等医療機関一覧用!$B:$AO,F$4,FALSE)="○","ヒ","")</f>
        <v/>
      </c>
      <c r="G155" s="45" t="str">
        <f>IF(VLOOKUP($A155,請求書等医療機関一覧用!$B:$AO,G$4,FALSE)="○","小肺","")</f>
        <v/>
      </c>
      <c r="H155" s="45" t="str">
        <f>IF(VLOOKUP($A155,請求書等医療機関一覧用!$B:$AO,H$4,FALSE)="○","Ｂ肝","")</f>
        <v/>
      </c>
      <c r="I155" s="45" t="str">
        <f>IF(VLOOKUP($A155,請求書等医療機関一覧用!$B:$AO,I$4,FALSE)="○","五","")</f>
        <v/>
      </c>
      <c r="J155" s="45" t="str">
        <f>IF(VLOOKUP($A155,請求書等医療機関一覧用!$B:$AO,J$4,FALSE)="○","BCG","")</f>
        <v/>
      </c>
      <c r="K155" s="45" t="str">
        <f>IF(VLOOKUP($A155,請求書等医療機関一覧用!$B:$AO,K$4,FALSE)="○","MR","")</f>
        <v/>
      </c>
      <c r="L155" s="45" t="str">
        <f>IF(VLOOKUP($A155,請求書等医療機関一覧用!$B:$AO,L$4,FALSE)="○","水","")</f>
        <v/>
      </c>
      <c r="M155" s="45" t="str">
        <f>IF(VLOOKUP($A155,請求書等医療機関一覧用!$B:$AO,M$4,FALSE)="○","日","")</f>
        <v/>
      </c>
      <c r="N155" s="45" t="str">
        <f>IF(VLOOKUP($A155,請求書等医療機関一覧用!$B:$AO,N$4,FALSE)="○","二","")</f>
        <v/>
      </c>
      <c r="O155" s="45" t="str">
        <f>IF(VLOOKUP($A155,請求書等医療機関一覧用!$B:$AO,O$4,FALSE)="○","ＨPV","")</f>
        <v/>
      </c>
      <c r="P155" s="45" t="str">
        <f>IF(VLOOKUP($A155,請求書等医療機関一覧用!$B:$AO,P$4,FALSE)="○","RS","")</f>
        <v/>
      </c>
      <c r="Q155" s="325" t="str">
        <f>IF(VLOOKUP($A155,請求書等医療機関一覧用!$B:$AO,Q$4,FALSE)="○","小イ不","")</f>
        <v>小イ不</v>
      </c>
      <c r="R155" s="325" t="str">
        <f>IF(VLOOKUP($A155,請求書等医療機関一覧用!$B:$AO,R$4,FALSE)="○","小イ生","")</f>
        <v/>
      </c>
      <c r="S155" s="45" t="str">
        <f>IF(VLOOKUP($A155,請求書等医療機関一覧用!$B:$AO,S$4,FALSE)="○","お","")</f>
        <v/>
      </c>
      <c r="T155" s="45" t="str">
        <f>IF(VLOOKUP($A155,請求書等医療機関一覧用!$B:$AO,T$4,FALSE)="○","高肺","")</f>
        <v>高肺</v>
      </c>
      <c r="U155" s="45" t="str">
        <f>IF(VLOOKUP($A155,請求書等医療機関一覧用!$B:$AO,U$4,FALSE)="○","帯生","")</f>
        <v>帯生</v>
      </c>
      <c r="V155" s="45" t="str">
        <f>IF(VLOOKUP($A155,請求書等医療機関一覧用!$B:$AO,V$4,FALSE)="○","帯不","")</f>
        <v>帯不</v>
      </c>
      <c r="W155" s="325" t="str">
        <f>IF(VLOOKUP($A155,請求書等医療機関一覧用!$B:$AO,W$4,FALSE)="○","高イ不","")</f>
        <v>高イ不</v>
      </c>
      <c r="X155" s="325" t="str">
        <f>IF(VLOOKUP($A155,請求書等医療機関一覧用!$B:$AO,X$4,FALSE)="○","高イ高","")</f>
        <v>高イ高</v>
      </c>
      <c r="Y155" s="45" t="str">
        <f>IF(VLOOKUP($A155,請求書等医療機関一覧用!$B:$AO,Y$4,FALSE)="○","コ","")</f>
        <v>コ</v>
      </c>
      <c r="Z155" s="36" t="str">
        <f>IF(VLOOKUP($A155,請求書等医療機関一覧用!$B:$AO,Z$4,FALSE)="","",VLOOKUP($A155,請求書等医療機関一覧用!$B:$AO,Z$4,FALSE))</f>
        <v>かかりつけの方のみ</v>
      </c>
      <c r="AA155">
        <f t="shared" ref="AA155:AA168" si="7">ROW()-MATCH("◆",AB:AB,0)</f>
        <v>1</v>
      </c>
    </row>
    <row r="156" spans="1:28">
      <c r="A156" s="43" t="s">
        <v>487</v>
      </c>
      <c r="B156" s="35" t="str">
        <f>VLOOKUP($A156,請求書等医療機関一覧用!$B:$AO,B$4,FALSE)</f>
        <v>ありま皮膚科クリニック</v>
      </c>
      <c r="C156" s="45" t="str">
        <f>VLOOKUP($A156,請求書等医療機関一覧用!$B:$AO,C$4,FALSE)</f>
        <v>つくばみらい市</v>
      </c>
      <c r="D156" s="45" t="str">
        <f>VLOOKUP($A156,請求書等医療機関一覧用!$B:$AO,D$4,FALSE)</f>
        <v>0297-38-6116</v>
      </c>
      <c r="E156" s="45" t="str">
        <f>IF(VLOOKUP($A156,請求書等医療機関一覧用!$B:$AO,E$4,FALSE)="○","ロ","")</f>
        <v/>
      </c>
      <c r="F156" s="45" t="str">
        <f>IF(VLOOKUP($A156,請求書等医療機関一覧用!$B:$AO,F$4,FALSE)="○","ヒ","")</f>
        <v/>
      </c>
      <c r="G156" s="45" t="str">
        <f>IF(VLOOKUP($A156,請求書等医療機関一覧用!$B:$AO,G$4,FALSE)="○","小肺","")</f>
        <v/>
      </c>
      <c r="H156" s="45" t="str">
        <f>IF(VLOOKUP($A156,請求書等医療機関一覧用!$B:$AO,H$4,FALSE)="○","Ｂ肝","")</f>
        <v/>
      </c>
      <c r="I156" s="45" t="str">
        <f>IF(VLOOKUP($A156,請求書等医療機関一覧用!$B:$AO,I$4,FALSE)="○","五","")</f>
        <v/>
      </c>
      <c r="J156" s="45" t="str">
        <f>IF(VLOOKUP($A156,請求書等医療機関一覧用!$B:$AO,J$4,FALSE)="○","BCG","")</f>
        <v/>
      </c>
      <c r="K156" s="45" t="str">
        <f>IF(VLOOKUP($A156,請求書等医療機関一覧用!$B:$AO,K$4,FALSE)="○","MR","")</f>
        <v/>
      </c>
      <c r="L156" s="45" t="str">
        <f>IF(VLOOKUP($A156,請求書等医療機関一覧用!$B:$AO,L$4,FALSE)="○","水","")</f>
        <v/>
      </c>
      <c r="M156" s="45" t="str">
        <f>IF(VLOOKUP($A156,請求書等医療機関一覧用!$B:$AO,M$4,FALSE)="○","日","")</f>
        <v/>
      </c>
      <c r="N156" s="45" t="str">
        <f>IF(VLOOKUP($A156,請求書等医療機関一覧用!$B:$AO,N$4,FALSE)="○","二","")</f>
        <v/>
      </c>
      <c r="O156" s="45" t="str">
        <f>IF(VLOOKUP($A156,請求書等医療機関一覧用!$B:$AO,O$4,FALSE)="○","ＨPV","")</f>
        <v/>
      </c>
      <c r="P156" s="45" t="str">
        <f>IF(VLOOKUP($A156,請求書等医療機関一覧用!$B:$AO,P$4,FALSE)="○","RS","")</f>
        <v/>
      </c>
      <c r="Q156" s="325" t="str">
        <f>IF(VLOOKUP($A156,請求書等医療機関一覧用!$B:$AO,Q$4,FALSE)="○","小イ不","")</f>
        <v>小イ不</v>
      </c>
      <c r="R156" s="325" t="str">
        <f>IF(VLOOKUP($A156,請求書等医療機関一覧用!$B:$AO,R$4,FALSE)="○","小イ生","")</f>
        <v>小イ生</v>
      </c>
      <c r="S156" s="45" t="str">
        <f>IF(VLOOKUP($A156,請求書等医療機関一覧用!$B:$AO,S$4,FALSE)="○","お","")</f>
        <v/>
      </c>
      <c r="T156" s="45" t="str">
        <f>IF(VLOOKUP($A156,請求書等医療機関一覧用!$B:$AO,T$4,FALSE)="○","高肺","")</f>
        <v/>
      </c>
      <c r="U156" s="45" t="str">
        <f>IF(VLOOKUP($A156,請求書等医療機関一覧用!$B:$AO,U$4,FALSE)="○","帯生","")</f>
        <v>帯生</v>
      </c>
      <c r="V156" s="45" t="str">
        <f>IF(VLOOKUP($A156,請求書等医療機関一覧用!$B:$AO,V$4,FALSE)="○","帯不","")</f>
        <v>帯不</v>
      </c>
      <c r="W156" s="325" t="str">
        <f>IF(VLOOKUP($A156,請求書等医療機関一覧用!$B:$AO,W$4,FALSE)="○","高イ不","")</f>
        <v>高イ不</v>
      </c>
      <c r="X156" s="325" t="str">
        <f>IF(VLOOKUP($A156,請求書等医療機関一覧用!$B:$AO,X$4,FALSE)="○","高イ高","")</f>
        <v>高イ高</v>
      </c>
      <c r="Y156" s="45" t="str">
        <f>IF(VLOOKUP($A156,請求書等医療機関一覧用!$B:$AO,Y$4,FALSE)="○","コ","")</f>
        <v/>
      </c>
      <c r="Z156" s="36" t="str">
        <f>IF(VLOOKUP($A156,請求書等医療機関一覧用!$B:$AO,Z$4,FALSE)="","",VLOOKUP($A156,請求書等医療機関一覧用!$B:$AO,Z$4,FALSE))</f>
        <v>小児インフルエンザは小学生以上</v>
      </c>
      <c r="AA156">
        <f t="shared" si="7"/>
        <v>2</v>
      </c>
    </row>
    <row r="157" spans="1:28" ht="28.5">
      <c r="A157" s="43" t="s">
        <v>492</v>
      </c>
      <c r="B157" s="35" t="str">
        <f>VLOOKUP($A157,請求書等医療機関一覧用!$B:$AO,B$4,FALSE)</f>
        <v>いしかわ耳鼻咽喉科クリニック</v>
      </c>
      <c r="C157" s="45" t="str">
        <f>VLOOKUP($A157,請求書等医療機関一覧用!$B:$AO,C$4,FALSE)</f>
        <v>つくばみらい市</v>
      </c>
      <c r="D157" s="45" t="str">
        <f>VLOOKUP($A157,請求書等医療機関一覧用!$B:$AO,D$4,FALSE)</f>
        <v>0297-57-8733</v>
      </c>
      <c r="E157" s="45" t="str">
        <f>IF(VLOOKUP($A157,請求書等医療機関一覧用!$B:$AO,E$4,FALSE)="○","ロ","")</f>
        <v/>
      </c>
      <c r="F157" s="45" t="str">
        <f>IF(VLOOKUP($A157,請求書等医療機関一覧用!$B:$AO,F$4,FALSE)="○","ヒ","")</f>
        <v/>
      </c>
      <c r="G157" s="45" t="str">
        <f>IF(VLOOKUP($A157,請求書等医療機関一覧用!$B:$AO,G$4,FALSE)="○","小肺","")</f>
        <v/>
      </c>
      <c r="H157" s="45" t="str">
        <f>IF(VLOOKUP($A157,請求書等医療機関一覧用!$B:$AO,H$4,FALSE)="○","Ｂ肝","")</f>
        <v/>
      </c>
      <c r="I157" s="45" t="str">
        <f>IF(VLOOKUP($A157,請求書等医療機関一覧用!$B:$AO,I$4,FALSE)="○","五","")</f>
        <v/>
      </c>
      <c r="J157" s="45" t="str">
        <f>IF(VLOOKUP($A157,請求書等医療機関一覧用!$B:$AO,J$4,FALSE)="○","BCG","")</f>
        <v/>
      </c>
      <c r="K157" s="45" t="str">
        <f>IF(VLOOKUP($A157,請求書等医療機関一覧用!$B:$AO,K$4,FALSE)="○","MR","")</f>
        <v/>
      </c>
      <c r="L157" s="45" t="str">
        <f>IF(VLOOKUP($A157,請求書等医療機関一覧用!$B:$AO,L$4,FALSE)="○","水","")</f>
        <v/>
      </c>
      <c r="M157" s="45" t="str">
        <f>IF(VLOOKUP($A157,請求書等医療機関一覧用!$B:$AO,M$4,FALSE)="○","日","")</f>
        <v/>
      </c>
      <c r="N157" s="45" t="str">
        <f>IF(VLOOKUP($A157,請求書等医療機関一覧用!$B:$AO,N$4,FALSE)="○","二","")</f>
        <v/>
      </c>
      <c r="O157" s="45" t="str">
        <f>IF(VLOOKUP($A157,請求書等医療機関一覧用!$B:$AO,O$4,FALSE)="○","ＨPV","")</f>
        <v/>
      </c>
      <c r="P157" s="45" t="str">
        <f>IF(VLOOKUP($A157,請求書等医療機関一覧用!$B:$AO,P$4,FALSE)="○","RS","")</f>
        <v/>
      </c>
      <c r="Q157" s="325" t="str">
        <f>IF(VLOOKUP($A157,請求書等医療機関一覧用!$B:$AO,Q$4,FALSE)="○","小イ不","")</f>
        <v>小イ不</v>
      </c>
      <c r="R157" s="325" t="str">
        <f>IF(VLOOKUP($A157,請求書等医療機関一覧用!$B:$AO,R$4,FALSE)="○","小イ生","")</f>
        <v/>
      </c>
      <c r="S157" s="45" t="str">
        <f>IF(VLOOKUP($A157,請求書等医療機関一覧用!$B:$AO,S$4,FALSE)="○","お","")</f>
        <v/>
      </c>
      <c r="T157" s="45" t="str">
        <f>IF(VLOOKUP($A157,請求書等医療機関一覧用!$B:$AO,T$4,FALSE)="○","高肺","")</f>
        <v/>
      </c>
      <c r="U157" s="45" t="str">
        <f>IF(VLOOKUP($A157,請求書等医療機関一覧用!$B:$AO,U$4,FALSE)="○","帯生","")</f>
        <v/>
      </c>
      <c r="V157" s="45" t="str">
        <f>IF(VLOOKUP($A157,請求書等医療機関一覧用!$B:$AO,V$4,FALSE)="○","帯不","")</f>
        <v/>
      </c>
      <c r="W157" s="325" t="str">
        <f>IF(VLOOKUP($A157,請求書等医療機関一覧用!$B:$AO,W$4,FALSE)="○","高イ不","")</f>
        <v>高イ不</v>
      </c>
      <c r="X157" s="325" t="str">
        <f>IF(VLOOKUP($A157,請求書等医療機関一覧用!$B:$AO,X$4,FALSE)="○","高イ高","")</f>
        <v>高イ高</v>
      </c>
      <c r="Y157" s="45" t="str">
        <f>IF(VLOOKUP($A157,請求書等医療機関一覧用!$B:$AO,Y$4,FALSE)="○","コ","")</f>
        <v/>
      </c>
      <c r="Z157" s="36" t="str">
        <f>IF(VLOOKUP($A157,請求書等医療機関一覧用!$B:$AO,Z$4,FALSE)="","",VLOOKUP($A157,請求書等医療機関一覧用!$B:$AO,Z$4,FALSE))</f>
        <v>小児インフルエンザは小学生以上</v>
      </c>
      <c r="AA157">
        <f t="shared" si="7"/>
        <v>3</v>
      </c>
    </row>
    <row r="158" spans="1:28">
      <c r="A158" s="43" t="s">
        <v>513</v>
      </c>
      <c r="B158" s="35" t="str">
        <f>VLOOKUP($A158,請求書等医療機関一覧用!$B:$AO,B$4,FALSE)</f>
        <v>かのう整形外科</v>
      </c>
      <c r="C158" s="45" t="str">
        <f>VLOOKUP($A158,請求書等医療機関一覧用!$B:$AO,C$4,FALSE)</f>
        <v>土浦市</v>
      </c>
      <c r="D158" s="45" t="str">
        <f>VLOOKUP($A158,請求書等医療機関一覧用!$B:$AO,D$4,FALSE)</f>
        <v>843-6050</v>
      </c>
      <c r="E158" s="45" t="str">
        <f>IF(VLOOKUP($A158,請求書等医療機関一覧用!$B:$AO,E$4,FALSE)="○","ロ","")</f>
        <v/>
      </c>
      <c r="F158" s="45" t="str">
        <f>IF(VLOOKUP($A158,請求書等医療機関一覧用!$B:$AO,F$4,FALSE)="○","ヒ","")</f>
        <v/>
      </c>
      <c r="G158" s="45" t="str">
        <f>IF(VLOOKUP($A158,請求書等医療機関一覧用!$B:$AO,G$4,FALSE)="○","小肺","")</f>
        <v/>
      </c>
      <c r="H158" s="45" t="str">
        <f>IF(VLOOKUP($A158,請求書等医療機関一覧用!$B:$AO,H$4,FALSE)="○","Ｂ肝","")</f>
        <v/>
      </c>
      <c r="I158" s="45" t="str">
        <f>IF(VLOOKUP($A158,請求書等医療機関一覧用!$B:$AO,I$4,FALSE)="○","五","")</f>
        <v/>
      </c>
      <c r="J158" s="45" t="str">
        <f>IF(VLOOKUP($A158,請求書等医療機関一覧用!$B:$AO,J$4,FALSE)="○","BCG","")</f>
        <v/>
      </c>
      <c r="K158" s="45" t="str">
        <f>IF(VLOOKUP($A158,請求書等医療機関一覧用!$B:$AO,K$4,FALSE)="○","MR","")</f>
        <v/>
      </c>
      <c r="L158" s="45" t="str">
        <f>IF(VLOOKUP($A158,請求書等医療機関一覧用!$B:$AO,L$4,FALSE)="○","水","")</f>
        <v/>
      </c>
      <c r="M158" s="45" t="str">
        <f>IF(VLOOKUP($A158,請求書等医療機関一覧用!$B:$AO,M$4,FALSE)="○","日","")</f>
        <v/>
      </c>
      <c r="N158" s="45" t="str">
        <f>IF(VLOOKUP($A158,請求書等医療機関一覧用!$B:$AO,N$4,FALSE)="○","二","")</f>
        <v/>
      </c>
      <c r="O158" s="45" t="str">
        <f>IF(VLOOKUP($A158,請求書等医療機関一覧用!$B:$AO,O$4,FALSE)="○","ＨPV","")</f>
        <v/>
      </c>
      <c r="P158" s="45" t="str">
        <f>IF(VLOOKUP($A158,請求書等医療機関一覧用!$B:$AO,P$4,FALSE)="○","RS","")</f>
        <v/>
      </c>
      <c r="Q158" s="325" t="str">
        <f>IF(VLOOKUP($A158,請求書等医療機関一覧用!$B:$AO,Q$4,FALSE)="○","小イ不","")</f>
        <v/>
      </c>
      <c r="R158" s="325" t="str">
        <f>IF(VLOOKUP($A158,請求書等医療機関一覧用!$B:$AO,R$4,FALSE)="○","小イ生","")</f>
        <v/>
      </c>
      <c r="S158" s="45" t="str">
        <f>IF(VLOOKUP($A158,請求書等医療機関一覧用!$B:$AO,S$4,FALSE)="○","お","")</f>
        <v/>
      </c>
      <c r="T158" s="45" t="str">
        <f>IF(VLOOKUP($A158,請求書等医療機関一覧用!$B:$AO,T$4,FALSE)="○","高肺","")</f>
        <v>高肺</v>
      </c>
      <c r="U158" s="45" t="str">
        <f>IF(VLOOKUP($A158,請求書等医療機関一覧用!$B:$AO,U$4,FALSE)="○","帯生","")</f>
        <v/>
      </c>
      <c r="V158" s="45" t="str">
        <f>IF(VLOOKUP($A158,請求書等医療機関一覧用!$B:$AO,V$4,FALSE)="○","帯不","")</f>
        <v/>
      </c>
      <c r="W158" s="325" t="str">
        <f>IF(VLOOKUP($A158,請求書等医療機関一覧用!$B:$AO,W$4,FALSE)="○","高イ不","")</f>
        <v>高イ不</v>
      </c>
      <c r="X158" s="325" t="str">
        <f>IF(VLOOKUP($A158,請求書等医療機関一覧用!$B:$AO,X$4,FALSE)="○","高イ高","")</f>
        <v>高イ高</v>
      </c>
      <c r="Y158" s="45" t="str">
        <f>IF(VLOOKUP($A158,請求書等医療機関一覧用!$B:$AO,Y$4,FALSE)="○","コ","")</f>
        <v>コ</v>
      </c>
      <c r="Z158" s="36" t="str">
        <f>IF(VLOOKUP($A158,請求書等医療機関一覧用!$B:$AO,Z$4,FALSE)="","",VLOOKUP($A158,請求書等医療機関一覧用!$B:$AO,Z$4,FALSE))</f>
        <v/>
      </c>
      <c r="AA158">
        <f t="shared" si="7"/>
        <v>4</v>
      </c>
    </row>
    <row r="159" spans="1:28">
      <c r="A159" s="43" t="s">
        <v>2000</v>
      </c>
      <c r="B159" s="35" t="str">
        <f>VLOOKUP($A159,請求書等医療機関一覧用!$B:$AO,B$4,FALSE)</f>
        <v>筑波南クリニック</v>
      </c>
      <c r="C159" s="45" t="str">
        <f>VLOOKUP($A159,請求書等医療機関一覧用!$B:$AO,C$4,FALSE)</f>
        <v>つくばみらい市</v>
      </c>
      <c r="D159" s="45" t="str">
        <f>VLOOKUP($A159,請求書等医療機関一覧用!$B:$AO,D$4,FALSE)</f>
        <v>0297-38-6200</v>
      </c>
      <c r="E159" s="45" t="str">
        <f>IF(VLOOKUP($A159,請求書等医療機関一覧用!$B:$AO,E$4,FALSE)="○","ロ","")</f>
        <v/>
      </c>
      <c r="F159" s="45" t="str">
        <f>IF(VLOOKUP($A159,請求書等医療機関一覧用!$B:$AO,F$4,FALSE)="○","ヒ","")</f>
        <v/>
      </c>
      <c r="G159" s="45" t="str">
        <f>IF(VLOOKUP($A159,請求書等医療機関一覧用!$B:$AO,G$4,FALSE)="○","小肺","")</f>
        <v/>
      </c>
      <c r="H159" s="45" t="str">
        <f>IF(VLOOKUP($A159,請求書等医療機関一覧用!$B:$AO,H$4,FALSE)="○","Ｂ肝","")</f>
        <v/>
      </c>
      <c r="I159" s="45" t="str">
        <f>IF(VLOOKUP($A159,請求書等医療機関一覧用!$B:$AO,I$4,FALSE)="○","五","")</f>
        <v/>
      </c>
      <c r="J159" s="45" t="str">
        <f>IF(VLOOKUP($A159,請求書等医療機関一覧用!$B:$AO,J$4,FALSE)="○","BCG","")</f>
        <v/>
      </c>
      <c r="K159" s="45" t="str">
        <f>IF(VLOOKUP($A159,請求書等医療機関一覧用!$B:$AO,K$4,FALSE)="○","MR","")</f>
        <v/>
      </c>
      <c r="L159" s="45" t="str">
        <f>IF(VLOOKUP($A159,請求書等医療機関一覧用!$B:$AO,L$4,FALSE)="○","水","")</f>
        <v/>
      </c>
      <c r="M159" s="45" t="str">
        <f>IF(VLOOKUP($A159,請求書等医療機関一覧用!$B:$AO,M$4,FALSE)="○","日","")</f>
        <v/>
      </c>
      <c r="N159" s="45" t="str">
        <f>IF(VLOOKUP($A159,請求書等医療機関一覧用!$B:$AO,N$4,FALSE)="○","二","")</f>
        <v/>
      </c>
      <c r="O159" s="45" t="str">
        <f>IF(VLOOKUP($A159,請求書等医療機関一覧用!$B:$AO,O$4,FALSE)="○","ＨPV","")</f>
        <v/>
      </c>
      <c r="P159" s="45" t="str">
        <f>IF(VLOOKUP($A159,請求書等医療機関一覧用!$B:$AO,P$4,FALSE)="○","RS","")</f>
        <v/>
      </c>
      <c r="Q159" s="325" t="str">
        <f>IF(VLOOKUP($A159,請求書等医療機関一覧用!$B:$AO,Q$4,FALSE)="○","小イ不","")</f>
        <v>小イ不</v>
      </c>
      <c r="R159" s="325" t="str">
        <f>IF(VLOOKUP($A159,請求書等医療機関一覧用!$B:$AO,R$4,FALSE)="○","小イ生","")</f>
        <v/>
      </c>
      <c r="S159" s="45" t="str">
        <f>IF(VLOOKUP($A159,請求書等医療機関一覧用!$B:$AO,S$4,FALSE)="○","お","")</f>
        <v/>
      </c>
      <c r="T159" s="45" t="str">
        <f>IF(VLOOKUP($A159,請求書等医療機関一覧用!$B:$AO,T$4,FALSE)="○","高肺","")</f>
        <v>高肺</v>
      </c>
      <c r="U159" s="45" t="str">
        <f>IF(VLOOKUP($A159,請求書等医療機関一覧用!$B:$AO,U$4,FALSE)="○","帯生","")</f>
        <v/>
      </c>
      <c r="V159" s="45" t="str">
        <f>IF(VLOOKUP($A159,請求書等医療機関一覧用!$B:$AO,V$4,FALSE)="○","帯不","")</f>
        <v/>
      </c>
      <c r="W159" s="325" t="str">
        <f>IF(VLOOKUP($A159,請求書等医療機関一覧用!$B:$AO,W$4,FALSE)="○","高イ不","")</f>
        <v>高イ不</v>
      </c>
      <c r="X159" s="325" t="str">
        <f>IF(VLOOKUP($A159,請求書等医療機関一覧用!$B:$AO,X$4,FALSE)="○","高イ高","")</f>
        <v/>
      </c>
      <c r="Y159" s="45" t="str">
        <f>IF(VLOOKUP($A159,請求書等医療機関一覧用!$B:$AO,Y$4,FALSE)="○","コ","")</f>
        <v>コ</v>
      </c>
      <c r="Z159" s="36" t="str">
        <f>IF(VLOOKUP($A159,請求書等医療機関一覧用!$B:$AO,Z$4,FALSE)="","",VLOOKUP($A159,請求書等医療機関一覧用!$B:$AO,Z$4,FALSE))</f>
        <v>小学生以上</v>
      </c>
      <c r="AA159">
        <f t="shared" si="7"/>
        <v>5</v>
      </c>
    </row>
    <row r="160" spans="1:28" ht="28.5">
      <c r="A160" s="43" t="s">
        <v>575</v>
      </c>
      <c r="B160" s="35" t="str">
        <f>VLOOKUP($A160,請求書等医療機関一覧用!$B:$AO,B$4,FALSE)</f>
        <v>つくばみらい遠藤レディースクリニック</v>
      </c>
      <c r="C160" s="45" t="str">
        <f>VLOOKUP($A160,請求書等医療機関一覧用!$B:$AO,C$4,FALSE)</f>
        <v>つくばみらい市</v>
      </c>
      <c r="D160" s="45" t="str">
        <f>VLOOKUP($A160,請求書等医療機関一覧用!$B:$AO,D$4,FALSE)</f>
        <v>0297-47-2055</v>
      </c>
      <c r="E160" s="45" t="str">
        <f>IF(VLOOKUP($A160,請求書等医療機関一覧用!$B:$AO,E$4,FALSE)="○","ロ","")</f>
        <v/>
      </c>
      <c r="F160" s="45" t="str">
        <f>IF(VLOOKUP($A160,請求書等医療機関一覧用!$B:$AO,F$4,FALSE)="○","ヒ","")</f>
        <v/>
      </c>
      <c r="G160" s="45" t="str">
        <f>IF(VLOOKUP($A160,請求書等医療機関一覧用!$B:$AO,G$4,FALSE)="○","小肺","")</f>
        <v/>
      </c>
      <c r="H160" s="45" t="str">
        <f>IF(VLOOKUP($A160,請求書等医療機関一覧用!$B:$AO,H$4,FALSE)="○","Ｂ肝","")</f>
        <v/>
      </c>
      <c r="I160" s="45" t="str">
        <f>IF(VLOOKUP($A160,請求書等医療機関一覧用!$B:$AO,I$4,FALSE)="○","五","")</f>
        <v/>
      </c>
      <c r="J160" s="45" t="str">
        <f>IF(VLOOKUP($A160,請求書等医療機関一覧用!$B:$AO,J$4,FALSE)="○","BCG","")</f>
        <v/>
      </c>
      <c r="K160" s="45" t="str">
        <f>IF(VLOOKUP($A160,請求書等医療機関一覧用!$B:$AO,K$4,FALSE)="○","MR","")</f>
        <v/>
      </c>
      <c r="L160" s="45" t="str">
        <f>IF(VLOOKUP($A160,請求書等医療機関一覧用!$B:$AO,L$4,FALSE)="○","水","")</f>
        <v/>
      </c>
      <c r="M160" s="45" t="str">
        <f>IF(VLOOKUP($A160,請求書等医療機関一覧用!$B:$AO,M$4,FALSE)="○","日","")</f>
        <v/>
      </c>
      <c r="N160" s="45" t="str">
        <f>IF(VLOOKUP($A160,請求書等医療機関一覧用!$B:$AO,N$4,FALSE)="○","二","")</f>
        <v/>
      </c>
      <c r="O160" s="45" t="str">
        <f>IF(VLOOKUP($A160,請求書等医療機関一覧用!$B:$AO,O$4,FALSE)="○","ＨPV","")</f>
        <v>ＨPV</v>
      </c>
      <c r="P160" s="45" t="str">
        <f>IF(VLOOKUP($A160,請求書等医療機関一覧用!$B:$AO,P$4,FALSE)="○","RS","")</f>
        <v>RS</v>
      </c>
      <c r="Q160" s="325" t="str">
        <f>IF(VLOOKUP($A160,請求書等医療機関一覧用!$B:$AO,Q$4,FALSE)="○","小イ不","")</f>
        <v/>
      </c>
      <c r="R160" s="325" t="str">
        <f>IF(VLOOKUP($A160,請求書等医療機関一覧用!$B:$AO,R$4,FALSE)="○","小イ生","")</f>
        <v/>
      </c>
      <c r="S160" s="45" t="str">
        <f>IF(VLOOKUP($A160,請求書等医療機関一覧用!$B:$AO,S$4,FALSE)="○","お","")</f>
        <v/>
      </c>
      <c r="T160" s="45" t="str">
        <f>IF(VLOOKUP($A160,請求書等医療機関一覧用!$B:$AO,T$4,FALSE)="○","高肺","")</f>
        <v/>
      </c>
      <c r="U160" s="45" t="str">
        <f>IF(VLOOKUP($A160,請求書等医療機関一覧用!$B:$AO,U$4,FALSE)="○","帯生","")</f>
        <v/>
      </c>
      <c r="V160" s="45" t="str">
        <f>IF(VLOOKUP($A160,請求書等医療機関一覧用!$B:$AO,V$4,FALSE)="○","帯不","")</f>
        <v/>
      </c>
      <c r="W160" s="325" t="str">
        <f>IF(VLOOKUP($A160,請求書等医療機関一覧用!$B:$AO,W$4,FALSE)="○","高イ不","")</f>
        <v/>
      </c>
      <c r="X160" s="325" t="str">
        <f>IF(VLOOKUP($A160,請求書等医療機関一覧用!$B:$AO,X$4,FALSE)="○","高イ高","")</f>
        <v/>
      </c>
      <c r="Y160" s="45" t="str">
        <f>IF(VLOOKUP($A160,請求書等医療機関一覧用!$B:$AO,Y$4,FALSE)="○","コ","")</f>
        <v/>
      </c>
      <c r="Z160" s="36" t="str">
        <f>IF(VLOOKUP($A160,請求書等医療機関一覧用!$B:$AO,Z$4,FALSE)="","",VLOOKUP($A160,請求書等医療機関一覧用!$B:$AO,Z$4,FALSE))</f>
        <v/>
      </c>
      <c r="AA160">
        <f t="shared" si="7"/>
        <v>6</v>
      </c>
    </row>
    <row r="161" spans="1:27" ht="28.5">
      <c r="A161" s="43" t="s">
        <v>576</v>
      </c>
      <c r="B161" s="35" t="str">
        <f>VLOOKUP($A161,請求書等医療機関一覧用!$B:$AO,B$4,FALSE)</f>
        <v>つくばみらいファミリークリニック</v>
      </c>
      <c r="C161" s="45" t="str">
        <f>VLOOKUP($A161,請求書等医療機関一覧用!$B:$AO,C$4,FALSE)</f>
        <v>つくばみらい市</v>
      </c>
      <c r="D161" s="45" t="str">
        <f>VLOOKUP($A161,請求書等医療機関一覧用!$B:$AO,D$4,FALSE)</f>
        <v>0297-21-8025</v>
      </c>
      <c r="E161" s="45" t="str">
        <f>IF(VLOOKUP($A161,請求書等医療機関一覧用!$B:$AO,E$4,FALSE)="○","ロ","")</f>
        <v/>
      </c>
      <c r="F161" s="45" t="str">
        <f>IF(VLOOKUP($A161,請求書等医療機関一覧用!$B:$AO,F$4,FALSE)="○","ヒ","")</f>
        <v/>
      </c>
      <c r="G161" s="45" t="str">
        <f>IF(VLOOKUP($A161,請求書等医療機関一覧用!$B:$AO,G$4,FALSE)="○","小肺","")</f>
        <v/>
      </c>
      <c r="H161" s="45" t="str">
        <f>IF(VLOOKUP($A161,請求書等医療機関一覧用!$B:$AO,H$4,FALSE)="○","Ｂ肝","")</f>
        <v/>
      </c>
      <c r="I161" s="45" t="str">
        <f>IF(VLOOKUP($A161,請求書等医療機関一覧用!$B:$AO,I$4,FALSE)="○","五","")</f>
        <v/>
      </c>
      <c r="J161" s="45" t="str">
        <f>IF(VLOOKUP($A161,請求書等医療機関一覧用!$B:$AO,J$4,FALSE)="○","BCG","")</f>
        <v/>
      </c>
      <c r="K161" s="45" t="str">
        <f>IF(VLOOKUP($A161,請求書等医療機関一覧用!$B:$AO,K$4,FALSE)="○","MR","")</f>
        <v>MR</v>
      </c>
      <c r="L161" s="45" t="str">
        <f>IF(VLOOKUP($A161,請求書等医療機関一覧用!$B:$AO,L$4,FALSE)="○","水","")</f>
        <v>水</v>
      </c>
      <c r="M161" s="45" t="str">
        <f>IF(VLOOKUP($A161,請求書等医療機関一覧用!$B:$AO,M$4,FALSE)="○","日","")</f>
        <v>日</v>
      </c>
      <c r="N161" s="45" t="str">
        <f>IF(VLOOKUP($A161,請求書等医療機関一覧用!$B:$AO,N$4,FALSE)="○","二","")</f>
        <v>二</v>
      </c>
      <c r="O161" s="45" t="str">
        <f>IF(VLOOKUP($A161,請求書等医療機関一覧用!$B:$AO,O$4,FALSE)="○","ＨPV","")</f>
        <v/>
      </c>
      <c r="P161" s="45" t="str">
        <f>IF(VLOOKUP($A161,請求書等医療機関一覧用!$B:$AO,P$4,FALSE)="○","RS","")</f>
        <v/>
      </c>
      <c r="Q161" s="325" t="str">
        <f>IF(VLOOKUP($A161,請求書等医療機関一覧用!$B:$AO,Q$4,FALSE)="○","小イ不","")</f>
        <v>小イ不</v>
      </c>
      <c r="R161" s="325" t="str">
        <f>IF(VLOOKUP($A161,請求書等医療機関一覧用!$B:$AO,R$4,FALSE)="○","小イ生","")</f>
        <v/>
      </c>
      <c r="S161" s="45" t="str">
        <f>IF(VLOOKUP($A161,請求書等医療機関一覧用!$B:$AO,S$4,FALSE)="○","お","")</f>
        <v>お</v>
      </c>
      <c r="T161" s="45" t="str">
        <f>IF(VLOOKUP($A161,請求書等医療機関一覧用!$B:$AO,T$4,FALSE)="○","高肺","")</f>
        <v>高肺</v>
      </c>
      <c r="U161" s="45" t="str">
        <f>IF(VLOOKUP($A161,請求書等医療機関一覧用!$B:$AO,U$4,FALSE)="○","帯生","")</f>
        <v>帯生</v>
      </c>
      <c r="V161" s="45" t="str">
        <f>IF(VLOOKUP($A161,請求書等医療機関一覧用!$B:$AO,V$4,FALSE)="○","帯不","")</f>
        <v>帯不</v>
      </c>
      <c r="W161" s="325" t="str">
        <f>IF(VLOOKUP($A161,請求書等医療機関一覧用!$B:$AO,W$4,FALSE)="○","高イ不","")</f>
        <v>高イ不</v>
      </c>
      <c r="X161" s="325" t="str">
        <f>IF(VLOOKUP($A161,請求書等医療機関一覧用!$B:$AO,X$4,FALSE)="○","高イ高","")</f>
        <v>高イ高</v>
      </c>
      <c r="Y161" s="45" t="str">
        <f>IF(VLOOKUP($A161,請求書等医療機関一覧用!$B:$AO,Y$4,FALSE)="○","コ","")</f>
        <v>コ</v>
      </c>
      <c r="Z161" s="36" t="str">
        <f>IF(VLOOKUP($A161,請求書等医療機関一覧用!$B:$AO,Z$4,FALSE)="","",VLOOKUP($A161,請求書等医療機関一覧用!$B:$AO,Z$4,FALSE))</f>
        <v>小児インフルエンザは3歳以上</v>
      </c>
      <c r="AA161">
        <f t="shared" si="7"/>
        <v>7</v>
      </c>
    </row>
    <row r="162" spans="1:27" ht="42.75">
      <c r="A162" s="43" t="s">
        <v>584</v>
      </c>
      <c r="B162" s="35" t="str">
        <f>VLOOKUP($A162,請求書等医療機関一覧用!$B:$AO,B$4,FALSE)</f>
        <v>なかざわクリニック</v>
      </c>
      <c r="C162" s="45" t="str">
        <f>VLOOKUP($A162,請求書等医療機関一覧用!$B:$AO,C$4,FALSE)</f>
        <v>つくばみらい市</v>
      </c>
      <c r="D162" s="45" t="str">
        <f>VLOOKUP($A162,請求書等医療機関一覧用!$B:$AO,D$4,FALSE)</f>
        <v>0297-34-1122</v>
      </c>
      <c r="E162" s="45" t="str">
        <f>IF(VLOOKUP($A162,請求書等医療機関一覧用!$B:$AO,E$4,FALSE)="○","ロ","")</f>
        <v/>
      </c>
      <c r="F162" s="45" t="str">
        <f>IF(VLOOKUP($A162,請求書等医療機関一覧用!$B:$AO,F$4,FALSE)="○","ヒ","")</f>
        <v/>
      </c>
      <c r="G162" s="45" t="str">
        <f>IF(VLOOKUP($A162,請求書等医療機関一覧用!$B:$AO,G$4,FALSE)="○","小肺","")</f>
        <v/>
      </c>
      <c r="H162" s="45" t="str">
        <f>IF(VLOOKUP($A162,請求書等医療機関一覧用!$B:$AO,H$4,FALSE)="○","Ｂ肝","")</f>
        <v/>
      </c>
      <c r="I162" s="45" t="str">
        <f>IF(VLOOKUP($A162,請求書等医療機関一覧用!$B:$AO,I$4,FALSE)="○","五","")</f>
        <v/>
      </c>
      <c r="J162" s="45" t="str">
        <f>IF(VLOOKUP($A162,請求書等医療機関一覧用!$B:$AO,J$4,FALSE)="○","BCG","")</f>
        <v/>
      </c>
      <c r="K162" s="45" t="str">
        <f>IF(VLOOKUP($A162,請求書等医療機関一覧用!$B:$AO,K$4,FALSE)="○","MR","")</f>
        <v>MR</v>
      </c>
      <c r="L162" s="45" t="str">
        <f>IF(VLOOKUP($A162,請求書等医療機関一覧用!$B:$AO,L$4,FALSE)="○","水","")</f>
        <v/>
      </c>
      <c r="M162" s="45" t="str">
        <f>IF(VLOOKUP($A162,請求書等医療機関一覧用!$B:$AO,M$4,FALSE)="○","日","")</f>
        <v>日</v>
      </c>
      <c r="N162" s="45" t="str">
        <f>IF(VLOOKUP($A162,請求書等医療機関一覧用!$B:$AO,N$4,FALSE)="○","二","")</f>
        <v>二</v>
      </c>
      <c r="O162" s="45" t="str">
        <f>IF(VLOOKUP($A162,請求書等医療機関一覧用!$B:$AO,O$4,FALSE)="○","ＨPV","")</f>
        <v>ＨPV</v>
      </c>
      <c r="P162" s="45" t="str">
        <f>IF(VLOOKUP($A162,請求書等医療機関一覧用!$B:$AO,P$4,FALSE)="○","RS","")</f>
        <v>RS</v>
      </c>
      <c r="Q162" s="325" t="str">
        <f>IF(VLOOKUP($A162,請求書等医療機関一覧用!$B:$AO,Q$4,FALSE)="○","小イ不","")</f>
        <v>小イ不</v>
      </c>
      <c r="R162" s="325" t="str">
        <f>IF(VLOOKUP($A162,請求書等医療機関一覧用!$B:$AO,R$4,FALSE)="○","小イ生","")</f>
        <v/>
      </c>
      <c r="S162" s="45" t="str">
        <f>IF(VLOOKUP($A162,請求書等医療機関一覧用!$B:$AO,S$4,FALSE)="○","お","")</f>
        <v>お</v>
      </c>
      <c r="T162" s="45" t="str">
        <f>IF(VLOOKUP($A162,請求書等医療機関一覧用!$B:$AO,T$4,FALSE)="○","高肺","")</f>
        <v>高肺</v>
      </c>
      <c r="U162" s="45" t="str">
        <f>IF(VLOOKUP($A162,請求書等医療機関一覧用!$B:$AO,U$4,FALSE)="○","帯生","")</f>
        <v>帯生</v>
      </c>
      <c r="V162" s="45" t="str">
        <f>IF(VLOOKUP($A162,請求書等医療機関一覧用!$B:$AO,V$4,FALSE)="○","帯不","")</f>
        <v>帯不</v>
      </c>
      <c r="W162" s="325" t="str">
        <f>IF(VLOOKUP($A162,請求書等医療機関一覧用!$B:$AO,W$4,FALSE)="○","高イ不","")</f>
        <v>高イ不</v>
      </c>
      <c r="X162" s="325" t="str">
        <f>IF(VLOOKUP($A162,請求書等医療機関一覧用!$B:$AO,X$4,FALSE)="○","高イ高","")</f>
        <v>高イ高</v>
      </c>
      <c r="Y162" s="45" t="str">
        <f>IF(VLOOKUP($A162,請求書等医療機関一覧用!$B:$AO,Y$4,FALSE)="○","コ","")</f>
        <v>コ</v>
      </c>
      <c r="Z162" s="36" t="str">
        <f>IF(VLOOKUP($A162,請求書等医療機関一覧用!$B:$AO,Z$4,FALSE)="","",VLOOKUP($A162,請求書等医療機関一覧用!$B:$AO,Z$4,FALSE))</f>
        <v>インフルエンザはかかりつけの小学生以上、その他は全て３歳以上。コロナワクチンは初診可。</v>
      </c>
      <c r="AA162">
        <f t="shared" si="7"/>
        <v>8</v>
      </c>
    </row>
    <row r="163" spans="1:27">
      <c r="A163" s="43" t="s">
        <v>598</v>
      </c>
      <c r="B163" s="35" t="str">
        <f>VLOOKUP($A163,請求書等医療機関一覧用!$B:$AO,B$4,FALSE)</f>
        <v>平井医院</v>
      </c>
      <c r="C163" s="45" t="str">
        <f>VLOOKUP($A163,請求書等医療機関一覧用!$B:$AO,C$4,FALSE)</f>
        <v>つくばみらい市</v>
      </c>
      <c r="D163" s="45" t="str">
        <f>VLOOKUP($A163,請求書等医療機関一覧用!$B:$AO,D$4,FALSE)</f>
        <v>0297-58-3311</v>
      </c>
      <c r="E163" s="45" t="str">
        <f>IF(VLOOKUP($A163,請求書等医療機関一覧用!$B:$AO,E$4,FALSE)="○","ロ","")</f>
        <v/>
      </c>
      <c r="F163" s="45" t="str">
        <f>IF(VLOOKUP($A163,請求書等医療機関一覧用!$B:$AO,F$4,FALSE)="○","ヒ","")</f>
        <v/>
      </c>
      <c r="G163" s="45" t="str">
        <f>IF(VLOOKUP($A163,請求書等医療機関一覧用!$B:$AO,G$4,FALSE)="○","小肺","")</f>
        <v/>
      </c>
      <c r="H163" s="45" t="str">
        <f>IF(VLOOKUP($A163,請求書等医療機関一覧用!$B:$AO,H$4,FALSE)="○","Ｂ肝","")</f>
        <v/>
      </c>
      <c r="I163" s="45" t="str">
        <f>IF(VLOOKUP($A163,請求書等医療機関一覧用!$B:$AO,I$4,FALSE)="○","五","")</f>
        <v/>
      </c>
      <c r="J163" s="45" t="str">
        <f>IF(VLOOKUP($A163,請求書等医療機関一覧用!$B:$AO,J$4,FALSE)="○","BCG","")</f>
        <v/>
      </c>
      <c r="K163" s="45" t="str">
        <f>IF(VLOOKUP($A163,請求書等医療機関一覧用!$B:$AO,K$4,FALSE)="○","MR","")</f>
        <v/>
      </c>
      <c r="L163" s="45" t="str">
        <f>IF(VLOOKUP($A163,請求書等医療機関一覧用!$B:$AO,L$4,FALSE)="○","水","")</f>
        <v/>
      </c>
      <c r="M163" s="45" t="str">
        <f>IF(VLOOKUP($A163,請求書等医療機関一覧用!$B:$AO,M$4,FALSE)="○","日","")</f>
        <v/>
      </c>
      <c r="N163" s="45" t="str">
        <f>IF(VLOOKUP($A163,請求書等医療機関一覧用!$B:$AO,N$4,FALSE)="○","二","")</f>
        <v/>
      </c>
      <c r="O163" s="45" t="str">
        <f>IF(VLOOKUP($A163,請求書等医療機関一覧用!$B:$AO,O$4,FALSE)="○","ＨPV","")</f>
        <v/>
      </c>
      <c r="P163" s="45" t="str">
        <f>IF(VLOOKUP($A163,請求書等医療機関一覧用!$B:$AO,P$4,FALSE)="○","RS","")</f>
        <v/>
      </c>
      <c r="Q163" s="325" t="str">
        <f>IF(VLOOKUP($A163,請求書等医療機関一覧用!$B:$AO,Q$4,FALSE)="○","小イ不","")</f>
        <v/>
      </c>
      <c r="R163" s="325" t="str">
        <f>IF(VLOOKUP($A163,請求書等医療機関一覧用!$B:$AO,R$4,FALSE)="○","小イ生","")</f>
        <v/>
      </c>
      <c r="S163" s="45" t="str">
        <f>IF(VLOOKUP($A163,請求書等医療機関一覧用!$B:$AO,S$4,FALSE)="○","お","")</f>
        <v/>
      </c>
      <c r="T163" s="45" t="str">
        <f>IF(VLOOKUP($A163,請求書等医療機関一覧用!$B:$AO,T$4,FALSE)="○","高肺","")</f>
        <v>高肺</v>
      </c>
      <c r="U163" s="45" t="str">
        <f>IF(VLOOKUP($A163,請求書等医療機関一覧用!$B:$AO,U$4,FALSE)="○","帯生","")</f>
        <v/>
      </c>
      <c r="V163" s="45" t="str">
        <f>IF(VLOOKUP($A163,請求書等医療機関一覧用!$B:$AO,V$4,FALSE)="○","帯不","")</f>
        <v>帯不</v>
      </c>
      <c r="W163" s="325" t="str">
        <f>IF(VLOOKUP($A163,請求書等医療機関一覧用!$B:$AO,W$4,FALSE)="○","高イ不","")</f>
        <v>高イ不</v>
      </c>
      <c r="X163" s="325" t="str">
        <f>IF(VLOOKUP($A163,請求書等医療機関一覧用!$B:$AO,X$4,FALSE)="○","高イ高","")</f>
        <v/>
      </c>
      <c r="Y163" s="45" t="str">
        <f>IF(VLOOKUP($A163,請求書等医療機関一覧用!$B:$AO,Y$4,FALSE)="○","コ","")</f>
        <v/>
      </c>
      <c r="Z163" s="36" t="str">
        <f>IF(VLOOKUP($A163,請求書等医療機関一覧用!$B:$AO,Z$4,FALSE)="","",VLOOKUP($A163,請求書等医療機関一覧用!$B:$AO,Z$4,FALSE))</f>
        <v/>
      </c>
      <c r="AA163">
        <f t="shared" si="7"/>
        <v>9</v>
      </c>
    </row>
    <row r="164" spans="1:27">
      <c r="A164" s="43" t="s">
        <v>608</v>
      </c>
      <c r="B164" s="35" t="str">
        <f>VLOOKUP($A164,請求書等医療機関一覧用!$B:$AO,B$4,FALSE)</f>
        <v>緑クリニック医院</v>
      </c>
      <c r="C164" s="45" t="str">
        <f>VLOOKUP($A164,請求書等医療機関一覧用!$B:$AO,C$4,FALSE)</f>
        <v>つくばみらい市</v>
      </c>
      <c r="D164" s="45" t="str">
        <f>VLOOKUP($A164,請求書等医療機関一覧用!$B:$AO,D$4,FALSE)</f>
        <v>0297-58-5222</v>
      </c>
      <c r="E164" s="45" t="str">
        <f>IF(VLOOKUP($A164,請求書等医療機関一覧用!$B:$AO,E$4,FALSE)="○","ロ","")</f>
        <v>ロ</v>
      </c>
      <c r="F164" s="45" t="str">
        <f>IF(VLOOKUP($A164,請求書等医療機関一覧用!$B:$AO,F$4,FALSE)="○","ヒ","")</f>
        <v>ヒ</v>
      </c>
      <c r="G164" s="45" t="str">
        <f>IF(VLOOKUP($A164,請求書等医療機関一覧用!$B:$AO,G$4,FALSE)="○","小肺","")</f>
        <v>小肺</v>
      </c>
      <c r="H164" s="45" t="str">
        <f>IF(VLOOKUP($A164,請求書等医療機関一覧用!$B:$AO,H$4,FALSE)="○","Ｂ肝","")</f>
        <v>Ｂ肝</v>
      </c>
      <c r="I164" s="45" t="str">
        <f>IF(VLOOKUP($A164,請求書等医療機関一覧用!$B:$AO,I$4,FALSE)="○","五","")</f>
        <v>五</v>
      </c>
      <c r="J164" s="45" t="str">
        <f>IF(VLOOKUP($A164,請求書等医療機関一覧用!$B:$AO,J$4,FALSE)="○","BCG","")</f>
        <v>BCG</v>
      </c>
      <c r="K164" s="45" t="str">
        <f>IF(VLOOKUP($A164,請求書等医療機関一覧用!$B:$AO,K$4,FALSE)="○","MR","")</f>
        <v>MR</v>
      </c>
      <c r="L164" s="45" t="str">
        <f>IF(VLOOKUP($A164,請求書等医療機関一覧用!$B:$AO,L$4,FALSE)="○","水","")</f>
        <v>水</v>
      </c>
      <c r="M164" s="45" t="str">
        <f>IF(VLOOKUP($A164,請求書等医療機関一覧用!$B:$AO,M$4,FALSE)="○","日","")</f>
        <v>日</v>
      </c>
      <c r="N164" s="45" t="str">
        <f>IF(VLOOKUP($A164,請求書等医療機関一覧用!$B:$AO,N$4,FALSE)="○","二","")</f>
        <v>二</v>
      </c>
      <c r="O164" s="45" t="str">
        <f>IF(VLOOKUP($A164,請求書等医療機関一覧用!$B:$AO,O$4,FALSE)="○","ＨPV","")</f>
        <v>ＨPV</v>
      </c>
      <c r="P164" s="45" t="str">
        <f>IF(VLOOKUP($A164,請求書等医療機関一覧用!$B:$AO,P$4,FALSE)="○","RS","")</f>
        <v/>
      </c>
      <c r="Q164" s="325" t="str">
        <f>IF(VLOOKUP($A164,請求書等医療機関一覧用!$B:$AO,Q$4,FALSE)="○","小イ不","")</f>
        <v>小イ不</v>
      </c>
      <c r="R164" s="325" t="str">
        <f>IF(VLOOKUP($A164,請求書等医療機関一覧用!$B:$AO,R$4,FALSE)="○","小イ生","")</f>
        <v>小イ生</v>
      </c>
      <c r="S164" s="45" t="str">
        <f>IF(VLOOKUP($A164,請求書等医療機関一覧用!$B:$AO,S$4,FALSE)="○","お","")</f>
        <v>お</v>
      </c>
      <c r="T164" s="45" t="str">
        <f>IF(VLOOKUP($A164,請求書等医療機関一覧用!$B:$AO,T$4,FALSE)="○","高肺","")</f>
        <v>高肺</v>
      </c>
      <c r="U164" s="45" t="str">
        <f>IF(VLOOKUP($A164,請求書等医療機関一覧用!$B:$AO,U$4,FALSE)="○","帯生","")</f>
        <v/>
      </c>
      <c r="V164" s="45" t="str">
        <f>IF(VLOOKUP($A164,請求書等医療機関一覧用!$B:$AO,V$4,FALSE)="○","帯不","")</f>
        <v>帯不</v>
      </c>
      <c r="W164" s="325" t="str">
        <f>IF(VLOOKUP($A164,請求書等医療機関一覧用!$B:$AO,W$4,FALSE)="○","高イ不","")</f>
        <v>高イ不</v>
      </c>
      <c r="X164" s="325" t="str">
        <f>IF(VLOOKUP($A164,請求書等医療機関一覧用!$B:$AO,X$4,FALSE)="○","高イ高","")</f>
        <v>高イ高</v>
      </c>
      <c r="Y164" s="45" t="str">
        <f>IF(VLOOKUP($A164,請求書等医療機関一覧用!$B:$AO,Y$4,FALSE)="○","コ","")</f>
        <v>コ</v>
      </c>
      <c r="Z164" s="36" t="str">
        <f>IF(VLOOKUP($A164,請求書等医療機関一覧用!$B:$AO,Z$4,FALSE)="","",VLOOKUP($A164,請求書等医療機関一覧用!$B:$AO,Z$4,FALSE))</f>
        <v/>
      </c>
      <c r="AA164">
        <f t="shared" si="7"/>
        <v>10</v>
      </c>
    </row>
    <row r="165" spans="1:27">
      <c r="A165" s="43" t="s">
        <v>614</v>
      </c>
      <c r="B165" s="35" t="str">
        <f>VLOOKUP($A165,請求書等医療機関一覧用!$B:$AO,B$4,FALSE)</f>
        <v>みらい平クリニック</v>
      </c>
      <c r="C165" s="45" t="str">
        <f>VLOOKUP($A165,請求書等医療機関一覧用!$B:$AO,C$4,FALSE)</f>
        <v>つくばみらい市</v>
      </c>
      <c r="D165" s="45" t="str">
        <f>VLOOKUP($A165,請求書等医療機関一覧用!$B:$AO,D$4,FALSE)</f>
        <v>0297-38-4023</v>
      </c>
      <c r="E165" s="45" t="str">
        <f>IF(VLOOKUP($A165,請求書等医療機関一覧用!$B:$AO,E$4,FALSE)="○","ロ","")</f>
        <v/>
      </c>
      <c r="F165" s="45" t="str">
        <f>IF(VLOOKUP($A165,請求書等医療機関一覧用!$B:$AO,F$4,FALSE)="○","ヒ","")</f>
        <v/>
      </c>
      <c r="G165" s="45" t="str">
        <f>IF(VLOOKUP($A165,請求書等医療機関一覧用!$B:$AO,G$4,FALSE)="○","小肺","")</f>
        <v/>
      </c>
      <c r="H165" s="45" t="str">
        <f>IF(VLOOKUP($A165,請求書等医療機関一覧用!$B:$AO,H$4,FALSE)="○","Ｂ肝","")</f>
        <v/>
      </c>
      <c r="I165" s="45" t="str">
        <f>IF(VLOOKUP($A165,請求書等医療機関一覧用!$B:$AO,I$4,FALSE)="○","五","")</f>
        <v/>
      </c>
      <c r="J165" s="45" t="str">
        <f>IF(VLOOKUP($A165,請求書等医療機関一覧用!$B:$AO,J$4,FALSE)="○","BCG","")</f>
        <v/>
      </c>
      <c r="K165" s="45" t="str">
        <f>IF(VLOOKUP($A165,請求書等医療機関一覧用!$B:$AO,K$4,FALSE)="○","MR","")</f>
        <v/>
      </c>
      <c r="L165" s="45" t="str">
        <f>IF(VLOOKUP($A165,請求書等医療機関一覧用!$B:$AO,L$4,FALSE)="○","水","")</f>
        <v/>
      </c>
      <c r="M165" s="45" t="str">
        <f>IF(VLOOKUP($A165,請求書等医療機関一覧用!$B:$AO,M$4,FALSE)="○","日","")</f>
        <v/>
      </c>
      <c r="N165" s="45" t="str">
        <f>IF(VLOOKUP($A165,請求書等医療機関一覧用!$B:$AO,N$4,FALSE)="○","二","")</f>
        <v/>
      </c>
      <c r="O165" s="45" t="str">
        <f>IF(VLOOKUP($A165,請求書等医療機関一覧用!$B:$AO,O$4,FALSE)="○","ＨPV","")</f>
        <v/>
      </c>
      <c r="P165" s="45" t="str">
        <f>IF(VLOOKUP($A165,請求書等医療機関一覧用!$B:$AO,P$4,FALSE)="○","RS","")</f>
        <v/>
      </c>
      <c r="Q165" s="325" t="str">
        <f>IF(VLOOKUP($A165,請求書等医療機関一覧用!$B:$AO,Q$4,FALSE)="○","小イ不","")</f>
        <v/>
      </c>
      <c r="R165" s="325" t="str">
        <f>IF(VLOOKUP($A165,請求書等医療機関一覧用!$B:$AO,R$4,FALSE)="○","小イ生","")</f>
        <v/>
      </c>
      <c r="S165" s="45" t="str">
        <f>IF(VLOOKUP($A165,請求書等医療機関一覧用!$B:$AO,S$4,FALSE)="○","お","")</f>
        <v/>
      </c>
      <c r="T165" s="45" t="str">
        <f>IF(VLOOKUP($A165,請求書等医療機関一覧用!$B:$AO,T$4,FALSE)="○","高肺","")</f>
        <v>高肺</v>
      </c>
      <c r="U165" s="45" t="str">
        <f>IF(VLOOKUP($A165,請求書等医療機関一覧用!$B:$AO,U$4,FALSE)="○","帯生","")</f>
        <v/>
      </c>
      <c r="V165" s="45" t="str">
        <f>IF(VLOOKUP($A165,請求書等医療機関一覧用!$B:$AO,V$4,FALSE)="○","帯不","")</f>
        <v>帯不</v>
      </c>
      <c r="W165" s="325" t="str">
        <f>IF(VLOOKUP($A165,請求書等医療機関一覧用!$B:$AO,W$4,FALSE)="○","高イ不","")</f>
        <v>高イ不</v>
      </c>
      <c r="X165" s="325" t="str">
        <f>IF(VLOOKUP($A165,請求書等医療機関一覧用!$B:$AO,X$4,FALSE)="○","高イ高","")</f>
        <v/>
      </c>
      <c r="Y165" s="45" t="str">
        <f>IF(VLOOKUP($A165,請求書等医療機関一覧用!$B:$AO,Y$4,FALSE)="○","コ","")</f>
        <v>コ</v>
      </c>
      <c r="Z165" s="36" t="str">
        <f>IF(VLOOKUP($A165,請求書等医療機関一覧用!$B:$AO,Z$4,FALSE)="","",VLOOKUP($A165,請求書等医療機関一覧用!$B:$AO,Z$4,FALSE))</f>
        <v>かかりつけの方のみ</v>
      </c>
      <c r="AA165">
        <f t="shared" si="7"/>
        <v>11</v>
      </c>
    </row>
    <row r="166" spans="1:27" ht="28.5" customHeight="1">
      <c r="A166" s="43" t="s">
        <v>615</v>
      </c>
      <c r="B166" s="35" t="str">
        <f>VLOOKUP($A166,請求書等医療機関一覧用!$B:$AO,B$4,FALSE)</f>
        <v>みらい平こどもクリニック</v>
      </c>
      <c r="C166" s="45" t="str">
        <f>VLOOKUP($A166,請求書等医療機関一覧用!$B:$AO,C$4,FALSE)</f>
        <v>つくばみらい市</v>
      </c>
      <c r="D166" s="45" t="str">
        <f>VLOOKUP($A166,請求書等医療機関一覧用!$B:$AO,D$4,FALSE)</f>
        <v>0297-47-2251</v>
      </c>
      <c r="E166" s="45" t="str">
        <f>IF(VLOOKUP($A166,請求書等医療機関一覧用!$B:$AO,E$4,FALSE)="○","ロ","")</f>
        <v>ロ</v>
      </c>
      <c r="F166" s="45" t="str">
        <f>IF(VLOOKUP($A166,請求書等医療機関一覧用!$B:$AO,F$4,FALSE)="○","ヒ","")</f>
        <v>ヒ</v>
      </c>
      <c r="G166" s="45" t="str">
        <f>IF(VLOOKUP($A166,請求書等医療機関一覧用!$B:$AO,G$4,FALSE)="○","小肺","")</f>
        <v>小肺</v>
      </c>
      <c r="H166" s="45" t="str">
        <f>IF(VLOOKUP($A166,請求書等医療機関一覧用!$B:$AO,H$4,FALSE)="○","Ｂ肝","")</f>
        <v>Ｂ肝</v>
      </c>
      <c r="I166" s="45" t="str">
        <f>IF(VLOOKUP($A166,請求書等医療機関一覧用!$B:$AO,I$4,FALSE)="○","五","")</f>
        <v>五</v>
      </c>
      <c r="J166" s="45" t="str">
        <f>IF(VLOOKUP($A166,請求書等医療機関一覧用!$B:$AO,J$4,FALSE)="○","BCG","")</f>
        <v>BCG</v>
      </c>
      <c r="K166" s="45" t="str">
        <f>IF(VLOOKUP($A166,請求書等医療機関一覧用!$B:$AO,K$4,FALSE)="○","MR","")</f>
        <v>MR</v>
      </c>
      <c r="L166" s="45" t="str">
        <f>IF(VLOOKUP($A166,請求書等医療機関一覧用!$B:$AO,L$4,FALSE)="○","水","")</f>
        <v>水</v>
      </c>
      <c r="M166" s="45" t="str">
        <f>IF(VLOOKUP($A166,請求書等医療機関一覧用!$B:$AO,M$4,FALSE)="○","日","")</f>
        <v>日</v>
      </c>
      <c r="N166" s="45" t="str">
        <f>IF(VLOOKUP($A166,請求書等医療機関一覧用!$B:$AO,N$4,FALSE)="○","二","")</f>
        <v>二</v>
      </c>
      <c r="O166" s="45" t="str">
        <f>IF(VLOOKUP($A166,請求書等医療機関一覧用!$B:$AO,O$4,FALSE)="○","ＨPV","")</f>
        <v>ＨPV</v>
      </c>
      <c r="P166" s="45" t="str">
        <f>IF(VLOOKUP($A166,請求書等医療機関一覧用!$B:$AO,P$4,FALSE)="○","RS","")</f>
        <v/>
      </c>
      <c r="Q166" s="325" t="str">
        <f>IF(VLOOKUP($A166,請求書等医療機関一覧用!$B:$AO,Q$4,FALSE)="○","小イ不","")</f>
        <v>小イ不</v>
      </c>
      <c r="R166" s="325" t="str">
        <f>IF(VLOOKUP($A166,請求書等医療機関一覧用!$B:$AO,R$4,FALSE)="○","小イ生","")</f>
        <v>小イ生</v>
      </c>
      <c r="S166" s="45" t="str">
        <f>IF(VLOOKUP($A166,請求書等医療機関一覧用!$B:$AO,S$4,FALSE)="○","お","")</f>
        <v>お</v>
      </c>
      <c r="T166" s="45" t="str">
        <f>IF(VLOOKUP($A166,請求書等医療機関一覧用!$B:$AO,T$4,FALSE)="○","高肺","")</f>
        <v/>
      </c>
      <c r="U166" s="45" t="str">
        <f>IF(VLOOKUP($A166,請求書等医療機関一覧用!$B:$AO,U$4,FALSE)="○","帯生","")</f>
        <v/>
      </c>
      <c r="V166" s="45" t="str">
        <f>IF(VLOOKUP($A166,請求書等医療機関一覧用!$B:$AO,V$4,FALSE)="○","帯不","")</f>
        <v/>
      </c>
      <c r="W166" s="325" t="str">
        <f>IF(VLOOKUP($A166,請求書等医療機関一覧用!$B:$AO,W$4,FALSE)="○","高イ不","")</f>
        <v/>
      </c>
      <c r="X166" s="325" t="str">
        <f>IF(VLOOKUP($A166,請求書等医療機関一覧用!$B:$AO,X$4,FALSE)="○","高イ高","")</f>
        <v/>
      </c>
      <c r="Y166" s="45" t="str">
        <f>IF(VLOOKUP($A166,請求書等医療機関一覧用!$B:$AO,Y$4,FALSE)="○","コ","")</f>
        <v/>
      </c>
      <c r="Z166" s="36" t="str">
        <f>IF(VLOOKUP($A166,請求書等医療機関一覧用!$B:$AO,Z$4,FALSE)="","",VLOOKUP($A166,請求書等医療機関一覧用!$B:$AO,Z$4,FALSE))</f>
        <v/>
      </c>
      <c r="AA166">
        <f t="shared" si="7"/>
        <v>12</v>
      </c>
    </row>
    <row r="167" spans="1:27" ht="28.5">
      <c r="A167" s="43" t="s">
        <v>616</v>
      </c>
      <c r="B167" s="35" t="str">
        <f>VLOOKUP($A167,請求書等医療機関一覧用!$B:$AO,B$4,FALSE)</f>
        <v>みらいの森キッズクリニック</v>
      </c>
      <c r="C167" s="45" t="str">
        <f>VLOOKUP($A167,請求書等医療機関一覧用!$B:$AO,C$4,FALSE)</f>
        <v>つくばみらい市</v>
      </c>
      <c r="D167" s="45" t="str">
        <f>VLOOKUP($A167,請求書等医療機関一覧用!$B:$AO,D$4,FALSE)</f>
        <v>0297-21-9342</v>
      </c>
      <c r="E167" s="45" t="str">
        <f>IF(VLOOKUP($A167,請求書等医療機関一覧用!$B:$AO,E$4,FALSE)="○","ロ","")</f>
        <v>ロ</v>
      </c>
      <c r="F167" s="45" t="str">
        <f>IF(VLOOKUP($A167,請求書等医療機関一覧用!$B:$AO,F$4,FALSE)="○","ヒ","")</f>
        <v/>
      </c>
      <c r="G167" s="45" t="str">
        <f>IF(VLOOKUP($A167,請求書等医療機関一覧用!$B:$AO,G$4,FALSE)="○","小肺","")</f>
        <v>小肺</v>
      </c>
      <c r="H167" s="45" t="str">
        <f>IF(VLOOKUP($A167,請求書等医療機関一覧用!$B:$AO,H$4,FALSE)="○","Ｂ肝","")</f>
        <v>Ｂ肝</v>
      </c>
      <c r="I167" s="45" t="str">
        <f>IF(VLOOKUP($A167,請求書等医療機関一覧用!$B:$AO,I$4,FALSE)="○","五","")</f>
        <v>五</v>
      </c>
      <c r="J167" s="45" t="str">
        <f>IF(VLOOKUP($A167,請求書等医療機関一覧用!$B:$AO,J$4,FALSE)="○","BCG","")</f>
        <v>BCG</v>
      </c>
      <c r="K167" s="45" t="str">
        <f>IF(VLOOKUP($A167,請求書等医療機関一覧用!$B:$AO,K$4,FALSE)="○","MR","")</f>
        <v>MR</v>
      </c>
      <c r="L167" s="45" t="str">
        <f>IF(VLOOKUP($A167,請求書等医療機関一覧用!$B:$AO,L$4,FALSE)="○","水","")</f>
        <v>水</v>
      </c>
      <c r="M167" s="45" t="str">
        <f>IF(VLOOKUP($A167,請求書等医療機関一覧用!$B:$AO,M$4,FALSE)="○","日","")</f>
        <v>日</v>
      </c>
      <c r="N167" s="45" t="str">
        <f>IF(VLOOKUP($A167,請求書等医療機関一覧用!$B:$AO,N$4,FALSE)="○","二","")</f>
        <v>二</v>
      </c>
      <c r="O167" s="45" t="str">
        <f>IF(VLOOKUP($A167,請求書等医療機関一覧用!$B:$AO,O$4,FALSE)="○","ＨPV","")</f>
        <v>ＨPV</v>
      </c>
      <c r="P167" s="45" t="str">
        <f>IF(VLOOKUP($A167,請求書等医療機関一覧用!$B:$AO,P$4,FALSE)="○","RS","")</f>
        <v/>
      </c>
      <c r="Q167" s="325" t="str">
        <f>IF(VLOOKUP($A167,請求書等医療機関一覧用!$B:$AO,Q$4,FALSE)="○","小イ不","")</f>
        <v>小イ不</v>
      </c>
      <c r="R167" s="325" t="str">
        <f>IF(VLOOKUP($A167,請求書等医療機関一覧用!$B:$AO,R$4,FALSE)="○","小イ生","")</f>
        <v>小イ生</v>
      </c>
      <c r="S167" s="45" t="str">
        <f>IF(VLOOKUP($A167,請求書等医療機関一覧用!$B:$AO,S$4,FALSE)="○","お","")</f>
        <v>お</v>
      </c>
      <c r="T167" s="45" t="str">
        <f>IF(VLOOKUP($A167,請求書等医療機関一覧用!$B:$AO,T$4,FALSE)="○","高肺","")</f>
        <v/>
      </c>
      <c r="U167" s="45" t="str">
        <f>IF(VLOOKUP($A167,請求書等医療機関一覧用!$B:$AO,U$4,FALSE)="○","帯生","")</f>
        <v/>
      </c>
      <c r="V167" s="45" t="str">
        <f>IF(VLOOKUP($A167,請求書等医療機関一覧用!$B:$AO,V$4,FALSE)="○","帯不","")</f>
        <v/>
      </c>
      <c r="W167" s="325" t="str">
        <f>IF(VLOOKUP($A167,請求書等医療機関一覧用!$B:$AO,W$4,FALSE)="○","高イ不","")</f>
        <v/>
      </c>
      <c r="X167" s="325" t="str">
        <f>IF(VLOOKUP($A167,請求書等医療機関一覧用!$B:$AO,X$4,FALSE)="○","高イ高","")</f>
        <v/>
      </c>
      <c r="Y167" s="45" t="str">
        <f>IF(VLOOKUP($A167,請求書等医療機関一覧用!$B:$AO,Y$4,FALSE)="○","コ","")</f>
        <v/>
      </c>
      <c r="Z167" s="36" t="str">
        <f>IF(VLOOKUP($A167,請求書等医療機関一覧用!$B:$AO,Z$4,FALSE)="","",VLOOKUP($A167,請求書等医療機関一覧用!$B:$AO,Z$4,FALSE))</f>
        <v/>
      </c>
      <c r="AA167">
        <f t="shared" si="7"/>
        <v>13</v>
      </c>
    </row>
    <row r="168" spans="1:27">
      <c r="A168" s="43" t="s">
        <v>618</v>
      </c>
      <c r="B168" s="35" t="str">
        <f>VLOOKUP($A168,請求書等医療機関一覧用!$B:$AO,B$4,FALSE)</f>
        <v>谷井田医院</v>
      </c>
      <c r="C168" s="45" t="str">
        <f>VLOOKUP($A168,請求書等医療機関一覧用!$B:$AO,C$4,FALSE)</f>
        <v>つくばみらい市</v>
      </c>
      <c r="D168" s="45" t="str">
        <f>VLOOKUP($A168,請求書等医療機関一覧用!$B:$AO,D$4,FALSE)</f>
        <v>0297-57-0500</v>
      </c>
      <c r="E168" s="45" t="str">
        <f>IF(VLOOKUP($A168,請求書等医療機関一覧用!$B:$AO,E$4,FALSE)="○","ロ","")</f>
        <v>ロ</v>
      </c>
      <c r="F168" s="45" t="str">
        <f>IF(VLOOKUP($A168,請求書等医療機関一覧用!$B:$AO,F$4,FALSE)="○","ヒ","")</f>
        <v>ヒ</v>
      </c>
      <c r="G168" s="45" t="str">
        <f>IF(VLOOKUP($A168,請求書等医療機関一覧用!$B:$AO,G$4,FALSE)="○","小肺","")</f>
        <v>小肺</v>
      </c>
      <c r="H168" s="45" t="str">
        <f>IF(VLOOKUP($A168,請求書等医療機関一覧用!$B:$AO,H$4,FALSE)="○","Ｂ肝","")</f>
        <v>Ｂ肝</v>
      </c>
      <c r="I168" s="45" t="str">
        <f>IF(VLOOKUP($A168,請求書等医療機関一覧用!$B:$AO,I$4,FALSE)="○","五","")</f>
        <v>五</v>
      </c>
      <c r="J168" s="45" t="str">
        <f>IF(VLOOKUP($A168,請求書等医療機関一覧用!$B:$AO,J$4,FALSE)="○","BCG","")</f>
        <v>BCG</v>
      </c>
      <c r="K168" s="45" t="str">
        <f>IF(VLOOKUP($A168,請求書等医療機関一覧用!$B:$AO,K$4,FALSE)="○","MR","")</f>
        <v>MR</v>
      </c>
      <c r="L168" s="45" t="str">
        <f>IF(VLOOKUP($A168,請求書等医療機関一覧用!$B:$AO,L$4,FALSE)="○","水","")</f>
        <v>水</v>
      </c>
      <c r="M168" s="45" t="str">
        <f>IF(VLOOKUP($A168,請求書等医療機関一覧用!$B:$AO,M$4,FALSE)="○","日","")</f>
        <v>日</v>
      </c>
      <c r="N168" s="45" t="str">
        <f>IF(VLOOKUP($A168,請求書等医療機関一覧用!$B:$AO,N$4,FALSE)="○","二","")</f>
        <v>二</v>
      </c>
      <c r="O168" s="45" t="str">
        <f>IF(VLOOKUP($A168,請求書等医療機関一覧用!$B:$AO,O$4,FALSE)="○","ＨPV","")</f>
        <v>ＨPV</v>
      </c>
      <c r="P168" s="45" t="str">
        <f>IF(VLOOKUP($A168,請求書等医療機関一覧用!$B:$AO,P$4,FALSE)="○","RS","")</f>
        <v/>
      </c>
      <c r="Q168" s="325" t="str">
        <f>IF(VLOOKUP($A168,請求書等医療機関一覧用!$B:$AO,Q$4,FALSE)="○","小イ不","")</f>
        <v>小イ不</v>
      </c>
      <c r="R168" s="325" t="str">
        <f>IF(VLOOKUP($A168,請求書等医療機関一覧用!$B:$AO,R$4,FALSE)="○","小イ生","")</f>
        <v/>
      </c>
      <c r="S168" s="45" t="str">
        <f>IF(VLOOKUP($A168,請求書等医療機関一覧用!$B:$AO,S$4,FALSE)="○","お","")</f>
        <v>お</v>
      </c>
      <c r="T168" s="45" t="str">
        <f>IF(VLOOKUP($A168,請求書等医療機関一覧用!$B:$AO,T$4,FALSE)="○","高肺","")</f>
        <v>高肺</v>
      </c>
      <c r="U168" s="45" t="str">
        <f>IF(VLOOKUP($A168,請求書等医療機関一覧用!$B:$AO,U$4,FALSE)="○","帯生","")</f>
        <v>帯生</v>
      </c>
      <c r="V168" s="45" t="str">
        <f>IF(VLOOKUP($A168,請求書等医療機関一覧用!$B:$AO,V$4,FALSE)="○","帯不","")</f>
        <v>帯不</v>
      </c>
      <c r="W168" s="325" t="str">
        <f>IF(VLOOKUP($A168,請求書等医療機関一覧用!$B:$AO,W$4,FALSE)="○","高イ不","")</f>
        <v>高イ不</v>
      </c>
      <c r="X168" s="325" t="str">
        <f>IF(VLOOKUP($A168,請求書等医療機関一覧用!$B:$AO,X$4,FALSE)="○","高イ高","")</f>
        <v>高イ高</v>
      </c>
      <c r="Y168" s="45" t="str">
        <f>IF(VLOOKUP($A168,請求書等医療機関一覧用!$B:$AO,Y$4,FALSE)="○","コ","")</f>
        <v>コ</v>
      </c>
      <c r="Z168" s="36" t="str">
        <f>IF(VLOOKUP($A168,請求書等医療機関一覧用!$B:$AO,Z$4,FALSE)="","",VLOOKUP($A168,請求書等医療機関一覧用!$B:$AO,Z$4,FALSE))</f>
        <v/>
      </c>
      <c r="AA168">
        <f t="shared" si="7"/>
        <v>14</v>
      </c>
    </row>
  </sheetData>
  <mergeCells count="8">
    <mergeCell ref="B154:Z154"/>
    <mergeCell ref="B75:Z75"/>
    <mergeCell ref="B145:Z145"/>
    <mergeCell ref="B1:Z1"/>
    <mergeCell ref="B6:Z6"/>
    <mergeCell ref="B17:Z17"/>
    <mergeCell ref="B31:Z31"/>
    <mergeCell ref="B34:Z34"/>
  </mergeCells>
  <phoneticPr fontId="4"/>
  <conditionalFormatting sqref="B7:AA16">
    <cfRule type="expression" dxfId="30" priority="41">
      <formula>MOD($AA7,2)=1</formula>
    </cfRule>
  </conditionalFormatting>
  <conditionalFormatting sqref="B18:AA30">
    <cfRule type="expression" dxfId="29" priority="38">
      <formula>MOD($AA18,2)=1</formula>
    </cfRule>
  </conditionalFormatting>
  <conditionalFormatting sqref="B35:AA74">
    <cfRule type="expression" dxfId="28" priority="37">
      <formula>MOD($AA35,2)=1</formula>
    </cfRule>
  </conditionalFormatting>
  <conditionalFormatting sqref="B146:AA153">
    <cfRule type="expression" dxfId="27" priority="35">
      <formula>MOD($AA146,2)=1</formula>
    </cfRule>
  </conditionalFormatting>
  <conditionalFormatting sqref="AA155:AA168">
    <cfRule type="expression" dxfId="26" priority="34">
      <formula>MOD($AA155,2)=0</formula>
    </cfRule>
  </conditionalFormatting>
  <conditionalFormatting sqref="A32:A33">
    <cfRule type="duplicateValues" dxfId="25" priority="21"/>
  </conditionalFormatting>
  <conditionalFormatting sqref="A35:A74">
    <cfRule type="duplicateValues" dxfId="24" priority="19"/>
  </conditionalFormatting>
  <conditionalFormatting sqref="A146:A153">
    <cfRule type="duplicateValues" dxfId="23" priority="16"/>
  </conditionalFormatting>
  <conditionalFormatting sqref="A155:A168">
    <cfRule type="duplicateValues" dxfId="22" priority="14"/>
  </conditionalFormatting>
  <conditionalFormatting sqref="A7:A16">
    <cfRule type="duplicateValues" dxfId="21" priority="54"/>
  </conditionalFormatting>
  <conditionalFormatting sqref="A76:A144">
    <cfRule type="expression" dxfId="20" priority="7">
      <formula>ISEVEN(ROW())</formula>
    </cfRule>
  </conditionalFormatting>
  <conditionalFormatting sqref="B76:AA144">
    <cfRule type="expression" dxfId="19" priority="3">
      <formula>MOD($AA76,2)=1</formula>
    </cfRule>
    <cfRule type="expression" dxfId="18" priority="4">
      <formula>MOD($B$76,2)=1</formula>
    </cfRule>
  </conditionalFormatting>
  <conditionalFormatting sqref="B155:AA168">
    <cfRule type="expression" dxfId="17" priority="2">
      <formula>MOD($AA155,2)=1</formula>
    </cfRule>
  </conditionalFormatting>
  <conditionalFormatting sqref="A18:A30">
    <cfRule type="duplicateValues" dxfId="16" priority="57"/>
  </conditionalFormatting>
  <conditionalFormatting sqref="B32:AA33">
    <cfRule type="expression" dxfId="15" priority="1">
      <formula>MOD($AA32,2)=1</formula>
    </cfRule>
  </conditionalFormatting>
  <printOptions horizontalCentered="1"/>
  <pageMargins left="0.39370078740157483" right="0.39370078740157483" top="0.39370078740157483" bottom="0.39370078740157483" header="0" footer="0"/>
  <pageSetup paperSize="8" scale="81" fitToHeight="0" orientation="portrait" r:id="rId1"/>
  <headerFooter>
    <oddFooter>&amp;C&amp;"BIZ UDPゴシック,標準"&amp;P / &amp;N ページ</oddFooter>
  </headerFooter>
  <rowBreaks count="2" manualBreakCount="2">
    <brk id="103" min="1" max="25" man="1"/>
    <brk id="155" min="1" max="2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3BE98-BDF3-4288-A730-481DBBC72310}">
  <sheetPr codeName="Sheet18">
    <pageSetUpPr fitToPage="1"/>
  </sheetPr>
  <dimension ref="A1:AB171"/>
  <sheetViews>
    <sheetView view="pageBreakPreview" topLeftCell="A73" zoomScale="70" zoomScaleNormal="60" zoomScaleSheetLayoutView="70" workbookViewId="0">
      <selection activeCell="P80" sqref="P80"/>
    </sheetView>
  </sheetViews>
  <sheetFormatPr defaultRowHeight="24"/>
  <cols>
    <col min="1" max="1" width="10" style="42" customWidth="1"/>
    <col min="2" max="2" width="31.625" customWidth="1"/>
    <col min="3" max="3" width="11.25" style="44" customWidth="1"/>
    <col min="4" max="4" width="13" style="4" customWidth="1"/>
    <col min="5" max="16" width="6.375" customWidth="1"/>
    <col min="17" max="18" width="6.375" style="19" customWidth="1"/>
    <col min="19" max="22" width="6.375" customWidth="1"/>
    <col min="23" max="24" width="6.375" style="19" customWidth="1"/>
    <col min="25" max="25" width="6.375" customWidth="1"/>
    <col min="26" max="26" width="13.875" customWidth="1"/>
  </cols>
  <sheetData>
    <row r="1" spans="1:28" ht="66" customHeight="1">
      <c r="B1" s="708" t="s">
        <v>2026</v>
      </c>
      <c r="C1" s="708"/>
      <c r="D1" s="708"/>
      <c r="E1" s="708"/>
      <c r="F1" s="708"/>
      <c r="G1" s="708"/>
      <c r="H1" s="708"/>
      <c r="I1" s="708"/>
      <c r="J1" s="708"/>
      <c r="K1" s="708"/>
      <c r="L1" s="708"/>
      <c r="M1" s="708"/>
      <c r="N1" s="708"/>
      <c r="O1" s="708"/>
      <c r="P1" s="708"/>
      <c r="Q1" s="708"/>
      <c r="R1" s="708"/>
      <c r="S1" s="708"/>
      <c r="T1" s="708"/>
      <c r="U1" s="708"/>
      <c r="V1" s="708"/>
      <c r="W1" s="708"/>
      <c r="X1" s="708"/>
      <c r="Y1" s="708"/>
      <c r="Z1" s="708"/>
      <c r="AB1" t="s">
        <v>987</v>
      </c>
    </row>
    <row r="2" spans="1:28" ht="30.75" customHeight="1">
      <c r="B2" s="709" t="s">
        <v>1934</v>
      </c>
      <c r="C2" s="710"/>
      <c r="D2" s="710"/>
      <c r="E2" s="710"/>
      <c r="F2" s="710"/>
      <c r="G2" s="710"/>
      <c r="H2" s="710"/>
      <c r="I2" s="710"/>
      <c r="J2" s="710"/>
      <c r="K2" s="710"/>
      <c r="L2" s="710"/>
      <c r="M2" s="710"/>
      <c r="N2" s="710"/>
      <c r="O2" s="710"/>
      <c r="P2" s="710"/>
      <c r="Q2" s="710"/>
      <c r="R2" s="710"/>
      <c r="S2" s="710"/>
      <c r="T2" s="710"/>
      <c r="U2" s="710"/>
      <c r="V2" s="710"/>
      <c r="W2" s="710"/>
      <c r="X2" s="710"/>
      <c r="Y2" s="710"/>
      <c r="Z2" s="343"/>
    </row>
    <row r="3" spans="1:28" ht="45.75" customHeight="1">
      <c r="B3" s="711" t="s">
        <v>1935</v>
      </c>
      <c r="C3" s="711"/>
      <c r="D3" s="711"/>
      <c r="E3" s="711"/>
      <c r="F3" s="711"/>
      <c r="G3" s="711"/>
      <c r="H3" s="711"/>
      <c r="I3" s="711"/>
      <c r="J3" s="711"/>
      <c r="K3" s="711"/>
      <c r="L3" s="711"/>
      <c r="M3" s="711"/>
      <c r="N3" s="711"/>
      <c r="O3" s="711"/>
      <c r="P3" s="711"/>
      <c r="Q3" s="711"/>
      <c r="R3" s="711"/>
      <c r="S3" s="711"/>
      <c r="T3" s="711"/>
      <c r="U3" s="711"/>
      <c r="V3" s="711"/>
      <c r="W3" s="711"/>
      <c r="X3" s="711"/>
      <c r="Y3" s="711"/>
      <c r="Z3" s="711"/>
    </row>
    <row r="4" spans="1:28" ht="57" customHeight="1">
      <c r="B4" s="711" t="s">
        <v>1961</v>
      </c>
      <c r="C4" s="711"/>
      <c r="D4" s="711"/>
      <c r="E4" s="711"/>
      <c r="F4" s="711"/>
      <c r="G4" s="711"/>
      <c r="H4" s="711"/>
      <c r="I4" s="711"/>
      <c r="J4" s="711"/>
      <c r="K4" s="711"/>
      <c r="L4" s="711"/>
      <c r="M4" s="711"/>
      <c r="N4" s="711"/>
      <c r="O4" s="711"/>
      <c r="P4" s="711"/>
      <c r="Q4" s="711"/>
      <c r="R4" s="711"/>
      <c r="S4" s="711"/>
      <c r="T4" s="711"/>
      <c r="U4" s="711"/>
      <c r="V4" s="711"/>
      <c r="W4" s="711"/>
      <c r="X4" s="711"/>
      <c r="Y4" s="711"/>
      <c r="Z4" s="711"/>
      <c r="AB4" t="s">
        <v>988</v>
      </c>
    </row>
    <row r="5" spans="1:28" ht="22.5" hidden="1" customHeight="1">
      <c r="B5" s="32">
        <v>43</v>
      </c>
      <c r="C5" s="32">
        <v>52</v>
      </c>
      <c r="D5" s="32">
        <v>8</v>
      </c>
      <c r="E5" s="32">
        <v>14</v>
      </c>
      <c r="F5" s="32">
        <v>15</v>
      </c>
      <c r="G5" s="32">
        <v>16</v>
      </c>
      <c r="H5" s="32">
        <v>17</v>
      </c>
      <c r="I5" s="32">
        <v>18</v>
      </c>
      <c r="J5" s="32">
        <v>21</v>
      </c>
      <c r="K5" s="32">
        <v>22</v>
      </c>
      <c r="L5" s="32">
        <v>25</v>
      </c>
      <c r="M5" s="32">
        <v>26</v>
      </c>
      <c r="N5" s="32">
        <v>27</v>
      </c>
      <c r="O5" s="32">
        <v>28</v>
      </c>
      <c r="P5" s="32">
        <v>29</v>
      </c>
      <c r="Q5" s="32">
        <v>30</v>
      </c>
      <c r="R5" s="32">
        <v>31</v>
      </c>
      <c r="S5" s="32">
        <v>32</v>
      </c>
      <c r="T5" s="32">
        <v>34</v>
      </c>
      <c r="U5" s="32">
        <v>35</v>
      </c>
      <c r="V5" s="32">
        <v>36</v>
      </c>
      <c r="W5" s="32">
        <v>37</v>
      </c>
      <c r="X5" s="32">
        <v>38</v>
      </c>
      <c r="Y5" s="32">
        <v>39</v>
      </c>
      <c r="Z5" s="33">
        <v>54</v>
      </c>
      <c r="AA5" s="7"/>
      <c r="AB5" s="7"/>
    </row>
    <row r="6" spans="1:28" ht="51.75" customHeight="1">
      <c r="B6" s="706" t="s">
        <v>1960</v>
      </c>
      <c r="C6" s="706" t="s">
        <v>1963</v>
      </c>
      <c r="D6" s="706" t="s">
        <v>1930</v>
      </c>
      <c r="E6" s="713" t="s">
        <v>1931</v>
      </c>
      <c r="F6" s="713"/>
      <c r="G6" s="713"/>
      <c r="H6" s="713"/>
      <c r="I6" s="713"/>
      <c r="J6" s="713"/>
      <c r="K6" s="713"/>
      <c r="L6" s="713"/>
      <c r="M6" s="713"/>
      <c r="N6" s="713"/>
      <c r="O6" s="713"/>
      <c r="P6" s="345" t="s">
        <v>1929</v>
      </c>
      <c r="Q6" s="713" t="s">
        <v>1931</v>
      </c>
      <c r="R6" s="713"/>
      <c r="S6" s="713"/>
      <c r="T6" s="712" t="s">
        <v>1928</v>
      </c>
      <c r="U6" s="712"/>
      <c r="V6" s="712"/>
      <c r="W6" s="712"/>
      <c r="X6" s="712"/>
      <c r="Y6" s="712"/>
      <c r="Z6" s="718" t="s">
        <v>1942</v>
      </c>
      <c r="AA6" s="7"/>
      <c r="AB6" s="7"/>
    </row>
    <row r="7" spans="1:28" ht="37.5" customHeight="1">
      <c r="B7" s="706"/>
      <c r="C7" s="706"/>
      <c r="D7" s="706"/>
      <c r="E7" s="705" t="s">
        <v>1913</v>
      </c>
      <c r="F7" s="705" t="s">
        <v>1914</v>
      </c>
      <c r="G7" s="705" t="s">
        <v>1915</v>
      </c>
      <c r="H7" s="705" t="s">
        <v>1916</v>
      </c>
      <c r="I7" s="707" t="s">
        <v>1917</v>
      </c>
      <c r="J7" s="705" t="s">
        <v>1618</v>
      </c>
      <c r="K7" s="705" t="s">
        <v>1619</v>
      </c>
      <c r="L7" s="705" t="s">
        <v>1918</v>
      </c>
      <c r="M7" s="705" t="s">
        <v>1919</v>
      </c>
      <c r="N7" s="705" t="s">
        <v>1920</v>
      </c>
      <c r="O7" s="705" t="s">
        <v>1921</v>
      </c>
      <c r="P7" s="705" t="s">
        <v>1629</v>
      </c>
      <c r="Q7" s="716" t="s">
        <v>1927</v>
      </c>
      <c r="R7" s="716"/>
      <c r="S7" s="705" t="s">
        <v>1922</v>
      </c>
      <c r="T7" s="705" t="s">
        <v>1923</v>
      </c>
      <c r="U7" s="714" t="s">
        <v>1954</v>
      </c>
      <c r="V7" s="714"/>
      <c r="W7" s="715" t="s">
        <v>1926</v>
      </c>
      <c r="X7" s="715"/>
      <c r="Y7" s="717" t="s">
        <v>1959</v>
      </c>
      <c r="Z7" s="713"/>
    </row>
    <row r="8" spans="1:28" ht="121.5" customHeight="1">
      <c r="B8" s="706"/>
      <c r="C8" s="706"/>
      <c r="D8" s="706"/>
      <c r="E8" s="705"/>
      <c r="F8" s="705"/>
      <c r="G8" s="705"/>
      <c r="H8" s="705"/>
      <c r="I8" s="707"/>
      <c r="J8" s="705"/>
      <c r="K8" s="705"/>
      <c r="L8" s="705"/>
      <c r="M8" s="705"/>
      <c r="N8" s="705"/>
      <c r="O8" s="705"/>
      <c r="P8" s="705"/>
      <c r="Q8" s="348" t="s">
        <v>1924</v>
      </c>
      <c r="R8" s="347" t="s">
        <v>1932</v>
      </c>
      <c r="S8" s="705"/>
      <c r="T8" s="705"/>
      <c r="U8" s="344" t="s">
        <v>1925</v>
      </c>
      <c r="V8" s="348" t="s">
        <v>1924</v>
      </c>
      <c r="W8" s="348" t="s">
        <v>1924</v>
      </c>
      <c r="X8" s="346" t="s">
        <v>1933</v>
      </c>
      <c r="Y8" s="717"/>
      <c r="Z8" s="713"/>
    </row>
    <row r="9" spans="1:28">
      <c r="B9" s="693" t="s">
        <v>1944</v>
      </c>
      <c r="C9" s="694"/>
      <c r="D9" s="694"/>
      <c r="E9" s="694"/>
      <c r="F9" s="694"/>
      <c r="G9" s="694"/>
      <c r="H9" s="694"/>
      <c r="I9" s="694"/>
      <c r="J9" s="694"/>
      <c r="K9" s="694"/>
      <c r="L9" s="694"/>
      <c r="M9" s="694"/>
      <c r="N9" s="694"/>
      <c r="O9" s="694"/>
      <c r="P9" s="694"/>
      <c r="Q9" s="694"/>
      <c r="R9" s="694"/>
      <c r="S9" s="694"/>
      <c r="T9" s="694"/>
      <c r="U9" s="694"/>
      <c r="V9" s="694"/>
      <c r="W9" s="694"/>
      <c r="X9" s="694"/>
      <c r="Y9" s="694"/>
      <c r="Z9" s="695"/>
    </row>
    <row r="10" spans="1:28" ht="30" customHeight="1">
      <c r="A10" s="43" t="s">
        <v>484</v>
      </c>
      <c r="B10" s="323" t="str">
        <f>VLOOKUP($A10,請求書等医療機関一覧用!$B:$AR,B$5,FALSE)</f>
        <v>Atsushi Clinic</v>
      </c>
      <c r="C10" s="39" t="str">
        <f>VLOOKUP($A10,請求書等医療機関一覧用!$B:$BA,C$5,FALSE)</f>
        <v>Tamiyama</v>
      </c>
      <c r="D10" s="39" t="str">
        <f>VLOOKUP($A10,請求書等医療機関一覧用!$B:$AO,D$5,FALSE)</f>
        <v>850-7878</v>
      </c>
      <c r="E10" s="39" t="str">
        <f>IF(VLOOKUP($A10,請求書等医療機関一覧用!$B:$AO,E$5,FALSE)="○","R","")</f>
        <v/>
      </c>
      <c r="F10" s="39" t="str">
        <f>IF(VLOOKUP($A10,請求書等医療機関一覧用!$B:$AO,F$5,FALSE)="○","H","")</f>
        <v>H</v>
      </c>
      <c r="G10" s="39" t="str">
        <f>IF(VLOOKUP($A10,請求書等医療機関一覧用!$B:$AO,G$5,FALSE)="○","P","")</f>
        <v>P</v>
      </c>
      <c r="H10" s="39" t="str">
        <f>IF(VLOOKUP($A10,請求書等医療機関一覧用!$B:$AO,H$5,FALSE)="○","HB","")</f>
        <v/>
      </c>
      <c r="I10" s="39" t="str">
        <f>IF(VLOOKUP($A10,請求書等医療機関一覧用!$B:$AO,I$5,FALSE)="○","5/1","")</f>
        <v>5/1</v>
      </c>
      <c r="J10" s="39" t="str">
        <f>IF(VLOOKUP($A10,請求書等医療機関一覧用!$B:$AO,J$5,FALSE)="○","BCG","")</f>
        <v/>
      </c>
      <c r="K10" s="39" t="str">
        <f>IF(VLOOKUP($A10,請求書等医療機関一覧用!$B:$AO,K$5,FALSE)="○","MR","")</f>
        <v>MR</v>
      </c>
      <c r="L10" s="39" t="str">
        <f>IF(VLOOKUP($A10,請求書等医療機関一覧用!$B:$AO,L$5,FALSE)="○","CP","")</f>
        <v>CP</v>
      </c>
      <c r="M10" s="39" t="str">
        <f>IF(VLOOKUP($A10,請求書等医療機関一覧用!$B:$AO,M$5,FALSE)="○","JE","")</f>
        <v>JE</v>
      </c>
      <c r="N10" s="39" t="str">
        <f>IF(VLOOKUP($A10,請求書等医療機関一覧用!$B:$AO,N$5,FALSE)="○","DT","")</f>
        <v>DT</v>
      </c>
      <c r="O10" s="39" t="str">
        <f>IF(VLOOKUP($A10,請求書等医療機関一覧用!$B:$AO,O$5,FALSE)="○","ＨPV","")</f>
        <v/>
      </c>
      <c r="P10" s="39" t="str">
        <f>IF(VLOOKUP($A10,請求書等医療機関一覧用!$B:$AO,P$5,FALSE)="○","RS","")</f>
        <v/>
      </c>
      <c r="Q10" s="259" t="str">
        <f>IF(VLOOKUP($A10,請求書等医療機関一覧用!$B:$AO,Q$5,FALSE)="○","IV","")</f>
        <v>IV</v>
      </c>
      <c r="R10" s="327" t="str">
        <f>IF(VLOOKUP($A10,請求書等医療機関一覧用!$B:$AO,R$5,FALSE)="○","LAV","")</f>
        <v/>
      </c>
      <c r="S10" s="39" t="str">
        <f>IF(VLOOKUP($A10,請求書等医療機関一覧用!$B:$AO,S$5,FALSE)="○","Mu","")</f>
        <v/>
      </c>
      <c r="T10" s="39" t="str">
        <f>IF(VLOOKUP($A10,請求書等医療機関一覧用!$B:$AO,T$5,FALSE)="○","PE","")</f>
        <v>PE</v>
      </c>
      <c r="U10" s="39" t="str">
        <f>IF(VLOOKUP($A10,請求書等医療機関一覧用!$B:$AO,U$5,FALSE)="○","LZV","")</f>
        <v>LZV</v>
      </c>
      <c r="V10" s="39" t="str">
        <f>IF(VLOOKUP($A10,請求書等医療機関一覧用!$B:$AO,V$5,FALSE)="○","inact","")</f>
        <v>inact</v>
      </c>
      <c r="W10" s="327" t="str">
        <f>IF(VLOOKUP($A10,請求書等医療機関一覧用!$B:$AO,W$5,FALSE)="○","F","")</f>
        <v>F</v>
      </c>
      <c r="X10" s="327" t="str">
        <f>IF(VLOOKUP($A10,請求書等医療機関一覧用!$B:$AO,X$5,FALSE)="○","HDF","")</f>
        <v>HDF</v>
      </c>
      <c r="Y10" s="39" t="str">
        <f>IF(VLOOKUP($A10,請求書等医療機関一覧用!$B:$AO,Y$5,FALSE)="○",Y11,"")</f>
        <v>C</v>
      </c>
      <c r="Z10" s="40" t="str">
        <f>IF(VLOOKUP($A10,請求書等医療機関一覧用!$B:$BC,Z$5,FALSE)="","",VLOOKUP($A10,請求書等医療機関一覧用!$B:$BC,Z$5,FALSE))</f>
        <v/>
      </c>
      <c r="AA10">
        <f t="shared" ref="AA10:AA19" si="0">ROW()-ROW($AA$9)</f>
        <v>1</v>
      </c>
    </row>
    <row r="11" spans="1:28" ht="30" customHeight="1">
      <c r="A11" s="43" t="s">
        <v>489</v>
      </c>
      <c r="B11" s="323" t="str">
        <f>VLOOKUP($A11,請求書等医療機関一覧用!$B:$AR,B$5,FALSE)</f>
        <v>Iimura  Clinic</v>
      </c>
      <c r="C11" s="39" t="str">
        <f>VLOOKUP($A11,請求書等医療機関一覧用!$B:$BA,C$5,FALSE)</f>
        <v>Hojo</v>
      </c>
      <c r="D11" s="39" t="str">
        <f>VLOOKUP($A11,請求書等医療機関一覧用!$B:$AO,D$5,FALSE)</f>
        <v>867-0068</v>
      </c>
      <c r="E11" s="39" t="str">
        <f>IF(VLOOKUP($A11,請求書等医療機関一覧用!$B:$AO,E$5,FALSE)="○","R","")</f>
        <v>R</v>
      </c>
      <c r="F11" s="39" t="str">
        <f>IF(VLOOKUP($A11,請求書等医療機関一覧用!$B:$AO,F$5,FALSE)="○","H","")</f>
        <v>H</v>
      </c>
      <c r="G11" s="39" t="str">
        <f>IF(VLOOKUP($A11,請求書等医療機関一覧用!$B:$AO,G$5,FALSE)="○","P","")</f>
        <v>P</v>
      </c>
      <c r="H11" s="39" t="str">
        <f>IF(VLOOKUP($A11,請求書等医療機関一覧用!$B:$AO,H$5,FALSE)="○","HB","")</f>
        <v>HB</v>
      </c>
      <c r="I11" s="39" t="str">
        <f>IF(VLOOKUP($A11,請求書等医療機関一覧用!$B:$AO,I$5,FALSE)="○","5/1","")</f>
        <v>5/1</v>
      </c>
      <c r="J11" s="39" t="str">
        <f>IF(VLOOKUP($A11,請求書等医療機関一覧用!$B:$AO,J$5,FALSE)="○","BCG","")</f>
        <v>BCG</v>
      </c>
      <c r="K11" s="39" t="str">
        <f>IF(VLOOKUP($A11,請求書等医療機関一覧用!$B:$AO,K$5,FALSE)="○","MR","")</f>
        <v>MR</v>
      </c>
      <c r="L11" s="39" t="str">
        <f>IF(VLOOKUP($A11,請求書等医療機関一覧用!$B:$AO,L$5,FALSE)="○","CP","")</f>
        <v>CP</v>
      </c>
      <c r="M11" s="39" t="str">
        <f>IF(VLOOKUP($A11,請求書等医療機関一覧用!$B:$AO,M$5,FALSE)="○","JE","")</f>
        <v>JE</v>
      </c>
      <c r="N11" s="39" t="str">
        <f>IF(VLOOKUP($A11,請求書等医療機関一覧用!$B:$AO,N$5,FALSE)="○","DT","")</f>
        <v>DT</v>
      </c>
      <c r="O11" s="39" t="str">
        <f>IF(VLOOKUP($A11,請求書等医療機関一覧用!$B:$AO,O$5,FALSE)="○","ＨPV","")</f>
        <v>ＨPV</v>
      </c>
      <c r="P11" s="39" t="str">
        <f>IF(VLOOKUP($A11,請求書等医療機関一覧用!$B:$AO,P$5,FALSE)="○","RS","")</f>
        <v>RS</v>
      </c>
      <c r="Q11" s="327" t="str">
        <f>IF(VLOOKUP($A11,請求書等医療機関一覧用!$B:$AO,Q$5,FALSE)="○","IV","")</f>
        <v>IV</v>
      </c>
      <c r="R11" s="327" t="str">
        <f>IF(VLOOKUP($A11,請求書等医療機関一覧用!$B:$AO,R$5,FALSE)="○","LAV","")</f>
        <v>LAV</v>
      </c>
      <c r="S11" s="39" t="str">
        <f>IF(VLOOKUP($A11,請求書等医療機関一覧用!$B:$AO,S$5,FALSE)="○","Mu","")</f>
        <v>Mu</v>
      </c>
      <c r="T11" s="39" t="str">
        <f>IF(VLOOKUP($A11,請求書等医療機関一覧用!$B:$AO,T$5,FALSE)="○","PE","")</f>
        <v>PE</v>
      </c>
      <c r="U11" s="39" t="str">
        <f>IF(VLOOKUP($A11,請求書等医療機関一覧用!$B:$AO,U$5,FALSE)="○","LZV","")</f>
        <v>LZV</v>
      </c>
      <c r="V11" s="39" t="str">
        <f>IF(VLOOKUP($A11,請求書等医療機関一覧用!$B:$AO,V$5,FALSE)="○","inact","")</f>
        <v>inact</v>
      </c>
      <c r="W11" s="327" t="str">
        <f>IF(VLOOKUP($A11,請求書等医療機関一覧用!$B:$AO,W$5,FALSE)="○","F","")</f>
        <v>F</v>
      </c>
      <c r="X11" s="327" t="str">
        <f>IF(VLOOKUP($A11,請求書等医療機関一覧用!$B:$AO,X$5,FALSE)="○","HDF","")</f>
        <v>HDF</v>
      </c>
      <c r="Y11" s="39" t="str">
        <f>IF(VLOOKUP($A11,請求書等医療機関一覧用!$B:$AO,Y$5,FALSE)="○","C","")</f>
        <v>C</v>
      </c>
      <c r="Z11" s="40" t="str">
        <f>IF(VLOOKUP($A11,請求書等医療機関一覧用!$B:$BC,Z$5,FALSE)="","",VLOOKUP($A11,請求書等医療機関一覧用!$B:$BC,Z$5,FALSE))</f>
        <v>English</v>
      </c>
      <c r="AA11">
        <f t="shared" si="0"/>
        <v>2</v>
      </c>
    </row>
    <row r="12" spans="1:28" ht="30" customHeight="1">
      <c r="A12" s="43" t="s">
        <v>505</v>
      </c>
      <c r="B12" s="323" t="str">
        <f>VLOOKUP($A12,請求書等医療機関一覧用!$B:$AR,B$5,FALSE)</f>
        <v>Ogura Clinic</v>
      </c>
      <c r="C12" s="39" t="str">
        <f>VLOOKUP($A12,請求書等医療機関一覧用!$B:$BA,C$5,FALSE)</f>
        <v>Numata</v>
      </c>
      <c r="D12" s="39" t="str">
        <f>VLOOKUP($A12,請求書等医療機関一覧用!$B:$AO,D$5,FALSE)</f>
        <v>866-0108</v>
      </c>
      <c r="E12" s="39" t="str">
        <f>IF(VLOOKUP($A12,請求書等医療機関一覧用!$B:$AO,E$5,FALSE)="○","R","")</f>
        <v>R</v>
      </c>
      <c r="F12" s="39" t="str">
        <f>IF(VLOOKUP($A12,請求書等医療機関一覧用!$B:$AO,F$5,FALSE)="○","H","")</f>
        <v>H</v>
      </c>
      <c r="G12" s="39" t="str">
        <f>IF(VLOOKUP($A12,請求書等医療機関一覧用!$B:$AO,G$5,FALSE)="○","P","")</f>
        <v>P</v>
      </c>
      <c r="H12" s="39" t="str">
        <f>IF(VLOOKUP($A12,請求書等医療機関一覧用!$B:$AO,H$5,FALSE)="○","HB","")</f>
        <v>HB</v>
      </c>
      <c r="I12" s="39" t="str">
        <f>IF(VLOOKUP($A12,請求書等医療機関一覧用!$B:$AO,I$5,FALSE)="○","5/1","")</f>
        <v>5/1</v>
      </c>
      <c r="J12" s="39" t="str">
        <f>IF(VLOOKUP($A12,請求書等医療機関一覧用!$B:$AO,J$5,FALSE)="○","BCG","")</f>
        <v>BCG</v>
      </c>
      <c r="K12" s="39" t="str">
        <f>IF(VLOOKUP($A12,請求書等医療機関一覧用!$B:$AO,K$5,FALSE)="○","MR","")</f>
        <v>MR</v>
      </c>
      <c r="L12" s="39" t="str">
        <f>IF(VLOOKUP($A12,請求書等医療機関一覧用!$B:$AO,L$5,FALSE)="○","CP","")</f>
        <v>CP</v>
      </c>
      <c r="M12" s="39" t="str">
        <f>IF(VLOOKUP($A12,請求書等医療機関一覧用!$B:$AO,M$5,FALSE)="○","JE","")</f>
        <v>JE</v>
      </c>
      <c r="N12" s="39" t="str">
        <f>IF(VLOOKUP($A12,請求書等医療機関一覧用!$B:$AO,N$5,FALSE)="○","DT","")</f>
        <v>DT</v>
      </c>
      <c r="O12" s="39" t="str">
        <f>IF(VLOOKUP($A12,請求書等医療機関一覧用!$B:$AO,O$5,FALSE)="○","ＨPV","")</f>
        <v>ＨPV</v>
      </c>
      <c r="P12" s="39" t="str">
        <f>IF(VLOOKUP($A12,請求書等医療機関一覧用!$B:$AO,P$5,FALSE)="○","RS","")</f>
        <v/>
      </c>
      <c r="Q12" s="327" t="str">
        <f>IF(VLOOKUP($A12,請求書等医療機関一覧用!$B:$AO,Q$5,FALSE)="○","IV","")</f>
        <v>IV</v>
      </c>
      <c r="R12" s="327" t="str">
        <f>IF(VLOOKUP($A12,請求書等医療機関一覧用!$B:$AO,R$5,FALSE)="○","LAV","")</f>
        <v/>
      </c>
      <c r="S12" s="39" t="str">
        <f>IF(VLOOKUP($A12,請求書等医療機関一覧用!$B:$AO,S$5,FALSE)="○","Mu","")</f>
        <v>Mu</v>
      </c>
      <c r="T12" s="39" t="str">
        <f>IF(VLOOKUP($A12,請求書等医療機関一覧用!$B:$AO,T$5,FALSE)="○","PE","")</f>
        <v>PE</v>
      </c>
      <c r="U12" s="39" t="str">
        <f>IF(VLOOKUP($A12,請求書等医療機関一覧用!$B:$AO,U$5,FALSE)="○","LZV","")</f>
        <v/>
      </c>
      <c r="V12" s="39" t="str">
        <f>IF(VLOOKUP($A12,請求書等医療機関一覧用!$B:$AO,V$5,FALSE)="○","inact","")</f>
        <v>inact</v>
      </c>
      <c r="W12" s="327" t="str">
        <f>IF(VLOOKUP($A12,請求書等医療機関一覧用!$B:$AO,W$5,FALSE)="○","F","")</f>
        <v>F</v>
      </c>
      <c r="X12" s="327" t="str">
        <f>IF(VLOOKUP($A12,請求書等医療機関一覧用!$B:$AO,X$5,FALSE)="○","HDF","")</f>
        <v>HDF</v>
      </c>
      <c r="Y12" s="39" t="str">
        <f>IF(VLOOKUP($A12,請求書等医療機関一覧用!$B:$AO,Y$5,FALSE)="○","C","")</f>
        <v>C</v>
      </c>
      <c r="Z12" s="40" t="str">
        <f>IF(VLOOKUP($A12,請求書等医療機関一覧用!$B:$BC,Z$5,FALSE)="","",VLOOKUP($A12,請求書等医療機関一覧用!$B:$BC,Z$5,FALSE))</f>
        <v/>
      </c>
      <c r="AA12">
        <f t="shared" si="0"/>
        <v>3</v>
      </c>
    </row>
    <row r="13" spans="1:28" ht="30" customHeight="1">
      <c r="A13" s="43" t="s">
        <v>506</v>
      </c>
      <c r="B13" s="323" t="str">
        <f>VLOOKUP($A13,請求書等医療機関一覧用!$B:$AR,B$5,FALSE)</f>
        <v>Oda Internal Medicine Clinic</v>
      </c>
      <c r="C13" s="39" t="str">
        <f>VLOOKUP($A13,請求書等医療機関一覧用!$B:$BA,C$5,FALSE)</f>
        <v>Oda</v>
      </c>
      <c r="D13" s="39" t="str">
        <f>VLOOKUP($A13,請求書等医療機関一覧用!$B:$AO,D$5,FALSE)</f>
        <v>867-2471</v>
      </c>
      <c r="E13" s="39" t="str">
        <f>IF(VLOOKUP($A13,請求書等医療機関一覧用!$B:$AO,E$5,FALSE)="○","R","")</f>
        <v/>
      </c>
      <c r="F13" s="39" t="str">
        <f>IF(VLOOKUP($A13,請求書等医療機関一覧用!$B:$AO,F$5,FALSE)="○","H","")</f>
        <v>H</v>
      </c>
      <c r="G13" s="39" t="str">
        <f>IF(VLOOKUP($A13,請求書等医療機関一覧用!$B:$AO,G$5,FALSE)="○","P","")</f>
        <v>P</v>
      </c>
      <c r="H13" s="39" t="str">
        <f>IF(VLOOKUP($A13,請求書等医療機関一覧用!$B:$AO,H$5,FALSE)="○","HB","")</f>
        <v/>
      </c>
      <c r="I13" s="39" t="str">
        <f>IF(VLOOKUP($A13,請求書等医療機関一覧用!$B:$AO,I$5,FALSE)="○","5/1","")</f>
        <v>5/1</v>
      </c>
      <c r="J13" s="39" t="str">
        <f>IF(VLOOKUP($A13,請求書等医療機関一覧用!$B:$AO,J$5,FALSE)="○","BCG","")</f>
        <v/>
      </c>
      <c r="K13" s="39" t="str">
        <f>IF(VLOOKUP($A13,請求書等医療機関一覧用!$B:$AO,K$5,FALSE)="○","MR","")</f>
        <v>MR</v>
      </c>
      <c r="L13" s="39" t="str">
        <f>IF(VLOOKUP($A13,請求書等医療機関一覧用!$B:$AO,L$5,FALSE)="○","CP","")</f>
        <v>CP</v>
      </c>
      <c r="M13" s="39" t="str">
        <f>IF(VLOOKUP($A13,請求書等医療機関一覧用!$B:$AO,M$5,FALSE)="○","JE","")</f>
        <v>JE</v>
      </c>
      <c r="N13" s="39" t="str">
        <f>IF(VLOOKUP($A13,請求書等医療機関一覧用!$B:$AO,N$5,FALSE)="○","DT","")</f>
        <v>DT</v>
      </c>
      <c r="O13" s="39" t="str">
        <f>IF(VLOOKUP($A13,請求書等医療機関一覧用!$B:$AO,O$5,FALSE)="○","ＨPV","")</f>
        <v>ＨPV</v>
      </c>
      <c r="P13" s="39" t="str">
        <f>IF(VLOOKUP($A13,請求書等医療機関一覧用!$B:$AO,P$5,FALSE)="○","RS","")</f>
        <v/>
      </c>
      <c r="Q13" s="327" t="str">
        <f>IF(VLOOKUP($A13,請求書等医療機関一覧用!$B:$AO,Q$5,FALSE)="○","IV","")</f>
        <v>IV</v>
      </c>
      <c r="R13" s="327" t="str">
        <f>IF(VLOOKUP($A13,請求書等医療機関一覧用!$B:$AO,R$5,FALSE)="○","LAV","")</f>
        <v/>
      </c>
      <c r="S13" s="39" t="str">
        <f>IF(VLOOKUP($A13,請求書等医療機関一覧用!$B:$AO,S$5,FALSE)="○","Mu","")</f>
        <v>Mu</v>
      </c>
      <c r="T13" s="39" t="str">
        <f>IF(VLOOKUP($A13,請求書等医療機関一覧用!$B:$AO,T$5,FALSE)="○","PE","")</f>
        <v>PE</v>
      </c>
      <c r="U13" s="39" t="str">
        <f>IF(VLOOKUP($A13,請求書等医療機関一覧用!$B:$AO,U$5,FALSE)="○","LZV","")</f>
        <v>LZV</v>
      </c>
      <c r="V13" s="39" t="str">
        <f>IF(VLOOKUP($A13,請求書等医療機関一覧用!$B:$AO,V$5,FALSE)="○","inact","")</f>
        <v>inact</v>
      </c>
      <c r="W13" s="327" t="str">
        <f>IF(VLOOKUP($A13,請求書等医療機関一覧用!$B:$AO,W$5,FALSE)="○","F","")</f>
        <v>F</v>
      </c>
      <c r="X13" s="327" t="str">
        <f>IF(VLOOKUP($A13,請求書等医療機関一覧用!$B:$AO,X$5,FALSE)="○","HDF","")</f>
        <v>HDF</v>
      </c>
      <c r="Y13" s="39" t="str">
        <f>IF(VLOOKUP($A13,請求書等医療機関一覧用!$B:$AO,Y$5,FALSE)="○","C","")</f>
        <v/>
      </c>
      <c r="Z13" s="40" t="str">
        <f>IF(VLOOKUP($A13,請求書等医療機関一覧用!$B:$BC,Z$5,FALSE)="","",VLOOKUP($A13,請求書等医療機関一覧用!$B:$BC,Z$5,FALSE))</f>
        <v/>
      </c>
      <c r="AA13">
        <f t="shared" si="0"/>
        <v>4</v>
      </c>
    </row>
    <row r="14" spans="1:28" ht="30" customHeight="1">
      <c r="A14" s="43" t="s">
        <v>517</v>
      </c>
      <c r="B14" s="323" t="str">
        <f>VLOOKUP($A14,請求書等医療機関一覧用!$B:$AR,B$5,FALSE)</f>
        <v>Kimura Clinic</v>
      </c>
      <c r="C14" s="39" t="str">
        <f>VLOOKUP($A14,請求書等医療機関一覧用!$B:$BA,C$5,FALSE)</f>
        <v>Tsukuriya</v>
      </c>
      <c r="D14" s="39" t="str">
        <f>VLOOKUP($A14,請求書等医療機関一覧用!$B:$AO,D$5,FALSE)</f>
        <v>869-1211</v>
      </c>
      <c r="E14" s="39" t="str">
        <f>IF(VLOOKUP($A14,請求書等医療機関一覧用!$B:$AO,E$5,FALSE)="○","R","")</f>
        <v>R</v>
      </c>
      <c r="F14" s="39" t="str">
        <f>IF(VLOOKUP($A14,請求書等医療機関一覧用!$B:$AO,F$5,FALSE)="○","H","")</f>
        <v>H</v>
      </c>
      <c r="G14" s="39" t="str">
        <f>IF(VLOOKUP($A14,請求書等医療機関一覧用!$B:$AO,G$5,FALSE)="○","P","")</f>
        <v>P</v>
      </c>
      <c r="H14" s="39" t="str">
        <f>IF(VLOOKUP($A14,請求書等医療機関一覧用!$B:$AO,H$5,FALSE)="○","HB","")</f>
        <v>HB</v>
      </c>
      <c r="I14" s="39" t="str">
        <f>IF(VLOOKUP($A14,請求書等医療機関一覧用!$B:$AO,I$5,FALSE)="○","5/1","")</f>
        <v>5/1</v>
      </c>
      <c r="J14" s="39" t="str">
        <f>IF(VLOOKUP($A14,請求書等医療機関一覧用!$B:$AO,J$5,FALSE)="○","BCG","")</f>
        <v>BCG</v>
      </c>
      <c r="K14" s="39" t="str">
        <f>IF(VLOOKUP($A14,請求書等医療機関一覧用!$B:$AO,K$5,FALSE)="○","MR","")</f>
        <v>MR</v>
      </c>
      <c r="L14" s="39" t="str">
        <f>IF(VLOOKUP($A14,請求書等医療機関一覧用!$B:$AO,L$5,FALSE)="○","CP","")</f>
        <v>CP</v>
      </c>
      <c r="M14" s="39" t="str">
        <f>IF(VLOOKUP($A14,請求書等医療機関一覧用!$B:$AO,M$5,FALSE)="○","JE","")</f>
        <v>JE</v>
      </c>
      <c r="N14" s="39" t="str">
        <f>IF(VLOOKUP($A14,請求書等医療機関一覧用!$B:$AO,N$5,FALSE)="○","DT","")</f>
        <v>DT</v>
      </c>
      <c r="O14" s="39" t="str">
        <f>IF(VLOOKUP($A14,請求書等医療機関一覧用!$B:$AO,O$5,FALSE)="○","ＨPV","")</f>
        <v/>
      </c>
      <c r="P14" s="39" t="str">
        <f>IF(VLOOKUP($A14,請求書等医療機関一覧用!$B:$AO,P$5,FALSE)="○","RS","")</f>
        <v/>
      </c>
      <c r="Q14" s="327" t="str">
        <f>IF(VLOOKUP($A14,請求書等医療機関一覧用!$B:$AO,Q$5,FALSE)="○","IV","")</f>
        <v>IV</v>
      </c>
      <c r="R14" s="327" t="str">
        <f>IF(VLOOKUP($A14,請求書等医療機関一覧用!$B:$AO,R$5,FALSE)="○","LAV","")</f>
        <v/>
      </c>
      <c r="S14" s="39" t="str">
        <f>IF(VLOOKUP($A14,請求書等医療機関一覧用!$B:$AO,S$5,FALSE)="○","Mu","")</f>
        <v>Mu</v>
      </c>
      <c r="T14" s="39" t="str">
        <f>IF(VLOOKUP($A14,請求書等医療機関一覧用!$B:$AO,T$5,FALSE)="○","PE","")</f>
        <v>PE</v>
      </c>
      <c r="U14" s="39" t="str">
        <f>IF(VLOOKUP($A14,請求書等医療機関一覧用!$B:$AO,U$5,FALSE)="○","LZV","")</f>
        <v>LZV</v>
      </c>
      <c r="V14" s="39" t="str">
        <f>IF(VLOOKUP($A14,請求書等医療機関一覧用!$B:$AO,V$5,FALSE)="○","inact","")</f>
        <v>inact</v>
      </c>
      <c r="W14" s="327" t="str">
        <f>IF(VLOOKUP($A14,請求書等医療機関一覧用!$B:$AO,W$5,FALSE)="○","F","")</f>
        <v>F</v>
      </c>
      <c r="X14" s="327" t="str">
        <f>IF(VLOOKUP($A14,請求書等医療機関一覧用!$B:$AO,X$5,FALSE)="○","HDF","")</f>
        <v/>
      </c>
      <c r="Y14" s="39" t="str">
        <f>IF(VLOOKUP($A14,請求書等医療機関一覧用!$B:$AO,Y$5,FALSE)="○","C","")</f>
        <v>C</v>
      </c>
      <c r="Z14" s="40" t="str">
        <f>IF(VLOOKUP($A14,請求書等医療機関一覧用!$B:$BC,Z$5,FALSE)="","",VLOOKUP($A14,請求書等医療機関一覧用!$B:$BC,Z$5,FALSE))</f>
        <v/>
      </c>
      <c r="AA14">
        <f t="shared" si="0"/>
        <v>5</v>
      </c>
    </row>
    <row r="15" spans="1:28" ht="30" customHeight="1">
      <c r="A15" s="43" t="s">
        <v>528</v>
      </c>
      <c r="B15" s="323" t="str">
        <f>VLOOKUP($A15,請求書等医療機関一覧用!$B:$AR,B$5,FALSE)</f>
        <v>Sakayori Clinic</v>
      </c>
      <c r="C15" s="39" t="str">
        <f>VLOOKUP($A15,請求書等医療機関一覧用!$B:$BA,C$5,FALSE)</f>
        <v>Kunimatsu</v>
      </c>
      <c r="D15" s="39" t="str">
        <f>VLOOKUP($A15,請求書等医療機関一覧用!$B:$AO,D$5,FALSE)</f>
        <v>866-0106</v>
      </c>
      <c r="E15" s="39" t="str">
        <f>IF(VLOOKUP($A15,請求書等医療機関一覧用!$B:$AO,E$5,FALSE)="○","R","")</f>
        <v/>
      </c>
      <c r="F15" s="39" t="str">
        <f>IF(VLOOKUP($A15,請求書等医療機関一覧用!$B:$AO,F$5,FALSE)="○","H","")</f>
        <v/>
      </c>
      <c r="G15" s="39" t="str">
        <f>IF(VLOOKUP($A15,請求書等医療機関一覧用!$B:$AO,G$5,FALSE)="○","P","")</f>
        <v/>
      </c>
      <c r="H15" s="39" t="str">
        <f>IF(VLOOKUP($A15,請求書等医療機関一覧用!$B:$AO,H$5,FALSE)="○","HB","")</f>
        <v/>
      </c>
      <c r="I15" s="39" t="str">
        <f>IF(VLOOKUP($A15,請求書等医療機関一覧用!$B:$AO,I$5,FALSE)="○","5/1","")</f>
        <v/>
      </c>
      <c r="J15" s="39" t="str">
        <f>IF(VLOOKUP($A15,請求書等医療機関一覧用!$B:$AO,J$5,FALSE)="○","BCG","")</f>
        <v/>
      </c>
      <c r="K15" s="39" t="str">
        <f>IF(VLOOKUP($A15,請求書等医療機関一覧用!$B:$AO,K$5,FALSE)="○","MR","")</f>
        <v>MR</v>
      </c>
      <c r="L15" s="39" t="str">
        <f>IF(VLOOKUP($A15,請求書等医療機関一覧用!$B:$AO,L$5,FALSE)="○","CP","")</f>
        <v/>
      </c>
      <c r="M15" s="39" t="str">
        <f>IF(VLOOKUP($A15,請求書等医療機関一覧用!$B:$AO,M$5,FALSE)="○","JE","")</f>
        <v/>
      </c>
      <c r="N15" s="39" t="str">
        <f>IF(VLOOKUP($A15,請求書等医療機関一覧用!$B:$AO,N$5,FALSE)="○","DT","")</f>
        <v>DT</v>
      </c>
      <c r="O15" s="39" t="str">
        <f>IF(VLOOKUP($A15,請求書等医療機関一覧用!$B:$AO,O$5,FALSE)="○","ＨPV","")</f>
        <v>ＨPV</v>
      </c>
      <c r="P15" s="39" t="str">
        <f>IF(VLOOKUP($A15,請求書等医療機関一覧用!$B:$AO,P$5,FALSE)="○","RS","")</f>
        <v/>
      </c>
      <c r="Q15" s="327" t="str">
        <f>IF(VLOOKUP($A15,請求書等医療機関一覧用!$B:$AO,Q$5,FALSE)="○","IV","")</f>
        <v>IV</v>
      </c>
      <c r="R15" s="327" t="str">
        <f>IF(VLOOKUP($A15,請求書等医療機関一覧用!$B:$AO,R$5,FALSE)="○","LAV","")</f>
        <v/>
      </c>
      <c r="S15" s="39" t="str">
        <f>IF(VLOOKUP($A15,請求書等医療機関一覧用!$B:$AO,S$5,FALSE)="○","Mu","")</f>
        <v>Mu</v>
      </c>
      <c r="T15" s="39" t="str">
        <f>IF(VLOOKUP($A15,請求書等医療機関一覧用!$B:$AO,T$5,FALSE)="○","PE","")</f>
        <v>PE</v>
      </c>
      <c r="U15" s="39" t="str">
        <f>IF(VLOOKUP($A15,請求書等医療機関一覧用!$B:$AO,U$5,FALSE)="○","LZV","")</f>
        <v>LZV</v>
      </c>
      <c r="V15" s="39" t="str">
        <f>IF(VLOOKUP($A15,請求書等医療機関一覧用!$B:$AO,V$5,FALSE)="○","inact","")</f>
        <v>inact</v>
      </c>
      <c r="W15" s="327" t="str">
        <f>IF(VLOOKUP($A15,請求書等医療機関一覧用!$B:$AO,W$5,FALSE)="○","F","")</f>
        <v>F</v>
      </c>
      <c r="X15" s="327" t="str">
        <f>IF(VLOOKUP($A15,請求書等医療機関一覧用!$B:$AO,X$5,FALSE)="○","HDF","")</f>
        <v>HDF</v>
      </c>
      <c r="Y15" s="39" t="str">
        <f>IF(VLOOKUP($A15,請求書等医療機関一覧用!$B:$AO,Y$5,FALSE)="○","C","")</f>
        <v>C</v>
      </c>
      <c r="Z15" s="40" t="str">
        <f>IF(VLOOKUP($A15,請求書等医療機関一覧用!$B:$BC,Z$5,FALSE)="","",VLOOKUP($A15,請求書等医療機関一覧用!$B:$BC,Z$5,FALSE))</f>
        <v/>
      </c>
      <c r="AA15">
        <f t="shared" si="0"/>
        <v>6</v>
      </c>
    </row>
    <row r="16" spans="1:28" ht="30" customHeight="1">
      <c r="A16" s="43" t="s">
        <v>566</v>
      </c>
      <c r="B16" s="323" t="str">
        <f>VLOOKUP($A16,請求書等医療機関一覧用!$B:$AR,B$5,FALSE)</f>
        <v>Tsukuba Chuo Hospital</v>
      </c>
      <c r="C16" s="39" t="str">
        <f>VLOOKUP($A16,請求書等医療機関一覧用!$B:$BA,C$5,FALSE)</f>
        <v>Hojo</v>
      </c>
      <c r="D16" s="39" t="str">
        <f>VLOOKUP($A16,請求書等医療機関一覧用!$B:$AO,D$5,FALSE)</f>
        <v>867-1211</v>
      </c>
      <c r="E16" s="39" t="str">
        <f>IF(VLOOKUP($A16,請求書等医療機関一覧用!$B:$AO,E$5,FALSE)="○","R","")</f>
        <v/>
      </c>
      <c r="F16" s="39" t="str">
        <f>IF(VLOOKUP($A16,請求書等医療機関一覧用!$B:$AO,F$5,FALSE)="○","H","")</f>
        <v/>
      </c>
      <c r="G16" s="39" t="str">
        <f>IF(VLOOKUP($A16,請求書等医療機関一覧用!$B:$AO,G$5,FALSE)="○","P","")</f>
        <v/>
      </c>
      <c r="H16" s="39" t="str">
        <f>IF(VLOOKUP($A16,請求書等医療機関一覧用!$B:$AO,H$5,FALSE)="○","HB","")</f>
        <v/>
      </c>
      <c r="I16" s="39" t="str">
        <f>IF(VLOOKUP($A16,請求書等医療機関一覧用!$B:$AO,I$5,FALSE)="○","5/1","")</f>
        <v/>
      </c>
      <c r="J16" s="39" t="str">
        <f>IF(VLOOKUP($A16,請求書等医療機関一覧用!$B:$AO,J$5,FALSE)="○","BCG","")</f>
        <v/>
      </c>
      <c r="K16" s="39" t="str">
        <f>IF(VLOOKUP($A16,請求書等医療機関一覧用!$B:$AO,K$5,FALSE)="○","MR","")</f>
        <v/>
      </c>
      <c r="L16" s="39" t="str">
        <f>IF(VLOOKUP($A16,請求書等医療機関一覧用!$B:$AO,L$5,FALSE)="○","CP","")</f>
        <v/>
      </c>
      <c r="M16" s="39" t="str">
        <f>IF(VLOOKUP($A16,請求書等医療機関一覧用!$B:$AO,M$5,FALSE)="○","JE","")</f>
        <v/>
      </c>
      <c r="N16" s="39" t="str">
        <f>IF(VLOOKUP($A16,請求書等医療機関一覧用!$B:$AO,N$5,FALSE)="○","DT","")</f>
        <v/>
      </c>
      <c r="O16" s="39" t="str">
        <f>IF(VLOOKUP($A16,請求書等医療機関一覧用!$B:$AO,O$5,FALSE)="○","ＨPV","")</f>
        <v/>
      </c>
      <c r="P16" s="39" t="str">
        <f>IF(VLOOKUP($A16,請求書等医療機関一覧用!$B:$AO,P$5,FALSE)="○","RS","")</f>
        <v/>
      </c>
      <c r="Q16" s="327" t="str">
        <f>IF(VLOOKUP($A16,請求書等医療機関一覧用!$B:$AO,Q$5,FALSE)="○","IV","")</f>
        <v>IV</v>
      </c>
      <c r="R16" s="327" t="str">
        <f>IF(VLOOKUP($A16,請求書等医療機関一覧用!$B:$AO,R$5,FALSE)="○","LAV","")</f>
        <v/>
      </c>
      <c r="S16" s="39" t="str">
        <f>IF(VLOOKUP($A16,請求書等医療機関一覧用!$B:$AO,S$5,FALSE)="○","Mu","")</f>
        <v/>
      </c>
      <c r="T16" s="39" t="str">
        <f>IF(VLOOKUP($A16,請求書等医療機関一覧用!$B:$AO,T$5,FALSE)="○","PE","")</f>
        <v>PE</v>
      </c>
      <c r="U16" s="39" t="str">
        <f>IF(VLOOKUP($A16,請求書等医療機関一覧用!$B:$AO,U$5,FALSE)="○","LZV","")</f>
        <v>LZV</v>
      </c>
      <c r="V16" s="39" t="str">
        <f>IF(VLOOKUP($A16,請求書等医療機関一覧用!$B:$AO,V$5,FALSE)="○","inact","")</f>
        <v>inact</v>
      </c>
      <c r="W16" s="327" t="str">
        <f>IF(VLOOKUP($A16,請求書等医療機関一覧用!$B:$AO,W$5,FALSE)="○","F","")</f>
        <v>F</v>
      </c>
      <c r="X16" s="327" t="str">
        <f>IF(VLOOKUP($A16,請求書等医療機関一覧用!$B:$AO,X$5,FALSE)="○","HDF","")</f>
        <v>HDF</v>
      </c>
      <c r="Y16" s="39" t="str">
        <f>IF(VLOOKUP($A16,請求書等医療機関一覧用!$B:$AO,Y$5,FALSE)="○","C","")</f>
        <v>C</v>
      </c>
      <c r="Z16" s="40" t="str">
        <f>IF(VLOOKUP($A16,請求書等医療機関一覧用!$B:$BC,Z$5,FALSE)="","",VLOOKUP($A16,請求書等医療機関一覧用!$B:$BC,Z$5,FALSE))</f>
        <v/>
      </c>
      <c r="AA16">
        <f t="shared" si="0"/>
        <v>7</v>
      </c>
    </row>
    <row r="17" spans="1:28" ht="30" customHeight="1">
      <c r="A17" s="43" t="s">
        <v>595</v>
      </c>
      <c r="B17" s="323" t="str">
        <f>VLOOKUP($A17,請求書等医療機関一覧用!$B:$AR,B$5,FALSE)</f>
        <v>Hayashi Clinic</v>
      </c>
      <c r="C17" s="39" t="str">
        <f>VLOOKUP($A17,請求書等医療機関一覧用!$B:$BA,C$5,FALSE)</f>
        <v>Hojo</v>
      </c>
      <c r="D17" s="39" t="str">
        <f>VLOOKUP($A17,請求書等医療機関一覧用!$B:$AO,D$5,FALSE)</f>
        <v>867-0114</v>
      </c>
      <c r="E17" s="39" t="str">
        <f>IF(VLOOKUP($A17,請求書等医療機関一覧用!$B:$AO,E$5,FALSE)="○","R","")</f>
        <v/>
      </c>
      <c r="F17" s="39" t="str">
        <f>IF(VLOOKUP($A17,請求書等医療機関一覧用!$B:$AO,F$5,FALSE)="○","H","")</f>
        <v/>
      </c>
      <c r="G17" s="39" t="str">
        <f>IF(VLOOKUP($A17,請求書等医療機関一覧用!$B:$AO,G$5,FALSE)="○","P","")</f>
        <v/>
      </c>
      <c r="H17" s="39" t="str">
        <f>IF(VLOOKUP($A17,請求書等医療機関一覧用!$B:$AO,H$5,FALSE)="○","HB","")</f>
        <v/>
      </c>
      <c r="I17" s="39" t="str">
        <f>IF(VLOOKUP($A17,請求書等医療機関一覧用!$B:$AO,I$5,FALSE)="○","5/1","")</f>
        <v/>
      </c>
      <c r="J17" s="39" t="str">
        <f>IF(VLOOKUP($A17,請求書等医療機関一覧用!$B:$AO,J$5,FALSE)="○","BCG","")</f>
        <v/>
      </c>
      <c r="K17" s="39" t="str">
        <f>IF(VLOOKUP($A17,請求書等医療機関一覧用!$B:$AO,K$5,FALSE)="○","MR","")</f>
        <v>MR</v>
      </c>
      <c r="L17" s="39" t="str">
        <f>IF(VLOOKUP($A17,請求書等医療機関一覧用!$B:$AO,L$5,FALSE)="○","CP","")</f>
        <v>CP</v>
      </c>
      <c r="M17" s="39" t="str">
        <f>IF(VLOOKUP($A17,請求書等医療機関一覧用!$B:$AO,M$5,FALSE)="○","JE","")</f>
        <v>JE</v>
      </c>
      <c r="N17" s="39" t="str">
        <f>IF(VLOOKUP($A17,請求書等医療機関一覧用!$B:$AO,N$5,FALSE)="○","DT","")</f>
        <v>DT</v>
      </c>
      <c r="O17" s="39" t="str">
        <f>IF(VLOOKUP($A17,請求書等医療機関一覧用!$B:$AO,O$5,FALSE)="○","ＨPV","")</f>
        <v>ＨPV</v>
      </c>
      <c r="P17" s="39" t="str">
        <f>IF(VLOOKUP($A17,請求書等医療機関一覧用!$B:$AO,P$5,FALSE)="○","RS","")</f>
        <v/>
      </c>
      <c r="Q17" s="327" t="str">
        <f>IF(VLOOKUP($A17,請求書等医療機関一覧用!$B:$AO,Q$5,FALSE)="○","IV","")</f>
        <v>IV</v>
      </c>
      <c r="R17" s="327" t="str">
        <f>IF(VLOOKUP($A17,請求書等医療機関一覧用!$B:$AO,R$5,FALSE)="○","LAV","")</f>
        <v/>
      </c>
      <c r="S17" s="39" t="str">
        <f>IF(VLOOKUP($A17,請求書等医療機関一覧用!$B:$AO,S$5,FALSE)="○","Mu","")</f>
        <v>Mu</v>
      </c>
      <c r="T17" s="39" t="str">
        <f>IF(VLOOKUP($A17,請求書等医療機関一覧用!$B:$AO,T$5,FALSE)="○","PE","")</f>
        <v>PE</v>
      </c>
      <c r="U17" s="39" t="str">
        <f>IF(VLOOKUP($A17,請求書等医療機関一覧用!$B:$AO,U$5,FALSE)="○","LZV","")</f>
        <v/>
      </c>
      <c r="V17" s="39" t="str">
        <f>IF(VLOOKUP($A17,請求書等医療機関一覧用!$B:$AO,V$5,FALSE)="○","inact","")</f>
        <v>inact</v>
      </c>
      <c r="W17" s="327" t="str">
        <f>IF(VLOOKUP($A17,請求書等医療機関一覧用!$B:$AO,W$5,FALSE)="○","F","")</f>
        <v>F</v>
      </c>
      <c r="X17" s="327" t="str">
        <f>IF(VLOOKUP($A17,請求書等医療機関一覧用!$B:$AO,X$5,FALSE)="○","HDF","")</f>
        <v>HDF</v>
      </c>
      <c r="Y17" s="39" t="str">
        <f>IF(VLOOKUP($A17,請求書等医療機関一覧用!$B:$AO,Y$5,FALSE)="○","C","")</f>
        <v>C</v>
      </c>
      <c r="Z17" s="40" t="str">
        <f>IF(VLOOKUP($A17,請求書等医療機関一覧用!$B:$BC,Z$5,FALSE)="","",VLOOKUP($A17,請求書等医療機関一覧用!$B:$BC,Z$5,FALSE))</f>
        <v/>
      </c>
      <c r="AA17">
        <f t="shared" si="0"/>
        <v>8</v>
      </c>
    </row>
    <row r="18" spans="1:28" ht="30" customHeight="1">
      <c r="A18" s="43" t="s">
        <v>600</v>
      </c>
      <c r="B18" s="323" t="str">
        <f>VLOOKUP($A18,請求書等医療機関一覧用!$B:$AR,B$5,FALSE)</f>
        <v>Hirose Medical Clinic</v>
      </c>
      <c r="C18" s="39" t="str">
        <f>VLOOKUP($A18,請求書等医療機関一覧用!$B:$BA,C$5,FALSE)</f>
        <v>Hojo</v>
      </c>
      <c r="D18" s="39" t="str">
        <f>VLOOKUP($A18,請求書等医療機関一覧用!$B:$AO,D$5,FALSE)</f>
        <v>867-0127</v>
      </c>
      <c r="E18" s="39" t="str">
        <f>IF(VLOOKUP($A18,請求書等医療機関一覧用!$B:$AO,E$5,FALSE)="○","R","")</f>
        <v/>
      </c>
      <c r="F18" s="39" t="str">
        <f>IF(VLOOKUP($A18,請求書等医療機関一覧用!$B:$AO,F$5,FALSE)="○","H","")</f>
        <v/>
      </c>
      <c r="G18" s="39" t="str">
        <f>IF(VLOOKUP($A18,請求書等医療機関一覧用!$B:$AO,G$5,FALSE)="○","P","")</f>
        <v/>
      </c>
      <c r="H18" s="39" t="str">
        <f>IF(VLOOKUP($A18,請求書等医療機関一覧用!$B:$AO,H$5,FALSE)="○","HB","")</f>
        <v/>
      </c>
      <c r="I18" s="39" t="str">
        <f>IF(VLOOKUP($A18,請求書等医療機関一覧用!$B:$AO,I$5,FALSE)="○","5/1","")</f>
        <v/>
      </c>
      <c r="J18" s="39" t="str">
        <f>IF(VLOOKUP($A18,請求書等医療機関一覧用!$B:$AO,J$5,FALSE)="○","BCG","")</f>
        <v/>
      </c>
      <c r="K18" s="39" t="str">
        <f>IF(VLOOKUP($A18,請求書等医療機関一覧用!$B:$AO,K$5,FALSE)="○","MR","")</f>
        <v>MR</v>
      </c>
      <c r="L18" s="39" t="str">
        <f>IF(VLOOKUP($A18,請求書等医療機関一覧用!$B:$AO,L$5,FALSE)="○","CP","")</f>
        <v/>
      </c>
      <c r="M18" s="39" t="str">
        <f>IF(VLOOKUP($A18,請求書等医療機関一覧用!$B:$AO,M$5,FALSE)="○","JE","")</f>
        <v>JE</v>
      </c>
      <c r="N18" s="39" t="str">
        <f>IF(VLOOKUP($A18,請求書等医療機関一覧用!$B:$AO,N$5,FALSE)="○","DT","")</f>
        <v>DT</v>
      </c>
      <c r="O18" s="39" t="str">
        <f>IF(VLOOKUP($A18,請求書等医療機関一覧用!$B:$AO,O$5,FALSE)="○","ＨPV","")</f>
        <v/>
      </c>
      <c r="P18" s="39" t="str">
        <f>IF(VLOOKUP($A18,請求書等医療機関一覧用!$B:$AO,P$5,FALSE)="○","RS","")</f>
        <v/>
      </c>
      <c r="Q18" s="327" t="str">
        <f>IF(VLOOKUP($A18,請求書等医療機関一覧用!$B:$AO,Q$5,FALSE)="○","IV","")</f>
        <v>IV</v>
      </c>
      <c r="R18" s="327" t="str">
        <f>IF(VLOOKUP($A18,請求書等医療機関一覧用!$B:$AO,R$5,FALSE)="○","LAV","")</f>
        <v/>
      </c>
      <c r="S18" s="39" t="str">
        <f>IF(VLOOKUP($A18,請求書等医療機関一覧用!$B:$AO,S$5,FALSE)="○","Mu","")</f>
        <v/>
      </c>
      <c r="T18" s="39" t="str">
        <f>IF(VLOOKUP($A18,請求書等医療機関一覧用!$B:$AO,T$5,FALSE)="○","PE","")</f>
        <v>PE</v>
      </c>
      <c r="U18" s="39" t="str">
        <f>IF(VLOOKUP($A18,請求書等医療機関一覧用!$B:$AO,U$5,FALSE)="○","LZV","")</f>
        <v>LZV</v>
      </c>
      <c r="V18" s="39" t="str">
        <f>IF(VLOOKUP($A18,請求書等医療機関一覧用!$B:$AO,V$5,FALSE)="○","inact","")</f>
        <v>inact</v>
      </c>
      <c r="W18" s="327" t="str">
        <f>IF(VLOOKUP($A18,請求書等医療機関一覧用!$B:$AO,W$5,FALSE)="○","F","")</f>
        <v>F</v>
      </c>
      <c r="X18" s="327" t="str">
        <f>IF(VLOOKUP($A18,請求書等医療機関一覧用!$B:$AO,X$5,FALSE)="○","HDF","")</f>
        <v>HDF</v>
      </c>
      <c r="Y18" s="39" t="str">
        <f>IF(VLOOKUP($A18,請求書等医療機関一覧用!$B:$AO,Y$5,FALSE)="○","C","")</f>
        <v>C</v>
      </c>
      <c r="Z18" s="40" t="str">
        <f>IF(VLOOKUP($A18,請求書等医療機関一覧用!$B:$BC,Z$5,FALSE)="","",VLOOKUP($A18,請求書等医療機関一覧用!$B:$BC,Z$5,FALSE))</f>
        <v/>
      </c>
      <c r="AA18">
        <f t="shared" si="0"/>
        <v>9</v>
      </c>
    </row>
    <row r="19" spans="1:28" ht="30" customHeight="1">
      <c r="A19" s="43" t="s">
        <v>601</v>
      </c>
      <c r="B19" s="323" t="str">
        <f>VLOOKUP($A19,請求書等医療機関一覧用!$B:$AR,B$5,FALSE)</f>
        <v>Hirose Clinic</v>
      </c>
      <c r="C19" s="39" t="str">
        <f>VLOOKUP($A19,請求書等医療機関一覧用!$B:$BA,C$5,FALSE)</f>
        <v>Kunimatsu</v>
      </c>
      <c r="D19" s="39" t="str">
        <f>VLOOKUP($A19,請求書等医療機関一覧用!$B:$AO,D$5,FALSE)</f>
        <v>866-0129</v>
      </c>
      <c r="E19" s="39" t="str">
        <f>IF(VLOOKUP($A19,請求書等医療機関一覧用!$B:$AO,E$5,FALSE)="○","R","")</f>
        <v/>
      </c>
      <c r="F19" s="39" t="str">
        <f>IF(VLOOKUP($A19,請求書等医療機関一覧用!$B:$AO,F$5,FALSE)="○","H","")</f>
        <v>H</v>
      </c>
      <c r="G19" s="39" t="str">
        <f>IF(VLOOKUP($A19,請求書等医療機関一覧用!$B:$AO,G$5,FALSE)="○","P","")</f>
        <v>P</v>
      </c>
      <c r="H19" s="39" t="str">
        <f>IF(VLOOKUP($A19,請求書等医療機関一覧用!$B:$AO,H$5,FALSE)="○","HB","")</f>
        <v>HB</v>
      </c>
      <c r="I19" s="39" t="str">
        <f>IF(VLOOKUP($A19,請求書等医療機関一覧用!$B:$AO,I$5,FALSE)="○","5/1","")</f>
        <v>5/1</v>
      </c>
      <c r="J19" s="39" t="str">
        <f>IF(VLOOKUP($A19,請求書等医療機関一覧用!$B:$AO,J$5,FALSE)="○","BCG","")</f>
        <v/>
      </c>
      <c r="K19" s="39" t="str">
        <f>IF(VLOOKUP($A19,請求書等医療機関一覧用!$B:$AO,K$5,FALSE)="○","MR","")</f>
        <v>MR</v>
      </c>
      <c r="L19" s="39" t="str">
        <f>IF(VLOOKUP($A19,請求書等医療機関一覧用!$B:$AO,L$5,FALSE)="○","CP","")</f>
        <v>CP</v>
      </c>
      <c r="M19" s="39" t="str">
        <f>IF(VLOOKUP($A19,請求書等医療機関一覧用!$B:$AO,M$5,FALSE)="○","JE","")</f>
        <v>JE</v>
      </c>
      <c r="N19" s="39" t="str">
        <f>IF(VLOOKUP($A19,請求書等医療機関一覧用!$B:$AO,N$5,FALSE)="○","DT","")</f>
        <v>DT</v>
      </c>
      <c r="O19" s="39" t="str">
        <f>IF(VLOOKUP($A19,請求書等医療機関一覧用!$B:$AO,O$5,FALSE)="○","ＨPV","")</f>
        <v>ＨPV</v>
      </c>
      <c r="P19" s="39" t="str">
        <f>IF(VLOOKUP($A19,請求書等医療機関一覧用!$B:$AO,P$5,FALSE)="○","RS","")</f>
        <v/>
      </c>
      <c r="Q19" s="327" t="str">
        <f>IF(VLOOKUP($A19,請求書等医療機関一覧用!$B:$AO,Q$5,FALSE)="○","IV","")</f>
        <v>IV</v>
      </c>
      <c r="R19" s="327" t="str">
        <f>IF(VLOOKUP($A19,請求書等医療機関一覧用!$B:$AO,R$5,FALSE)="○","LAV","")</f>
        <v/>
      </c>
      <c r="S19" s="39" t="str">
        <f>IF(VLOOKUP($A19,請求書等医療機関一覧用!$B:$AO,S$5,FALSE)="○","Mu","")</f>
        <v>Mu</v>
      </c>
      <c r="T19" s="39" t="str">
        <f>IF(VLOOKUP($A19,請求書等医療機関一覧用!$B:$AO,T$5,FALSE)="○","PE","")</f>
        <v>PE</v>
      </c>
      <c r="U19" s="39" t="str">
        <f>IF(VLOOKUP($A19,請求書等医療機関一覧用!$B:$AO,U$5,FALSE)="○","LZV","")</f>
        <v/>
      </c>
      <c r="V19" s="39" t="str">
        <f>IF(VLOOKUP($A19,請求書等医療機関一覧用!$B:$AO,V$5,FALSE)="○","inact","")</f>
        <v>inact</v>
      </c>
      <c r="W19" s="327" t="str">
        <f>IF(VLOOKUP($A19,請求書等医療機関一覧用!$B:$AO,W$5,FALSE)="○","F","")</f>
        <v>F</v>
      </c>
      <c r="X19" s="327" t="str">
        <f>IF(VLOOKUP($A19,請求書等医療機関一覧用!$B:$AO,X$5,FALSE)="○","HDF","")</f>
        <v>HDF</v>
      </c>
      <c r="Y19" s="39" t="str">
        <f>IF(VLOOKUP($A19,請求書等医療機関一覧用!$B:$AO,Y$5,FALSE)="○","C","")</f>
        <v>C</v>
      </c>
      <c r="Z19" s="40" t="str">
        <f>IF(VLOOKUP($A19,請求書等医療機関一覧用!$B:$BC,Z$5,FALSE)="","",VLOOKUP($A19,請求書等医療機関一覧用!$B:$BC,Z$5,FALSE))</f>
        <v/>
      </c>
      <c r="AA19">
        <f t="shared" si="0"/>
        <v>10</v>
      </c>
    </row>
    <row r="20" spans="1:28" ht="30" customHeight="1">
      <c r="B20" s="696" t="s">
        <v>1945</v>
      </c>
      <c r="C20" s="697"/>
      <c r="D20" s="697"/>
      <c r="E20" s="697"/>
      <c r="F20" s="697"/>
      <c r="G20" s="697"/>
      <c r="H20" s="697"/>
      <c r="I20" s="697"/>
      <c r="J20" s="697"/>
      <c r="K20" s="697"/>
      <c r="L20" s="697"/>
      <c r="M20" s="697"/>
      <c r="N20" s="697"/>
      <c r="O20" s="697"/>
      <c r="P20" s="697"/>
      <c r="Q20" s="697"/>
      <c r="R20" s="697"/>
      <c r="S20" s="697"/>
      <c r="T20" s="697"/>
      <c r="U20" s="697"/>
      <c r="V20" s="697"/>
      <c r="W20" s="697"/>
      <c r="X20" s="697"/>
      <c r="Y20" s="697"/>
      <c r="Z20" s="698"/>
      <c r="AB20" t="s">
        <v>968</v>
      </c>
    </row>
    <row r="21" spans="1:28" ht="30" customHeight="1">
      <c r="A21" s="43" t="s">
        <v>989</v>
      </c>
      <c r="B21" s="35" t="str">
        <f>VLOOKUP($A21,請求書等医療機関一覧用!$B:$AR,B$5,FALSE)</f>
        <v>MED AGRI CLINIC Tsukuba</v>
      </c>
      <c r="C21" s="45" t="str">
        <f>VLOOKUP($A21,請求書等医療機関一覧用!$B:$BA,C$5,FALSE)</f>
        <v>Wakamori</v>
      </c>
      <c r="D21" s="45" t="str">
        <f>VLOOKUP($A21,請求書等医療機関一覧用!$B:$AO,D$5,FALSE)</f>
        <v>893-4123</v>
      </c>
      <c r="E21" s="45" t="str">
        <f>IF(VLOOKUP($A21,請求書等医療機関一覧用!$B:$AO,E$5,FALSE)="○","R","")</f>
        <v/>
      </c>
      <c r="F21" s="45" t="str">
        <f>IF(VLOOKUP($A21,請求書等医療機関一覧用!$B:$AO,F$5,FALSE)="○","H","")</f>
        <v/>
      </c>
      <c r="G21" s="45" t="str">
        <f>IF(VLOOKUP($A21,請求書等医療機関一覧用!$B:$AO,G$5,FALSE)="○","P","")</f>
        <v/>
      </c>
      <c r="H21" s="45" t="str">
        <f>IF(VLOOKUP($A21,請求書等医療機関一覧用!$B:$AO,H$5,FALSE)="○","B","")</f>
        <v/>
      </c>
      <c r="I21" s="45" t="str">
        <f>IF(VLOOKUP($A21,請求書等医療機関一覧用!$B:$AO,I$5,FALSE)="○","5/1","")</f>
        <v/>
      </c>
      <c r="J21" s="45" t="str">
        <f>IF(VLOOKUP($A21,請求書等医療機関一覧用!$B:$AO,J$5,FALSE)="○","BCG","")</f>
        <v/>
      </c>
      <c r="K21" s="45" t="str">
        <f>IF(VLOOKUP($A21,請求書等医療機関一覧用!$B:$AO,K$5,FALSE)="○","MR","")</f>
        <v/>
      </c>
      <c r="L21" s="45" t="str">
        <f>IF(VLOOKUP($A21,請求書等医療機関一覧用!$B:$AO,L$5,FALSE)="○","CP","")</f>
        <v/>
      </c>
      <c r="M21" s="45" t="str">
        <f>IF(VLOOKUP($A21,請求書等医療機関一覧用!$B:$AO,M$5,FALSE)="○","JE","")</f>
        <v/>
      </c>
      <c r="N21" s="45" t="str">
        <f>IF(VLOOKUP($A21,請求書等医療機関一覧用!$B:$AO,N$5,FALSE)="○","DT","")</f>
        <v/>
      </c>
      <c r="O21" s="45" t="str">
        <f>IF(VLOOKUP($A21,請求書等医療機関一覧用!$B:$AO,O$5,FALSE)="○","ＨPV","")</f>
        <v/>
      </c>
      <c r="P21" s="45" t="str">
        <f>IF(VLOOKUP($A21,請求書等医療機関一覧用!$B:$AO,P$5,FALSE)="○","RS","")</f>
        <v/>
      </c>
      <c r="Q21" s="325" t="str">
        <f>IF(VLOOKUP($A21,請求書等医療機関一覧用!$B:$AO,Q$5,FALSE)="○","IV","")</f>
        <v/>
      </c>
      <c r="R21" s="325" t="str">
        <f>IF(VLOOKUP($A21,請求書等医療機関一覧用!$B:$AO,R$5,FALSE)="○","LAV","")</f>
        <v/>
      </c>
      <c r="S21" s="45" t="str">
        <f>IF(VLOOKUP($A21,請求書等医療機関一覧用!$B:$AO,S$5,FALSE)="○","Mu","")</f>
        <v/>
      </c>
      <c r="T21" s="45" t="str">
        <f>IF(VLOOKUP($A21,請求書等医療機関一覧用!$B:$AO,T$5,FALSE)="○","PE","")</f>
        <v>PE</v>
      </c>
      <c r="U21" s="45" t="str">
        <f>IF(VLOOKUP($A21,請求書等医療機関一覧用!$B:$AO,U$5,FALSE)="○","LZV","")</f>
        <v>LZV</v>
      </c>
      <c r="V21" s="45" t="str">
        <f>IF(VLOOKUP($A21,請求書等医療機関一覧用!$B:$AO,V$5,FALSE)="○","inact","")</f>
        <v>inact</v>
      </c>
      <c r="W21" s="325" t="str">
        <f>IF(VLOOKUP($A21,請求書等医療機関一覧用!$B:$AO,W$5,FALSE)="○","F","")</f>
        <v>F</v>
      </c>
      <c r="X21" s="325" t="str">
        <f>IF(VLOOKUP($A21,請求書等医療機関一覧用!$B:$AO,X$5,FALSE)="○","HDF","")</f>
        <v>HDF</v>
      </c>
      <c r="Y21" s="45" t="str">
        <f>IF(VLOOKUP($A21,請求書等医療機関一覧用!$B:$AO,Y$5,FALSE)="○","C","")</f>
        <v>C</v>
      </c>
      <c r="Z21" s="35" t="str">
        <f>IF(VLOOKUP($A21,請求書等医療機関一覧用!$B:$BC,Z$5,FALSE)="","",VLOOKUP($A21,請求書等医療機関一覧用!$B:$BC,Z$5,FALSE))</f>
        <v/>
      </c>
      <c r="AA21">
        <f t="shared" ref="AA21:AA33" si="1">ROW()-MATCH("※",AB:AB,0)</f>
        <v>1</v>
      </c>
    </row>
    <row r="22" spans="1:28" ht="30" customHeight="1">
      <c r="A22" s="43" t="s">
        <v>493</v>
      </c>
      <c r="B22" s="35" t="str">
        <f>VLOOKUP($A22,請求書等医療機関一覧用!$B:$AR,B$5,FALSE)</f>
        <v>Ichihara Hospital</v>
      </c>
      <c r="C22" s="45" t="str">
        <f>VLOOKUP($A22,請求書等医療機関一覧用!$B:$BA,C$5,FALSE)</f>
        <v>Ozone</v>
      </c>
      <c r="D22" s="45" t="str">
        <f>VLOOKUP($A22,請求書等医療機関一覧用!$B:$AO,D$5,FALSE)</f>
        <v>864-0303</v>
      </c>
      <c r="E22" s="45" t="str">
        <f>IF(VLOOKUP($A22,請求書等医療機関一覧用!$B:$AO,E$5,FALSE)="○","R","")</f>
        <v/>
      </c>
      <c r="F22" s="45" t="str">
        <f>IF(VLOOKUP($A22,請求書等医療機関一覧用!$B:$AO,F$5,FALSE)="○","H","")</f>
        <v/>
      </c>
      <c r="G22" s="45" t="str">
        <f>IF(VLOOKUP($A22,請求書等医療機関一覧用!$B:$AO,G$5,FALSE)="○","P","")</f>
        <v/>
      </c>
      <c r="H22" s="45" t="str">
        <f>IF(VLOOKUP($A22,請求書等医療機関一覧用!$B:$AO,H$5,FALSE)="○","B","")</f>
        <v/>
      </c>
      <c r="I22" s="45" t="str">
        <f>IF(VLOOKUP($A22,請求書等医療機関一覧用!$B:$AO,I$5,FALSE)="○","5/1","")</f>
        <v/>
      </c>
      <c r="J22" s="45" t="str">
        <f>IF(VLOOKUP($A22,請求書等医療機関一覧用!$B:$AO,J$5,FALSE)="○","BCG","")</f>
        <v/>
      </c>
      <c r="K22" s="45" t="str">
        <f>IF(VLOOKUP($A22,請求書等医療機関一覧用!$B:$AO,K$5,FALSE)="○","MR","")</f>
        <v/>
      </c>
      <c r="L22" s="45" t="str">
        <f>IF(VLOOKUP($A22,請求書等医療機関一覧用!$B:$AO,L$5,FALSE)="○","CP","")</f>
        <v/>
      </c>
      <c r="M22" s="45" t="str">
        <f>IF(VLOOKUP($A22,請求書等医療機関一覧用!$B:$AO,M$5,FALSE)="○","JE","")</f>
        <v/>
      </c>
      <c r="N22" s="45" t="str">
        <f>IF(VLOOKUP($A22,請求書等医療機関一覧用!$B:$AO,N$5,FALSE)="○","DT","")</f>
        <v/>
      </c>
      <c r="O22" s="45" t="str">
        <f>IF(VLOOKUP($A22,請求書等医療機関一覧用!$B:$AO,O$5,FALSE)="○","ＨPV","")</f>
        <v/>
      </c>
      <c r="P22" s="45" t="str">
        <f>IF(VLOOKUP($A22,請求書等医療機関一覧用!$B:$AO,P$5,FALSE)="○","RS","")</f>
        <v/>
      </c>
      <c r="Q22" s="325" t="str">
        <f>IF(VLOOKUP($A22,請求書等医療機関一覧用!$B:$AO,Q$5,FALSE)="○","IV","")</f>
        <v/>
      </c>
      <c r="R22" s="325" t="str">
        <f>IF(VLOOKUP($A22,請求書等医療機関一覧用!$B:$AO,R$5,FALSE)="○","LAV","")</f>
        <v/>
      </c>
      <c r="S22" s="45" t="str">
        <f>IF(VLOOKUP($A22,請求書等医療機関一覧用!$B:$AO,S$5,FALSE)="○","Mu","")</f>
        <v/>
      </c>
      <c r="T22" s="45" t="str">
        <f>IF(VLOOKUP($A22,請求書等医療機関一覧用!$B:$AO,T$5,FALSE)="○","PE","")</f>
        <v>PE</v>
      </c>
      <c r="U22" s="45" t="str">
        <f>IF(VLOOKUP($A22,請求書等医療機関一覧用!$B:$AO,U$5,FALSE)="○","LZV","")</f>
        <v/>
      </c>
      <c r="V22" s="45" t="str">
        <f>IF(VLOOKUP($A22,請求書等医療機関一覧用!$B:$AO,V$5,FALSE)="○","inact","")</f>
        <v>inact</v>
      </c>
      <c r="W22" s="325" t="str">
        <f>IF(VLOOKUP($A22,請求書等医療機関一覧用!$B:$AO,W$5,FALSE)="○","F","")</f>
        <v>F</v>
      </c>
      <c r="X22" s="325" t="str">
        <f>IF(VLOOKUP($A22,請求書等医療機関一覧用!$B:$AO,X$5,FALSE)="○","HDF","")</f>
        <v/>
      </c>
      <c r="Y22" s="45" t="str">
        <f>IF(VLOOKUP($A22,請求書等医療機関一覧用!$B:$AO,Y$5,FALSE)="○","C","")</f>
        <v>C</v>
      </c>
      <c r="Z22" s="35" t="str">
        <f>IF(VLOOKUP($A22,請求書等医療機関一覧用!$B:$BC,Z$5,FALSE)="","",VLOOKUP($A22,請求書等医療機関一覧用!$B:$BC,Z$5,FALSE))</f>
        <v/>
      </c>
      <c r="AA22">
        <f t="shared" si="1"/>
        <v>2</v>
      </c>
    </row>
    <row r="23" spans="1:28" ht="30" customHeight="1">
      <c r="A23" s="43" t="s">
        <v>500</v>
      </c>
      <c r="B23" s="35" t="str">
        <f>VLOOKUP($A23,請求書等医療機関一覧用!$B:$AR,B$5,FALSE)</f>
        <v>Oho Dermatology Clinic</v>
      </c>
      <c r="C23" s="45" t="str">
        <f>VLOOKUP($A23,請求書等医療機関一覧用!$B:$BA,C$5,FALSE)</f>
        <v>Tsukuho</v>
      </c>
      <c r="D23" s="45" t="str">
        <f>VLOOKUP($A23,請求書等医療機関一覧用!$B:$AO,D$5,FALSE)</f>
        <v>864-1712</v>
      </c>
      <c r="E23" s="45" t="str">
        <f>IF(VLOOKUP($A23,請求書等医療機関一覧用!$B:$AO,E$5,FALSE)="○","R","")</f>
        <v/>
      </c>
      <c r="F23" s="45" t="str">
        <f>IF(VLOOKUP($A23,請求書等医療機関一覧用!$B:$AO,F$5,FALSE)="○","H","")</f>
        <v/>
      </c>
      <c r="G23" s="45" t="str">
        <f>IF(VLOOKUP($A23,請求書等医療機関一覧用!$B:$AO,G$5,FALSE)="○","P","")</f>
        <v/>
      </c>
      <c r="H23" s="45" t="str">
        <f>IF(VLOOKUP($A23,請求書等医療機関一覧用!$B:$AO,H$5,FALSE)="○","B","")</f>
        <v/>
      </c>
      <c r="I23" s="45" t="str">
        <f>IF(VLOOKUP($A23,請求書等医療機関一覧用!$B:$AO,I$5,FALSE)="○","5/1","")</f>
        <v/>
      </c>
      <c r="J23" s="45" t="str">
        <f>IF(VLOOKUP($A23,請求書等医療機関一覧用!$B:$AO,J$5,FALSE)="○","BCG","")</f>
        <v/>
      </c>
      <c r="K23" s="45" t="str">
        <f>IF(VLOOKUP($A23,請求書等医療機関一覧用!$B:$AO,K$5,FALSE)="○","MR","")</f>
        <v>MR</v>
      </c>
      <c r="L23" s="45" t="str">
        <f>IF(VLOOKUP($A23,請求書等医療機関一覧用!$B:$AO,L$5,FALSE)="○","CP","")</f>
        <v/>
      </c>
      <c r="M23" s="45" t="str">
        <f>IF(VLOOKUP($A23,請求書等医療機関一覧用!$B:$AO,M$5,FALSE)="○","JE","")</f>
        <v>JE</v>
      </c>
      <c r="N23" s="45" t="str">
        <f>IF(VLOOKUP($A23,請求書等医療機関一覧用!$B:$AO,N$5,FALSE)="○","DT","")</f>
        <v>DT</v>
      </c>
      <c r="O23" s="45" t="str">
        <f>IF(VLOOKUP($A23,請求書等医療機関一覧用!$B:$AO,O$5,FALSE)="○","ＨPV","")</f>
        <v/>
      </c>
      <c r="P23" s="45" t="str">
        <f>IF(VLOOKUP($A23,請求書等医療機関一覧用!$B:$AO,P$5,FALSE)="○","RS","")</f>
        <v/>
      </c>
      <c r="Q23" s="325" t="str">
        <f>IF(VLOOKUP($A23,請求書等医療機関一覧用!$B:$AO,Q$5,FALSE)="○","IV","")</f>
        <v>IV</v>
      </c>
      <c r="R23" s="325" t="str">
        <f>IF(VLOOKUP($A23,請求書等医療機関一覧用!$B:$AO,R$5,FALSE)="○","LAV","")</f>
        <v/>
      </c>
      <c r="S23" s="45" t="str">
        <f>IF(VLOOKUP($A23,請求書等医療機関一覧用!$B:$AO,S$5,FALSE)="○","Mu","")</f>
        <v>Mu</v>
      </c>
      <c r="T23" s="45" t="str">
        <f>IF(VLOOKUP($A23,請求書等医療機関一覧用!$B:$AO,T$5,FALSE)="○","PE","")</f>
        <v>PE</v>
      </c>
      <c r="U23" s="45" t="str">
        <f>IF(VLOOKUP($A23,請求書等医療機関一覧用!$B:$AO,U$5,FALSE)="○","LZV","")</f>
        <v>LZV</v>
      </c>
      <c r="V23" s="45" t="str">
        <f>IF(VLOOKUP($A23,請求書等医療機関一覧用!$B:$AO,V$5,FALSE)="○","inact","")</f>
        <v/>
      </c>
      <c r="W23" s="325" t="str">
        <f>IF(VLOOKUP($A23,請求書等医療機関一覧用!$B:$AO,W$5,FALSE)="○","F","")</f>
        <v>F</v>
      </c>
      <c r="X23" s="325" t="str">
        <f>IF(VLOOKUP($A23,請求書等医療機関一覧用!$B:$AO,X$5,FALSE)="○","HDF","")</f>
        <v/>
      </c>
      <c r="Y23" s="45" t="str">
        <f>IF(VLOOKUP($A23,請求書等医療機関一覧用!$B:$AO,Y$5,FALSE)="○","C","")</f>
        <v/>
      </c>
      <c r="Z23" s="35" t="str">
        <f>IF(VLOOKUP($A23,請求書等医療機関一覧用!$B:$BC,Z$5,FALSE)="","",VLOOKUP($A23,請求書等医療機関一覧用!$B:$BC,Z$5,FALSE))</f>
        <v/>
      </c>
      <c r="AA23">
        <f t="shared" si="1"/>
        <v>3</v>
      </c>
    </row>
    <row r="24" spans="1:28" ht="30" customHeight="1">
      <c r="A24" s="43" t="s">
        <v>524</v>
      </c>
      <c r="B24" s="35" t="str">
        <f>VLOOKUP($A24,請求書等医療機関一覧用!$B:$AR,B$5,FALSE)</f>
        <v>Kodama Home-Care Clinic</v>
      </c>
      <c r="C24" s="45" t="str">
        <f>VLOOKUP($A24,請求書等医療機関一覧用!$B:$BA,C$5,FALSE)</f>
        <v>Tsukuho</v>
      </c>
      <c r="D24" s="45" t="str">
        <f>VLOOKUP($A24,請求書等医療機関一覧用!$B:$AO,D$5,FALSE)</f>
        <v>896-3760</v>
      </c>
      <c r="E24" s="45" t="str">
        <f>IF(VLOOKUP($A24,請求書等医療機関一覧用!$B:$AO,E$5,FALSE)="○","R","")</f>
        <v/>
      </c>
      <c r="F24" s="45" t="str">
        <f>IF(VLOOKUP($A24,請求書等医療機関一覧用!$B:$AO,F$5,FALSE)="○","H","")</f>
        <v/>
      </c>
      <c r="G24" s="45" t="str">
        <f>IF(VLOOKUP($A24,請求書等医療機関一覧用!$B:$AO,G$5,FALSE)="○","P","")</f>
        <v/>
      </c>
      <c r="H24" s="45" t="str">
        <f>IF(VLOOKUP($A24,請求書等医療機関一覧用!$B:$AO,H$5,FALSE)="○","B","")</f>
        <v/>
      </c>
      <c r="I24" s="45" t="str">
        <f>IF(VLOOKUP($A24,請求書等医療機関一覧用!$B:$AO,I$5,FALSE)="○","5/1","")</f>
        <v/>
      </c>
      <c r="J24" s="45" t="str">
        <f>IF(VLOOKUP($A24,請求書等医療機関一覧用!$B:$AO,J$5,FALSE)="○","BCG","")</f>
        <v/>
      </c>
      <c r="K24" s="45" t="str">
        <f>IF(VLOOKUP($A24,請求書等医療機関一覧用!$B:$AO,K$5,FALSE)="○","MR","")</f>
        <v/>
      </c>
      <c r="L24" s="45" t="str">
        <f>IF(VLOOKUP($A24,請求書等医療機関一覧用!$B:$AO,L$5,FALSE)="○","CP","")</f>
        <v/>
      </c>
      <c r="M24" s="45" t="str">
        <f>IF(VLOOKUP($A24,請求書等医療機関一覧用!$B:$AO,M$5,FALSE)="○","JE","")</f>
        <v/>
      </c>
      <c r="N24" s="45" t="str">
        <f>IF(VLOOKUP($A24,請求書等医療機関一覧用!$B:$AO,N$5,FALSE)="○","DT","")</f>
        <v/>
      </c>
      <c r="O24" s="45" t="str">
        <f>IF(VLOOKUP($A24,請求書等医療機関一覧用!$B:$AO,O$5,FALSE)="○","ＨPV","")</f>
        <v/>
      </c>
      <c r="P24" s="45" t="str">
        <f>IF(VLOOKUP($A24,請求書等医療機関一覧用!$B:$AO,P$5,FALSE)="○","RS","")</f>
        <v/>
      </c>
      <c r="Q24" s="325" t="str">
        <f>IF(VLOOKUP($A24,請求書等医療機関一覧用!$B:$AO,Q$5,FALSE)="○","IV","")</f>
        <v/>
      </c>
      <c r="R24" s="325" t="str">
        <f>IF(VLOOKUP($A24,請求書等医療機関一覧用!$B:$AO,R$5,FALSE)="○","LAV","")</f>
        <v/>
      </c>
      <c r="S24" s="45" t="str">
        <f>IF(VLOOKUP($A24,請求書等医療機関一覧用!$B:$AO,S$5,FALSE)="○","Mu","")</f>
        <v/>
      </c>
      <c r="T24" s="45" t="str">
        <f>IF(VLOOKUP($A24,請求書等医療機関一覧用!$B:$AO,T$5,FALSE)="○","PE","")</f>
        <v>PE</v>
      </c>
      <c r="U24" s="45" t="str">
        <f>IF(VLOOKUP($A24,請求書等医療機関一覧用!$B:$AO,U$5,FALSE)="○","LZV","")</f>
        <v/>
      </c>
      <c r="V24" s="45" t="str">
        <f>IF(VLOOKUP($A24,請求書等医療機関一覧用!$B:$AO,V$5,FALSE)="○","inact","")</f>
        <v/>
      </c>
      <c r="W24" s="325" t="str">
        <f>IF(VLOOKUP($A24,請求書等医療機関一覧用!$B:$AO,W$5,FALSE)="○","F","")</f>
        <v>F</v>
      </c>
      <c r="X24" s="325" t="str">
        <f>IF(VLOOKUP($A24,請求書等医療機関一覧用!$B:$AO,X$5,FALSE)="○","HDF","")</f>
        <v/>
      </c>
      <c r="Y24" s="45" t="str">
        <f>IF(VLOOKUP($A24,請求書等医療機関一覧用!$B:$AO,Y$5,FALSE)="○","C","")</f>
        <v>C</v>
      </c>
      <c r="Z24" s="35" t="str">
        <f>IF(VLOOKUP($A24,請求書等医療機関一覧用!$B:$BC,Z$5,FALSE)="","",VLOOKUP($A24,請求書等医療機関一覧用!$B:$BC,Z$5,FALSE))</f>
        <v/>
      </c>
      <c r="AA24">
        <f t="shared" si="1"/>
        <v>4</v>
      </c>
    </row>
    <row r="25" spans="1:28" ht="30" customHeight="1">
      <c r="A25" s="43" t="s">
        <v>529</v>
      </c>
      <c r="B25" s="35" t="str">
        <f>VLOOKUP($A25,請求書等医療機関一覧用!$B:$AR,B$5,FALSE)</f>
        <v>Sakayori E.N.T.</v>
      </c>
      <c r="C25" s="45" t="str">
        <f>VLOOKUP($A25,請求書等医療機関一覧用!$B:$BA,C$5,FALSE)</f>
        <v>Tsukuho</v>
      </c>
      <c r="D25" s="45" t="str">
        <f>VLOOKUP($A25,請求書等医療機関一覧用!$B:$AO,D$5,FALSE)</f>
        <v>879-1187</v>
      </c>
      <c r="E25" s="45" t="str">
        <f>IF(VLOOKUP($A25,請求書等医療機関一覧用!$B:$AO,E$5,FALSE)="○","R","")</f>
        <v/>
      </c>
      <c r="F25" s="45" t="str">
        <f>IF(VLOOKUP($A25,請求書等医療機関一覧用!$B:$AO,F$5,FALSE)="○","H","")</f>
        <v/>
      </c>
      <c r="G25" s="45" t="str">
        <f>IF(VLOOKUP($A25,請求書等医療機関一覧用!$B:$AO,G$5,FALSE)="○","P","")</f>
        <v/>
      </c>
      <c r="H25" s="45" t="str">
        <f>IF(VLOOKUP($A25,請求書等医療機関一覧用!$B:$AO,H$5,FALSE)="○","B","")</f>
        <v/>
      </c>
      <c r="I25" s="45" t="str">
        <f>IF(VLOOKUP($A25,請求書等医療機関一覧用!$B:$AO,I$5,FALSE)="○","5/1","")</f>
        <v/>
      </c>
      <c r="J25" s="45" t="str">
        <f>IF(VLOOKUP($A25,請求書等医療機関一覧用!$B:$AO,J$5,FALSE)="○","BCG","")</f>
        <v/>
      </c>
      <c r="K25" s="45" t="str">
        <f>IF(VLOOKUP($A25,請求書等医療機関一覧用!$B:$AO,K$5,FALSE)="○","MR","")</f>
        <v/>
      </c>
      <c r="L25" s="45" t="str">
        <f>IF(VLOOKUP($A25,請求書等医療機関一覧用!$B:$AO,L$5,FALSE)="○","CP","")</f>
        <v/>
      </c>
      <c r="M25" s="45" t="str">
        <f>IF(VLOOKUP($A25,請求書等医療機関一覧用!$B:$AO,M$5,FALSE)="○","JE","")</f>
        <v/>
      </c>
      <c r="N25" s="45" t="str">
        <f>IF(VLOOKUP($A25,請求書等医療機関一覧用!$B:$AO,N$5,FALSE)="○","DT","")</f>
        <v/>
      </c>
      <c r="O25" s="45" t="str">
        <f>IF(VLOOKUP($A25,請求書等医療機関一覧用!$B:$AO,O$5,FALSE)="○","ＨPV","")</f>
        <v/>
      </c>
      <c r="P25" s="45" t="str">
        <f>IF(VLOOKUP($A25,請求書等医療機関一覧用!$B:$AO,P$5,FALSE)="○","RS","")</f>
        <v/>
      </c>
      <c r="Q25" s="325" t="str">
        <f>IF(VLOOKUP($A25,請求書等医療機関一覧用!$B:$AO,Q$5,FALSE)="○","IV","")</f>
        <v>IV</v>
      </c>
      <c r="R25" s="325" t="str">
        <f>IF(VLOOKUP($A25,請求書等医療機関一覧用!$B:$AO,R$5,FALSE)="○","LAV","")</f>
        <v/>
      </c>
      <c r="S25" s="45" t="str">
        <f>IF(VLOOKUP($A25,請求書等医療機関一覧用!$B:$AO,S$5,FALSE)="○","Mu","")</f>
        <v/>
      </c>
      <c r="T25" s="45" t="str">
        <f>IF(VLOOKUP($A25,請求書等医療機関一覧用!$B:$AO,T$5,FALSE)="○","PE","")</f>
        <v/>
      </c>
      <c r="U25" s="45" t="str">
        <f>IF(VLOOKUP($A25,請求書等医療機関一覧用!$B:$AO,U$5,FALSE)="○","LZV","")</f>
        <v/>
      </c>
      <c r="V25" s="45" t="str">
        <f>IF(VLOOKUP($A25,請求書等医療機関一覧用!$B:$AO,V$5,FALSE)="○","inact","")</f>
        <v/>
      </c>
      <c r="W25" s="325" t="str">
        <f>IF(VLOOKUP($A25,請求書等医療機関一覧用!$B:$AO,W$5,FALSE)="○","F","")</f>
        <v>F</v>
      </c>
      <c r="X25" s="325" t="str">
        <f>IF(VLOOKUP($A25,請求書等医療機関一覧用!$B:$AO,X$5,FALSE)="○","HDF","")</f>
        <v>HDF</v>
      </c>
      <c r="Y25" s="45" t="str">
        <f>IF(VLOOKUP($A25,請求書等医療機関一覧用!$B:$AO,Y$5,FALSE)="○","C","")</f>
        <v/>
      </c>
      <c r="Z25" s="35" t="str">
        <f>IF(VLOOKUP($A25,請求書等医療機関一覧用!$B:$BC,Z$5,FALSE)="","",VLOOKUP($A25,請求書等医療機関一覧用!$B:$BC,Z$5,FALSE))</f>
        <v>English</v>
      </c>
      <c r="AA25">
        <f t="shared" si="1"/>
        <v>5</v>
      </c>
    </row>
    <row r="26" spans="1:28" ht="30" customHeight="1">
      <c r="A26" s="43" t="s">
        <v>534</v>
      </c>
      <c r="B26" s="35" t="str">
        <f>VLOOKUP($A26,請求書等医療機関一覧用!$B:$AR,B$5,FALSE)</f>
        <v>Shibahara Clinic</v>
      </c>
      <c r="C26" s="45" t="str">
        <f>VLOOKUP($A26,請求書等医療機関一覧用!$B:$BA,C$5,FALSE)</f>
        <v>Yoshinuma</v>
      </c>
      <c r="D26" s="45" t="str">
        <f>VLOOKUP($A26,請求書等医療機関一覧用!$B:$AO,D$5,FALSE)</f>
        <v>865-0511</v>
      </c>
      <c r="E26" s="45" t="str">
        <f>IF(VLOOKUP($A26,請求書等医療機関一覧用!$B:$AO,E$5,FALSE)="○","R","")</f>
        <v>R</v>
      </c>
      <c r="F26" s="45" t="str">
        <f>IF(VLOOKUP($A26,請求書等医療機関一覧用!$B:$AO,F$5,FALSE)="○","H","")</f>
        <v>H</v>
      </c>
      <c r="G26" s="45" t="str">
        <f>IF(VLOOKUP($A26,請求書等医療機関一覧用!$B:$AO,G$5,FALSE)="○","P","")</f>
        <v>P</v>
      </c>
      <c r="H26" s="45" t="str">
        <f>IF(VLOOKUP($A26,請求書等医療機関一覧用!$B:$AO,H$5,FALSE)="○","B","")</f>
        <v>B</v>
      </c>
      <c r="I26" s="45" t="str">
        <f>IF(VLOOKUP($A26,請求書等医療機関一覧用!$B:$AO,I$5,FALSE)="○","5/1","")</f>
        <v>5/1</v>
      </c>
      <c r="J26" s="45" t="str">
        <f>IF(VLOOKUP($A26,請求書等医療機関一覧用!$B:$AO,J$5,FALSE)="○","BCG","")</f>
        <v>BCG</v>
      </c>
      <c r="K26" s="45" t="str">
        <f>IF(VLOOKUP($A26,請求書等医療機関一覧用!$B:$AO,K$5,FALSE)="○","MR","")</f>
        <v>MR</v>
      </c>
      <c r="L26" s="45" t="str">
        <f>IF(VLOOKUP($A26,請求書等医療機関一覧用!$B:$AO,L$5,FALSE)="○","CP","")</f>
        <v>CP</v>
      </c>
      <c r="M26" s="45" t="str">
        <f>IF(VLOOKUP($A26,請求書等医療機関一覧用!$B:$AO,M$5,FALSE)="○","JE","")</f>
        <v>JE</v>
      </c>
      <c r="N26" s="45" t="str">
        <f>IF(VLOOKUP($A26,請求書等医療機関一覧用!$B:$AO,N$5,FALSE)="○","DT","")</f>
        <v>DT</v>
      </c>
      <c r="O26" s="45" t="str">
        <f>IF(VLOOKUP($A26,請求書等医療機関一覧用!$B:$AO,O$5,FALSE)="○","ＨPV","")</f>
        <v>ＨPV</v>
      </c>
      <c r="P26" s="45" t="str">
        <f>IF(VLOOKUP($A26,請求書等医療機関一覧用!$B:$AO,P$5,FALSE)="○","RS","")</f>
        <v/>
      </c>
      <c r="Q26" s="325" t="str">
        <f>IF(VLOOKUP($A26,請求書等医療機関一覧用!$B:$AO,Q$5,FALSE)="○","IV","")</f>
        <v>IV</v>
      </c>
      <c r="R26" s="325" t="str">
        <f>IF(VLOOKUP($A26,請求書等医療機関一覧用!$B:$AO,R$5,FALSE)="○","LAV","")</f>
        <v>LAV</v>
      </c>
      <c r="S26" s="45" t="str">
        <f>IF(VLOOKUP($A26,請求書等医療機関一覧用!$B:$AO,S$5,FALSE)="○","Mu","")</f>
        <v>Mu</v>
      </c>
      <c r="T26" s="45" t="str">
        <f>IF(VLOOKUP($A26,請求書等医療機関一覧用!$B:$AO,T$5,FALSE)="○","PE","")</f>
        <v>PE</v>
      </c>
      <c r="U26" s="45" t="str">
        <f>IF(VLOOKUP($A26,請求書等医療機関一覧用!$B:$AO,U$5,FALSE)="○","LZV","")</f>
        <v>LZV</v>
      </c>
      <c r="V26" s="45" t="str">
        <f>IF(VLOOKUP($A26,請求書等医療機関一覧用!$B:$AO,V$5,FALSE)="○","inact","")</f>
        <v>inact</v>
      </c>
      <c r="W26" s="325" t="str">
        <f>IF(VLOOKUP($A26,請求書等医療機関一覧用!$B:$AO,W$5,FALSE)="○","F","")</f>
        <v>F</v>
      </c>
      <c r="X26" s="325" t="str">
        <f>IF(VLOOKUP($A26,請求書等医療機関一覧用!$B:$AO,X$5,FALSE)="○","HDF","")</f>
        <v>HDF</v>
      </c>
      <c r="Y26" s="45" t="str">
        <f>IF(VLOOKUP($A26,請求書等医療機関一覧用!$B:$AO,Y$5,FALSE)="○","C","")</f>
        <v>C</v>
      </c>
      <c r="Z26" s="35" t="str">
        <f>IF(VLOOKUP($A26,請求書等医療機関一覧用!$B:$BC,Z$5,FALSE)="","",VLOOKUP($A26,請求書等医療機関一覧用!$B:$BC,Z$5,FALSE))</f>
        <v>English</v>
      </c>
      <c r="AA26">
        <f t="shared" si="1"/>
        <v>6</v>
      </c>
    </row>
    <row r="27" spans="1:28" ht="30" customHeight="1">
      <c r="A27" s="43" t="s">
        <v>556</v>
      </c>
      <c r="B27" s="35" t="str">
        <f>VLOOKUP($A27,請求書等医療機関一覧用!$B:$AR,B$5,FALSE)</f>
        <v>Tsukuba Memorial Hospital</v>
      </c>
      <c r="C27" s="45" t="str">
        <f>VLOOKUP($A27,請求書等医療機関一覧用!$B:$BA,C$5,FALSE)</f>
        <v>Kaname</v>
      </c>
      <c r="D27" s="45" t="str">
        <f>VLOOKUP($A27,請求書等医療機関一覧用!$B:$AO,D$5,FALSE)</f>
        <v>864-1212</v>
      </c>
      <c r="E27" s="45" t="str">
        <f>IF(VLOOKUP($A27,請求書等医療機関一覧用!$B:$AO,E$5,FALSE)="○","R","")</f>
        <v/>
      </c>
      <c r="F27" s="45" t="str">
        <f>IF(VLOOKUP($A27,請求書等医療機関一覧用!$B:$AO,F$5,FALSE)="○","H","")</f>
        <v/>
      </c>
      <c r="G27" s="45" t="str">
        <f>IF(VLOOKUP($A27,請求書等医療機関一覧用!$B:$AO,G$5,FALSE)="○","P","")</f>
        <v/>
      </c>
      <c r="H27" s="45" t="str">
        <f>IF(VLOOKUP($A27,請求書等医療機関一覧用!$B:$AO,H$5,FALSE)="○","B","")</f>
        <v/>
      </c>
      <c r="I27" s="45" t="str">
        <f>IF(VLOOKUP($A27,請求書等医療機関一覧用!$B:$AO,I$5,FALSE)="○","5/1","")</f>
        <v/>
      </c>
      <c r="J27" s="45" t="str">
        <f>IF(VLOOKUP($A27,請求書等医療機関一覧用!$B:$AO,J$5,FALSE)="○","BCG","")</f>
        <v/>
      </c>
      <c r="K27" s="45" t="str">
        <f>IF(VLOOKUP($A27,請求書等医療機関一覧用!$B:$AO,K$5,FALSE)="○","MR","")</f>
        <v/>
      </c>
      <c r="L27" s="45" t="str">
        <f>IF(VLOOKUP($A27,請求書等医療機関一覧用!$B:$AO,L$5,FALSE)="○","CP","")</f>
        <v/>
      </c>
      <c r="M27" s="45" t="str">
        <f>IF(VLOOKUP($A27,請求書等医療機関一覧用!$B:$AO,M$5,FALSE)="○","JE","")</f>
        <v/>
      </c>
      <c r="N27" s="45" t="str">
        <f>IF(VLOOKUP($A27,請求書等医療機関一覧用!$B:$AO,N$5,FALSE)="○","DT","")</f>
        <v/>
      </c>
      <c r="O27" s="45" t="str">
        <f>IF(VLOOKUP($A27,請求書等医療機関一覧用!$B:$AO,O$5,FALSE)="○","ＨPV","")</f>
        <v/>
      </c>
      <c r="P27" s="45" t="str">
        <f>IF(VLOOKUP($A27,請求書等医療機関一覧用!$B:$AO,P$5,FALSE)="○","RS","")</f>
        <v/>
      </c>
      <c r="Q27" s="325" t="str">
        <f>IF(VLOOKUP($A27,請求書等医療機関一覧用!$B:$AO,Q$5,FALSE)="○","IV","")</f>
        <v/>
      </c>
      <c r="R27" s="325" t="str">
        <f>IF(VLOOKUP($A27,請求書等医療機関一覧用!$B:$AO,R$5,FALSE)="○","LAV","")</f>
        <v/>
      </c>
      <c r="S27" s="45" t="str">
        <f>IF(VLOOKUP($A27,請求書等医療機関一覧用!$B:$AO,S$5,FALSE)="○","Mu","")</f>
        <v/>
      </c>
      <c r="T27" s="45" t="str">
        <f>IF(VLOOKUP($A27,請求書等医療機関一覧用!$B:$AO,T$5,FALSE)="○","PE","")</f>
        <v>PE</v>
      </c>
      <c r="U27" s="45" t="str">
        <f>IF(VLOOKUP($A27,請求書等医療機関一覧用!$B:$AO,U$5,FALSE)="○","LZV","")</f>
        <v/>
      </c>
      <c r="V27" s="45" t="str">
        <f>IF(VLOOKUP($A27,請求書等医療機関一覧用!$B:$AO,V$5,FALSE)="○","inact","")</f>
        <v>inact</v>
      </c>
      <c r="W27" s="325" t="str">
        <f>IF(VLOOKUP($A27,請求書等医療機関一覧用!$B:$AO,W$5,FALSE)="○","F","")</f>
        <v>F</v>
      </c>
      <c r="X27" s="325" t="str">
        <f>IF(VLOOKUP($A27,請求書等医療機関一覧用!$B:$AO,X$5,FALSE)="○","HDF","")</f>
        <v/>
      </c>
      <c r="Y27" s="45" t="str">
        <f>IF(VLOOKUP($A27,請求書等医療機関一覧用!$B:$AO,Y$5,FALSE)="○","C","")</f>
        <v>C</v>
      </c>
      <c r="Z27" s="35" t="str">
        <f>IF(VLOOKUP($A27,請求書等医療機関一覧用!$B:$BC,Z$5,FALSE)="","",VLOOKUP($A27,請求書等医療機関一覧用!$B:$BC,Z$5,FALSE))</f>
        <v>Translating</v>
      </c>
      <c r="AA27">
        <f t="shared" si="1"/>
        <v>7</v>
      </c>
    </row>
    <row r="28" spans="1:28" ht="30" customHeight="1">
      <c r="A28" s="43" t="s">
        <v>565</v>
      </c>
      <c r="B28" s="35" t="str">
        <f>VLOOKUP($A28,請求書等医療機関一覧用!$B:$AR,B$5,FALSE)</f>
        <v>Tsukuba Sogo Clinic</v>
      </c>
      <c r="C28" s="45" t="str">
        <f>VLOOKUP($A28,請求書等医療機関一覧用!$B:$BA,C$5,FALSE)</f>
        <v>Kaname</v>
      </c>
      <c r="D28" s="45" t="str">
        <f>VLOOKUP($A28,請求書等医療機関一覧用!$B:$AO,D$5,FALSE)</f>
        <v>877-1221</v>
      </c>
      <c r="E28" s="45" t="str">
        <f>IF(VLOOKUP($A28,請求書等医療機関一覧用!$B:$AO,E$5,FALSE)="○","R","")</f>
        <v>R</v>
      </c>
      <c r="F28" s="45" t="str">
        <f>IF(VLOOKUP($A28,請求書等医療機関一覧用!$B:$AO,F$5,FALSE)="○","H","")</f>
        <v/>
      </c>
      <c r="G28" s="45" t="str">
        <f>IF(VLOOKUP($A28,請求書等医療機関一覧用!$B:$AO,G$5,FALSE)="○","P","")</f>
        <v>P</v>
      </c>
      <c r="H28" s="45" t="str">
        <f>IF(VLOOKUP($A28,請求書等医療機関一覧用!$B:$AO,H$5,FALSE)="○","B","")</f>
        <v>B</v>
      </c>
      <c r="I28" s="45" t="str">
        <f>IF(VLOOKUP($A28,請求書等医療機関一覧用!$B:$AO,I$5,FALSE)="○","5/1","")</f>
        <v>5/1</v>
      </c>
      <c r="J28" s="45" t="str">
        <f>IF(VLOOKUP($A28,請求書等医療機関一覧用!$B:$AO,J$5,FALSE)="○","BCG","")</f>
        <v>BCG</v>
      </c>
      <c r="K28" s="45" t="str">
        <f>IF(VLOOKUP($A28,請求書等医療機関一覧用!$B:$AO,K$5,FALSE)="○","MR","")</f>
        <v>MR</v>
      </c>
      <c r="L28" s="45" t="str">
        <f>IF(VLOOKUP($A28,請求書等医療機関一覧用!$B:$AO,L$5,FALSE)="○","CP","")</f>
        <v>CP</v>
      </c>
      <c r="M28" s="45" t="str">
        <f>IF(VLOOKUP($A28,請求書等医療機関一覧用!$B:$AO,M$5,FALSE)="○","JE","")</f>
        <v>JE</v>
      </c>
      <c r="N28" s="45" t="str">
        <f>IF(VLOOKUP($A28,請求書等医療機関一覧用!$B:$AO,N$5,FALSE)="○","DT","")</f>
        <v>DT</v>
      </c>
      <c r="O28" s="45" t="str">
        <f>IF(VLOOKUP($A28,請求書等医療機関一覧用!$B:$AO,O$5,FALSE)="○","ＨPV","")</f>
        <v>ＨPV</v>
      </c>
      <c r="P28" s="45" t="str">
        <f>IF(VLOOKUP($A28,請求書等医療機関一覧用!$B:$AO,P$5,FALSE)="○","RS","")</f>
        <v/>
      </c>
      <c r="Q28" s="325" t="str">
        <f>IF(VLOOKUP($A28,請求書等医療機関一覧用!$B:$AO,Q$5,FALSE)="○","IV","")</f>
        <v>IV</v>
      </c>
      <c r="R28" s="325" t="str">
        <f>IF(VLOOKUP($A28,請求書等医療機関一覧用!$B:$AO,R$5,FALSE)="○","LAV","")</f>
        <v>LAV</v>
      </c>
      <c r="S28" s="45" t="str">
        <f>IF(VLOOKUP($A28,請求書等医療機関一覧用!$B:$AO,S$5,FALSE)="○","Mu","")</f>
        <v>Mu</v>
      </c>
      <c r="T28" s="45" t="str">
        <f>IF(VLOOKUP($A28,請求書等医療機関一覧用!$B:$AO,T$5,FALSE)="○","PE","")</f>
        <v>PE</v>
      </c>
      <c r="U28" s="45" t="str">
        <f>IF(VLOOKUP($A28,請求書等医療機関一覧用!$B:$AO,U$5,FALSE)="○","LZV","")</f>
        <v/>
      </c>
      <c r="V28" s="45" t="str">
        <f>IF(VLOOKUP($A28,請求書等医療機関一覧用!$B:$AO,V$5,FALSE)="○","inact","")</f>
        <v>inact</v>
      </c>
      <c r="W28" s="325" t="str">
        <f>IF(VLOOKUP($A28,請求書等医療機関一覧用!$B:$AO,W$5,FALSE)="○","F","")</f>
        <v>F</v>
      </c>
      <c r="X28" s="325" t="str">
        <f>IF(VLOOKUP($A28,請求書等医療機関一覧用!$B:$AO,X$5,FALSE)="○","HDF","")</f>
        <v/>
      </c>
      <c r="Y28" s="45" t="str">
        <f>IF(VLOOKUP($A28,請求書等医療機関一覧用!$B:$AO,Y$5,FALSE)="○","C","")</f>
        <v>C</v>
      </c>
      <c r="Z28" s="35" t="str">
        <f>IF(VLOOKUP($A28,請求書等医療機関一覧用!$B:$BC,Z$5,FALSE)="","",VLOOKUP($A28,請求書等医療機関一覧用!$B:$BC,Z$5,FALSE))</f>
        <v>Translating</v>
      </c>
      <c r="AA28">
        <f t="shared" si="1"/>
        <v>8</v>
      </c>
    </row>
    <row r="29" spans="1:28" ht="30" customHeight="1">
      <c r="A29" s="43" t="s">
        <v>580</v>
      </c>
      <c r="B29" s="35" t="str">
        <f>VLOOKUP($A29,請求書等医療機関一覧用!$B:$AR,B$5,FALSE)</f>
        <v>Terasaki Clinic</v>
      </c>
      <c r="C29" s="45" t="str">
        <f>VLOOKUP($A29,請求書等医療機関一覧用!$B:$BA,C$5,FALSE)</f>
        <v>Yoshinuma</v>
      </c>
      <c r="D29" s="45" t="str">
        <f>VLOOKUP($A29,請求書等医療機関一覧用!$B:$AO,D$5,FALSE)</f>
        <v>865-0034</v>
      </c>
      <c r="E29" s="45" t="str">
        <f>IF(VLOOKUP($A29,請求書等医療機関一覧用!$B:$AO,E$5,FALSE)="○","R","")</f>
        <v>R</v>
      </c>
      <c r="F29" s="45" t="str">
        <f>IF(VLOOKUP($A29,請求書等医療機関一覧用!$B:$AO,F$5,FALSE)="○","H","")</f>
        <v>H</v>
      </c>
      <c r="G29" s="45" t="str">
        <f>IF(VLOOKUP($A29,請求書等医療機関一覧用!$B:$AO,G$5,FALSE)="○","P","")</f>
        <v>P</v>
      </c>
      <c r="H29" s="45" t="str">
        <f>IF(VLOOKUP($A29,請求書等医療機関一覧用!$B:$AO,H$5,FALSE)="○","B","")</f>
        <v>B</v>
      </c>
      <c r="I29" s="45" t="str">
        <f>IF(VLOOKUP($A29,請求書等医療機関一覧用!$B:$AO,I$5,FALSE)="○","5/1","")</f>
        <v>5/1</v>
      </c>
      <c r="J29" s="45" t="str">
        <f>IF(VLOOKUP($A29,請求書等医療機関一覧用!$B:$AO,J$5,FALSE)="○","BCG","")</f>
        <v>BCG</v>
      </c>
      <c r="K29" s="45" t="str">
        <f>IF(VLOOKUP($A29,請求書等医療機関一覧用!$B:$AO,K$5,FALSE)="○","MR","")</f>
        <v>MR</v>
      </c>
      <c r="L29" s="45" t="str">
        <f>IF(VLOOKUP($A29,請求書等医療機関一覧用!$B:$AO,L$5,FALSE)="○","CP","")</f>
        <v>CP</v>
      </c>
      <c r="M29" s="45" t="str">
        <f>IF(VLOOKUP($A29,請求書等医療機関一覧用!$B:$AO,M$5,FALSE)="○","JE","")</f>
        <v>JE</v>
      </c>
      <c r="N29" s="45" t="str">
        <f>IF(VLOOKUP($A29,請求書等医療機関一覧用!$B:$AO,N$5,FALSE)="○","DT","")</f>
        <v>DT</v>
      </c>
      <c r="O29" s="45" t="str">
        <f>IF(VLOOKUP($A29,請求書等医療機関一覧用!$B:$AO,O$5,FALSE)="○","ＨPV","")</f>
        <v>ＨPV</v>
      </c>
      <c r="P29" s="45" t="str">
        <f>IF(VLOOKUP($A29,請求書等医療機関一覧用!$B:$AO,P$5,FALSE)="○","RS","")</f>
        <v/>
      </c>
      <c r="Q29" s="325" t="str">
        <f>IF(VLOOKUP($A29,請求書等医療機関一覧用!$B:$AO,Q$5,FALSE)="○","IV","")</f>
        <v>IV</v>
      </c>
      <c r="R29" s="325" t="str">
        <f>IF(VLOOKUP($A29,請求書等医療機関一覧用!$B:$AO,R$5,FALSE)="○","LAV","")</f>
        <v>LAV</v>
      </c>
      <c r="S29" s="45" t="str">
        <f>IF(VLOOKUP($A29,請求書等医療機関一覧用!$B:$AO,S$5,FALSE)="○","Mu","")</f>
        <v>Mu</v>
      </c>
      <c r="T29" s="45" t="str">
        <f>IF(VLOOKUP($A29,請求書等医療機関一覧用!$B:$AO,T$5,FALSE)="○","PE","")</f>
        <v>PE</v>
      </c>
      <c r="U29" s="45" t="str">
        <f>IF(VLOOKUP($A29,請求書等医療機関一覧用!$B:$AO,U$5,FALSE)="○","LZV","")</f>
        <v>LZV</v>
      </c>
      <c r="V29" s="45" t="str">
        <f>IF(VLOOKUP($A29,請求書等医療機関一覧用!$B:$AO,V$5,FALSE)="○","inact","")</f>
        <v>inact</v>
      </c>
      <c r="W29" s="325" t="str">
        <f>IF(VLOOKUP($A29,請求書等医療機関一覧用!$B:$AO,W$5,FALSE)="○","F","")</f>
        <v>F</v>
      </c>
      <c r="X29" s="325" t="str">
        <f>IF(VLOOKUP($A29,請求書等医療機関一覧用!$B:$AO,X$5,FALSE)="○","HDF","")</f>
        <v>HDF</v>
      </c>
      <c r="Y29" s="45" t="str">
        <f>IF(VLOOKUP($A29,請求書等医療機関一覧用!$B:$AO,Y$5,FALSE)="○","C","")</f>
        <v>C</v>
      </c>
      <c r="Z29" s="35" t="str">
        <f>IF(VLOOKUP($A29,請求書等医療機関一覧用!$B:$BC,Z$5,FALSE)="","",VLOOKUP($A29,請求書等医療機関一覧用!$B:$BC,Z$5,FALSE))</f>
        <v/>
      </c>
      <c r="AA29">
        <f t="shared" si="1"/>
        <v>9</v>
      </c>
    </row>
    <row r="30" spans="1:28" ht="30" customHeight="1">
      <c r="A30" s="43" t="s">
        <v>583</v>
      </c>
      <c r="B30" s="35" t="str">
        <f>VLOOKUP($A30,請求書等医療機関一覧用!$B:$AR,B$5,FALSE)</f>
        <v>Nakagawa Clinic</v>
      </c>
      <c r="C30" s="45" t="str">
        <f>VLOOKUP($A30,請求書等医療機関一覧用!$B:$BA,C$5,FALSE)</f>
        <v>Shinozaki</v>
      </c>
      <c r="D30" s="45" t="str">
        <f>VLOOKUP($A30,請求書等医療機関一覧用!$B:$AO,D$5,FALSE)</f>
        <v>864-7760</v>
      </c>
      <c r="E30" s="45" t="str">
        <f>IF(VLOOKUP($A30,請求書等医療機関一覧用!$B:$AO,E$5,FALSE)="○","R","")</f>
        <v>R</v>
      </c>
      <c r="F30" s="45" t="str">
        <f>IF(VLOOKUP($A30,請求書等医療機関一覧用!$B:$AO,F$5,FALSE)="○","H","")</f>
        <v>H</v>
      </c>
      <c r="G30" s="45" t="str">
        <f>IF(VLOOKUP($A30,請求書等医療機関一覧用!$B:$AO,G$5,FALSE)="○","P","")</f>
        <v>P</v>
      </c>
      <c r="H30" s="45" t="str">
        <f>IF(VLOOKUP($A30,請求書等医療機関一覧用!$B:$AO,H$5,FALSE)="○","B","")</f>
        <v>B</v>
      </c>
      <c r="I30" s="45" t="str">
        <f>IF(VLOOKUP($A30,請求書等医療機関一覧用!$B:$AO,I$5,FALSE)="○","5/1","")</f>
        <v>5/1</v>
      </c>
      <c r="J30" s="45" t="str">
        <f>IF(VLOOKUP($A30,請求書等医療機関一覧用!$B:$AO,J$5,FALSE)="○","BCG","")</f>
        <v>BCG</v>
      </c>
      <c r="K30" s="45" t="str">
        <f>IF(VLOOKUP($A30,請求書等医療機関一覧用!$B:$AO,K$5,FALSE)="○","MR","")</f>
        <v>MR</v>
      </c>
      <c r="L30" s="45" t="str">
        <f>IF(VLOOKUP($A30,請求書等医療機関一覧用!$B:$AO,L$5,FALSE)="○","CP","")</f>
        <v>CP</v>
      </c>
      <c r="M30" s="45" t="str">
        <f>IF(VLOOKUP($A30,請求書等医療機関一覧用!$B:$AO,M$5,FALSE)="○","JE","")</f>
        <v>JE</v>
      </c>
      <c r="N30" s="45" t="str">
        <f>IF(VLOOKUP($A30,請求書等医療機関一覧用!$B:$AO,N$5,FALSE)="○","DT","")</f>
        <v>DT</v>
      </c>
      <c r="O30" s="45" t="str">
        <f>IF(VLOOKUP($A30,請求書等医療機関一覧用!$B:$AO,O$5,FALSE)="○","ＨPV","")</f>
        <v>ＨPV</v>
      </c>
      <c r="P30" s="45" t="str">
        <f>IF(VLOOKUP($A30,請求書等医療機関一覧用!$B:$AO,P$5,FALSE)="○","RS","")</f>
        <v>RS</v>
      </c>
      <c r="Q30" s="325" t="str">
        <f>IF(VLOOKUP($A30,請求書等医療機関一覧用!$B:$AO,Q$5,FALSE)="○","IV","")</f>
        <v>IV</v>
      </c>
      <c r="R30" s="325" t="str">
        <f>IF(VLOOKUP($A30,請求書等医療機関一覧用!$B:$AO,R$5,FALSE)="○","LAV","")</f>
        <v>LAV</v>
      </c>
      <c r="S30" s="45" t="str">
        <f>IF(VLOOKUP($A30,請求書等医療機関一覧用!$B:$AO,S$5,FALSE)="○","Mu","")</f>
        <v>Mu</v>
      </c>
      <c r="T30" s="45" t="str">
        <f>IF(VLOOKUP($A30,請求書等医療機関一覧用!$B:$AO,T$5,FALSE)="○","PE","")</f>
        <v>PE</v>
      </c>
      <c r="U30" s="45" t="str">
        <f>IF(VLOOKUP($A30,請求書等医療機関一覧用!$B:$AO,U$5,FALSE)="○","LZV","")</f>
        <v>LZV</v>
      </c>
      <c r="V30" s="45" t="str">
        <f>IF(VLOOKUP($A30,請求書等医療機関一覧用!$B:$AO,V$5,FALSE)="○","inact","")</f>
        <v>inact</v>
      </c>
      <c r="W30" s="325" t="str">
        <f>IF(VLOOKUP($A30,請求書等医療機関一覧用!$B:$AO,W$5,FALSE)="○","F","")</f>
        <v>F</v>
      </c>
      <c r="X30" s="325" t="str">
        <f>IF(VLOOKUP($A30,請求書等医療機関一覧用!$B:$AO,X$5,FALSE)="○","HDF","")</f>
        <v>HDF</v>
      </c>
      <c r="Y30" s="45" t="str">
        <f>IF(VLOOKUP($A30,請求書等医療機関一覧用!$B:$AO,Y$5,FALSE)="○","C","")</f>
        <v>C</v>
      </c>
      <c r="Z30" s="35" t="str">
        <f>IF(VLOOKUP($A30,請求書等医療機関一覧用!$B:$BC,Z$5,FALSE)="","",VLOOKUP($A30,請求書等医療機関一覧用!$B:$BC,Z$5,FALSE))</f>
        <v/>
      </c>
      <c r="AA30">
        <f t="shared" si="1"/>
        <v>10</v>
      </c>
    </row>
    <row r="31" spans="1:28" ht="30" customHeight="1">
      <c r="A31" s="43" t="s">
        <v>599</v>
      </c>
      <c r="B31" s="35" t="str">
        <f>VLOOKUP($A31,請求書等医療機関一覧用!$B:$AR,B$5,FALSE)</f>
        <v>Hill Top Clinic</v>
      </c>
      <c r="C31" s="45" t="str">
        <f>VLOOKUP($A31,請求書等医療機関一覧用!$B:$BA,C$5,FALSE)</f>
        <v>Sa</v>
      </c>
      <c r="D31" s="45" t="str">
        <f>VLOOKUP($A31,請求書等医療機関一覧用!$B:$AO,D$5,FALSE)</f>
        <v>877-3130</v>
      </c>
      <c r="E31" s="45" t="str">
        <f>IF(VLOOKUP($A31,請求書等医療機関一覧用!$B:$AO,E$5,FALSE)="○","R","")</f>
        <v>R</v>
      </c>
      <c r="F31" s="45" t="str">
        <f>IF(VLOOKUP($A31,請求書等医療機関一覧用!$B:$AO,F$5,FALSE)="○","H","")</f>
        <v>H</v>
      </c>
      <c r="G31" s="45" t="str">
        <f>IF(VLOOKUP($A31,請求書等医療機関一覧用!$B:$AO,G$5,FALSE)="○","P","")</f>
        <v>P</v>
      </c>
      <c r="H31" s="45" t="str">
        <f>IF(VLOOKUP($A31,請求書等医療機関一覧用!$B:$AO,H$5,FALSE)="○","B","")</f>
        <v>B</v>
      </c>
      <c r="I31" s="45" t="str">
        <f>IF(VLOOKUP($A31,請求書等医療機関一覧用!$B:$AO,I$5,FALSE)="○","5/1","")</f>
        <v>5/1</v>
      </c>
      <c r="J31" s="45" t="str">
        <f>IF(VLOOKUP($A31,請求書等医療機関一覧用!$B:$AO,J$5,FALSE)="○","BCG","")</f>
        <v>BCG</v>
      </c>
      <c r="K31" s="45" t="str">
        <f>IF(VLOOKUP($A31,請求書等医療機関一覧用!$B:$AO,K$5,FALSE)="○","MR","")</f>
        <v>MR</v>
      </c>
      <c r="L31" s="45" t="str">
        <f>IF(VLOOKUP($A31,請求書等医療機関一覧用!$B:$AO,L$5,FALSE)="○","CP","")</f>
        <v>CP</v>
      </c>
      <c r="M31" s="45" t="str">
        <f>IF(VLOOKUP($A31,請求書等医療機関一覧用!$B:$AO,M$5,FALSE)="○","JE","")</f>
        <v>JE</v>
      </c>
      <c r="N31" s="45" t="str">
        <f>IF(VLOOKUP($A31,請求書等医療機関一覧用!$B:$AO,N$5,FALSE)="○","DT","")</f>
        <v>DT</v>
      </c>
      <c r="O31" s="45" t="str">
        <f>IF(VLOOKUP($A31,請求書等医療機関一覧用!$B:$AO,O$5,FALSE)="○","ＨPV","")</f>
        <v>ＨPV</v>
      </c>
      <c r="P31" s="45" t="str">
        <f>IF(VLOOKUP($A31,請求書等医療機関一覧用!$B:$AO,P$5,FALSE)="○","RS","")</f>
        <v/>
      </c>
      <c r="Q31" s="325" t="str">
        <f>IF(VLOOKUP($A31,請求書等医療機関一覧用!$B:$AO,Q$5,FALSE)="○","IV","")</f>
        <v>IV</v>
      </c>
      <c r="R31" s="325" t="str">
        <f>IF(VLOOKUP($A31,請求書等医療機関一覧用!$B:$AO,R$5,FALSE)="○","LAV","")</f>
        <v>LAV</v>
      </c>
      <c r="S31" s="45" t="str">
        <f>IF(VLOOKUP($A31,請求書等医療機関一覧用!$B:$AO,S$5,FALSE)="○","Mu","")</f>
        <v>Mu</v>
      </c>
      <c r="T31" s="45" t="str">
        <f>IF(VLOOKUP($A31,請求書等医療機関一覧用!$B:$AO,T$5,FALSE)="○","PE","")</f>
        <v>PE</v>
      </c>
      <c r="U31" s="45" t="str">
        <f>IF(VLOOKUP($A31,請求書等医療機関一覧用!$B:$AO,U$5,FALSE)="○","LZV","")</f>
        <v/>
      </c>
      <c r="V31" s="45" t="str">
        <f>IF(VLOOKUP($A31,請求書等医療機関一覧用!$B:$AO,V$5,FALSE)="○","inact","")</f>
        <v>inact</v>
      </c>
      <c r="W31" s="325" t="str">
        <f>IF(VLOOKUP($A31,請求書等医療機関一覧用!$B:$AO,W$5,FALSE)="○","F","")</f>
        <v>F</v>
      </c>
      <c r="X31" s="325" t="str">
        <f>IF(VLOOKUP($A31,請求書等医療機関一覧用!$B:$AO,X$5,FALSE)="○","HDF","")</f>
        <v/>
      </c>
      <c r="Y31" s="45" t="str">
        <f>IF(VLOOKUP($A31,請求書等医療機関一覧用!$B:$AO,Y$5,FALSE)="○","C","")</f>
        <v>C</v>
      </c>
      <c r="Z31" s="35" t="str">
        <f>IF(VLOOKUP($A31,請求書等医療機関一覧用!$B:$BC,Z$5,FALSE)="","",VLOOKUP($A31,請求書等医療機関一覧用!$B:$BC,Z$5,FALSE))</f>
        <v>English</v>
      </c>
      <c r="AA31">
        <f t="shared" si="1"/>
        <v>11</v>
      </c>
    </row>
    <row r="32" spans="1:28" ht="30" customHeight="1">
      <c r="A32" s="43" t="s">
        <v>603</v>
      </c>
      <c r="B32" s="35" t="str">
        <f>VLOOKUP($A32,請求書等医療機関一覧用!$B:$AR,B$5,FALSE)</f>
        <v>Hojo Clinic</v>
      </c>
      <c r="C32" s="45" t="str">
        <f>VLOOKUP($A32,請求書等医療機関一覧用!$B:$BA,C$5,FALSE)</f>
        <v>Hanabatake</v>
      </c>
      <c r="D32" s="45" t="str">
        <f>VLOOKUP($A32,請求書等医療機関一覧用!$B:$AO,D$5,FALSE)</f>
        <v>864-0006</v>
      </c>
      <c r="E32" s="45" t="str">
        <f>IF(VLOOKUP($A32,請求書等医療機関一覧用!$B:$AO,E$5,FALSE)="○","R","")</f>
        <v/>
      </c>
      <c r="F32" s="45" t="str">
        <f>IF(VLOOKUP($A32,請求書等医療機関一覧用!$B:$AO,F$5,FALSE)="○","H","")</f>
        <v/>
      </c>
      <c r="G32" s="45" t="str">
        <f>IF(VLOOKUP($A32,請求書等医療機関一覧用!$B:$AO,G$5,FALSE)="○","P","")</f>
        <v/>
      </c>
      <c r="H32" s="45" t="str">
        <f>IF(VLOOKUP($A32,請求書等医療機関一覧用!$B:$AO,H$5,FALSE)="○","B","")</f>
        <v/>
      </c>
      <c r="I32" s="45" t="str">
        <f>IF(VLOOKUP($A32,請求書等医療機関一覧用!$B:$AO,I$5,FALSE)="○","5/1","")</f>
        <v/>
      </c>
      <c r="J32" s="45" t="str">
        <f>IF(VLOOKUP($A32,請求書等医療機関一覧用!$B:$AO,J$5,FALSE)="○","BCG","")</f>
        <v/>
      </c>
      <c r="K32" s="45" t="str">
        <f>IF(VLOOKUP($A32,請求書等医療機関一覧用!$B:$AO,K$5,FALSE)="○","MR","")</f>
        <v>MR</v>
      </c>
      <c r="L32" s="45" t="str">
        <f>IF(VLOOKUP($A32,請求書等医療機関一覧用!$B:$AO,L$5,FALSE)="○","CP","")</f>
        <v>CP</v>
      </c>
      <c r="M32" s="45" t="str">
        <f>IF(VLOOKUP($A32,請求書等医療機関一覧用!$B:$AO,M$5,FALSE)="○","JE","")</f>
        <v>JE</v>
      </c>
      <c r="N32" s="45" t="str">
        <f>IF(VLOOKUP($A32,請求書等医療機関一覧用!$B:$AO,N$5,FALSE)="○","DT","")</f>
        <v>DT</v>
      </c>
      <c r="O32" s="45" t="str">
        <f>IF(VLOOKUP($A32,請求書等医療機関一覧用!$B:$AO,O$5,FALSE)="○","ＨPV","")</f>
        <v>ＨPV</v>
      </c>
      <c r="P32" s="45" t="str">
        <f>IF(VLOOKUP($A32,請求書等医療機関一覧用!$B:$AO,P$5,FALSE)="○","RS","")</f>
        <v/>
      </c>
      <c r="Q32" s="325" t="str">
        <f>IF(VLOOKUP($A32,請求書等医療機関一覧用!$B:$AO,Q$5,FALSE)="○","IV","")</f>
        <v>IV</v>
      </c>
      <c r="R32" s="325" t="str">
        <f>IF(VLOOKUP($A32,請求書等医療機関一覧用!$B:$AO,R$5,FALSE)="○","LAV","")</f>
        <v/>
      </c>
      <c r="S32" s="45" t="str">
        <f>IF(VLOOKUP($A32,請求書等医療機関一覧用!$B:$AO,S$5,FALSE)="○","Mu","")</f>
        <v/>
      </c>
      <c r="T32" s="45" t="str">
        <f>IF(VLOOKUP($A32,請求書等医療機関一覧用!$B:$AO,T$5,FALSE)="○","PE","")</f>
        <v>PE</v>
      </c>
      <c r="U32" s="45" t="str">
        <f>IF(VLOOKUP($A32,請求書等医療機関一覧用!$B:$AO,U$5,FALSE)="○","LZV","")</f>
        <v>LZV</v>
      </c>
      <c r="V32" s="45" t="str">
        <f>IF(VLOOKUP($A32,請求書等医療機関一覧用!$B:$AO,V$5,FALSE)="○","inact","")</f>
        <v>inact</v>
      </c>
      <c r="W32" s="325" t="str">
        <f>IF(VLOOKUP($A32,請求書等医療機関一覧用!$B:$AO,W$5,FALSE)="○","F","")</f>
        <v>F</v>
      </c>
      <c r="X32" s="325" t="str">
        <f>IF(VLOOKUP($A32,請求書等医療機関一覧用!$B:$AO,X$5,FALSE)="○","HDF","")</f>
        <v>HDF</v>
      </c>
      <c r="Y32" s="45" t="str">
        <f>IF(VLOOKUP($A32,請求書等医療機関一覧用!$B:$AO,Y$5,FALSE)="○","C","")</f>
        <v>C</v>
      </c>
      <c r="Z32" s="35" t="str">
        <f>IF(VLOOKUP($A32,請求書等医療機関一覧用!$B:$BC,Z$5,FALSE)="","",VLOOKUP($A32,請求書等医療機関一覧用!$B:$BC,Z$5,FALSE))</f>
        <v/>
      </c>
      <c r="AA32">
        <f t="shared" si="1"/>
        <v>12</v>
      </c>
    </row>
    <row r="33" spans="1:28" ht="30" customHeight="1">
      <c r="A33" s="43" t="s">
        <v>605</v>
      </c>
      <c r="B33" s="35" t="str">
        <f>VLOOKUP($A33,請求書等医療機関一覧用!$B:$AR,B$5,FALSE)</f>
        <v>Horikawa Clinic</v>
      </c>
      <c r="C33" s="45" t="str">
        <f>VLOOKUP($A33,請求書等医療機関一覧用!$B:$BA,C$5,FALSE)</f>
        <v>Tsukuho</v>
      </c>
      <c r="D33" s="45" t="str">
        <f>VLOOKUP($A33,請求書等医療機関一覧用!$B:$AO,D$5,FALSE)</f>
        <v>877-1002</v>
      </c>
      <c r="E33" s="45" t="str">
        <f>IF(VLOOKUP($A33,請求書等医療機関一覧用!$B:$AO,E$5,FALSE)="○","R","")</f>
        <v>R</v>
      </c>
      <c r="F33" s="45" t="str">
        <f>IF(VLOOKUP($A33,請求書等医療機関一覧用!$B:$AO,F$5,FALSE)="○","H","")</f>
        <v>H</v>
      </c>
      <c r="G33" s="45" t="str">
        <f>IF(VLOOKUP($A33,請求書等医療機関一覧用!$B:$AO,G$5,FALSE)="○","P","")</f>
        <v>P</v>
      </c>
      <c r="H33" s="45" t="str">
        <f>IF(VLOOKUP($A33,請求書等医療機関一覧用!$B:$AO,H$5,FALSE)="○","B","")</f>
        <v>B</v>
      </c>
      <c r="I33" s="45" t="str">
        <f>IF(VLOOKUP($A33,請求書等医療機関一覧用!$B:$AO,I$5,FALSE)="○","5/1","")</f>
        <v>5/1</v>
      </c>
      <c r="J33" s="45" t="str">
        <f>IF(VLOOKUP($A33,請求書等医療機関一覧用!$B:$AO,J$5,FALSE)="○","BCG","")</f>
        <v>BCG</v>
      </c>
      <c r="K33" s="45" t="str">
        <f>IF(VLOOKUP($A33,請求書等医療機関一覧用!$B:$AO,K$5,FALSE)="○","MR","")</f>
        <v>MR</v>
      </c>
      <c r="L33" s="45" t="str">
        <f>IF(VLOOKUP($A33,請求書等医療機関一覧用!$B:$AO,L$5,FALSE)="○","CP","")</f>
        <v>CP</v>
      </c>
      <c r="M33" s="45" t="str">
        <f>IF(VLOOKUP($A33,請求書等医療機関一覧用!$B:$AO,M$5,FALSE)="○","JE","")</f>
        <v>JE</v>
      </c>
      <c r="N33" s="45" t="str">
        <f>IF(VLOOKUP($A33,請求書等医療機関一覧用!$B:$AO,N$5,FALSE)="○","DT","")</f>
        <v>DT</v>
      </c>
      <c r="O33" s="45" t="str">
        <f>IF(VLOOKUP($A33,請求書等医療機関一覧用!$B:$AO,O$5,FALSE)="○","ＨPV","")</f>
        <v>ＨPV</v>
      </c>
      <c r="P33" s="45" t="str">
        <f>IF(VLOOKUP($A33,請求書等医療機関一覧用!$B:$AO,P$5,FALSE)="○","RS","")</f>
        <v/>
      </c>
      <c r="Q33" s="325" t="str">
        <f>IF(VLOOKUP($A33,請求書等医療機関一覧用!$B:$AO,Q$5,FALSE)="○","IV","")</f>
        <v>IV</v>
      </c>
      <c r="R33" s="325" t="str">
        <f>IF(VLOOKUP($A33,請求書等医療機関一覧用!$B:$AO,R$5,FALSE)="○","LAV","")</f>
        <v>LAV</v>
      </c>
      <c r="S33" s="45" t="str">
        <f>IF(VLOOKUP($A33,請求書等医療機関一覧用!$B:$AO,S$5,FALSE)="○","Mu","")</f>
        <v>Mu</v>
      </c>
      <c r="T33" s="45" t="str">
        <f>IF(VLOOKUP($A33,請求書等医療機関一覧用!$B:$AO,T$5,FALSE)="○","PE","")</f>
        <v>PE</v>
      </c>
      <c r="U33" s="45" t="str">
        <f>IF(VLOOKUP($A33,請求書等医療機関一覧用!$B:$AO,U$5,FALSE)="○","LZV","")</f>
        <v/>
      </c>
      <c r="V33" s="45" t="str">
        <f>IF(VLOOKUP($A33,請求書等医療機関一覧用!$B:$AO,V$5,FALSE)="○","inact","")</f>
        <v>inact</v>
      </c>
      <c r="W33" s="325" t="str">
        <f>IF(VLOOKUP($A33,請求書等医療機関一覧用!$B:$AO,W$5,FALSE)="○","F","")</f>
        <v>F</v>
      </c>
      <c r="X33" s="325" t="str">
        <f>IF(VLOOKUP($A33,請求書等医療機関一覧用!$B:$AO,X$5,FALSE)="○","HDF","")</f>
        <v>HDF</v>
      </c>
      <c r="Y33" s="45" t="str">
        <f>IF(VLOOKUP($A33,請求書等医療機関一覧用!$B:$AO,Y$5,FALSE)="○","C","")</f>
        <v>C</v>
      </c>
      <c r="Z33" s="35" t="str">
        <f>IF(VLOOKUP($A33,請求書等医療機関一覧用!$B:$BC,Z$5,FALSE)="","",VLOOKUP($A33,請求書等医療機関一覧用!$B:$BC,Z$5,FALSE))</f>
        <v>English</v>
      </c>
      <c r="AA33">
        <f t="shared" si="1"/>
        <v>13</v>
      </c>
    </row>
    <row r="34" spans="1:28" ht="30" customHeight="1">
      <c r="B34" s="699" t="s">
        <v>1946</v>
      </c>
      <c r="C34" s="700"/>
      <c r="D34" s="700"/>
      <c r="E34" s="700"/>
      <c r="F34" s="700"/>
      <c r="G34" s="700"/>
      <c r="H34" s="700"/>
      <c r="I34" s="700"/>
      <c r="J34" s="700"/>
      <c r="K34" s="700"/>
      <c r="L34" s="700"/>
      <c r="M34" s="700"/>
      <c r="N34" s="700"/>
      <c r="O34" s="700"/>
      <c r="P34" s="700"/>
      <c r="Q34" s="700"/>
      <c r="R34" s="700"/>
      <c r="S34" s="700"/>
      <c r="T34" s="700"/>
      <c r="U34" s="700"/>
      <c r="V34" s="700"/>
      <c r="W34" s="700"/>
      <c r="X34" s="700"/>
      <c r="Y34" s="700"/>
      <c r="Z34" s="701"/>
    </row>
    <row r="35" spans="1:28" ht="30" customHeight="1">
      <c r="A35" s="43" t="s">
        <v>977</v>
      </c>
      <c r="B35" s="35" t="str">
        <f>VLOOKUP($A35,請求書等医療機関一覧用!$B:$AR,B$5,FALSE)</f>
        <v>Toyosato　Hospital</v>
      </c>
      <c r="C35" s="41" t="str">
        <f>VLOOKUP($A35,請求書等医療機関一覧用!$B:$BA,C$5,FALSE)</f>
        <v>Takura</v>
      </c>
      <c r="D35" s="45" t="str">
        <f>VLOOKUP($A35,請求書等医療機関一覧用!$B:$AO,D$5,FALSE)</f>
        <v>847-2631</v>
      </c>
      <c r="E35" s="45" t="str">
        <f>IF(VLOOKUP($A35,請求書等医療機関一覧用!$B:$AO,E$5,FALSE)="○","R","")</f>
        <v/>
      </c>
      <c r="F35" s="45" t="str">
        <f>IF(VLOOKUP($A35,請求書等医療機関一覧用!$B:$AO,F$5,FALSE)="○","H","")</f>
        <v/>
      </c>
      <c r="G35" s="45" t="str">
        <f>IF(VLOOKUP($A35,請求書等医療機関一覧用!$B:$AO,G$5,FALSE)="○","P","")</f>
        <v/>
      </c>
      <c r="H35" s="45" t="str">
        <f>IF(VLOOKUP($A35,請求書等医療機関一覧用!$B:$AO,H$5,FALSE)="○","B","")</f>
        <v/>
      </c>
      <c r="I35" s="45" t="str">
        <f>IF(VLOOKUP($A35,請求書等医療機関一覧用!$B:$AO,I$5,FALSE)="○","5/1","")</f>
        <v/>
      </c>
      <c r="J35" s="45" t="str">
        <f>IF(VLOOKUP($A35,請求書等医療機関一覧用!$B:$AO,J$5,FALSE)="○","BCG","")</f>
        <v/>
      </c>
      <c r="K35" s="45" t="str">
        <f>IF(VLOOKUP($A35,請求書等医療機関一覧用!$B:$AO,K$5,FALSE)="○","MR","")</f>
        <v/>
      </c>
      <c r="L35" s="45" t="str">
        <f>IF(VLOOKUP($A35,請求書等医療機関一覧用!$B:$AO,L$5,FALSE)="○","CP","")</f>
        <v/>
      </c>
      <c r="M35" s="45" t="str">
        <f>IF(VLOOKUP($A35,請求書等医療機関一覧用!$B:$AO,M$5,FALSE)="○","JE","")</f>
        <v/>
      </c>
      <c r="N35" s="45" t="str">
        <f>IF(VLOOKUP($A35,請求書等医療機関一覧用!$B:$AO,N$5,FALSE)="○","DT","")</f>
        <v/>
      </c>
      <c r="O35" s="45" t="str">
        <f>IF(VLOOKUP($A35,請求書等医療機関一覧用!$B:$AO,O$5,FALSE)="○","ＨPV","")</f>
        <v/>
      </c>
      <c r="P35" s="45" t="str">
        <f>IF(VLOOKUP($A35,請求書等医療機関一覧用!$B:$AO,P$5,FALSE)="○","RS","")</f>
        <v/>
      </c>
      <c r="Q35" s="325" t="str">
        <f>IF(VLOOKUP($A35,請求書等医療機関一覧用!$B:$AO,Q$5,FALSE)="○","IV","")</f>
        <v/>
      </c>
      <c r="R35" s="325" t="str">
        <f>IF(VLOOKUP($A35,請求書等医療機関一覧用!$B:$AO,R$5,FALSE)="○","LAV","")</f>
        <v/>
      </c>
      <c r="S35" s="45" t="str">
        <f>IF(VLOOKUP($A35,請求書等医療機関一覧用!$B:$AO,S$5,FALSE)="○","Mu","")</f>
        <v/>
      </c>
      <c r="T35" s="45" t="str">
        <f>IF(VLOOKUP($A35,請求書等医療機関一覧用!$B:$AO,T$5,FALSE)="○","PE","")</f>
        <v>PE</v>
      </c>
      <c r="U35" s="45" t="str">
        <f>IF(VLOOKUP($A35,請求書等医療機関一覧用!$B:$AO,U$5,FALSE)="○","LZV","")</f>
        <v/>
      </c>
      <c r="V35" s="45" t="str">
        <f>IF(VLOOKUP($A35,請求書等医療機関一覧用!$B:$AO,V$5,FALSE)="○","inact","")</f>
        <v/>
      </c>
      <c r="W35" s="325" t="str">
        <f>IF(VLOOKUP($A35,請求書等医療機関一覧用!$B:$AO,W$5,FALSE)="○","F","")</f>
        <v>F</v>
      </c>
      <c r="X35" s="325" t="str">
        <f>IF(VLOOKUP($A35,請求書等医療機関一覧用!$B:$AO,X$5,FALSE)="○","HDF","")</f>
        <v/>
      </c>
      <c r="Y35" s="45" t="str">
        <f>IF(VLOOKUP($A35,請求書等医療機関一覧用!$B:$AO,Y$5,FALSE)="○","C","")</f>
        <v>C</v>
      </c>
      <c r="Z35" s="36" t="str">
        <f>IF(VLOOKUP($A35,請求書等医療機関一覧用!$B:$BC,Z$5,FALSE)="","",VLOOKUP($A35,請求書等医療機関一覧用!$B:$BC,Z$5,FALSE))</f>
        <v/>
      </c>
      <c r="AA35">
        <v>1</v>
      </c>
    </row>
    <row r="36" spans="1:28" ht="30" customHeight="1">
      <c r="A36" s="357" t="s">
        <v>2027</v>
      </c>
      <c r="B36" s="35" t="str">
        <f>VLOOKUP($A36,請求書等医療機関一覧用!$B:$AR,B$5,FALSE)</f>
        <v>Tsukuba ai Orthopedics Clinic</v>
      </c>
      <c r="C36" s="41" t="str">
        <f>VLOOKUP($A36,請求書等医療機関一覧用!$B:$BA,C$5,FALSE)</f>
        <v>Toukoudai</v>
      </c>
      <c r="D36" s="45" t="str">
        <f>VLOOKUP($A36,請求書等医療機関一覧用!$B:$AO,D$5,FALSE)</f>
        <v>875-3357</v>
      </c>
      <c r="E36" s="45" t="str">
        <f>IF(VLOOKUP($A36,請求書等医療機関一覧用!$B:$AO,E$5,FALSE)="○","R","")</f>
        <v/>
      </c>
      <c r="F36" s="45" t="str">
        <f>IF(VLOOKUP($A36,請求書等医療機関一覧用!$B:$AO,F$5,FALSE)="○","H","")</f>
        <v/>
      </c>
      <c r="G36" s="45" t="str">
        <f>IF(VLOOKUP($A36,請求書等医療機関一覧用!$B:$AO,G$5,FALSE)="○","P","")</f>
        <v/>
      </c>
      <c r="H36" s="45" t="str">
        <f>IF(VLOOKUP($A36,請求書等医療機関一覧用!$B:$AO,H$5,FALSE)="○","B","")</f>
        <v/>
      </c>
      <c r="I36" s="45" t="str">
        <f>IF(VLOOKUP($A36,請求書等医療機関一覧用!$B:$AO,I$5,FALSE)="○","5/1","")</f>
        <v/>
      </c>
      <c r="J36" s="45" t="str">
        <f>IF(VLOOKUP($A36,請求書等医療機関一覧用!$B:$AO,J$5,FALSE)="○","BCG","")</f>
        <v/>
      </c>
      <c r="K36" s="45" t="str">
        <f>IF(VLOOKUP($A36,請求書等医療機関一覧用!$B:$AO,K$5,FALSE)="○","MR","")</f>
        <v/>
      </c>
      <c r="L36" s="45" t="str">
        <f>IF(VLOOKUP($A36,請求書等医療機関一覧用!$B:$AO,L$5,FALSE)="○","CP","")</f>
        <v/>
      </c>
      <c r="M36" s="45" t="str">
        <f>IF(VLOOKUP($A36,請求書等医療機関一覧用!$B:$AO,M$5,FALSE)="○","JE","")</f>
        <v/>
      </c>
      <c r="N36" s="45" t="str">
        <f>IF(VLOOKUP($A36,請求書等医療機関一覧用!$B:$AO,N$5,FALSE)="○","DT","")</f>
        <v/>
      </c>
      <c r="O36" s="45" t="str">
        <f>IF(VLOOKUP($A36,請求書等医療機関一覧用!$B:$AO,O$5,FALSE)="○","ＨPV","")</f>
        <v/>
      </c>
      <c r="P36" s="45" t="str">
        <f>IF(VLOOKUP($A36,請求書等医療機関一覧用!$B:$AO,P$5,FALSE)="○","RS","")</f>
        <v/>
      </c>
      <c r="Q36" s="325" t="str">
        <f>IF(VLOOKUP($A36,請求書等医療機関一覧用!$B:$AO,Q$5,FALSE)="○","IV","")</f>
        <v/>
      </c>
      <c r="R36" s="325" t="str">
        <f>IF(VLOOKUP($A36,請求書等医療機関一覧用!$B:$AO,R$5,FALSE)="○","LAV","")</f>
        <v/>
      </c>
      <c r="S36" s="45" t="str">
        <f>IF(VLOOKUP($A36,請求書等医療機関一覧用!$B:$AO,S$5,FALSE)="○","Mu","")</f>
        <v/>
      </c>
      <c r="T36" s="45" t="str">
        <f>IF(VLOOKUP($A36,請求書等医療機関一覧用!$B:$AO,T$5,FALSE)="○","PE","")</f>
        <v>PE</v>
      </c>
      <c r="U36" s="45" t="str">
        <f>IF(VLOOKUP($A36,請求書等医療機関一覧用!$B:$AO,U$5,FALSE)="○","LZV","")</f>
        <v/>
      </c>
      <c r="V36" s="45" t="str">
        <f>IF(VLOOKUP($A36,請求書等医療機関一覧用!$B:$AO,V$5,FALSE)="○","inact","")</f>
        <v/>
      </c>
      <c r="W36" s="325" t="str">
        <f>IF(VLOOKUP($A36,請求書等医療機関一覧用!$B:$AO,W$5,FALSE)="○","F","")</f>
        <v>F</v>
      </c>
      <c r="X36" s="325" t="str">
        <f>IF(VLOOKUP($A36,請求書等医療機関一覧用!$B:$AO,X$5,FALSE)="○","HDF","")</f>
        <v/>
      </c>
      <c r="Y36" s="45" t="str">
        <f>IF(VLOOKUP($A36,請求書等医療機関一覧用!$B:$AO,Y$5,FALSE)="○","C","")</f>
        <v/>
      </c>
      <c r="Z36" s="36" t="str">
        <f>IF(VLOOKUP($A36,請求書等医療機関一覧用!$B:$BC,Z$5,FALSE)="","",VLOOKUP($A36,請求書等医療機関一覧用!$B:$BC,Z$5,FALSE))</f>
        <v/>
      </c>
      <c r="AA36">
        <v>2</v>
      </c>
    </row>
    <row r="37" spans="1:28" ht="30" customHeight="1">
      <c r="B37" s="702" t="s">
        <v>1947</v>
      </c>
      <c r="C37" s="703"/>
      <c r="D37" s="703"/>
      <c r="E37" s="703"/>
      <c r="F37" s="703"/>
      <c r="G37" s="703"/>
      <c r="H37" s="703"/>
      <c r="I37" s="703"/>
      <c r="J37" s="703"/>
      <c r="K37" s="703"/>
      <c r="L37" s="703"/>
      <c r="M37" s="703"/>
      <c r="N37" s="703"/>
      <c r="O37" s="703"/>
      <c r="P37" s="703"/>
      <c r="Q37" s="703"/>
      <c r="R37" s="703"/>
      <c r="S37" s="703"/>
      <c r="T37" s="703"/>
      <c r="U37" s="703"/>
      <c r="V37" s="703"/>
      <c r="W37" s="703"/>
      <c r="X37" s="703"/>
      <c r="Y37" s="703"/>
      <c r="Z37" s="704"/>
      <c r="AB37" t="s">
        <v>969</v>
      </c>
    </row>
    <row r="38" spans="1:28" ht="30" customHeight="1">
      <c r="A38" s="43" t="s">
        <v>625</v>
      </c>
      <c r="B38" s="37" t="str">
        <f>VLOOKUP($A38,請求書等医療機関一覧用!$B:$AR,B$5,FALSE)</f>
        <v>Ai tsukuba Clinic</v>
      </c>
      <c r="C38" s="46" t="str">
        <f>VLOOKUP($A38,請求書等医療機関一覧用!$B:$BA,C$5,FALSE)</f>
        <v>Shimohirooka</v>
      </c>
      <c r="D38" s="46" t="str">
        <f>VLOOKUP($A38,請求書等医療機関一覧用!$B:$AO,D$5,FALSE)</f>
        <v>896-7837</v>
      </c>
      <c r="E38" s="46" t="str">
        <f>IF(VLOOKUP($A38,請求書等医療機関一覧用!$B:$AO,E$5,FALSE)="○","R","")</f>
        <v/>
      </c>
      <c r="F38" s="46" t="str">
        <f>IF(VLOOKUP($A38,請求書等医療機関一覧用!$B:$AO,F$5,FALSE)="○","H","")</f>
        <v/>
      </c>
      <c r="G38" s="46" t="str">
        <f>IF(VLOOKUP($A38,請求書等医療機関一覧用!$B:$AO,G$5,FALSE)="○","P","")</f>
        <v/>
      </c>
      <c r="H38" s="46" t="str">
        <f>IF(VLOOKUP($A38,請求書等医療機関一覧用!$B:$AO,H$5,FALSE)="○","B","")</f>
        <v/>
      </c>
      <c r="I38" s="46" t="str">
        <f>IF(VLOOKUP($A38,請求書等医療機関一覧用!$B:$AO,I$5,FALSE)="○","5/1","")</f>
        <v/>
      </c>
      <c r="J38" s="46" t="str">
        <f>IF(VLOOKUP($A38,請求書等医療機関一覧用!$B:$AO,J$5,FALSE)="○","BCG","")</f>
        <v/>
      </c>
      <c r="K38" s="46" t="str">
        <f>IF(VLOOKUP($A38,請求書等医療機関一覧用!$B:$AO,K$5,FALSE)="○","MR","")</f>
        <v/>
      </c>
      <c r="L38" s="46" t="str">
        <f>IF(VLOOKUP($A38,請求書等医療機関一覧用!$B:$AO,L$5,FALSE)="○","CP","")</f>
        <v/>
      </c>
      <c r="M38" s="46" t="str">
        <f>IF(VLOOKUP($A38,請求書等医療機関一覧用!$B:$AO,M$5,FALSE)="○","JE","")</f>
        <v/>
      </c>
      <c r="N38" s="46" t="str">
        <f>IF(VLOOKUP($A38,請求書等医療機関一覧用!$B:$AO,N$5,FALSE)="○","DT","")</f>
        <v/>
      </c>
      <c r="O38" s="46" t="str">
        <f>IF(VLOOKUP($A38,請求書等医療機関一覧用!$B:$AO,O$5,FALSE)="○","ＨPV","")</f>
        <v>ＨPV</v>
      </c>
      <c r="P38" s="46" t="str">
        <f>IF(VLOOKUP($A38,請求書等医療機関一覧用!$B:$AO,P$5,FALSE)="○","RS","")</f>
        <v/>
      </c>
      <c r="Q38" s="326" t="str">
        <f>IF(VLOOKUP($A38,請求書等医療機関一覧用!$B:$AO,Q$5,FALSE)="○","IV","")</f>
        <v/>
      </c>
      <c r="R38" s="326" t="str">
        <f>IF(VLOOKUP($A38,請求書等医療機関一覧用!$B:$AO,R$5,FALSE)="○","LAV","")</f>
        <v/>
      </c>
      <c r="S38" s="46" t="str">
        <f>IF(VLOOKUP($A38,請求書等医療機関一覧用!$B:$AO,S$5,FALSE)="○","Mu","")</f>
        <v/>
      </c>
      <c r="T38" s="46" t="str">
        <f>IF(VLOOKUP($A38,請求書等医療機関一覧用!$B:$AO,T$5,FALSE)="○","PE","")</f>
        <v>PE</v>
      </c>
      <c r="U38" s="46" t="str">
        <f>IF(VLOOKUP($A38,請求書等医療機関一覧用!$B:$AO,U$5,FALSE)="○","LZV","")</f>
        <v>LZV</v>
      </c>
      <c r="V38" s="46" t="str">
        <f>IF(VLOOKUP($A38,請求書等医療機関一覧用!$B:$AO,V$5,FALSE)="○","inact","")</f>
        <v>inact</v>
      </c>
      <c r="W38" s="326" t="str">
        <f>IF(VLOOKUP($A38,請求書等医療機関一覧用!$B:$AO,W$5,FALSE)="○","F","")</f>
        <v>F</v>
      </c>
      <c r="X38" s="326" t="str">
        <f>IF(VLOOKUP($A38,請求書等医療機関一覧用!$B:$AO,X$5,FALSE)="○","HDF","")</f>
        <v>HDF</v>
      </c>
      <c r="Y38" s="46" t="str">
        <f>IF(VLOOKUP($A38,請求書等医療機関一覧用!$B:$AO,Y$5,FALSE)="○","C","")</f>
        <v>C</v>
      </c>
      <c r="Z38" s="38" t="str">
        <f>IF(VLOOKUP($A38,請求書等医療機関一覧用!$B:$BC,Z$5,FALSE)="","",VLOOKUP($A38,請求書等医療機関一覧用!$B:$BC,Z$5,FALSE))</f>
        <v>English</v>
      </c>
      <c r="AA38">
        <f t="shared" ref="AA38:AA77" si="2">ROW()-MATCH("●",AB:AB,0)</f>
        <v>1</v>
      </c>
    </row>
    <row r="39" spans="1:28" ht="30" customHeight="1">
      <c r="A39" s="43" t="s">
        <v>483</v>
      </c>
      <c r="B39" s="37" t="str">
        <f>VLOOKUP($A39,請求書等医療機関一覧用!$B:$AR,B$5,FALSE)</f>
        <v>Aoyagi　Clinic</v>
      </c>
      <c r="C39" s="46" t="str">
        <f>VLOOKUP($A39,請求書等医療機関一覧用!$B:$BA,C$5,FALSE)</f>
        <v>Uenomuro</v>
      </c>
      <c r="D39" s="46" t="str">
        <f>VLOOKUP($A39,請求書等医療機関一覧用!$B:$AO,D$5,FALSE)</f>
        <v>857-1522</v>
      </c>
      <c r="E39" s="46" t="str">
        <f>IF(VLOOKUP($A39,請求書等医療機関一覧用!$B:$AO,E$5,FALSE)="○","R","")</f>
        <v>R</v>
      </c>
      <c r="F39" s="46" t="str">
        <f>IF(VLOOKUP($A39,請求書等医療機関一覧用!$B:$AO,F$5,FALSE)="○","H","")</f>
        <v/>
      </c>
      <c r="G39" s="46" t="str">
        <f>IF(VLOOKUP($A39,請求書等医療機関一覧用!$B:$AO,G$5,FALSE)="○","P","")</f>
        <v>P</v>
      </c>
      <c r="H39" s="46" t="str">
        <f>IF(VLOOKUP($A39,請求書等医療機関一覧用!$B:$AO,H$5,FALSE)="○","B","")</f>
        <v>B</v>
      </c>
      <c r="I39" s="46" t="str">
        <f>IF(VLOOKUP($A39,請求書等医療機関一覧用!$B:$AO,I$5,FALSE)="○","5/1","")</f>
        <v>5/1</v>
      </c>
      <c r="J39" s="46" t="str">
        <f>IF(VLOOKUP($A39,請求書等医療機関一覧用!$B:$AO,J$5,FALSE)="○","BCG","")</f>
        <v>BCG</v>
      </c>
      <c r="K39" s="46" t="str">
        <f>IF(VLOOKUP($A39,請求書等医療機関一覧用!$B:$AO,K$5,FALSE)="○","MR","")</f>
        <v>MR</v>
      </c>
      <c r="L39" s="46" t="str">
        <f>IF(VLOOKUP($A39,請求書等医療機関一覧用!$B:$AO,L$5,FALSE)="○","CP","")</f>
        <v>CP</v>
      </c>
      <c r="M39" s="46" t="str">
        <f>IF(VLOOKUP($A39,請求書等医療機関一覧用!$B:$AO,M$5,FALSE)="○","JE","")</f>
        <v>JE</v>
      </c>
      <c r="N39" s="46" t="str">
        <f>IF(VLOOKUP($A39,請求書等医療機関一覧用!$B:$AO,N$5,FALSE)="○","DT","")</f>
        <v>DT</v>
      </c>
      <c r="O39" s="46" t="str">
        <f>IF(VLOOKUP($A39,請求書等医療機関一覧用!$B:$AO,O$5,FALSE)="○","ＨPV","")</f>
        <v>ＨPV</v>
      </c>
      <c r="P39" s="46" t="str">
        <f>IF(VLOOKUP($A39,請求書等医療機関一覧用!$B:$AO,P$5,FALSE)="○","RS","")</f>
        <v/>
      </c>
      <c r="Q39" s="326" t="str">
        <f>IF(VLOOKUP($A39,請求書等医療機関一覧用!$B:$AO,Q$5,FALSE)="○","IV","")</f>
        <v>IV</v>
      </c>
      <c r="R39" s="326" t="str">
        <f>IF(VLOOKUP($A39,請求書等医療機関一覧用!$B:$AO,R$5,FALSE)="○","LAV","")</f>
        <v/>
      </c>
      <c r="S39" s="46" t="str">
        <f>IF(VLOOKUP($A39,請求書等医療機関一覧用!$B:$AO,S$5,FALSE)="○","Mu","")</f>
        <v>Mu</v>
      </c>
      <c r="T39" s="46" t="str">
        <f>IF(VLOOKUP($A39,請求書等医療機関一覧用!$B:$AO,T$5,FALSE)="○","PE","")</f>
        <v>PE</v>
      </c>
      <c r="U39" s="46" t="str">
        <f>IF(VLOOKUP($A39,請求書等医療機関一覧用!$B:$AO,U$5,FALSE)="○","LZV","")</f>
        <v>LZV</v>
      </c>
      <c r="V39" s="46" t="str">
        <f>IF(VLOOKUP($A39,請求書等医療機関一覧用!$B:$AO,V$5,FALSE)="○","inact","")</f>
        <v>inact</v>
      </c>
      <c r="W39" s="326" t="str">
        <f>IF(VLOOKUP($A39,請求書等医療機関一覧用!$B:$AO,W$5,FALSE)="○","F","")</f>
        <v>F</v>
      </c>
      <c r="X39" s="326" t="str">
        <f>IF(VLOOKUP($A39,請求書等医療機関一覧用!$B:$AO,X$5,FALSE)="○","HDF","")</f>
        <v>HDF</v>
      </c>
      <c r="Y39" s="46" t="str">
        <f>IF(VLOOKUP($A39,請求書等医療機関一覧用!$B:$AO,Y$5,FALSE)="○","C","")</f>
        <v>C</v>
      </c>
      <c r="Z39" s="38" t="str">
        <f>IF(VLOOKUP($A39,請求書等医療機関一覧用!$B:$BC,Z$5,FALSE)="","",VLOOKUP($A39,請求書等医療機関一覧用!$B:$BC,Z$5,FALSE))</f>
        <v>English</v>
      </c>
      <c r="AA39">
        <f t="shared" si="2"/>
        <v>2</v>
      </c>
    </row>
    <row r="40" spans="1:28" ht="30" customHeight="1">
      <c r="A40" s="43" t="s">
        <v>488</v>
      </c>
      <c r="B40" s="37" t="str">
        <f>VLOOKUP($A40,請求書等医療機関一覧用!$B:$AR,B$5,FALSE)</f>
        <v>Iioka Clinic</v>
      </c>
      <c r="C40" s="46" t="str">
        <f>VLOOKUP($A40,請求書等医療機関一覧用!$B:$BA,C$5,FALSE)</f>
        <v>Sakura</v>
      </c>
      <c r="D40" s="46" t="str">
        <f>VLOOKUP($A40,請求書等医療機関一覧用!$B:$AO,D$5,FALSE)</f>
        <v>857-7526</v>
      </c>
      <c r="E40" s="46" t="str">
        <f>IF(VLOOKUP($A40,請求書等医療機関一覧用!$B:$AO,E$5,FALSE)="○","R","")</f>
        <v>R</v>
      </c>
      <c r="F40" s="46" t="str">
        <f>IF(VLOOKUP($A40,請求書等医療機関一覧用!$B:$AO,F$5,FALSE)="○","H","")</f>
        <v/>
      </c>
      <c r="G40" s="46" t="str">
        <f>IF(VLOOKUP($A40,請求書等医療機関一覧用!$B:$AO,G$5,FALSE)="○","P","")</f>
        <v>P</v>
      </c>
      <c r="H40" s="46" t="str">
        <f>IF(VLOOKUP($A40,請求書等医療機関一覧用!$B:$AO,H$5,FALSE)="○","B","")</f>
        <v>B</v>
      </c>
      <c r="I40" s="46" t="str">
        <f>IF(VLOOKUP($A40,請求書等医療機関一覧用!$B:$AO,I$5,FALSE)="○","5/1","")</f>
        <v>5/1</v>
      </c>
      <c r="J40" s="46" t="str">
        <f>IF(VLOOKUP($A40,請求書等医療機関一覧用!$B:$AO,J$5,FALSE)="○","BCG","")</f>
        <v>BCG</v>
      </c>
      <c r="K40" s="46" t="str">
        <f>IF(VLOOKUP($A40,請求書等医療機関一覧用!$B:$AO,K$5,FALSE)="○","MR","")</f>
        <v>MR</v>
      </c>
      <c r="L40" s="46" t="str">
        <f>IF(VLOOKUP($A40,請求書等医療機関一覧用!$B:$AO,L$5,FALSE)="○","CP","")</f>
        <v>CP</v>
      </c>
      <c r="M40" s="46" t="str">
        <f>IF(VLOOKUP($A40,請求書等医療機関一覧用!$B:$AO,M$5,FALSE)="○","JE","")</f>
        <v>JE</v>
      </c>
      <c r="N40" s="46" t="str">
        <f>IF(VLOOKUP($A40,請求書等医療機関一覧用!$B:$AO,N$5,FALSE)="○","DT","")</f>
        <v>DT</v>
      </c>
      <c r="O40" s="46" t="str">
        <f>IF(VLOOKUP($A40,請求書等医療機関一覧用!$B:$AO,O$5,FALSE)="○","ＨPV","")</f>
        <v>ＨPV</v>
      </c>
      <c r="P40" s="46" t="str">
        <f>IF(VLOOKUP($A40,請求書等医療機関一覧用!$B:$AO,P$5,FALSE)="○","RS","")</f>
        <v>RS</v>
      </c>
      <c r="Q40" s="326" t="str">
        <f>IF(VLOOKUP($A40,請求書等医療機関一覧用!$B:$AO,Q$5,FALSE)="○","IV","")</f>
        <v>IV</v>
      </c>
      <c r="R40" s="326" t="str">
        <f>IF(VLOOKUP($A40,請求書等医療機関一覧用!$B:$AO,R$5,FALSE)="○","LAV","")</f>
        <v>LAV</v>
      </c>
      <c r="S40" s="46" t="str">
        <f>IF(VLOOKUP($A40,請求書等医療機関一覧用!$B:$AO,S$5,FALSE)="○","Mu","")</f>
        <v>Mu</v>
      </c>
      <c r="T40" s="46" t="str">
        <f>IF(VLOOKUP($A40,請求書等医療機関一覧用!$B:$AO,T$5,FALSE)="○","PE","")</f>
        <v>PE</v>
      </c>
      <c r="U40" s="46" t="str">
        <f>IF(VLOOKUP($A40,請求書等医療機関一覧用!$B:$AO,U$5,FALSE)="○","LZV","")</f>
        <v>LZV</v>
      </c>
      <c r="V40" s="46" t="str">
        <f>IF(VLOOKUP($A40,請求書等医療機関一覧用!$B:$AO,V$5,FALSE)="○","inact","")</f>
        <v/>
      </c>
      <c r="W40" s="326" t="str">
        <f>IF(VLOOKUP($A40,請求書等医療機関一覧用!$B:$AO,W$5,FALSE)="○","F","")</f>
        <v>F</v>
      </c>
      <c r="X40" s="326" t="str">
        <f>IF(VLOOKUP($A40,請求書等医療機関一覧用!$B:$AO,X$5,FALSE)="○","HDF","")</f>
        <v/>
      </c>
      <c r="Y40" s="46" t="str">
        <f>IF(VLOOKUP($A40,請求書等医療機関一覧用!$B:$AO,Y$5,FALSE)="○","C","")</f>
        <v>C</v>
      </c>
      <c r="Z40" s="38" t="str">
        <f>IF(VLOOKUP($A40,請求書等医療機関一覧用!$B:$BC,Z$5,FALSE)="","",VLOOKUP($A40,請求書等医療機関一覧用!$B:$BC,Z$5,FALSE))</f>
        <v/>
      </c>
      <c r="AA40">
        <f t="shared" si="2"/>
        <v>3</v>
      </c>
    </row>
    <row r="41" spans="1:28" ht="30" customHeight="1">
      <c r="A41" s="43" t="s">
        <v>490</v>
      </c>
      <c r="B41" s="37" t="str">
        <f>VLOOKUP($A41,請求書等医療機関一覧用!$B:$AR,B$5,FALSE)</f>
        <v>Ikegami Dermatology Clinic</v>
      </c>
      <c r="C41" s="46" t="str">
        <f>VLOOKUP($A41,請求書等医療機関一覧用!$B:$BA,C$5,FALSE)</f>
        <v>Namiki</v>
      </c>
      <c r="D41" s="46" t="str">
        <f>VLOOKUP($A41,請求書等医療機関一覧用!$B:$AO,D$5,FALSE)</f>
        <v>869-8222</v>
      </c>
      <c r="E41" s="46" t="str">
        <f>IF(VLOOKUP($A41,請求書等医療機関一覧用!$B:$AO,E$5,FALSE)="○","R","")</f>
        <v/>
      </c>
      <c r="F41" s="46" t="str">
        <f>IF(VLOOKUP($A41,請求書等医療機関一覧用!$B:$AO,F$5,FALSE)="○","H","")</f>
        <v/>
      </c>
      <c r="G41" s="46" t="str">
        <f>IF(VLOOKUP($A41,請求書等医療機関一覧用!$B:$AO,G$5,FALSE)="○","P","")</f>
        <v/>
      </c>
      <c r="H41" s="46" t="str">
        <f>IF(VLOOKUP($A41,請求書等医療機関一覧用!$B:$AO,H$5,FALSE)="○","B","")</f>
        <v/>
      </c>
      <c r="I41" s="46" t="str">
        <f>IF(VLOOKUP($A41,請求書等医療機関一覧用!$B:$AO,I$5,FALSE)="○","5/1","")</f>
        <v/>
      </c>
      <c r="J41" s="46" t="str">
        <f>IF(VLOOKUP($A41,請求書等医療機関一覧用!$B:$AO,J$5,FALSE)="○","BCG","")</f>
        <v/>
      </c>
      <c r="K41" s="46" t="str">
        <f>IF(VLOOKUP($A41,請求書等医療機関一覧用!$B:$AO,K$5,FALSE)="○","MR","")</f>
        <v/>
      </c>
      <c r="L41" s="46" t="str">
        <f>IF(VLOOKUP($A41,請求書等医療機関一覧用!$B:$AO,L$5,FALSE)="○","CP","")</f>
        <v/>
      </c>
      <c r="M41" s="46" t="str">
        <f>IF(VLOOKUP($A41,請求書等医療機関一覧用!$B:$AO,M$5,FALSE)="○","JE","")</f>
        <v/>
      </c>
      <c r="N41" s="46" t="str">
        <f>IF(VLOOKUP($A41,請求書等医療機関一覧用!$B:$AO,N$5,FALSE)="○","DT","")</f>
        <v/>
      </c>
      <c r="O41" s="46" t="str">
        <f>IF(VLOOKUP($A41,請求書等医療機関一覧用!$B:$AO,O$5,FALSE)="○","ＨPV","")</f>
        <v/>
      </c>
      <c r="P41" s="46" t="str">
        <f>IF(VLOOKUP($A41,請求書等医療機関一覧用!$B:$AO,P$5,FALSE)="○","RS","")</f>
        <v/>
      </c>
      <c r="Q41" s="326" t="str">
        <f>IF(VLOOKUP($A41,請求書等医療機関一覧用!$B:$AO,Q$5,FALSE)="○","IV","")</f>
        <v>IV</v>
      </c>
      <c r="R41" s="326" t="str">
        <f>IF(VLOOKUP($A41,請求書等医療機関一覧用!$B:$AO,R$5,FALSE)="○","LAV","")</f>
        <v>LAV</v>
      </c>
      <c r="S41" s="46" t="str">
        <f>IF(VLOOKUP($A41,請求書等医療機関一覧用!$B:$AO,S$5,FALSE)="○","Mu","")</f>
        <v/>
      </c>
      <c r="T41" s="46" t="str">
        <f>IF(VLOOKUP($A41,請求書等医療機関一覧用!$B:$AO,T$5,FALSE)="○","PE","")</f>
        <v/>
      </c>
      <c r="U41" s="46" t="str">
        <f>IF(VLOOKUP($A41,請求書等医療機関一覧用!$B:$AO,U$5,FALSE)="○","LZV","")</f>
        <v>LZV</v>
      </c>
      <c r="V41" s="46" t="str">
        <f>IF(VLOOKUP($A41,請求書等医療機関一覧用!$B:$AO,V$5,FALSE)="○","inact","")</f>
        <v>inact</v>
      </c>
      <c r="W41" s="326" t="str">
        <f>IF(VLOOKUP($A41,請求書等医療機関一覧用!$B:$AO,W$5,FALSE)="○","F","")</f>
        <v>F</v>
      </c>
      <c r="X41" s="326" t="str">
        <f>IF(VLOOKUP($A41,請求書等医療機関一覧用!$B:$AO,X$5,FALSE)="○","HDF","")</f>
        <v/>
      </c>
      <c r="Y41" s="46" t="str">
        <f>IF(VLOOKUP($A41,請求書等医療機関一覧用!$B:$AO,Y$5,FALSE)="○","C","")</f>
        <v/>
      </c>
      <c r="Z41" s="38" t="str">
        <f>IF(VLOOKUP($A41,請求書等医療機関一覧用!$B:$BC,Z$5,FALSE)="","",VLOOKUP($A41,請求書等医療機関一覧用!$B:$BC,Z$5,FALSE))</f>
        <v/>
      </c>
      <c r="AA41">
        <f t="shared" si="2"/>
        <v>4</v>
      </c>
    </row>
    <row r="42" spans="1:28" ht="30" customHeight="1">
      <c r="A42" s="43" t="s">
        <v>495</v>
      </c>
      <c r="B42" s="37" t="str">
        <f>VLOOKUP($A42,請求書等医療機関一覧用!$B:$AR,B$5,FALSE)</f>
        <v xml:space="preserve">Ueno Orthopedics </v>
      </c>
      <c r="C42" s="46" t="str">
        <f>VLOOKUP($A42,請求書等医療機関一覧用!$B:$BA,C$5,FALSE)</f>
        <v>Sasagi</v>
      </c>
      <c r="D42" s="46" t="str">
        <f>VLOOKUP($A42,請求書等医療機関一覧用!$B:$AO,D$5,FALSE)</f>
        <v>846-3022</v>
      </c>
      <c r="E42" s="46" t="str">
        <f>IF(VLOOKUP($A42,請求書等医療機関一覧用!$B:$AO,E$5,FALSE)="○","R","")</f>
        <v/>
      </c>
      <c r="F42" s="46" t="str">
        <f>IF(VLOOKUP($A42,請求書等医療機関一覧用!$B:$AO,F$5,FALSE)="○","H","")</f>
        <v/>
      </c>
      <c r="G42" s="46" t="str">
        <f>IF(VLOOKUP($A42,請求書等医療機関一覧用!$B:$AO,G$5,FALSE)="○","P","")</f>
        <v/>
      </c>
      <c r="H42" s="46" t="str">
        <f>IF(VLOOKUP($A42,請求書等医療機関一覧用!$B:$AO,H$5,FALSE)="○","B","")</f>
        <v/>
      </c>
      <c r="I42" s="46" t="str">
        <f>IF(VLOOKUP($A42,請求書等医療機関一覧用!$B:$AO,I$5,FALSE)="○","5/1","")</f>
        <v/>
      </c>
      <c r="J42" s="46" t="str">
        <f>IF(VLOOKUP($A42,請求書等医療機関一覧用!$B:$AO,J$5,FALSE)="○","BCG","")</f>
        <v/>
      </c>
      <c r="K42" s="46" t="str">
        <f>IF(VLOOKUP($A42,請求書等医療機関一覧用!$B:$AO,K$5,FALSE)="○","MR","")</f>
        <v/>
      </c>
      <c r="L42" s="46" t="str">
        <f>IF(VLOOKUP($A42,請求書等医療機関一覧用!$B:$AO,L$5,FALSE)="○","CP","")</f>
        <v/>
      </c>
      <c r="M42" s="46" t="str">
        <f>IF(VLOOKUP($A42,請求書等医療機関一覧用!$B:$AO,M$5,FALSE)="○","JE","")</f>
        <v/>
      </c>
      <c r="N42" s="46" t="str">
        <f>IF(VLOOKUP($A42,請求書等医療機関一覧用!$B:$AO,N$5,FALSE)="○","DT","")</f>
        <v/>
      </c>
      <c r="O42" s="46" t="str">
        <f>IF(VLOOKUP($A42,請求書等医療機関一覧用!$B:$AO,O$5,FALSE)="○","ＨPV","")</f>
        <v/>
      </c>
      <c r="P42" s="46" t="str">
        <f>IF(VLOOKUP($A42,請求書等医療機関一覧用!$B:$AO,P$5,FALSE)="○","RS","")</f>
        <v/>
      </c>
      <c r="Q42" s="326" t="str">
        <f>IF(VLOOKUP($A42,請求書等医療機関一覧用!$B:$AO,Q$5,FALSE)="○","IV","")</f>
        <v>IV</v>
      </c>
      <c r="R42" s="326" t="str">
        <f>IF(VLOOKUP($A42,請求書等医療機関一覧用!$B:$AO,R$5,FALSE)="○","LAV","")</f>
        <v/>
      </c>
      <c r="S42" s="46" t="str">
        <f>IF(VLOOKUP($A42,請求書等医療機関一覧用!$B:$AO,S$5,FALSE)="○","Mu","")</f>
        <v/>
      </c>
      <c r="T42" s="46" t="str">
        <f>IF(VLOOKUP($A42,請求書等医療機関一覧用!$B:$AO,T$5,FALSE)="○","PE","")</f>
        <v/>
      </c>
      <c r="U42" s="46" t="str">
        <f>IF(VLOOKUP($A42,請求書等医療機関一覧用!$B:$AO,U$5,FALSE)="○","LZV","")</f>
        <v/>
      </c>
      <c r="V42" s="46" t="str">
        <f>IF(VLOOKUP($A42,請求書等医療機関一覧用!$B:$AO,V$5,FALSE)="○","inact","")</f>
        <v/>
      </c>
      <c r="W42" s="326" t="str">
        <f>IF(VLOOKUP($A42,請求書等医療機関一覧用!$B:$AO,W$5,FALSE)="○","F","")</f>
        <v>F</v>
      </c>
      <c r="X42" s="326" t="str">
        <f>IF(VLOOKUP($A42,請求書等医療機関一覧用!$B:$AO,X$5,FALSE)="○","HDF","")</f>
        <v>HDF</v>
      </c>
      <c r="Y42" s="46" t="str">
        <f>IF(VLOOKUP($A42,請求書等医療機関一覧用!$B:$AO,Y$5,FALSE)="○","C","")</f>
        <v>C</v>
      </c>
      <c r="Z42" s="38" t="str">
        <f>IF(VLOOKUP($A42,請求書等医療機関一覧用!$B:$BC,Z$5,FALSE)="","",VLOOKUP($A42,請求書等医療機関一覧用!$B:$BC,Z$5,FALSE))</f>
        <v>English</v>
      </c>
      <c r="AA42">
        <f t="shared" si="2"/>
        <v>5</v>
      </c>
    </row>
    <row r="43" spans="1:28" ht="45" customHeight="1">
      <c r="A43" s="43" t="s">
        <v>498</v>
      </c>
      <c r="B43" s="37" t="str">
        <f>VLOOKUP($A43,請求書等医療機関一覧用!$B:$AR,B$5,FALSE)</f>
        <v>Otsuka Internal Medicine Clinic Gastroenterology and Nephrology</v>
      </c>
      <c r="C43" s="46" t="str">
        <f>VLOOKUP($A43,請求書等医療機関一覧用!$B:$BA,C$5,FALSE)</f>
        <v>Umezono</v>
      </c>
      <c r="D43" s="46" t="str">
        <f>VLOOKUP($A43,請求書等医療機関一覧用!$B:$AO,D$5,FALSE)</f>
        <v>859-7060</v>
      </c>
      <c r="E43" s="46" t="str">
        <f>IF(VLOOKUP($A43,請求書等医療機関一覧用!$B:$AO,E$5,FALSE)="○","R","")</f>
        <v/>
      </c>
      <c r="F43" s="46" t="str">
        <f>IF(VLOOKUP($A43,請求書等医療機関一覧用!$B:$AO,F$5,FALSE)="○","H","")</f>
        <v/>
      </c>
      <c r="G43" s="46" t="str">
        <f>IF(VLOOKUP($A43,請求書等医療機関一覧用!$B:$AO,G$5,FALSE)="○","P","")</f>
        <v/>
      </c>
      <c r="H43" s="46" t="str">
        <f>IF(VLOOKUP($A43,請求書等医療機関一覧用!$B:$AO,H$5,FALSE)="○","B","")</f>
        <v/>
      </c>
      <c r="I43" s="46" t="str">
        <f>IF(VLOOKUP($A43,請求書等医療機関一覧用!$B:$AO,I$5,FALSE)="○","5/1","")</f>
        <v/>
      </c>
      <c r="J43" s="46" t="str">
        <f>IF(VLOOKUP($A43,請求書等医療機関一覧用!$B:$AO,J$5,FALSE)="○","BCG","")</f>
        <v/>
      </c>
      <c r="K43" s="46" t="str">
        <f>IF(VLOOKUP($A43,請求書等医療機関一覧用!$B:$AO,K$5,FALSE)="○","MR","")</f>
        <v/>
      </c>
      <c r="L43" s="46" t="str">
        <f>IF(VLOOKUP($A43,請求書等医療機関一覧用!$B:$AO,L$5,FALSE)="○","CP","")</f>
        <v/>
      </c>
      <c r="M43" s="46" t="str">
        <f>IF(VLOOKUP($A43,請求書等医療機関一覧用!$B:$AO,M$5,FALSE)="○","JE","")</f>
        <v/>
      </c>
      <c r="N43" s="46" t="str">
        <f>IF(VLOOKUP($A43,請求書等医療機関一覧用!$B:$AO,N$5,FALSE)="○","DT","")</f>
        <v>DT</v>
      </c>
      <c r="O43" s="46" t="str">
        <f>IF(VLOOKUP($A43,請求書等医療機関一覧用!$B:$AO,O$5,FALSE)="○","ＨPV","")</f>
        <v>ＨPV</v>
      </c>
      <c r="P43" s="46" t="str">
        <f>IF(VLOOKUP($A43,請求書等医療機関一覧用!$B:$AO,P$5,FALSE)="○","RS","")</f>
        <v/>
      </c>
      <c r="Q43" s="326" t="str">
        <f>IF(VLOOKUP($A43,請求書等医療機関一覧用!$B:$AO,Q$5,FALSE)="○","IV","")</f>
        <v>IV</v>
      </c>
      <c r="R43" s="326" t="str">
        <f>IF(VLOOKUP($A43,請求書等医療機関一覧用!$B:$AO,R$5,FALSE)="○","LAV","")</f>
        <v/>
      </c>
      <c r="S43" s="46" t="str">
        <f>IF(VLOOKUP($A43,請求書等医療機関一覧用!$B:$AO,S$5,FALSE)="○","Mu","")</f>
        <v/>
      </c>
      <c r="T43" s="46" t="str">
        <f>IF(VLOOKUP($A43,請求書等医療機関一覧用!$B:$AO,T$5,FALSE)="○","PE","")</f>
        <v>PE</v>
      </c>
      <c r="U43" s="46" t="str">
        <f>IF(VLOOKUP($A43,請求書等医療機関一覧用!$B:$AO,U$5,FALSE)="○","LZV","")</f>
        <v>LZV</v>
      </c>
      <c r="V43" s="46" t="str">
        <f>IF(VLOOKUP($A43,請求書等医療機関一覧用!$B:$AO,V$5,FALSE)="○","inact","")</f>
        <v>inact</v>
      </c>
      <c r="W43" s="326" t="str">
        <f>IF(VLOOKUP($A43,請求書等医療機関一覧用!$B:$AO,W$5,FALSE)="○","F","")</f>
        <v>F</v>
      </c>
      <c r="X43" s="326" t="str">
        <f>IF(VLOOKUP($A43,請求書等医療機関一覧用!$B:$AO,X$5,FALSE)="○","HDF","")</f>
        <v>HDF</v>
      </c>
      <c r="Y43" s="46" t="str">
        <f>IF(VLOOKUP($A43,請求書等医療機関一覧用!$B:$AO,Y$5,FALSE)="○","C","")</f>
        <v>C</v>
      </c>
      <c r="Z43" s="38" t="str">
        <f>IF(VLOOKUP($A43,請求書等医療機関一覧用!$B:$BC,Z$5,FALSE)="","",VLOOKUP($A43,請求書等医療機関一覧用!$B:$BC,Z$5,FALSE))</f>
        <v>English</v>
      </c>
      <c r="AA43">
        <f t="shared" si="2"/>
        <v>6</v>
      </c>
    </row>
    <row r="44" spans="1:28" ht="30" customHeight="1">
      <c r="A44" s="43" t="s">
        <v>501</v>
      </c>
      <c r="B44" s="37" t="str">
        <f>VLOOKUP($A44,請求書等医療機関一覧用!$B:$AR,B$5,FALSE)</f>
        <v>Omi Clinic</v>
      </c>
      <c r="C44" s="46" t="str">
        <f>VLOOKUP($A44,請求書等医療機関一覧用!$B:$BA,C$5,FALSE)</f>
        <v>Furuku</v>
      </c>
      <c r="D44" s="46" t="str">
        <f>VLOOKUP($A44,請求書等医療機関一覧用!$B:$AO,D$5,FALSE)</f>
        <v>857-7373</v>
      </c>
      <c r="E44" s="46" t="str">
        <f>IF(VLOOKUP($A44,請求書等医療機関一覧用!$B:$AO,E$5,FALSE)="○","R","")</f>
        <v/>
      </c>
      <c r="F44" s="46" t="str">
        <f>IF(VLOOKUP($A44,請求書等医療機関一覧用!$B:$AO,F$5,FALSE)="○","H","")</f>
        <v/>
      </c>
      <c r="G44" s="46" t="str">
        <f>IF(VLOOKUP($A44,請求書等医療機関一覧用!$B:$AO,G$5,FALSE)="○","P","")</f>
        <v/>
      </c>
      <c r="H44" s="46" t="str">
        <f>IF(VLOOKUP($A44,請求書等医療機関一覧用!$B:$AO,H$5,FALSE)="○","B","")</f>
        <v/>
      </c>
      <c r="I44" s="46" t="str">
        <f>IF(VLOOKUP($A44,請求書等医療機関一覧用!$B:$AO,I$5,FALSE)="○","5/1","")</f>
        <v/>
      </c>
      <c r="J44" s="46" t="str">
        <f>IF(VLOOKUP($A44,請求書等医療機関一覧用!$B:$AO,J$5,FALSE)="○","BCG","")</f>
        <v/>
      </c>
      <c r="K44" s="46" t="str">
        <f>IF(VLOOKUP($A44,請求書等医療機関一覧用!$B:$AO,K$5,FALSE)="○","MR","")</f>
        <v/>
      </c>
      <c r="L44" s="46" t="str">
        <f>IF(VLOOKUP($A44,請求書等医療機関一覧用!$B:$AO,L$5,FALSE)="○","CP","")</f>
        <v/>
      </c>
      <c r="M44" s="46" t="str">
        <f>IF(VLOOKUP($A44,請求書等医療機関一覧用!$B:$AO,M$5,FALSE)="○","JE","")</f>
        <v/>
      </c>
      <c r="N44" s="46" t="str">
        <f>IF(VLOOKUP($A44,請求書等医療機関一覧用!$B:$AO,N$5,FALSE)="○","DT","")</f>
        <v/>
      </c>
      <c r="O44" s="46" t="str">
        <f>IF(VLOOKUP($A44,請求書等医療機関一覧用!$B:$AO,O$5,FALSE)="○","ＨPV","")</f>
        <v/>
      </c>
      <c r="P44" s="46" t="str">
        <f>IF(VLOOKUP($A44,請求書等医療機関一覧用!$B:$AO,P$5,FALSE)="○","RS","")</f>
        <v/>
      </c>
      <c r="Q44" s="326" t="str">
        <f>IF(VLOOKUP($A44,請求書等医療機関一覧用!$B:$AO,Q$5,FALSE)="○","IV","")</f>
        <v/>
      </c>
      <c r="R44" s="326" t="str">
        <f>IF(VLOOKUP($A44,請求書等医療機関一覧用!$B:$AO,R$5,FALSE)="○","LAV","")</f>
        <v/>
      </c>
      <c r="S44" s="46" t="str">
        <f>IF(VLOOKUP($A44,請求書等医療機関一覧用!$B:$AO,S$5,FALSE)="○","Mu","")</f>
        <v/>
      </c>
      <c r="T44" s="46" t="str">
        <f>IF(VLOOKUP($A44,請求書等医療機関一覧用!$B:$AO,T$5,FALSE)="○","PE","")</f>
        <v>PE</v>
      </c>
      <c r="U44" s="46" t="str">
        <f>IF(VLOOKUP($A44,請求書等医療機関一覧用!$B:$AO,U$5,FALSE)="○","LZV","")</f>
        <v/>
      </c>
      <c r="V44" s="46" t="str">
        <f>IF(VLOOKUP($A44,請求書等医療機関一覧用!$B:$AO,V$5,FALSE)="○","inact","")</f>
        <v/>
      </c>
      <c r="W44" s="326" t="str">
        <f>IF(VLOOKUP($A44,請求書等医療機関一覧用!$B:$AO,W$5,FALSE)="○","F","")</f>
        <v>F</v>
      </c>
      <c r="X44" s="326" t="str">
        <f>IF(VLOOKUP($A44,請求書等医療機関一覧用!$B:$AO,X$5,FALSE)="○","HDF","")</f>
        <v>HDF</v>
      </c>
      <c r="Y44" s="46" t="str">
        <f>IF(VLOOKUP($A44,請求書等医療機関一覧用!$B:$AO,Y$5,FALSE)="○","C","")</f>
        <v/>
      </c>
      <c r="Z44" s="38" t="str">
        <f>IF(VLOOKUP($A44,請求書等医療機関一覧用!$B:$BC,Z$5,FALSE)="","",VLOOKUP($A44,請求書等医療機関一覧用!$B:$BC,Z$5,FALSE))</f>
        <v/>
      </c>
      <c r="AA44">
        <f t="shared" si="2"/>
        <v>7</v>
      </c>
    </row>
    <row r="45" spans="1:28" ht="30" customHeight="1">
      <c r="A45" s="43" t="s">
        <v>502</v>
      </c>
      <c r="B45" s="37" t="str">
        <f>VLOOKUP($A45,請求書等医療機関一覧用!$B:$AR,B$5,FALSE)</f>
        <v>Okada Clinic</v>
      </c>
      <c r="C45" s="46" t="str">
        <f>VLOOKUP($A45,請求書等医療機関一覧用!$B:$BA,C$5,FALSE)</f>
        <v>Uenomuro</v>
      </c>
      <c r="D45" s="46" t="str">
        <f>VLOOKUP($A45,請求書等医療機関一覧用!$B:$AO,D$5,FALSE)</f>
        <v>857-2132</v>
      </c>
      <c r="E45" s="46" t="str">
        <f>IF(VLOOKUP($A45,請求書等医療機関一覧用!$B:$AO,E$5,FALSE)="○","R","")</f>
        <v/>
      </c>
      <c r="F45" s="46" t="str">
        <f>IF(VLOOKUP($A45,請求書等医療機関一覧用!$B:$AO,F$5,FALSE)="○","H","")</f>
        <v/>
      </c>
      <c r="G45" s="46" t="str">
        <f>IF(VLOOKUP($A45,請求書等医療機関一覧用!$B:$AO,G$5,FALSE)="○","P","")</f>
        <v/>
      </c>
      <c r="H45" s="46" t="str">
        <f>IF(VLOOKUP($A45,請求書等医療機関一覧用!$B:$AO,H$5,FALSE)="○","B","")</f>
        <v/>
      </c>
      <c r="I45" s="46" t="str">
        <f>IF(VLOOKUP($A45,請求書等医療機関一覧用!$B:$AO,I$5,FALSE)="○","5/1","")</f>
        <v/>
      </c>
      <c r="J45" s="46" t="str">
        <f>IF(VLOOKUP($A45,請求書等医療機関一覧用!$B:$AO,J$5,FALSE)="○","BCG","")</f>
        <v/>
      </c>
      <c r="K45" s="46" t="str">
        <f>IF(VLOOKUP($A45,請求書等医療機関一覧用!$B:$AO,K$5,FALSE)="○","MR","")</f>
        <v/>
      </c>
      <c r="L45" s="46" t="str">
        <f>IF(VLOOKUP($A45,請求書等医療機関一覧用!$B:$AO,L$5,FALSE)="○","CP","")</f>
        <v/>
      </c>
      <c r="M45" s="46" t="str">
        <f>IF(VLOOKUP($A45,請求書等医療機関一覧用!$B:$AO,M$5,FALSE)="○","JE","")</f>
        <v/>
      </c>
      <c r="N45" s="46" t="str">
        <f>IF(VLOOKUP($A45,請求書等医療機関一覧用!$B:$AO,N$5,FALSE)="○","DT","")</f>
        <v/>
      </c>
      <c r="O45" s="46" t="str">
        <f>IF(VLOOKUP($A45,請求書等医療機関一覧用!$B:$AO,O$5,FALSE)="○","ＨPV","")</f>
        <v/>
      </c>
      <c r="P45" s="46" t="str">
        <f>IF(VLOOKUP($A45,請求書等医療機関一覧用!$B:$AO,P$5,FALSE)="○","RS","")</f>
        <v/>
      </c>
      <c r="Q45" s="326" t="str">
        <f>IF(VLOOKUP($A45,請求書等医療機関一覧用!$B:$AO,Q$5,FALSE)="○","IV","")</f>
        <v>IV</v>
      </c>
      <c r="R45" s="326" t="str">
        <f>IF(VLOOKUP($A45,請求書等医療機関一覧用!$B:$AO,R$5,FALSE)="○","LAV","")</f>
        <v/>
      </c>
      <c r="S45" s="46" t="str">
        <f>IF(VLOOKUP($A45,請求書等医療機関一覧用!$B:$AO,S$5,FALSE)="○","Mu","")</f>
        <v/>
      </c>
      <c r="T45" s="46" t="str">
        <f>IF(VLOOKUP($A45,請求書等医療機関一覧用!$B:$AO,T$5,FALSE)="○","PE","")</f>
        <v>PE</v>
      </c>
      <c r="U45" s="46" t="str">
        <f>IF(VLOOKUP($A45,請求書等医療機関一覧用!$B:$AO,U$5,FALSE)="○","LZV","")</f>
        <v>LZV</v>
      </c>
      <c r="V45" s="46" t="str">
        <f>IF(VLOOKUP($A45,請求書等医療機関一覧用!$B:$AO,V$5,FALSE)="○","inact","")</f>
        <v>inact</v>
      </c>
      <c r="W45" s="326" t="str">
        <f>IF(VLOOKUP($A45,請求書等医療機関一覧用!$B:$AO,W$5,FALSE)="○","F","")</f>
        <v>F</v>
      </c>
      <c r="X45" s="326" t="str">
        <f>IF(VLOOKUP($A45,請求書等医療機関一覧用!$B:$AO,X$5,FALSE)="○","HDF","")</f>
        <v>HDF</v>
      </c>
      <c r="Y45" s="46" t="str">
        <f>IF(VLOOKUP($A45,請求書等医療機関一覧用!$B:$AO,Y$5,FALSE)="○","C","")</f>
        <v>C</v>
      </c>
      <c r="Z45" s="38" t="str">
        <f>IF(VLOOKUP($A45,請求書等医療機関一覧用!$B:$BC,Z$5,FALSE)="","",VLOOKUP($A45,請求書等医療機関一覧用!$B:$BC,Z$5,FALSE))</f>
        <v/>
      </c>
      <c r="AA45">
        <f t="shared" si="2"/>
        <v>8</v>
      </c>
    </row>
    <row r="46" spans="1:28" ht="30" customHeight="1">
      <c r="A46" s="43" t="s">
        <v>507</v>
      </c>
      <c r="B46" s="37" t="str">
        <f>VLOOKUP($A46,請求書等医療機関一覧用!$B:$AR,B$5,FALSE)</f>
        <v>Kaede Clinic</v>
      </c>
      <c r="C46" s="46" t="str">
        <f>VLOOKUP($A46,請求書等医療機関一覧用!$B:$BA,C$5,FALSE)</f>
        <v>Kamihirooka</v>
      </c>
      <c r="D46" s="46" t="str">
        <f>VLOOKUP($A46,請求書等医療機関一覧用!$B:$AO,D$5,FALSE)</f>
        <v>896-4575</v>
      </c>
      <c r="E46" s="46" t="str">
        <f>IF(VLOOKUP($A46,請求書等医療機関一覧用!$B:$AO,E$5,FALSE)="○","R","")</f>
        <v/>
      </c>
      <c r="F46" s="46" t="str">
        <f>IF(VLOOKUP($A46,請求書等医療機関一覧用!$B:$AO,F$5,FALSE)="○","H","")</f>
        <v/>
      </c>
      <c r="G46" s="46" t="str">
        <f>IF(VLOOKUP($A46,請求書等医療機関一覧用!$B:$AO,G$5,FALSE)="○","P","")</f>
        <v/>
      </c>
      <c r="H46" s="46" t="str">
        <f>IF(VLOOKUP($A46,請求書等医療機関一覧用!$B:$AO,H$5,FALSE)="○","B","")</f>
        <v/>
      </c>
      <c r="I46" s="46" t="str">
        <f>IF(VLOOKUP($A46,請求書等医療機関一覧用!$B:$AO,I$5,FALSE)="○","5/1","")</f>
        <v/>
      </c>
      <c r="J46" s="46" t="str">
        <f>IF(VLOOKUP($A46,請求書等医療機関一覧用!$B:$AO,J$5,FALSE)="○","BCG","")</f>
        <v/>
      </c>
      <c r="K46" s="46" t="str">
        <f>IF(VLOOKUP($A46,請求書等医療機関一覧用!$B:$AO,K$5,FALSE)="○","MR","")</f>
        <v>MR</v>
      </c>
      <c r="L46" s="46" t="str">
        <f>IF(VLOOKUP($A46,請求書等医療機関一覧用!$B:$AO,L$5,FALSE)="○","CP","")</f>
        <v/>
      </c>
      <c r="M46" s="46" t="str">
        <f>IF(VLOOKUP($A46,請求書等医療機関一覧用!$B:$AO,M$5,FALSE)="○","JE","")</f>
        <v>JE</v>
      </c>
      <c r="N46" s="46" t="str">
        <f>IF(VLOOKUP($A46,請求書等医療機関一覧用!$B:$AO,N$5,FALSE)="○","DT","")</f>
        <v>DT</v>
      </c>
      <c r="O46" s="46" t="str">
        <f>IF(VLOOKUP($A46,請求書等医療機関一覧用!$B:$AO,O$5,FALSE)="○","ＨPV","")</f>
        <v/>
      </c>
      <c r="P46" s="46" t="str">
        <f>IF(VLOOKUP($A46,請求書等医療機関一覧用!$B:$AO,P$5,FALSE)="○","RS","")</f>
        <v/>
      </c>
      <c r="Q46" s="326" t="str">
        <f>IF(VLOOKUP($A46,請求書等医療機関一覧用!$B:$AO,Q$5,FALSE)="○","IV","")</f>
        <v>IV</v>
      </c>
      <c r="R46" s="326" t="str">
        <f>IF(VLOOKUP($A46,請求書等医療機関一覧用!$B:$AO,R$5,FALSE)="○","LAV","")</f>
        <v/>
      </c>
      <c r="S46" s="46" t="str">
        <f>IF(VLOOKUP($A46,請求書等医療機関一覧用!$B:$AO,S$5,FALSE)="○","Mu","")</f>
        <v/>
      </c>
      <c r="T46" s="46" t="str">
        <f>IF(VLOOKUP($A46,請求書等医療機関一覧用!$B:$AO,T$5,FALSE)="○","PE","")</f>
        <v>PE</v>
      </c>
      <c r="U46" s="46" t="str">
        <f>IF(VLOOKUP($A46,請求書等医療機関一覧用!$B:$AO,U$5,FALSE)="○","LZV","")</f>
        <v>LZV</v>
      </c>
      <c r="V46" s="46" t="str">
        <f>IF(VLOOKUP($A46,請求書等医療機関一覧用!$B:$AO,V$5,FALSE)="○","inact","")</f>
        <v>inact</v>
      </c>
      <c r="W46" s="326" t="str">
        <f>IF(VLOOKUP($A46,請求書等医療機関一覧用!$B:$AO,W$5,FALSE)="○","F","")</f>
        <v>F</v>
      </c>
      <c r="X46" s="326" t="str">
        <f>IF(VLOOKUP($A46,請求書等医療機関一覧用!$B:$AO,X$5,FALSE)="○","HDF","")</f>
        <v/>
      </c>
      <c r="Y46" s="46" t="str">
        <f>IF(VLOOKUP($A46,請求書等医療機関一覧用!$B:$AO,Y$5,FALSE)="○","C","")</f>
        <v/>
      </c>
      <c r="Z46" s="38" t="str">
        <f>IF(VLOOKUP($A46,請求書等医療機関一覧用!$B:$BC,Z$5,FALSE)="","",VLOOKUP($A46,請求書等医療機関一覧用!$B:$BC,Z$5,FALSE))</f>
        <v/>
      </c>
      <c r="AA46">
        <f t="shared" si="2"/>
        <v>9</v>
      </c>
    </row>
    <row r="47" spans="1:28" ht="45" customHeight="1">
      <c r="A47" s="43" t="s">
        <v>510</v>
      </c>
      <c r="B47" s="37" t="str">
        <f>VLOOKUP($A47,請求書等医療機関一覧用!$B:$AR,B$5,FALSE)</f>
        <v>Kashimura Internal　Medicine and Gastrointestinal  Clinic</v>
      </c>
      <c r="C47" s="46" t="str">
        <f>VLOOKUP($A47,請求書等医療機関一覧用!$B:$BA,C$5,FALSE)</f>
        <v>Shimohirooka</v>
      </c>
      <c r="D47" s="46" t="str">
        <f>VLOOKUP($A47,請求書等医療機関一覧用!$B:$AO,D$5,FALSE)</f>
        <v>863-0606</v>
      </c>
      <c r="E47" s="46" t="str">
        <f>IF(VLOOKUP($A47,請求書等医療機関一覧用!$B:$AO,E$5,FALSE)="○","R","")</f>
        <v/>
      </c>
      <c r="F47" s="46" t="str">
        <f>IF(VLOOKUP($A47,請求書等医療機関一覧用!$B:$AO,F$5,FALSE)="○","H","")</f>
        <v/>
      </c>
      <c r="G47" s="46" t="str">
        <f>IF(VLOOKUP($A47,請求書等医療機関一覧用!$B:$AO,G$5,FALSE)="○","P","")</f>
        <v/>
      </c>
      <c r="H47" s="46" t="str">
        <f>IF(VLOOKUP($A47,請求書等医療機関一覧用!$B:$AO,H$5,FALSE)="○","B","")</f>
        <v/>
      </c>
      <c r="I47" s="46" t="str">
        <f>IF(VLOOKUP($A47,請求書等医療機関一覧用!$B:$AO,I$5,FALSE)="○","5/1","")</f>
        <v/>
      </c>
      <c r="J47" s="46" t="str">
        <f>IF(VLOOKUP($A47,請求書等医療機関一覧用!$B:$AO,J$5,FALSE)="○","BCG","")</f>
        <v/>
      </c>
      <c r="K47" s="46" t="str">
        <f>IF(VLOOKUP($A47,請求書等医療機関一覧用!$B:$AO,K$5,FALSE)="○","MR","")</f>
        <v>MR</v>
      </c>
      <c r="L47" s="46" t="str">
        <f>IF(VLOOKUP($A47,請求書等医療機関一覧用!$B:$AO,L$5,FALSE)="○","CP","")</f>
        <v>CP</v>
      </c>
      <c r="M47" s="46" t="str">
        <f>IF(VLOOKUP($A47,請求書等医療機関一覧用!$B:$AO,M$5,FALSE)="○","JE","")</f>
        <v>JE</v>
      </c>
      <c r="N47" s="46" t="str">
        <f>IF(VLOOKUP($A47,請求書等医療機関一覧用!$B:$AO,N$5,FALSE)="○","DT","")</f>
        <v>DT</v>
      </c>
      <c r="O47" s="46" t="str">
        <f>IF(VLOOKUP($A47,請求書等医療機関一覧用!$B:$AO,O$5,FALSE)="○","ＨPV","")</f>
        <v/>
      </c>
      <c r="P47" s="46" t="str">
        <f>IF(VLOOKUP($A47,請求書等医療機関一覧用!$B:$AO,P$5,FALSE)="○","RS","")</f>
        <v/>
      </c>
      <c r="Q47" s="326" t="str">
        <f>IF(VLOOKUP($A47,請求書等医療機関一覧用!$B:$AO,Q$5,FALSE)="○","IV","")</f>
        <v>IV</v>
      </c>
      <c r="R47" s="326" t="str">
        <f>IF(VLOOKUP($A47,請求書等医療機関一覧用!$B:$AO,R$5,FALSE)="○","LAV","")</f>
        <v/>
      </c>
      <c r="S47" s="46" t="str">
        <f>IF(VLOOKUP($A47,請求書等医療機関一覧用!$B:$AO,S$5,FALSE)="○","Mu","")</f>
        <v/>
      </c>
      <c r="T47" s="46" t="str">
        <f>IF(VLOOKUP($A47,請求書等医療機関一覧用!$B:$AO,T$5,FALSE)="○","PE","")</f>
        <v>PE</v>
      </c>
      <c r="U47" s="46" t="str">
        <f>IF(VLOOKUP($A47,請求書等医療機関一覧用!$B:$AO,U$5,FALSE)="○","LZV","")</f>
        <v>LZV</v>
      </c>
      <c r="V47" s="46" t="str">
        <f>IF(VLOOKUP($A47,請求書等医療機関一覧用!$B:$AO,V$5,FALSE)="○","inact","")</f>
        <v>inact</v>
      </c>
      <c r="W47" s="326" t="str">
        <f>IF(VLOOKUP($A47,請求書等医療機関一覧用!$B:$AO,W$5,FALSE)="○","F","")</f>
        <v>F</v>
      </c>
      <c r="X47" s="326" t="str">
        <f>IF(VLOOKUP($A47,請求書等医療機関一覧用!$B:$AO,X$5,FALSE)="○","HDF","")</f>
        <v/>
      </c>
      <c r="Y47" s="46" t="str">
        <f>IF(VLOOKUP($A47,請求書等医療機関一覧用!$B:$AO,Y$5,FALSE)="○","C","")</f>
        <v>C</v>
      </c>
      <c r="Z47" s="38" t="str">
        <f>IF(VLOOKUP($A47,請求書等医療機関一覧用!$B:$BC,Z$5,FALSE)="","",VLOOKUP($A47,請求書等医療機関一覧用!$B:$BC,Z$5,FALSE))</f>
        <v>English</v>
      </c>
      <c r="AA47">
        <f t="shared" si="2"/>
        <v>10</v>
      </c>
    </row>
    <row r="48" spans="1:28" ht="30" customHeight="1">
      <c r="A48" s="43" t="s">
        <v>519</v>
      </c>
      <c r="B48" s="37" t="str">
        <f>VLOOKUP($A48,請求書等医療機関一覧用!$B:$AR,B$5,FALSE)</f>
        <v>Kurata Internal Medicine Clinic</v>
      </c>
      <c r="C48" s="46" t="str">
        <f>VLOOKUP($A48,請求書等医療機関一覧用!$B:$BA,C$5,FALSE)</f>
        <v>Kurihara</v>
      </c>
      <c r="D48" s="46" t="str">
        <f>VLOOKUP($A48,請求書等医療機関一覧用!$B:$AO,D$5,FALSE)</f>
        <v>857-8181</v>
      </c>
      <c r="E48" s="46" t="str">
        <f>IF(VLOOKUP($A48,請求書等医療機関一覧用!$B:$AO,E$5,FALSE)="○","R","")</f>
        <v>R</v>
      </c>
      <c r="F48" s="46" t="str">
        <f>IF(VLOOKUP($A48,請求書等医療機関一覧用!$B:$AO,F$5,FALSE)="○","H","")</f>
        <v>H</v>
      </c>
      <c r="G48" s="46" t="str">
        <f>IF(VLOOKUP($A48,請求書等医療機関一覧用!$B:$AO,G$5,FALSE)="○","P","")</f>
        <v>P</v>
      </c>
      <c r="H48" s="46" t="str">
        <f>IF(VLOOKUP($A48,請求書等医療機関一覧用!$B:$AO,H$5,FALSE)="○","B","")</f>
        <v>B</v>
      </c>
      <c r="I48" s="46" t="str">
        <f>IF(VLOOKUP($A48,請求書等医療機関一覧用!$B:$AO,I$5,FALSE)="○","5/1","")</f>
        <v>5/1</v>
      </c>
      <c r="J48" s="46" t="str">
        <f>IF(VLOOKUP($A48,請求書等医療機関一覧用!$B:$AO,J$5,FALSE)="○","BCG","")</f>
        <v>BCG</v>
      </c>
      <c r="K48" s="46" t="str">
        <f>IF(VLOOKUP($A48,請求書等医療機関一覧用!$B:$AO,K$5,FALSE)="○","MR","")</f>
        <v>MR</v>
      </c>
      <c r="L48" s="46" t="str">
        <f>IF(VLOOKUP($A48,請求書等医療機関一覧用!$B:$AO,L$5,FALSE)="○","CP","")</f>
        <v>CP</v>
      </c>
      <c r="M48" s="46" t="str">
        <f>IF(VLOOKUP($A48,請求書等医療機関一覧用!$B:$AO,M$5,FALSE)="○","JE","")</f>
        <v>JE</v>
      </c>
      <c r="N48" s="46" t="str">
        <f>IF(VLOOKUP($A48,請求書等医療機関一覧用!$B:$AO,N$5,FALSE)="○","DT","")</f>
        <v>DT</v>
      </c>
      <c r="O48" s="46" t="str">
        <f>IF(VLOOKUP($A48,請求書等医療機関一覧用!$B:$AO,O$5,FALSE)="○","ＨPV","")</f>
        <v>ＨPV</v>
      </c>
      <c r="P48" s="46" t="str">
        <f>IF(VLOOKUP($A48,請求書等医療機関一覧用!$B:$AO,P$5,FALSE)="○","RS","")</f>
        <v/>
      </c>
      <c r="Q48" s="326" t="str">
        <f>IF(VLOOKUP($A48,請求書等医療機関一覧用!$B:$AO,Q$5,FALSE)="○","IV","")</f>
        <v>IV</v>
      </c>
      <c r="R48" s="326" t="str">
        <f>IF(VLOOKUP($A48,請求書等医療機関一覧用!$B:$AO,R$5,FALSE)="○","LAV","")</f>
        <v/>
      </c>
      <c r="S48" s="46" t="str">
        <f>IF(VLOOKUP($A48,請求書等医療機関一覧用!$B:$AO,S$5,FALSE)="○","Mu","")</f>
        <v>Mu</v>
      </c>
      <c r="T48" s="46" t="str">
        <f>IF(VLOOKUP($A48,請求書等医療機関一覧用!$B:$AO,T$5,FALSE)="○","PE","")</f>
        <v>PE</v>
      </c>
      <c r="U48" s="46" t="str">
        <f>IF(VLOOKUP($A48,請求書等医療機関一覧用!$B:$AO,U$5,FALSE)="○","LZV","")</f>
        <v>LZV</v>
      </c>
      <c r="V48" s="46" t="str">
        <f>IF(VLOOKUP($A48,請求書等医療機関一覧用!$B:$AO,V$5,FALSE)="○","inact","")</f>
        <v>inact</v>
      </c>
      <c r="W48" s="326" t="str">
        <f>IF(VLOOKUP($A48,請求書等医療機関一覧用!$B:$AO,W$5,FALSE)="○","F","")</f>
        <v>F</v>
      </c>
      <c r="X48" s="326" t="str">
        <f>IF(VLOOKUP($A48,請求書等医療機関一覧用!$B:$AO,X$5,FALSE)="○","HDF","")</f>
        <v/>
      </c>
      <c r="Y48" s="46" t="str">
        <f>IF(VLOOKUP($A48,請求書等医療機関一覧用!$B:$AO,Y$5,FALSE)="○","C","")</f>
        <v>C</v>
      </c>
      <c r="Z48" s="38" t="str">
        <f>IF(VLOOKUP($A48,請求書等医療機関一覧用!$B:$BC,Z$5,FALSE)="","",VLOOKUP($A48,請求書等医療機関一覧用!$B:$BC,Z$5,FALSE))</f>
        <v/>
      </c>
      <c r="AA48">
        <f t="shared" si="2"/>
        <v>11</v>
      </c>
    </row>
    <row r="49" spans="1:27" ht="45" customHeight="1">
      <c r="A49" s="43" t="s">
        <v>531</v>
      </c>
      <c r="B49" s="37" t="str">
        <f>VLOOKUP($A49,請求書等医療機関一覧用!$B:$AR,B$5,FALSE)</f>
        <v>Sakura Internal Medicine and Respiratory Medicine Cilinic</v>
      </c>
      <c r="C49" s="46" t="str">
        <f>VLOOKUP($A49,請求書等医療機関一覧用!$B:$BA,C$5,FALSE)</f>
        <v>Sakura</v>
      </c>
      <c r="D49" s="46" t="str">
        <f>VLOOKUP($A49,請求書等医療機関一覧用!$B:$AO,D$5,FALSE)</f>
        <v>869-8090</v>
      </c>
      <c r="E49" s="46" t="str">
        <f>IF(VLOOKUP($A49,請求書等医療機関一覧用!$B:$AO,E$5,FALSE)="○","R","")</f>
        <v>R</v>
      </c>
      <c r="F49" s="46" t="str">
        <f>IF(VLOOKUP($A49,請求書等医療機関一覧用!$B:$AO,F$5,FALSE)="○","H","")</f>
        <v>H</v>
      </c>
      <c r="G49" s="46" t="str">
        <f>IF(VLOOKUP($A49,請求書等医療機関一覧用!$B:$AO,G$5,FALSE)="○","P","")</f>
        <v>P</v>
      </c>
      <c r="H49" s="46" t="str">
        <f>IF(VLOOKUP($A49,請求書等医療機関一覧用!$B:$AO,H$5,FALSE)="○","B","")</f>
        <v>B</v>
      </c>
      <c r="I49" s="46" t="str">
        <f>IF(VLOOKUP($A49,請求書等医療機関一覧用!$B:$AO,I$5,FALSE)="○","5/1","")</f>
        <v>5/1</v>
      </c>
      <c r="J49" s="46" t="str">
        <f>IF(VLOOKUP($A49,請求書等医療機関一覧用!$B:$AO,J$5,FALSE)="○","BCG","")</f>
        <v>BCG</v>
      </c>
      <c r="K49" s="46" t="str">
        <f>IF(VLOOKUP($A49,請求書等医療機関一覧用!$B:$AO,K$5,FALSE)="○","MR","")</f>
        <v>MR</v>
      </c>
      <c r="L49" s="46" t="str">
        <f>IF(VLOOKUP($A49,請求書等医療機関一覧用!$B:$AO,L$5,FALSE)="○","CP","")</f>
        <v>CP</v>
      </c>
      <c r="M49" s="46" t="str">
        <f>IF(VLOOKUP($A49,請求書等医療機関一覧用!$B:$AO,M$5,FALSE)="○","JE","")</f>
        <v>JE</v>
      </c>
      <c r="N49" s="46" t="str">
        <f>IF(VLOOKUP($A49,請求書等医療機関一覧用!$B:$AO,N$5,FALSE)="○","DT","")</f>
        <v>DT</v>
      </c>
      <c r="O49" s="46" t="str">
        <f>IF(VLOOKUP($A49,請求書等医療機関一覧用!$B:$AO,O$5,FALSE)="○","ＨPV","")</f>
        <v>ＨPV</v>
      </c>
      <c r="P49" s="46" t="str">
        <f>IF(VLOOKUP($A49,請求書等医療機関一覧用!$B:$AO,P$5,FALSE)="○","RS","")</f>
        <v/>
      </c>
      <c r="Q49" s="326" t="str">
        <f>IF(VLOOKUP($A49,請求書等医療機関一覧用!$B:$AO,Q$5,FALSE)="○","IV","")</f>
        <v>IV</v>
      </c>
      <c r="R49" s="326" t="str">
        <f>IF(VLOOKUP($A49,請求書等医療機関一覧用!$B:$AO,R$5,FALSE)="○","LAV","")</f>
        <v>LAV</v>
      </c>
      <c r="S49" s="46" t="str">
        <f>IF(VLOOKUP($A49,請求書等医療機関一覧用!$B:$AO,S$5,FALSE)="○","Mu","")</f>
        <v>Mu</v>
      </c>
      <c r="T49" s="46" t="str">
        <f>IF(VLOOKUP($A49,請求書等医療機関一覧用!$B:$AO,T$5,FALSE)="○","PE","")</f>
        <v>PE</v>
      </c>
      <c r="U49" s="46" t="str">
        <f>IF(VLOOKUP($A49,請求書等医療機関一覧用!$B:$AO,U$5,FALSE)="○","LZV","")</f>
        <v>LZV</v>
      </c>
      <c r="V49" s="46" t="str">
        <f>IF(VLOOKUP($A49,請求書等医療機関一覧用!$B:$AO,V$5,FALSE)="○","inact","")</f>
        <v>inact</v>
      </c>
      <c r="W49" s="326" t="str">
        <f>IF(VLOOKUP($A49,請求書等医療機関一覧用!$B:$AO,W$5,FALSE)="○","F","")</f>
        <v>F</v>
      </c>
      <c r="X49" s="326" t="str">
        <f>IF(VLOOKUP($A49,請求書等医療機関一覧用!$B:$AO,X$5,FALSE)="○","HDF","")</f>
        <v>HDF</v>
      </c>
      <c r="Y49" s="46" t="str">
        <f>IF(VLOOKUP($A49,請求書等医療機関一覧用!$B:$AO,Y$5,FALSE)="○","C","")</f>
        <v>C</v>
      </c>
      <c r="Z49" s="38" t="str">
        <f>IF(VLOOKUP($A49,請求書等医療機関一覧用!$B:$BC,Z$5,FALSE)="","",VLOOKUP($A49,請求書等医療機関一覧用!$B:$BC,Z$5,FALSE))</f>
        <v/>
      </c>
      <c r="AA49">
        <f t="shared" si="2"/>
        <v>12</v>
      </c>
    </row>
    <row r="50" spans="1:27" ht="30" customHeight="1">
      <c r="A50" s="43" t="s">
        <v>535</v>
      </c>
      <c r="B50" s="37" t="str">
        <f>VLOOKUP($A50,請求書等医療機関一覧用!$B:$AR,B$5,FALSE)</f>
        <v xml:space="preserve">E.N.T. Ohashi Clinic </v>
      </c>
      <c r="C50" s="46" t="str">
        <f>VLOOKUP($A50,請求書等医療機関一覧用!$B:$BA,C$5,FALSE)</f>
        <v>Sasagi</v>
      </c>
      <c r="D50" s="46" t="str">
        <f>VLOOKUP($A50,請求書等医療機関一覧用!$B:$AO,D$5,FALSE)</f>
        <v>858-1350</v>
      </c>
      <c r="E50" s="46" t="str">
        <f>IF(VLOOKUP($A50,請求書等医療機関一覧用!$B:$AO,E$5,FALSE)="○","R","")</f>
        <v/>
      </c>
      <c r="F50" s="46" t="str">
        <f>IF(VLOOKUP($A50,請求書等医療機関一覧用!$B:$AO,F$5,FALSE)="○","H","")</f>
        <v/>
      </c>
      <c r="G50" s="46" t="str">
        <f>IF(VLOOKUP($A50,請求書等医療機関一覧用!$B:$AO,G$5,FALSE)="○","P","")</f>
        <v/>
      </c>
      <c r="H50" s="46" t="str">
        <f>IF(VLOOKUP($A50,請求書等医療機関一覧用!$B:$AO,H$5,FALSE)="○","B","")</f>
        <v/>
      </c>
      <c r="I50" s="46" t="str">
        <f>IF(VLOOKUP($A50,請求書等医療機関一覧用!$B:$AO,I$5,FALSE)="○","5/1","")</f>
        <v/>
      </c>
      <c r="J50" s="46" t="str">
        <f>IF(VLOOKUP($A50,請求書等医療機関一覧用!$B:$AO,J$5,FALSE)="○","BCG","")</f>
        <v/>
      </c>
      <c r="K50" s="46" t="str">
        <f>IF(VLOOKUP($A50,請求書等医療機関一覧用!$B:$AO,K$5,FALSE)="○","MR","")</f>
        <v/>
      </c>
      <c r="L50" s="46" t="str">
        <f>IF(VLOOKUP($A50,請求書等医療機関一覧用!$B:$AO,L$5,FALSE)="○","CP","")</f>
        <v/>
      </c>
      <c r="M50" s="46" t="str">
        <f>IF(VLOOKUP($A50,請求書等医療機関一覧用!$B:$AO,M$5,FALSE)="○","JE","")</f>
        <v/>
      </c>
      <c r="N50" s="46" t="str">
        <f>IF(VLOOKUP($A50,請求書等医療機関一覧用!$B:$AO,N$5,FALSE)="○","DT","")</f>
        <v/>
      </c>
      <c r="O50" s="46" t="str">
        <f>IF(VLOOKUP($A50,請求書等医療機関一覧用!$B:$AO,O$5,FALSE)="○","ＨPV","")</f>
        <v/>
      </c>
      <c r="P50" s="46" t="str">
        <f>IF(VLOOKUP($A50,請求書等医療機関一覧用!$B:$AO,P$5,FALSE)="○","RS","")</f>
        <v/>
      </c>
      <c r="Q50" s="326" t="str">
        <f>IF(VLOOKUP($A50,請求書等医療機関一覧用!$B:$AO,Q$5,FALSE)="○","IV","")</f>
        <v>IV</v>
      </c>
      <c r="R50" s="326" t="str">
        <f>IF(VLOOKUP($A50,請求書等医療機関一覧用!$B:$AO,R$5,FALSE)="○","LAV","")</f>
        <v/>
      </c>
      <c r="S50" s="46" t="str">
        <f>IF(VLOOKUP($A50,請求書等医療機関一覧用!$B:$AO,S$5,FALSE)="○","Mu","")</f>
        <v/>
      </c>
      <c r="T50" s="46" t="str">
        <f>IF(VLOOKUP($A50,請求書等医療機関一覧用!$B:$AO,T$5,FALSE)="○","PE","")</f>
        <v/>
      </c>
      <c r="U50" s="46" t="str">
        <f>IF(VLOOKUP($A50,請求書等医療機関一覧用!$B:$AO,U$5,FALSE)="○","LZV","")</f>
        <v/>
      </c>
      <c r="V50" s="46" t="str">
        <f>IF(VLOOKUP($A50,請求書等医療機関一覧用!$B:$AO,V$5,FALSE)="○","inact","")</f>
        <v/>
      </c>
      <c r="W50" s="326" t="str">
        <f>IF(VLOOKUP($A50,請求書等医療機関一覧用!$B:$AO,W$5,FALSE)="○","F","")</f>
        <v>F</v>
      </c>
      <c r="X50" s="326" t="str">
        <f>IF(VLOOKUP($A50,請求書等医療機関一覧用!$B:$AO,X$5,FALSE)="○","HDF","")</f>
        <v/>
      </c>
      <c r="Y50" s="46" t="str">
        <f>IF(VLOOKUP($A50,請求書等医療機関一覧用!$B:$AO,Y$5,FALSE)="○","C","")</f>
        <v/>
      </c>
      <c r="Z50" s="38" t="str">
        <f>IF(VLOOKUP($A50,請求書等医療機関一覧用!$B:$BC,Z$5,FALSE)="","",VLOOKUP($A50,請求書等医療機関一覧用!$B:$BC,Z$5,FALSE))</f>
        <v>English/Chinese</v>
      </c>
      <c r="AA50">
        <f t="shared" si="2"/>
        <v>13</v>
      </c>
    </row>
    <row r="51" spans="1:27" ht="30" customHeight="1">
      <c r="A51" s="43" t="s">
        <v>536</v>
      </c>
      <c r="B51" s="37" t="str">
        <f>VLOOKUP($A51,請求書等医療機関一覧用!$B:$AR,B$5,FALSE)</f>
        <v>Shibuya Clinic</v>
      </c>
      <c r="C51" s="46" t="str">
        <f>VLOOKUP($A51,請求書等医療機関一覧用!$B:$BA,C$5,FALSE)</f>
        <v>Konda</v>
      </c>
      <c r="D51" s="46" t="str">
        <f>VLOOKUP($A51,請求書等医療機関一覧用!$B:$AO,D$5,FALSE)</f>
        <v>863-5252</v>
      </c>
      <c r="E51" s="46" t="str">
        <f>IF(VLOOKUP($A51,請求書等医療機関一覧用!$B:$AO,E$5,FALSE)="○","R","")</f>
        <v/>
      </c>
      <c r="F51" s="46" t="str">
        <f>IF(VLOOKUP($A51,請求書等医療機関一覧用!$B:$AO,F$5,FALSE)="○","H","")</f>
        <v/>
      </c>
      <c r="G51" s="46" t="str">
        <f>IF(VLOOKUP($A51,請求書等医療機関一覧用!$B:$AO,G$5,FALSE)="○","P","")</f>
        <v/>
      </c>
      <c r="H51" s="46" t="str">
        <f>IF(VLOOKUP($A51,請求書等医療機関一覧用!$B:$AO,H$5,FALSE)="○","B","")</f>
        <v/>
      </c>
      <c r="I51" s="46" t="str">
        <f>IF(VLOOKUP($A51,請求書等医療機関一覧用!$B:$AO,I$5,FALSE)="○","5/1","")</f>
        <v>5/1</v>
      </c>
      <c r="J51" s="46" t="str">
        <f>IF(VLOOKUP($A51,請求書等医療機関一覧用!$B:$AO,J$5,FALSE)="○","BCG","")</f>
        <v/>
      </c>
      <c r="K51" s="46" t="str">
        <f>IF(VLOOKUP($A51,請求書等医療機関一覧用!$B:$AO,K$5,FALSE)="○","MR","")</f>
        <v>MR</v>
      </c>
      <c r="L51" s="46" t="str">
        <f>IF(VLOOKUP($A51,請求書等医療機関一覧用!$B:$AO,L$5,FALSE)="○","CP","")</f>
        <v>CP</v>
      </c>
      <c r="M51" s="46" t="str">
        <f>IF(VLOOKUP($A51,請求書等医療機関一覧用!$B:$AO,M$5,FALSE)="○","JE","")</f>
        <v/>
      </c>
      <c r="N51" s="46" t="str">
        <f>IF(VLOOKUP($A51,請求書等医療機関一覧用!$B:$AO,N$5,FALSE)="○","DT","")</f>
        <v>DT</v>
      </c>
      <c r="O51" s="46" t="str">
        <f>IF(VLOOKUP($A51,請求書等医療機関一覧用!$B:$AO,O$5,FALSE)="○","ＨPV","")</f>
        <v>ＨPV</v>
      </c>
      <c r="P51" s="46" t="str">
        <f>IF(VLOOKUP($A51,請求書等医療機関一覧用!$B:$AO,P$5,FALSE)="○","RS","")</f>
        <v/>
      </c>
      <c r="Q51" s="326" t="str">
        <f>IF(VLOOKUP($A51,請求書等医療機関一覧用!$B:$AO,Q$5,FALSE)="○","IV","")</f>
        <v>IV</v>
      </c>
      <c r="R51" s="326" t="str">
        <f>IF(VLOOKUP($A51,請求書等医療機関一覧用!$B:$AO,R$5,FALSE)="○","LAV","")</f>
        <v/>
      </c>
      <c r="S51" s="46" t="str">
        <f>IF(VLOOKUP($A51,請求書等医療機関一覧用!$B:$AO,S$5,FALSE)="○","Mu","")</f>
        <v/>
      </c>
      <c r="T51" s="46" t="str">
        <f>IF(VLOOKUP($A51,請求書等医療機関一覧用!$B:$AO,T$5,FALSE)="○","PE","")</f>
        <v>PE</v>
      </c>
      <c r="U51" s="46" t="str">
        <f>IF(VLOOKUP($A51,請求書等医療機関一覧用!$B:$AO,U$5,FALSE)="○","LZV","")</f>
        <v/>
      </c>
      <c r="V51" s="46" t="str">
        <f>IF(VLOOKUP($A51,請求書等医療機関一覧用!$B:$AO,V$5,FALSE)="○","inact","")</f>
        <v>inact</v>
      </c>
      <c r="W51" s="326" t="str">
        <f>IF(VLOOKUP($A51,請求書等医療機関一覧用!$B:$AO,W$5,FALSE)="○","F","")</f>
        <v>F</v>
      </c>
      <c r="X51" s="326" t="str">
        <f>IF(VLOOKUP($A51,請求書等医療機関一覧用!$B:$AO,X$5,FALSE)="○","HDF","")</f>
        <v/>
      </c>
      <c r="Y51" s="46" t="str">
        <f>IF(VLOOKUP($A51,請求書等医療機関一覧用!$B:$AO,Y$5,FALSE)="○","C","")</f>
        <v>C</v>
      </c>
      <c r="Z51" s="38" t="str">
        <f>IF(VLOOKUP($A51,請求書等医療機関一覧用!$B:$BC,Z$5,FALSE)="","",VLOOKUP($A51,請求書等医療機関一覧用!$B:$BC,Z$5,FALSE))</f>
        <v/>
      </c>
      <c r="AA51">
        <f t="shared" si="2"/>
        <v>14</v>
      </c>
    </row>
    <row r="52" spans="1:27" ht="30" customHeight="1">
      <c r="A52" s="43" t="s">
        <v>541</v>
      </c>
      <c r="B52" s="37" t="str">
        <f>VLOOKUP($A52,請求書等医療機関一覧用!$B:$AR,B$5,FALSE)</f>
        <v>Sugiyama Internal Medicine and Dermatology Clinic</v>
      </c>
      <c r="C52" s="46" t="str">
        <f>VLOOKUP($A52,請求書等医療機関一覧用!$B:$BA,C$5,FALSE)</f>
        <v>Sasagi</v>
      </c>
      <c r="D52" s="46" t="str">
        <f>VLOOKUP($A52,請求書等医療機関一覧用!$B:$AO,D$5,FALSE)</f>
        <v>858-0055</v>
      </c>
      <c r="E52" s="46" t="str">
        <f>IF(VLOOKUP($A52,請求書等医療機関一覧用!$B:$AO,E$5,FALSE)="○","R","")</f>
        <v/>
      </c>
      <c r="F52" s="46" t="str">
        <f>IF(VLOOKUP($A52,請求書等医療機関一覧用!$B:$AO,F$5,FALSE)="○","H","")</f>
        <v/>
      </c>
      <c r="G52" s="46" t="str">
        <f>IF(VLOOKUP($A52,請求書等医療機関一覧用!$B:$AO,G$5,FALSE)="○","P","")</f>
        <v/>
      </c>
      <c r="H52" s="46" t="str">
        <f>IF(VLOOKUP($A52,請求書等医療機関一覧用!$B:$AO,H$5,FALSE)="○","B","")</f>
        <v/>
      </c>
      <c r="I52" s="46" t="str">
        <f>IF(VLOOKUP($A52,請求書等医療機関一覧用!$B:$AO,I$5,FALSE)="○","5/1","")</f>
        <v/>
      </c>
      <c r="J52" s="46" t="str">
        <f>IF(VLOOKUP($A52,請求書等医療機関一覧用!$B:$AO,J$5,FALSE)="○","BCG","")</f>
        <v/>
      </c>
      <c r="K52" s="46" t="str">
        <f>IF(VLOOKUP($A52,請求書等医療機関一覧用!$B:$AO,K$5,FALSE)="○","MR","")</f>
        <v>MR</v>
      </c>
      <c r="L52" s="46" t="str">
        <f>IF(VLOOKUP($A52,請求書等医療機関一覧用!$B:$AO,L$5,FALSE)="○","CP","")</f>
        <v/>
      </c>
      <c r="M52" s="46" t="str">
        <f>IF(VLOOKUP($A52,請求書等医療機関一覧用!$B:$AO,M$5,FALSE)="○","JE","")</f>
        <v>JE</v>
      </c>
      <c r="N52" s="46" t="str">
        <f>IF(VLOOKUP($A52,請求書等医療機関一覧用!$B:$AO,N$5,FALSE)="○","DT","")</f>
        <v>DT</v>
      </c>
      <c r="O52" s="46" t="str">
        <f>IF(VLOOKUP($A52,請求書等医療機関一覧用!$B:$AO,O$5,FALSE)="○","ＨPV","")</f>
        <v>ＨPV</v>
      </c>
      <c r="P52" s="46" t="str">
        <f>IF(VLOOKUP($A52,請求書等医療機関一覧用!$B:$AO,P$5,FALSE)="○","RS","")</f>
        <v/>
      </c>
      <c r="Q52" s="326" t="str">
        <f>IF(VLOOKUP($A52,請求書等医療機関一覧用!$B:$AO,Q$5,FALSE)="○","IV","")</f>
        <v>IV</v>
      </c>
      <c r="R52" s="326" t="str">
        <f>IF(VLOOKUP($A52,請求書等医療機関一覧用!$B:$AO,R$5,FALSE)="○","LAV","")</f>
        <v/>
      </c>
      <c r="S52" s="46" t="str">
        <f>IF(VLOOKUP($A52,請求書等医療機関一覧用!$B:$AO,S$5,FALSE)="○","Mu","")</f>
        <v>Mu</v>
      </c>
      <c r="T52" s="46" t="str">
        <f>IF(VLOOKUP($A52,請求書等医療機関一覧用!$B:$AO,T$5,FALSE)="○","PE","")</f>
        <v>PE</v>
      </c>
      <c r="U52" s="46" t="str">
        <f>IF(VLOOKUP($A52,請求書等医療機関一覧用!$B:$AO,U$5,FALSE)="○","LZV","")</f>
        <v>LZV</v>
      </c>
      <c r="V52" s="46" t="str">
        <f>IF(VLOOKUP($A52,請求書等医療機関一覧用!$B:$AO,V$5,FALSE)="○","inact","")</f>
        <v>inact</v>
      </c>
      <c r="W52" s="326" t="str">
        <f>IF(VLOOKUP($A52,請求書等医療機関一覧用!$B:$AO,W$5,FALSE)="○","F","")</f>
        <v>F</v>
      </c>
      <c r="X52" s="326" t="str">
        <f>IF(VLOOKUP($A52,請求書等医療機関一覧用!$B:$AO,X$5,FALSE)="○","HDF","")</f>
        <v>HDF</v>
      </c>
      <c r="Y52" s="46" t="str">
        <f>IF(VLOOKUP($A52,請求書等医療機関一覧用!$B:$AO,Y$5,FALSE)="○","C","")</f>
        <v>C</v>
      </c>
      <c r="Z52" s="38" t="str">
        <f>IF(VLOOKUP($A52,請求書等医療機関一覧用!$B:$BC,Z$5,FALSE)="","",VLOOKUP($A52,請求書等医療機関一覧用!$B:$BC,Z$5,FALSE))</f>
        <v/>
      </c>
      <c r="AA52">
        <f t="shared" si="2"/>
        <v>15</v>
      </c>
    </row>
    <row r="53" spans="1:27" ht="30" customHeight="1">
      <c r="A53" s="43" t="s">
        <v>542</v>
      </c>
      <c r="B53" s="37" t="str">
        <f>VLOOKUP($A53,請求書等医療機関一覧用!$B:$AR,B$5,FALSE)</f>
        <v>Suzuki Clinic</v>
      </c>
      <c r="C53" s="46" t="str">
        <f>VLOOKUP($A53,請求書等医療機関一覧用!$B:$BA,C$5,FALSE)</f>
        <v>Kurihara</v>
      </c>
      <c r="D53" s="46" t="str">
        <f>VLOOKUP($A53,請求書等医療機関一覧用!$B:$AO,D$5,FALSE)</f>
        <v>857-2058</v>
      </c>
      <c r="E53" s="46" t="str">
        <f>IF(VLOOKUP($A53,請求書等医療機関一覧用!$B:$AO,E$5,FALSE)="○","R","")</f>
        <v/>
      </c>
      <c r="F53" s="46" t="str">
        <f>IF(VLOOKUP($A53,請求書等医療機関一覧用!$B:$AO,F$5,FALSE)="○","H","")</f>
        <v/>
      </c>
      <c r="G53" s="46" t="str">
        <f>IF(VLOOKUP($A53,請求書等医療機関一覧用!$B:$AO,G$5,FALSE)="○","P","")</f>
        <v/>
      </c>
      <c r="H53" s="46" t="str">
        <f>IF(VLOOKUP($A53,請求書等医療機関一覧用!$B:$AO,H$5,FALSE)="○","B","")</f>
        <v/>
      </c>
      <c r="I53" s="46" t="str">
        <f>IF(VLOOKUP($A53,請求書等医療機関一覧用!$B:$AO,I$5,FALSE)="○","5/1","")</f>
        <v/>
      </c>
      <c r="J53" s="46" t="str">
        <f>IF(VLOOKUP($A53,請求書等医療機関一覧用!$B:$AO,J$5,FALSE)="○","BCG","")</f>
        <v/>
      </c>
      <c r="K53" s="46" t="str">
        <f>IF(VLOOKUP($A53,請求書等医療機関一覧用!$B:$AO,K$5,FALSE)="○","MR","")</f>
        <v/>
      </c>
      <c r="L53" s="46" t="str">
        <f>IF(VLOOKUP($A53,請求書等医療機関一覧用!$B:$AO,L$5,FALSE)="○","CP","")</f>
        <v/>
      </c>
      <c r="M53" s="46" t="str">
        <f>IF(VLOOKUP($A53,請求書等医療機関一覧用!$B:$AO,M$5,FALSE)="○","JE","")</f>
        <v/>
      </c>
      <c r="N53" s="46" t="str">
        <f>IF(VLOOKUP($A53,請求書等医療機関一覧用!$B:$AO,N$5,FALSE)="○","DT","")</f>
        <v/>
      </c>
      <c r="O53" s="46" t="str">
        <f>IF(VLOOKUP($A53,請求書等医療機関一覧用!$B:$AO,O$5,FALSE)="○","ＨPV","")</f>
        <v/>
      </c>
      <c r="P53" s="46" t="str">
        <f>IF(VLOOKUP($A53,請求書等医療機関一覧用!$B:$AO,P$5,FALSE)="○","RS","")</f>
        <v/>
      </c>
      <c r="Q53" s="326" t="str">
        <f>IF(VLOOKUP($A53,請求書等医療機関一覧用!$B:$AO,Q$5,FALSE)="○","IV","")</f>
        <v>IV</v>
      </c>
      <c r="R53" s="326" t="str">
        <f>IF(VLOOKUP($A53,請求書等医療機関一覧用!$B:$AO,R$5,FALSE)="○","LAV","")</f>
        <v/>
      </c>
      <c r="S53" s="46" t="str">
        <f>IF(VLOOKUP($A53,請求書等医療機関一覧用!$B:$AO,S$5,FALSE)="○","Mu","")</f>
        <v/>
      </c>
      <c r="T53" s="46" t="str">
        <f>IF(VLOOKUP($A53,請求書等医療機関一覧用!$B:$AO,T$5,FALSE)="○","PE","")</f>
        <v>PE</v>
      </c>
      <c r="U53" s="46" t="str">
        <f>IF(VLOOKUP($A53,請求書等医療機関一覧用!$B:$AO,U$5,FALSE)="○","LZV","")</f>
        <v>LZV</v>
      </c>
      <c r="V53" s="46" t="str">
        <f>IF(VLOOKUP($A53,請求書等医療機関一覧用!$B:$AO,V$5,FALSE)="○","inact","")</f>
        <v>inact</v>
      </c>
      <c r="W53" s="326" t="str">
        <f>IF(VLOOKUP($A53,請求書等医療機関一覧用!$B:$AO,W$5,FALSE)="○","F","")</f>
        <v>F</v>
      </c>
      <c r="X53" s="326" t="str">
        <f>IF(VLOOKUP($A53,請求書等医療機関一覧用!$B:$AO,X$5,FALSE)="○","HDF","")</f>
        <v/>
      </c>
      <c r="Y53" s="46" t="str">
        <f>IF(VLOOKUP($A53,請求書等医療機関一覧用!$B:$AO,Y$5,FALSE)="○","C","")</f>
        <v>C</v>
      </c>
      <c r="Z53" s="38" t="str">
        <f>IF(VLOOKUP($A53,請求書等医療機関一覧用!$B:$BC,Z$5,FALSE)="","",VLOOKUP($A53,請求書等医療機関一覧用!$B:$BC,Z$5,FALSE))</f>
        <v/>
      </c>
      <c r="AA53">
        <f t="shared" si="2"/>
        <v>16</v>
      </c>
    </row>
    <row r="54" spans="1:27" ht="30" customHeight="1">
      <c r="A54" s="43" t="s">
        <v>543</v>
      </c>
      <c r="B54" s="37" t="str">
        <f>VLOOKUP($A54,請求書等医療機関一覧用!$B:$AR,B$5,FALSE)</f>
        <v>Stress Care Tsukuba Clinic</v>
      </c>
      <c r="C54" s="46" t="str">
        <f>VLOOKUP($A54,請求書等医療機関一覧用!$B:$BA,C$5,FALSE)</f>
        <v>Takezono</v>
      </c>
      <c r="D54" s="46" t="str">
        <f>VLOOKUP($A54,請求書等医療機関一覧用!$B:$AO,D$5,FALSE)</f>
        <v>863-2888</v>
      </c>
      <c r="E54" s="46" t="str">
        <f>IF(VLOOKUP($A54,請求書等医療機関一覧用!$B:$AO,E$5,FALSE)="○","R","")</f>
        <v/>
      </c>
      <c r="F54" s="46" t="str">
        <f>IF(VLOOKUP($A54,請求書等医療機関一覧用!$B:$AO,F$5,FALSE)="○","H","")</f>
        <v/>
      </c>
      <c r="G54" s="46" t="str">
        <f>IF(VLOOKUP($A54,請求書等医療機関一覧用!$B:$AO,G$5,FALSE)="○","P","")</f>
        <v/>
      </c>
      <c r="H54" s="46" t="str">
        <f>IF(VLOOKUP($A54,請求書等医療機関一覧用!$B:$AO,H$5,FALSE)="○","B","")</f>
        <v/>
      </c>
      <c r="I54" s="46" t="str">
        <f>IF(VLOOKUP($A54,請求書等医療機関一覧用!$B:$AO,I$5,FALSE)="○","5/1","")</f>
        <v/>
      </c>
      <c r="J54" s="46" t="str">
        <f>IF(VLOOKUP($A54,請求書等医療機関一覧用!$B:$AO,J$5,FALSE)="○","BCG","")</f>
        <v/>
      </c>
      <c r="K54" s="46" t="str">
        <f>IF(VLOOKUP($A54,請求書等医療機関一覧用!$B:$AO,K$5,FALSE)="○","MR","")</f>
        <v/>
      </c>
      <c r="L54" s="46" t="str">
        <f>IF(VLOOKUP($A54,請求書等医療機関一覧用!$B:$AO,L$5,FALSE)="○","CP","")</f>
        <v/>
      </c>
      <c r="M54" s="46" t="str">
        <f>IF(VLOOKUP($A54,請求書等医療機関一覧用!$B:$AO,M$5,FALSE)="○","JE","")</f>
        <v/>
      </c>
      <c r="N54" s="46" t="str">
        <f>IF(VLOOKUP($A54,請求書等医療機関一覧用!$B:$AO,N$5,FALSE)="○","DT","")</f>
        <v/>
      </c>
      <c r="O54" s="46" t="str">
        <f>IF(VLOOKUP($A54,請求書等医療機関一覧用!$B:$AO,O$5,FALSE)="○","ＨPV","")</f>
        <v/>
      </c>
      <c r="P54" s="46" t="str">
        <f>IF(VLOOKUP($A54,請求書等医療機関一覧用!$B:$AO,P$5,FALSE)="○","RS","")</f>
        <v/>
      </c>
      <c r="Q54" s="326" t="str">
        <f>IF(VLOOKUP($A54,請求書等医療機関一覧用!$B:$AO,Q$5,FALSE)="○","IV","")</f>
        <v>IV</v>
      </c>
      <c r="R54" s="326" t="str">
        <f>IF(VLOOKUP($A54,請求書等医療機関一覧用!$B:$AO,R$5,FALSE)="○","LAV","")</f>
        <v/>
      </c>
      <c r="S54" s="46" t="str">
        <f>IF(VLOOKUP($A54,請求書等医療機関一覧用!$B:$AO,S$5,FALSE)="○","Mu","")</f>
        <v/>
      </c>
      <c r="T54" s="46" t="str">
        <f>IF(VLOOKUP($A54,請求書等医療機関一覧用!$B:$AO,T$5,FALSE)="○","PE","")</f>
        <v>PE</v>
      </c>
      <c r="U54" s="46" t="str">
        <f>IF(VLOOKUP($A54,請求書等医療機関一覧用!$B:$AO,U$5,FALSE)="○","LZV","")</f>
        <v>LZV</v>
      </c>
      <c r="V54" s="46" t="str">
        <f>IF(VLOOKUP($A54,請求書等医療機関一覧用!$B:$AO,V$5,FALSE)="○","inact","")</f>
        <v>inact</v>
      </c>
      <c r="W54" s="326" t="str">
        <f>IF(VLOOKUP($A54,請求書等医療機関一覧用!$B:$AO,W$5,FALSE)="○","F","")</f>
        <v>F</v>
      </c>
      <c r="X54" s="326" t="str">
        <f>IF(VLOOKUP($A54,請求書等医療機関一覧用!$B:$AO,X$5,FALSE)="○","HDF","")</f>
        <v/>
      </c>
      <c r="Y54" s="46" t="str">
        <f>IF(VLOOKUP($A54,請求書等医療機関一覧用!$B:$AO,Y$5,FALSE)="○","C","")</f>
        <v>C</v>
      </c>
      <c r="Z54" s="38" t="str">
        <f>IF(VLOOKUP($A54,請求書等医療機関一覧用!$B:$BC,Z$5,FALSE)="","",VLOOKUP($A54,請求書等医療機関一覧用!$B:$BC,Z$5,FALSE))</f>
        <v/>
      </c>
      <c r="AA54">
        <f t="shared" si="2"/>
        <v>17</v>
      </c>
    </row>
    <row r="55" spans="1:27" ht="30" customHeight="1">
      <c r="A55" s="43" t="s">
        <v>544</v>
      </c>
      <c r="B55" s="37" t="str">
        <f>VLOOKUP($A55,請求書等医療機関一覧用!$B:$AR,B$5,FALSE)</f>
        <v>Seseragi Home -Care Clinic</v>
      </c>
      <c r="C55" s="46" t="str">
        <f>VLOOKUP($A55,請求書等医療機関一覧用!$B:$BA,C$5,FALSE)</f>
        <v>Sasagi</v>
      </c>
      <c r="D55" s="46" t="str">
        <f>VLOOKUP($A55,請求書等医療機関一覧用!$B:$AO,D$5,FALSE)</f>
        <v>886-5959</v>
      </c>
      <c r="E55" s="46" t="str">
        <f>IF(VLOOKUP($A55,請求書等医療機関一覧用!$B:$AO,E$5,FALSE)="○","R","")</f>
        <v/>
      </c>
      <c r="F55" s="46" t="str">
        <f>IF(VLOOKUP($A55,請求書等医療機関一覧用!$B:$AO,F$5,FALSE)="○","H","")</f>
        <v/>
      </c>
      <c r="G55" s="46" t="str">
        <f>IF(VLOOKUP($A55,請求書等医療機関一覧用!$B:$AO,G$5,FALSE)="○","P","")</f>
        <v/>
      </c>
      <c r="H55" s="46" t="str">
        <f>IF(VLOOKUP($A55,請求書等医療機関一覧用!$B:$AO,H$5,FALSE)="○","B","")</f>
        <v/>
      </c>
      <c r="I55" s="46" t="str">
        <f>IF(VLOOKUP($A55,請求書等医療機関一覧用!$B:$AO,I$5,FALSE)="○","5/1","")</f>
        <v/>
      </c>
      <c r="J55" s="46" t="str">
        <f>IF(VLOOKUP($A55,請求書等医療機関一覧用!$B:$AO,J$5,FALSE)="○","BCG","")</f>
        <v/>
      </c>
      <c r="K55" s="46" t="str">
        <f>IF(VLOOKUP($A55,請求書等医療機関一覧用!$B:$AO,K$5,FALSE)="○","MR","")</f>
        <v/>
      </c>
      <c r="L55" s="46" t="str">
        <f>IF(VLOOKUP($A55,請求書等医療機関一覧用!$B:$AO,L$5,FALSE)="○","CP","")</f>
        <v/>
      </c>
      <c r="M55" s="46" t="str">
        <f>IF(VLOOKUP($A55,請求書等医療機関一覧用!$B:$AO,M$5,FALSE)="○","JE","")</f>
        <v/>
      </c>
      <c r="N55" s="46" t="str">
        <f>IF(VLOOKUP($A55,請求書等医療機関一覧用!$B:$AO,N$5,FALSE)="○","DT","")</f>
        <v/>
      </c>
      <c r="O55" s="46" t="str">
        <f>IF(VLOOKUP($A55,請求書等医療機関一覧用!$B:$AO,O$5,FALSE)="○","ＨPV","")</f>
        <v/>
      </c>
      <c r="P55" s="46" t="str">
        <f>IF(VLOOKUP($A55,請求書等医療機関一覧用!$B:$AO,P$5,FALSE)="○","RS","")</f>
        <v/>
      </c>
      <c r="Q55" s="326" t="str">
        <f>IF(VLOOKUP($A55,請求書等医療機関一覧用!$B:$AO,Q$5,FALSE)="○","IV","")</f>
        <v>IV</v>
      </c>
      <c r="R55" s="326" t="str">
        <f>IF(VLOOKUP($A55,請求書等医療機関一覧用!$B:$AO,R$5,FALSE)="○","LAV","")</f>
        <v/>
      </c>
      <c r="S55" s="46" t="str">
        <f>IF(VLOOKUP($A55,請求書等医療機関一覧用!$B:$AO,S$5,FALSE)="○","Mu","")</f>
        <v/>
      </c>
      <c r="T55" s="46" t="str">
        <f>IF(VLOOKUP($A55,請求書等医療機関一覧用!$B:$AO,T$5,FALSE)="○","PE","")</f>
        <v>PE</v>
      </c>
      <c r="U55" s="46" t="str">
        <f>IF(VLOOKUP($A55,請求書等医療機関一覧用!$B:$AO,U$5,FALSE)="○","LZV","")</f>
        <v>LZV</v>
      </c>
      <c r="V55" s="46" t="str">
        <f>IF(VLOOKUP($A55,請求書等医療機関一覧用!$B:$AO,V$5,FALSE)="○","inact","")</f>
        <v>inact</v>
      </c>
      <c r="W55" s="326" t="str">
        <f>IF(VLOOKUP($A55,請求書等医療機関一覧用!$B:$AO,W$5,FALSE)="○","F","")</f>
        <v>F</v>
      </c>
      <c r="X55" s="326" t="str">
        <f>IF(VLOOKUP($A55,請求書等医療機関一覧用!$B:$AO,X$5,FALSE)="○","HDF","")</f>
        <v>HDF</v>
      </c>
      <c r="Y55" s="46" t="str">
        <f>IF(VLOOKUP($A55,請求書等医療機関一覧用!$B:$AO,Y$5,FALSE)="○","C","")</f>
        <v>C</v>
      </c>
      <c r="Z55" s="38" t="str">
        <f>IF(VLOOKUP($A55,請求書等医療機関一覧用!$B:$BC,Z$5,FALSE)="","",VLOOKUP($A55,請求書等医療機関一覧用!$B:$BC,Z$5,FALSE))</f>
        <v>English</v>
      </c>
      <c r="AA55">
        <f t="shared" si="2"/>
        <v>18</v>
      </c>
    </row>
    <row r="56" spans="1:27" ht="30" customHeight="1">
      <c r="A56" s="43" t="s">
        <v>545</v>
      </c>
      <c r="B56" s="37" t="str">
        <f>VLOOKUP($A56,請求書等医療機関一覧用!$B:$AR,B$5,FALSE)</f>
        <v>Takada Orthopedics</v>
      </c>
      <c r="C56" s="46" t="str">
        <f>VLOOKUP($A56,請求書等医療機関一覧用!$B:$BA,C$5,FALSE)</f>
        <v>Kurihara</v>
      </c>
      <c r="D56" s="46" t="str">
        <f>VLOOKUP($A56,請求書等医療機関一覧用!$B:$AO,D$5,FALSE)</f>
        <v>857-7712</v>
      </c>
      <c r="E56" s="46" t="str">
        <f>IF(VLOOKUP($A56,請求書等医療機関一覧用!$B:$AO,E$5,FALSE)="○","R","")</f>
        <v/>
      </c>
      <c r="F56" s="46" t="str">
        <f>IF(VLOOKUP($A56,請求書等医療機関一覧用!$B:$AO,F$5,FALSE)="○","H","")</f>
        <v/>
      </c>
      <c r="G56" s="46" t="str">
        <f>IF(VLOOKUP($A56,請求書等医療機関一覧用!$B:$AO,G$5,FALSE)="○","P","")</f>
        <v/>
      </c>
      <c r="H56" s="46" t="str">
        <f>IF(VLOOKUP($A56,請求書等医療機関一覧用!$B:$AO,H$5,FALSE)="○","B","")</f>
        <v/>
      </c>
      <c r="I56" s="46" t="str">
        <f>IF(VLOOKUP($A56,請求書等医療機関一覧用!$B:$AO,I$5,FALSE)="○","5/1","")</f>
        <v/>
      </c>
      <c r="J56" s="46" t="str">
        <f>IF(VLOOKUP($A56,請求書等医療機関一覧用!$B:$AO,J$5,FALSE)="○","BCG","")</f>
        <v/>
      </c>
      <c r="K56" s="46" t="str">
        <f>IF(VLOOKUP($A56,請求書等医療機関一覧用!$B:$AO,K$5,FALSE)="○","MR","")</f>
        <v/>
      </c>
      <c r="L56" s="46" t="str">
        <f>IF(VLOOKUP($A56,請求書等医療機関一覧用!$B:$AO,L$5,FALSE)="○","CP","")</f>
        <v/>
      </c>
      <c r="M56" s="46" t="str">
        <f>IF(VLOOKUP($A56,請求書等医療機関一覧用!$B:$AO,M$5,FALSE)="○","JE","")</f>
        <v/>
      </c>
      <c r="N56" s="46" t="str">
        <f>IF(VLOOKUP($A56,請求書等医療機関一覧用!$B:$AO,N$5,FALSE)="○","DT","")</f>
        <v/>
      </c>
      <c r="O56" s="46" t="str">
        <f>IF(VLOOKUP($A56,請求書等医療機関一覧用!$B:$AO,O$5,FALSE)="○","ＨPV","")</f>
        <v/>
      </c>
      <c r="P56" s="46" t="str">
        <f>IF(VLOOKUP($A56,請求書等医療機関一覧用!$B:$AO,P$5,FALSE)="○","RS","")</f>
        <v/>
      </c>
      <c r="Q56" s="326" t="str">
        <f>IF(VLOOKUP($A56,請求書等医療機関一覧用!$B:$AO,Q$5,FALSE)="○","IV","")</f>
        <v>IV</v>
      </c>
      <c r="R56" s="326" t="str">
        <f>IF(VLOOKUP($A56,請求書等医療機関一覧用!$B:$AO,R$5,FALSE)="○","LAV","")</f>
        <v/>
      </c>
      <c r="S56" s="46" t="str">
        <f>IF(VLOOKUP($A56,請求書等医療機関一覧用!$B:$AO,S$5,FALSE)="○","Mu","")</f>
        <v/>
      </c>
      <c r="T56" s="46" t="str">
        <f>IF(VLOOKUP($A56,請求書等医療機関一覧用!$B:$AO,T$5,FALSE)="○","PE","")</f>
        <v>PE</v>
      </c>
      <c r="U56" s="46" t="str">
        <f>IF(VLOOKUP($A56,請求書等医療機関一覧用!$B:$AO,U$5,FALSE)="○","LZV","")</f>
        <v>LZV</v>
      </c>
      <c r="V56" s="46" t="str">
        <f>IF(VLOOKUP($A56,請求書等医療機関一覧用!$B:$AO,V$5,FALSE)="○","inact","")</f>
        <v>inact</v>
      </c>
      <c r="W56" s="326" t="str">
        <f>IF(VLOOKUP($A56,請求書等医療機関一覧用!$B:$AO,W$5,FALSE)="○","F","")</f>
        <v>F</v>
      </c>
      <c r="X56" s="326" t="str">
        <f>IF(VLOOKUP($A56,請求書等医療機関一覧用!$B:$AO,X$5,FALSE)="○","HDF","")</f>
        <v>HDF</v>
      </c>
      <c r="Y56" s="46" t="str">
        <f>IF(VLOOKUP($A56,請求書等医療機関一覧用!$B:$AO,Y$5,FALSE)="○","C","")</f>
        <v/>
      </c>
      <c r="Z56" s="38" t="str">
        <f>IF(VLOOKUP($A56,請求書等医療機関一覧用!$B:$BC,Z$5,FALSE)="","",VLOOKUP($A56,請求書等医療機関一覧用!$B:$BC,Z$5,FALSE))</f>
        <v/>
      </c>
      <c r="AA56">
        <f t="shared" si="2"/>
        <v>19</v>
      </c>
    </row>
    <row r="57" spans="1:27" ht="30" customHeight="1">
      <c r="A57" s="43" t="s">
        <v>546</v>
      </c>
      <c r="B57" s="37" t="str">
        <f>VLOOKUP($A57,請求書等医療機関一覧用!$B:$AR,B$5,FALSE)</f>
        <v>Takezono　Family　Clinic</v>
      </c>
      <c r="C57" s="46" t="str">
        <f>VLOOKUP($A57,請求書等医療機関一覧用!$B:$BA,C$5,FALSE)</f>
        <v>Takezono</v>
      </c>
      <c r="D57" s="46" t="str">
        <f>VLOOKUP($A57,請求書等医療機関一覧用!$B:$AO,D$5,FALSE)</f>
        <v>851-4635</v>
      </c>
      <c r="E57" s="46" t="str">
        <f>IF(VLOOKUP($A57,請求書等医療機関一覧用!$B:$AO,E$5,FALSE)="○","R","")</f>
        <v>R</v>
      </c>
      <c r="F57" s="46" t="str">
        <f>IF(VLOOKUP($A57,請求書等医療機関一覧用!$B:$AO,F$5,FALSE)="○","H","")</f>
        <v>H</v>
      </c>
      <c r="G57" s="46" t="str">
        <f>IF(VLOOKUP($A57,請求書等医療機関一覧用!$B:$AO,G$5,FALSE)="○","P","")</f>
        <v>P</v>
      </c>
      <c r="H57" s="46" t="str">
        <f>IF(VLOOKUP($A57,請求書等医療機関一覧用!$B:$AO,H$5,FALSE)="○","B","")</f>
        <v>B</v>
      </c>
      <c r="I57" s="46" t="str">
        <f>IF(VLOOKUP($A57,請求書等医療機関一覧用!$B:$AO,I$5,FALSE)="○","5/1","")</f>
        <v>5/1</v>
      </c>
      <c r="J57" s="46" t="str">
        <f>IF(VLOOKUP($A57,請求書等医療機関一覧用!$B:$AO,J$5,FALSE)="○","BCG","")</f>
        <v>BCG</v>
      </c>
      <c r="K57" s="46" t="str">
        <f>IF(VLOOKUP($A57,請求書等医療機関一覧用!$B:$AO,K$5,FALSE)="○","MR","")</f>
        <v>MR</v>
      </c>
      <c r="L57" s="46" t="str">
        <f>IF(VLOOKUP($A57,請求書等医療機関一覧用!$B:$AO,L$5,FALSE)="○","CP","")</f>
        <v>CP</v>
      </c>
      <c r="M57" s="46" t="str">
        <f>IF(VLOOKUP($A57,請求書等医療機関一覧用!$B:$AO,M$5,FALSE)="○","JE","")</f>
        <v>JE</v>
      </c>
      <c r="N57" s="46" t="str">
        <f>IF(VLOOKUP($A57,請求書等医療機関一覧用!$B:$AO,N$5,FALSE)="○","DT","")</f>
        <v>DT</v>
      </c>
      <c r="O57" s="46" t="str">
        <f>IF(VLOOKUP($A57,請求書等医療機関一覧用!$B:$AO,O$5,FALSE)="○","ＨPV","")</f>
        <v>ＨPV</v>
      </c>
      <c r="P57" s="46" t="str">
        <f>IF(VLOOKUP($A57,請求書等医療機関一覧用!$B:$AO,P$5,FALSE)="○","RS","")</f>
        <v>RS</v>
      </c>
      <c r="Q57" s="326" t="str">
        <f>IF(VLOOKUP($A57,請求書等医療機関一覧用!$B:$AO,Q$5,FALSE)="○","IV","")</f>
        <v>IV</v>
      </c>
      <c r="R57" s="326" t="str">
        <f>IF(VLOOKUP($A57,請求書等医療機関一覧用!$B:$AO,R$5,FALSE)="○","LAV","")</f>
        <v>LAV</v>
      </c>
      <c r="S57" s="46" t="str">
        <f>IF(VLOOKUP($A57,請求書等医療機関一覧用!$B:$AO,S$5,FALSE)="○","Mu","")</f>
        <v>Mu</v>
      </c>
      <c r="T57" s="46" t="str">
        <f>IF(VLOOKUP($A57,請求書等医療機関一覧用!$B:$AO,T$5,FALSE)="○","PE","")</f>
        <v>PE</v>
      </c>
      <c r="U57" s="46" t="str">
        <f>IF(VLOOKUP($A57,請求書等医療機関一覧用!$B:$AO,U$5,FALSE)="○","LZV","")</f>
        <v>LZV</v>
      </c>
      <c r="V57" s="46" t="str">
        <f>IF(VLOOKUP($A57,請求書等医療機関一覧用!$B:$AO,V$5,FALSE)="○","inact","")</f>
        <v>inact</v>
      </c>
      <c r="W57" s="326" t="str">
        <f>IF(VLOOKUP($A57,請求書等医療機関一覧用!$B:$AO,W$5,FALSE)="○","F","")</f>
        <v>F</v>
      </c>
      <c r="X57" s="326" t="str">
        <f>IF(VLOOKUP($A57,請求書等医療機関一覧用!$B:$AO,X$5,FALSE)="○","HDF","")</f>
        <v>HDF</v>
      </c>
      <c r="Y57" s="46" t="str">
        <f>IF(VLOOKUP($A57,請求書等医療機関一覧用!$B:$AO,Y$5,FALSE)="○","C","")</f>
        <v>C</v>
      </c>
      <c r="Z57" s="38" t="str">
        <f>IF(VLOOKUP($A57,請求書等医療機関一覧用!$B:$BC,Z$5,FALSE)="","",VLOOKUP($A57,請求書等医療機関一覧用!$B:$BC,Z$5,FALSE))</f>
        <v>English</v>
      </c>
      <c r="AA57">
        <f t="shared" si="2"/>
        <v>20</v>
      </c>
    </row>
    <row r="58" spans="1:27" ht="30" customHeight="1">
      <c r="A58" s="43" t="s">
        <v>1574</v>
      </c>
      <c r="B58" s="37" t="str">
        <f>VLOOKUP($A58,請求書等医療機関一覧用!$B:$AR,B$5,FALSE)</f>
        <v>Tsukuba LA Family Clinic</v>
      </c>
      <c r="C58" s="46" t="str">
        <f>VLOOKUP($A58,請求書等医療機関一覧用!$B:$BA,C$5,FALSE)</f>
        <v>Azuma</v>
      </c>
      <c r="D58" s="46" t="str">
        <f>VLOOKUP($A58,請求書等医療機関一覧用!$B:$AO,D$5,FALSE)</f>
        <v>050-8888-5894</v>
      </c>
      <c r="E58" s="46" t="str">
        <f>IF(VLOOKUP($A58,請求書等医療機関一覧用!$B:$AO,E$5,FALSE)="○","R","")</f>
        <v>R</v>
      </c>
      <c r="F58" s="46" t="str">
        <f>IF(VLOOKUP($A58,請求書等医療機関一覧用!$B:$AO,F$5,FALSE)="○","H","")</f>
        <v>H</v>
      </c>
      <c r="G58" s="46" t="str">
        <f>IF(VLOOKUP($A58,請求書等医療機関一覧用!$B:$AO,G$5,FALSE)="○","P","")</f>
        <v>P</v>
      </c>
      <c r="H58" s="46" t="str">
        <f>IF(VLOOKUP($A58,請求書等医療機関一覧用!$B:$AO,H$5,FALSE)="○","B","")</f>
        <v>B</v>
      </c>
      <c r="I58" s="46" t="str">
        <f>IF(VLOOKUP($A58,請求書等医療機関一覧用!$B:$AO,I$5,FALSE)="○","5/1","")</f>
        <v>5/1</v>
      </c>
      <c r="J58" s="46" t="str">
        <f>IF(VLOOKUP($A58,請求書等医療機関一覧用!$B:$AO,J$5,FALSE)="○","BCG","")</f>
        <v>BCG</v>
      </c>
      <c r="K58" s="46" t="str">
        <f>IF(VLOOKUP($A58,請求書等医療機関一覧用!$B:$AO,K$5,FALSE)="○","MR","")</f>
        <v>MR</v>
      </c>
      <c r="L58" s="46" t="str">
        <f>IF(VLOOKUP($A58,請求書等医療機関一覧用!$B:$AO,L$5,FALSE)="○","CP","")</f>
        <v>CP</v>
      </c>
      <c r="M58" s="46" t="str">
        <f>IF(VLOOKUP($A58,請求書等医療機関一覧用!$B:$AO,M$5,FALSE)="○","JE","")</f>
        <v>JE</v>
      </c>
      <c r="N58" s="46" t="str">
        <f>IF(VLOOKUP($A58,請求書等医療機関一覧用!$B:$AO,N$5,FALSE)="○","DT","")</f>
        <v>DT</v>
      </c>
      <c r="O58" s="46" t="str">
        <f>IF(VLOOKUP($A58,請求書等医療機関一覧用!$B:$AO,O$5,FALSE)="○","ＨPV","")</f>
        <v>ＨPV</v>
      </c>
      <c r="P58" s="46" t="str">
        <f>IF(VLOOKUP($A58,請求書等医療機関一覧用!$B:$AO,P$5,FALSE)="○","RS","")</f>
        <v>RS</v>
      </c>
      <c r="Q58" s="326" t="str">
        <f>IF(VLOOKUP($A58,請求書等医療機関一覧用!$B:$AO,Q$5,FALSE)="○","IV","")</f>
        <v>IV</v>
      </c>
      <c r="R58" s="326" t="str">
        <f>IF(VLOOKUP($A58,請求書等医療機関一覧用!$B:$AO,R$5,FALSE)="○","LAV","")</f>
        <v>LAV</v>
      </c>
      <c r="S58" s="46" t="str">
        <f>IF(VLOOKUP($A58,請求書等医療機関一覧用!$B:$AO,S$5,FALSE)="○","Mu","")</f>
        <v>Mu</v>
      </c>
      <c r="T58" s="46" t="str">
        <f>IF(VLOOKUP($A58,請求書等医療機関一覧用!$B:$AO,T$5,FALSE)="○","PE","")</f>
        <v>PE</v>
      </c>
      <c r="U58" s="46" t="str">
        <f>IF(VLOOKUP($A58,請求書等医療機関一覧用!$B:$AO,U$5,FALSE)="○","LZV","")</f>
        <v>LZV</v>
      </c>
      <c r="V58" s="46" t="str">
        <f>IF(VLOOKUP($A58,請求書等医療機関一覧用!$B:$AO,V$5,FALSE)="○","inact","")</f>
        <v>inact</v>
      </c>
      <c r="W58" s="326" t="str">
        <f>IF(VLOOKUP($A58,請求書等医療機関一覧用!$B:$AO,W$5,FALSE)="○","F","")</f>
        <v>F</v>
      </c>
      <c r="X58" s="326" t="str">
        <f>IF(VLOOKUP($A58,請求書等医療機関一覧用!$B:$AO,X$5,FALSE)="○","HDF","")</f>
        <v/>
      </c>
      <c r="Y58" s="46" t="str">
        <f>IF(VLOOKUP($A58,請求書等医療機関一覧用!$B:$AO,Y$5,FALSE)="○","C","")</f>
        <v>C</v>
      </c>
      <c r="Z58" s="38" t="str">
        <f>IF(VLOOKUP($A58,請求書等医療機関一覧用!$B:$BC,Z$5,FALSE)="","",VLOOKUP($A58,請求書等医療機関一覧用!$B:$BC,Z$5,FALSE))</f>
        <v/>
      </c>
      <c r="AA58">
        <f t="shared" si="2"/>
        <v>21</v>
      </c>
    </row>
    <row r="59" spans="1:27" ht="30" customHeight="1">
      <c r="A59" s="43" t="s">
        <v>940</v>
      </c>
      <c r="B59" s="37" t="str">
        <f>VLOOKUP($A59,請求書等医療機関一覧用!$B:$AR,B$5,FALSE)</f>
        <v>Tsukuba International Breast &amp; Ladies' Clinic</v>
      </c>
      <c r="C59" s="46" t="str">
        <f>VLOOKUP($A59,請求書等医療機関一覧用!$B:$BA,C$5,FALSE)</f>
        <v>Azuma</v>
      </c>
      <c r="D59" s="46" t="str">
        <f>VLOOKUP($A59,請求書等医療機関一覧用!$B:$AO,D$5,FALSE)</f>
        <v>856-0819</v>
      </c>
      <c r="E59" s="46" t="str">
        <f>IF(VLOOKUP($A59,請求書等医療機関一覧用!$B:$AO,E$5,FALSE)="○","R","")</f>
        <v/>
      </c>
      <c r="F59" s="46" t="str">
        <f>IF(VLOOKUP($A59,請求書等医療機関一覧用!$B:$AO,F$5,FALSE)="○","H","")</f>
        <v/>
      </c>
      <c r="G59" s="46" t="str">
        <f>IF(VLOOKUP($A59,請求書等医療機関一覧用!$B:$AO,G$5,FALSE)="○","P","")</f>
        <v/>
      </c>
      <c r="H59" s="46" t="str">
        <f>IF(VLOOKUP($A59,請求書等医療機関一覧用!$B:$AO,H$5,FALSE)="○","B","")</f>
        <v/>
      </c>
      <c r="I59" s="46" t="str">
        <f>IF(VLOOKUP($A59,請求書等医療機関一覧用!$B:$AO,I$5,FALSE)="○","5/1","")</f>
        <v/>
      </c>
      <c r="J59" s="46" t="str">
        <f>IF(VLOOKUP($A59,請求書等医療機関一覧用!$B:$AO,J$5,FALSE)="○","BCG","")</f>
        <v/>
      </c>
      <c r="K59" s="46" t="str">
        <f>IF(VLOOKUP($A59,請求書等医療機関一覧用!$B:$AO,K$5,FALSE)="○","MR","")</f>
        <v/>
      </c>
      <c r="L59" s="46" t="str">
        <f>IF(VLOOKUP($A59,請求書等医療機関一覧用!$B:$AO,L$5,FALSE)="○","CP","")</f>
        <v/>
      </c>
      <c r="M59" s="46" t="str">
        <f>IF(VLOOKUP($A59,請求書等医療機関一覧用!$B:$AO,M$5,FALSE)="○","JE","")</f>
        <v/>
      </c>
      <c r="N59" s="46" t="str">
        <f>IF(VLOOKUP($A59,請求書等医療機関一覧用!$B:$AO,N$5,FALSE)="○","DT","")</f>
        <v/>
      </c>
      <c r="O59" s="46" t="str">
        <f>IF(VLOOKUP($A59,請求書等医療機関一覧用!$B:$AO,O$5,FALSE)="○","ＨPV","")</f>
        <v>ＨPV</v>
      </c>
      <c r="P59" s="46" t="str">
        <f>IF(VLOOKUP($A59,請求書等医療機関一覧用!$B:$AO,P$5,FALSE)="○","RS","")</f>
        <v/>
      </c>
      <c r="Q59" s="326" t="str">
        <f>IF(VLOOKUP($A59,請求書等医療機関一覧用!$B:$AO,Q$5,FALSE)="○","IV","")</f>
        <v/>
      </c>
      <c r="R59" s="326" t="str">
        <f>IF(VLOOKUP($A59,請求書等医療機関一覧用!$B:$AO,R$5,FALSE)="○","LAV","")</f>
        <v/>
      </c>
      <c r="S59" s="46" t="str">
        <f>IF(VLOOKUP($A59,請求書等医療機関一覧用!$B:$AO,S$5,FALSE)="○","Mu","")</f>
        <v/>
      </c>
      <c r="T59" s="46" t="str">
        <f>IF(VLOOKUP($A59,請求書等医療機関一覧用!$B:$AO,T$5,FALSE)="○","PE","")</f>
        <v>PE</v>
      </c>
      <c r="U59" s="46" t="str">
        <f>IF(VLOOKUP($A59,請求書等医療機関一覧用!$B:$AO,U$5,FALSE)="○","LZV","")</f>
        <v>LZV</v>
      </c>
      <c r="V59" s="46" t="str">
        <f>IF(VLOOKUP($A59,請求書等医療機関一覧用!$B:$AO,V$5,FALSE)="○","inact","")</f>
        <v>inact</v>
      </c>
      <c r="W59" s="326" t="str">
        <f>IF(VLOOKUP($A59,請求書等医療機関一覧用!$B:$AO,W$5,FALSE)="○","F","")</f>
        <v>F</v>
      </c>
      <c r="X59" s="326" t="str">
        <f>IF(VLOOKUP($A59,請求書等医療機関一覧用!$B:$AO,X$5,FALSE)="○","HDF","")</f>
        <v>HDF</v>
      </c>
      <c r="Y59" s="46" t="str">
        <f>IF(VLOOKUP($A59,請求書等医療機関一覧用!$B:$AO,Y$5,FALSE)="○","C","")</f>
        <v>C</v>
      </c>
      <c r="Z59" s="38" t="str">
        <f>IF(VLOOKUP($A59,請求書等医療機関一覧用!$B:$BC,Z$5,FALSE)="","",VLOOKUP($A59,請求書等医療機関一覧用!$B:$BC,Z$5,FALSE))</f>
        <v>English</v>
      </c>
      <c r="AA59">
        <f t="shared" si="2"/>
        <v>22</v>
      </c>
    </row>
    <row r="60" spans="1:27" ht="30" customHeight="1">
      <c r="A60" s="43" t="s">
        <v>559</v>
      </c>
      <c r="B60" s="37" t="str">
        <f>VLOOKUP($A60,請求書等医療機関一覧用!$B:$AR,B$5,FALSE)</f>
        <v>Tsukuba Cityia Internal　Medicine　Clinic</v>
      </c>
      <c r="C60" s="46" t="str">
        <f>VLOOKUP($A60,請求書等医療機関一覧用!$B:$BA,C$5,FALSE)</f>
        <v>Azuma</v>
      </c>
      <c r="D60" s="46" t="str">
        <f>VLOOKUP($A60,請求書等医療機関一覧用!$B:$AO,D$5,FALSE)</f>
        <v>856-5500</v>
      </c>
      <c r="E60" s="46" t="str">
        <f>IF(VLOOKUP($A60,請求書等医療機関一覧用!$B:$AO,E$5,FALSE)="○","R","")</f>
        <v/>
      </c>
      <c r="F60" s="46" t="str">
        <f>IF(VLOOKUP($A60,請求書等医療機関一覧用!$B:$AO,F$5,FALSE)="○","H","")</f>
        <v/>
      </c>
      <c r="G60" s="46" t="str">
        <f>IF(VLOOKUP($A60,請求書等医療機関一覧用!$B:$AO,G$5,FALSE)="○","P","")</f>
        <v/>
      </c>
      <c r="H60" s="46" t="str">
        <f>IF(VLOOKUP($A60,請求書等医療機関一覧用!$B:$AO,H$5,FALSE)="○","B","")</f>
        <v/>
      </c>
      <c r="I60" s="46" t="str">
        <f>IF(VLOOKUP($A60,請求書等医療機関一覧用!$B:$AO,I$5,FALSE)="○","5/1","")</f>
        <v/>
      </c>
      <c r="J60" s="46" t="str">
        <f>IF(VLOOKUP($A60,請求書等医療機関一覧用!$B:$AO,J$5,FALSE)="○","BCG","")</f>
        <v/>
      </c>
      <c r="K60" s="46" t="str">
        <f>IF(VLOOKUP($A60,請求書等医療機関一覧用!$B:$AO,K$5,FALSE)="○","MR","")</f>
        <v/>
      </c>
      <c r="L60" s="46" t="str">
        <f>IF(VLOOKUP($A60,請求書等医療機関一覧用!$B:$AO,L$5,FALSE)="○","CP","")</f>
        <v/>
      </c>
      <c r="M60" s="46" t="str">
        <f>IF(VLOOKUP($A60,請求書等医療機関一覧用!$B:$AO,M$5,FALSE)="○","JE","")</f>
        <v/>
      </c>
      <c r="N60" s="46" t="str">
        <f>IF(VLOOKUP($A60,請求書等医療機関一覧用!$B:$AO,N$5,FALSE)="○","DT","")</f>
        <v/>
      </c>
      <c r="O60" s="46" t="str">
        <f>IF(VLOOKUP($A60,請求書等医療機関一覧用!$B:$AO,O$5,FALSE)="○","ＨPV","")</f>
        <v/>
      </c>
      <c r="P60" s="46" t="str">
        <f>IF(VLOOKUP($A60,請求書等医療機関一覧用!$B:$AO,P$5,FALSE)="○","RS","")</f>
        <v/>
      </c>
      <c r="Q60" s="326" t="str">
        <f>IF(VLOOKUP($A60,請求書等医療機関一覧用!$B:$AO,Q$5,FALSE)="○","IV","")</f>
        <v>IV</v>
      </c>
      <c r="R60" s="326" t="str">
        <f>IF(VLOOKUP($A60,請求書等医療機関一覧用!$B:$AO,R$5,FALSE)="○","LAV","")</f>
        <v/>
      </c>
      <c r="S60" s="46" t="str">
        <f>IF(VLOOKUP($A60,請求書等医療機関一覧用!$B:$AO,S$5,FALSE)="○","Mu","")</f>
        <v/>
      </c>
      <c r="T60" s="46" t="str">
        <f>IF(VLOOKUP($A60,請求書等医療機関一覧用!$B:$AO,T$5,FALSE)="○","PE","")</f>
        <v>PE</v>
      </c>
      <c r="U60" s="46" t="str">
        <f>IF(VLOOKUP($A60,請求書等医療機関一覧用!$B:$AO,U$5,FALSE)="○","LZV","")</f>
        <v>LZV</v>
      </c>
      <c r="V60" s="46" t="str">
        <f>IF(VLOOKUP($A60,請求書等医療機関一覧用!$B:$AO,V$5,FALSE)="○","inact","")</f>
        <v>inact</v>
      </c>
      <c r="W60" s="326" t="str">
        <f>IF(VLOOKUP($A60,請求書等医療機関一覧用!$B:$AO,W$5,FALSE)="○","F","")</f>
        <v>F</v>
      </c>
      <c r="X60" s="326" t="str">
        <f>IF(VLOOKUP($A60,請求書等医療機関一覧用!$B:$AO,X$5,FALSE)="○","HDF","")</f>
        <v/>
      </c>
      <c r="Y60" s="46" t="str">
        <f>IF(VLOOKUP($A60,請求書等医療機関一覧用!$B:$AO,Y$5,FALSE)="○","C","")</f>
        <v>C</v>
      </c>
      <c r="Z60" s="38" t="str">
        <f>IF(VLOOKUP($A60,請求書等医療機関一覧用!$B:$BC,Z$5,FALSE)="","",VLOOKUP($A60,請求書等医療機関一覧用!$B:$BC,Z$5,FALSE))</f>
        <v>English</v>
      </c>
      <c r="AA60">
        <f t="shared" si="2"/>
        <v>23</v>
      </c>
    </row>
    <row r="61" spans="1:27" ht="30" customHeight="1">
      <c r="A61" s="43" t="s">
        <v>562</v>
      </c>
      <c r="B61" s="37" t="str">
        <f>VLOOKUP($A61,請求書等医療機関一覧用!$B:$AR,B$5,FALSE)</f>
        <v>TSUKUBA MEI CLINIC</v>
      </c>
      <c r="C61" s="46" t="str">
        <f>VLOOKUP($A61,請求書等医療機関一覧用!$B:$BA,C$5,FALSE)</f>
        <v>Shimohirooka</v>
      </c>
      <c r="D61" s="46" t="str">
        <f>VLOOKUP($A61,請求書等医療機関一覧用!$B:$AO,D$5,FALSE)</f>
        <v>869-5480</v>
      </c>
      <c r="E61" s="46" t="str">
        <f>IF(VLOOKUP($A61,請求書等医療機関一覧用!$B:$AO,E$5,FALSE)="○","R","")</f>
        <v/>
      </c>
      <c r="F61" s="46" t="str">
        <f>IF(VLOOKUP($A61,請求書等医療機関一覧用!$B:$AO,F$5,FALSE)="○","H","")</f>
        <v/>
      </c>
      <c r="G61" s="46" t="str">
        <f>IF(VLOOKUP($A61,請求書等医療機関一覧用!$B:$AO,G$5,FALSE)="○","P","")</f>
        <v/>
      </c>
      <c r="H61" s="46" t="str">
        <f>IF(VLOOKUP($A61,請求書等医療機関一覧用!$B:$AO,H$5,FALSE)="○","B","")</f>
        <v/>
      </c>
      <c r="I61" s="46" t="str">
        <f>IF(VLOOKUP($A61,請求書等医療機関一覧用!$B:$AO,I$5,FALSE)="○","5/1","")</f>
        <v/>
      </c>
      <c r="J61" s="46" t="str">
        <f>IF(VLOOKUP($A61,請求書等医療機関一覧用!$B:$AO,J$5,FALSE)="○","BCG","")</f>
        <v/>
      </c>
      <c r="K61" s="46" t="str">
        <f>IF(VLOOKUP($A61,請求書等医療機関一覧用!$B:$AO,K$5,FALSE)="○","MR","")</f>
        <v/>
      </c>
      <c r="L61" s="46" t="str">
        <f>IF(VLOOKUP($A61,請求書等医療機関一覧用!$B:$AO,L$5,FALSE)="○","CP","")</f>
        <v/>
      </c>
      <c r="M61" s="46" t="str">
        <f>IF(VLOOKUP($A61,請求書等医療機関一覧用!$B:$AO,M$5,FALSE)="○","JE","")</f>
        <v/>
      </c>
      <c r="N61" s="46" t="str">
        <f>IF(VLOOKUP($A61,請求書等医療機関一覧用!$B:$AO,N$5,FALSE)="○","DT","")</f>
        <v/>
      </c>
      <c r="O61" s="46" t="str">
        <f>IF(VLOOKUP($A61,請求書等医療機関一覧用!$B:$AO,O$5,FALSE)="○","ＨPV","")</f>
        <v/>
      </c>
      <c r="P61" s="46" t="str">
        <f>IF(VLOOKUP($A61,請求書等医療機関一覧用!$B:$AO,P$5,FALSE)="○","RS","")</f>
        <v/>
      </c>
      <c r="Q61" s="326" t="str">
        <f>IF(VLOOKUP($A61,請求書等医療機関一覧用!$B:$AO,Q$5,FALSE)="○","IV","")</f>
        <v>IV</v>
      </c>
      <c r="R61" s="326" t="str">
        <f>IF(VLOOKUP($A61,請求書等医療機関一覧用!$B:$AO,R$5,FALSE)="○","LAV","")</f>
        <v/>
      </c>
      <c r="S61" s="46" t="str">
        <f>IF(VLOOKUP($A61,請求書等医療機関一覧用!$B:$AO,S$5,FALSE)="○","Mu","")</f>
        <v>Mu</v>
      </c>
      <c r="T61" s="46" t="str">
        <f>IF(VLOOKUP($A61,請求書等医療機関一覧用!$B:$AO,T$5,FALSE)="○","PE","")</f>
        <v>PE</v>
      </c>
      <c r="U61" s="46" t="str">
        <f>IF(VLOOKUP($A61,請求書等医療機関一覧用!$B:$AO,U$5,FALSE)="○","LZV","")</f>
        <v>LZV</v>
      </c>
      <c r="V61" s="46" t="str">
        <f>IF(VLOOKUP($A61,請求書等医療機関一覧用!$B:$AO,V$5,FALSE)="○","inact","")</f>
        <v>inact</v>
      </c>
      <c r="W61" s="326" t="str">
        <f>IF(VLOOKUP($A61,請求書等医療機関一覧用!$B:$AO,W$5,FALSE)="○","F","")</f>
        <v>F</v>
      </c>
      <c r="X61" s="326" t="str">
        <f>IF(VLOOKUP($A61,請求書等医療機関一覧用!$B:$AO,X$5,FALSE)="○","HDF","")</f>
        <v>HDF</v>
      </c>
      <c r="Y61" s="46" t="str">
        <f>IF(VLOOKUP($A61,請求書等医療機関一覧用!$B:$AO,Y$5,FALSE)="○","C","")</f>
        <v>C</v>
      </c>
      <c r="Z61" s="38" t="str">
        <f>IF(VLOOKUP($A61,請求書等医療機関一覧用!$B:$BC,Z$5,FALSE)="","",VLOOKUP($A61,請求書等医療機関一覧用!$B:$BC,Z$5,FALSE))</f>
        <v/>
      </c>
      <c r="AA61">
        <f t="shared" si="2"/>
        <v>24</v>
      </c>
    </row>
    <row r="62" spans="1:27" ht="30" customHeight="1">
      <c r="A62" s="43" t="s">
        <v>563</v>
      </c>
      <c r="B62" s="37" t="str">
        <f>VLOOKUP($A62,請求書等医療機関一覧用!$B:$AR,B$5,FALSE)</f>
        <v>Tsukuba Center Clinic</v>
      </c>
      <c r="C62" s="46" t="str">
        <f>VLOOKUP($A62,請求書等医療機関一覧用!$B:$BA,C$5,FALSE)</f>
        <v>Takezono</v>
      </c>
      <c r="D62" s="46" t="str">
        <f>VLOOKUP($A62,請求書等医療機関一覧用!$B:$AO,D$5,FALSE)</f>
        <v>851-9001</v>
      </c>
      <c r="E62" s="46" t="str">
        <f>IF(VLOOKUP($A62,請求書等医療機関一覧用!$B:$AO,E$5,FALSE)="○","R","")</f>
        <v>R</v>
      </c>
      <c r="F62" s="46" t="str">
        <f>IF(VLOOKUP($A62,請求書等医療機関一覧用!$B:$AO,F$5,FALSE)="○","H","")</f>
        <v>H</v>
      </c>
      <c r="G62" s="46" t="str">
        <f>IF(VLOOKUP($A62,請求書等医療機関一覧用!$B:$AO,G$5,FALSE)="○","P","")</f>
        <v>P</v>
      </c>
      <c r="H62" s="46" t="str">
        <f>IF(VLOOKUP($A62,請求書等医療機関一覧用!$B:$AO,H$5,FALSE)="○","B","")</f>
        <v>B</v>
      </c>
      <c r="I62" s="46" t="str">
        <f>IF(VLOOKUP($A62,請求書等医療機関一覧用!$B:$AO,I$5,FALSE)="○","5/1","")</f>
        <v>5/1</v>
      </c>
      <c r="J62" s="46" t="str">
        <f>IF(VLOOKUP($A62,請求書等医療機関一覧用!$B:$AO,J$5,FALSE)="○","BCG","")</f>
        <v>BCG</v>
      </c>
      <c r="K62" s="46" t="str">
        <f>IF(VLOOKUP($A62,請求書等医療機関一覧用!$B:$AO,K$5,FALSE)="○","MR","")</f>
        <v>MR</v>
      </c>
      <c r="L62" s="46" t="str">
        <f>IF(VLOOKUP($A62,請求書等医療機関一覧用!$B:$AO,L$5,FALSE)="○","CP","")</f>
        <v>CP</v>
      </c>
      <c r="M62" s="46" t="str">
        <f>IF(VLOOKUP($A62,請求書等医療機関一覧用!$B:$AO,M$5,FALSE)="○","JE","")</f>
        <v>JE</v>
      </c>
      <c r="N62" s="46" t="str">
        <f>IF(VLOOKUP($A62,請求書等医療機関一覧用!$B:$AO,N$5,FALSE)="○","DT","")</f>
        <v>DT</v>
      </c>
      <c r="O62" s="46" t="str">
        <f>IF(VLOOKUP($A62,請求書等医療機関一覧用!$B:$AO,O$5,FALSE)="○","ＨPV","")</f>
        <v>ＨPV</v>
      </c>
      <c r="P62" s="46" t="str">
        <f>IF(VLOOKUP($A62,請求書等医療機関一覧用!$B:$AO,P$5,FALSE)="○","RS","")</f>
        <v/>
      </c>
      <c r="Q62" s="326" t="str">
        <f>IF(VLOOKUP($A62,請求書等医療機関一覧用!$B:$AO,Q$5,FALSE)="○","IV","")</f>
        <v>IV</v>
      </c>
      <c r="R62" s="326" t="str">
        <f>IF(VLOOKUP($A62,請求書等医療機関一覧用!$B:$AO,R$5,FALSE)="○","LAV","")</f>
        <v>LAV</v>
      </c>
      <c r="S62" s="46" t="str">
        <f>IF(VLOOKUP($A62,請求書等医療機関一覧用!$B:$AO,S$5,FALSE)="○","Mu","")</f>
        <v>Mu</v>
      </c>
      <c r="T62" s="46" t="str">
        <f>IF(VLOOKUP($A62,請求書等医療機関一覧用!$B:$AO,T$5,FALSE)="○","PE","")</f>
        <v>PE</v>
      </c>
      <c r="U62" s="46" t="str">
        <f>IF(VLOOKUP($A62,請求書等医療機関一覧用!$B:$AO,U$5,FALSE)="○","LZV","")</f>
        <v>LZV</v>
      </c>
      <c r="V62" s="46" t="str">
        <f>IF(VLOOKUP($A62,請求書等医療機関一覧用!$B:$AO,V$5,FALSE)="○","inact","")</f>
        <v>inact</v>
      </c>
      <c r="W62" s="326" t="str">
        <f>IF(VLOOKUP($A62,請求書等医療機関一覧用!$B:$AO,W$5,FALSE)="○","F","")</f>
        <v>F</v>
      </c>
      <c r="X62" s="326" t="str">
        <f>IF(VLOOKUP($A62,請求書等医療機関一覧用!$B:$AO,X$5,FALSE)="○","HDF","")</f>
        <v>HDF</v>
      </c>
      <c r="Y62" s="46" t="str">
        <f>IF(VLOOKUP($A62,請求書等医療機関一覧用!$B:$AO,Y$5,FALSE)="○","C","")</f>
        <v>C</v>
      </c>
      <c r="Z62" s="38" t="str">
        <f>IF(VLOOKUP($A62,請求書等医療機関一覧用!$B:$BC,Z$5,FALSE)="","",VLOOKUP($A62,請求書等医療機関一覧用!$B:$BC,Z$5,FALSE))</f>
        <v/>
      </c>
      <c r="AA62">
        <f t="shared" si="2"/>
        <v>25</v>
      </c>
    </row>
    <row r="63" spans="1:27" ht="30" customHeight="1">
      <c r="A63" s="43" t="s">
        <v>568</v>
      </c>
      <c r="B63" s="37" t="str">
        <f>VLOOKUP($A63,請求書等医療機関一覧用!$B:$AR,B$5,FALSE)</f>
        <v>Tsukuba Sleep and Mental Clinic</v>
      </c>
      <c r="C63" s="46" t="str">
        <f>VLOOKUP($A63,請求書等医療機関一覧用!$B:$BA,C$5,FALSE)</f>
        <v>Saiki</v>
      </c>
      <c r="D63" s="46" t="str">
        <f>VLOOKUP($A63,請求書等医療機関一覧用!$B:$AO,D$5,FALSE)</f>
        <v>875-3578</v>
      </c>
      <c r="E63" s="46" t="str">
        <f>IF(VLOOKUP($A63,請求書等医療機関一覧用!$B:$AO,E$5,FALSE)="○","R","")</f>
        <v/>
      </c>
      <c r="F63" s="46" t="str">
        <f>IF(VLOOKUP($A63,請求書等医療機関一覧用!$B:$AO,F$5,FALSE)="○","H","")</f>
        <v/>
      </c>
      <c r="G63" s="46" t="str">
        <f>IF(VLOOKUP($A63,請求書等医療機関一覧用!$B:$AO,G$5,FALSE)="○","P","")</f>
        <v/>
      </c>
      <c r="H63" s="46" t="str">
        <f>IF(VLOOKUP($A63,請求書等医療機関一覧用!$B:$AO,H$5,FALSE)="○","B","")</f>
        <v/>
      </c>
      <c r="I63" s="46" t="str">
        <f>IF(VLOOKUP($A63,請求書等医療機関一覧用!$B:$AO,I$5,FALSE)="○","5/1","")</f>
        <v/>
      </c>
      <c r="J63" s="46" t="str">
        <f>IF(VLOOKUP($A63,請求書等医療機関一覧用!$B:$AO,J$5,FALSE)="○","BCG","")</f>
        <v/>
      </c>
      <c r="K63" s="46" t="str">
        <f>IF(VLOOKUP($A63,請求書等医療機関一覧用!$B:$AO,K$5,FALSE)="○","MR","")</f>
        <v/>
      </c>
      <c r="L63" s="46" t="str">
        <f>IF(VLOOKUP($A63,請求書等医療機関一覧用!$B:$AO,L$5,FALSE)="○","CP","")</f>
        <v/>
      </c>
      <c r="M63" s="46" t="str">
        <f>IF(VLOOKUP($A63,請求書等医療機関一覧用!$B:$AO,M$5,FALSE)="○","JE","")</f>
        <v/>
      </c>
      <c r="N63" s="46" t="str">
        <f>IF(VLOOKUP($A63,請求書等医療機関一覧用!$B:$AO,N$5,FALSE)="○","DT","")</f>
        <v/>
      </c>
      <c r="O63" s="46" t="str">
        <f>IF(VLOOKUP($A63,請求書等医療機関一覧用!$B:$AO,O$5,FALSE)="○","ＨPV","")</f>
        <v/>
      </c>
      <c r="P63" s="46" t="str">
        <f>IF(VLOOKUP($A63,請求書等医療機関一覧用!$B:$AO,P$5,FALSE)="○","RS","")</f>
        <v/>
      </c>
      <c r="Q63" s="326" t="str">
        <f>IF(VLOOKUP($A63,請求書等医療機関一覧用!$B:$AO,Q$5,FALSE)="○","IV","")</f>
        <v/>
      </c>
      <c r="R63" s="326" t="str">
        <f>IF(VLOOKUP($A63,請求書等医療機関一覧用!$B:$AO,R$5,FALSE)="○","LAV","")</f>
        <v/>
      </c>
      <c r="S63" s="46" t="str">
        <f>IF(VLOOKUP($A63,請求書等医療機関一覧用!$B:$AO,S$5,FALSE)="○","Mu","")</f>
        <v/>
      </c>
      <c r="T63" s="46" t="str">
        <f>IF(VLOOKUP($A63,請求書等医療機関一覧用!$B:$AO,T$5,FALSE)="○","PE","")</f>
        <v/>
      </c>
      <c r="U63" s="46" t="str">
        <f>IF(VLOOKUP($A63,請求書等医療機関一覧用!$B:$AO,U$5,FALSE)="○","LZV","")</f>
        <v/>
      </c>
      <c r="V63" s="46" t="str">
        <f>IF(VLOOKUP($A63,請求書等医療機関一覧用!$B:$AO,V$5,FALSE)="○","inact","")</f>
        <v/>
      </c>
      <c r="W63" s="326" t="str">
        <f>IF(VLOOKUP($A63,請求書等医療機関一覧用!$B:$AO,W$5,FALSE)="○","F","")</f>
        <v>F</v>
      </c>
      <c r="X63" s="326" t="str">
        <f>IF(VLOOKUP($A63,請求書等医療機関一覧用!$B:$AO,X$5,FALSE)="○","HDF","")</f>
        <v/>
      </c>
      <c r="Y63" s="46" t="str">
        <f>IF(VLOOKUP($A63,請求書等医療機関一覧用!$B:$AO,Y$5,FALSE)="○","C","")</f>
        <v/>
      </c>
      <c r="Z63" s="38" t="str">
        <f>IF(VLOOKUP($A63,請求書等医療機関一覧用!$B:$BC,Z$5,FALSE)="","",VLOOKUP($A63,請求書等医療機関一覧用!$B:$BC,Z$5,FALSE))</f>
        <v/>
      </c>
      <c r="AA63">
        <f t="shared" si="2"/>
        <v>26</v>
      </c>
    </row>
    <row r="64" spans="1:27" ht="30" customHeight="1">
      <c r="A64" s="43" t="s">
        <v>572</v>
      </c>
      <c r="B64" s="37" t="str">
        <f>VLOOKUP($A64,請求書等医療機関一覧用!$B:$AR,B$5,FALSE)</f>
        <v>Tsukuba　Hospital</v>
      </c>
      <c r="C64" s="46" t="str">
        <f>VLOOKUP($A64,請求書等医療機関一覧用!$B:$BA,C$5,FALSE)</f>
        <v>Sasagi</v>
      </c>
      <c r="D64" s="46" t="str">
        <f>VLOOKUP($A64,請求書等医療機関一覧用!$B:$AO,D$5,FALSE)</f>
        <v>855-0777</v>
      </c>
      <c r="E64" s="46" t="str">
        <f>IF(VLOOKUP($A64,請求書等医療機関一覧用!$B:$AO,E$5,FALSE)="○","R","")</f>
        <v/>
      </c>
      <c r="F64" s="46" t="str">
        <f>IF(VLOOKUP($A64,請求書等医療機関一覧用!$B:$AO,F$5,FALSE)="○","H","")</f>
        <v/>
      </c>
      <c r="G64" s="46" t="str">
        <f>IF(VLOOKUP($A64,請求書等医療機関一覧用!$B:$AO,G$5,FALSE)="○","P","")</f>
        <v/>
      </c>
      <c r="H64" s="46" t="str">
        <f>IF(VLOOKUP($A64,請求書等医療機関一覧用!$B:$AO,H$5,FALSE)="○","B","")</f>
        <v>B</v>
      </c>
      <c r="I64" s="46" t="str">
        <f>IF(VLOOKUP($A64,請求書等医療機関一覧用!$B:$AO,I$5,FALSE)="○","5/1","")</f>
        <v/>
      </c>
      <c r="J64" s="46" t="str">
        <f>IF(VLOOKUP($A64,請求書等医療機関一覧用!$B:$AO,J$5,FALSE)="○","BCG","")</f>
        <v>BCG</v>
      </c>
      <c r="K64" s="46" t="str">
        <f>IF(VLOOKUP($A64,請求書等医療機関一覧用!$B:$AO,K$5,FALSE)="○","MR","")</f>
        <v/>
      </c>
      <c r="L64" s="46" t="str">
        <f>IF(VLOOKUP($A64,請求書等医療機関一覧用!$B:$AO,L$5,FALSE)="○","CP","")</f>
        <v>CP</v>
      </c>
      <c r="M64" s="46" t="str">
        <f>IF(VLOOKUP($A64,請求書等医療機関一覧用!$B:$AO,M$5,FALSE)="○","JE","")</f>
        <v/>
      </c>
      <c r="N64" s="46" t="str">
        <f>IF(VLOOKUP($A64,請求書等医療機関一覧用!$B:$AO,N$5,FALSE)="○","DT","")</f>
        <v/>
      </c>
      <c r="O64" s="46" t="str">
        <f>IF(VLOOKUP($A64,請求書等医療機関一覧用!$B:$AO,O$5,FALSE)="○","ＨPV","")</f>
        <v/>
      </c>
      <c r="P64" s="46" t="str">
        <f>IF(VLOOKUP($A64,請求書等医療機関一覧用!$B:$AO,P$5,FALSE)="○","RS","")</f>
        <v/>
      </c>
      <c r="Q64" s="326" t="str">
        <f>IF(VLOOKUP($A64,請求書等医療機関一覧用!$B:$AO,Q$5,FALSE)="○","IV","")</f>
        <v>IV</v>
      </c>
      <c r="R64" s="326" t="str">
        <f>IF(VLOOKUP($A64,請求書等医療機関一覧用!$B:$AO,R$5,FALSE)="○","LAV","")</f>
        <v/>
      </c>
      <c r="S64" s="46" t="str">
        <f>IF(VLOOKUP($A64,請求書等医療機関一覧用!$B:$AO,S$5,FALSE)="○","Mu","")</f>
        <v/>
      </c>
      <c r="T64" s="46" t="str">
        <f>IF(VLOOKUP($A64,請求書等医療機関一覧用!$B:$AO,T$5,FALSE)="○","PE","")</f>
        <v>PE</v>
      </c>
      <c r="U64" s="46" t="str">
        <f>IF(VLOOKUP($A64,請求書等医療機関一覧用!$B:$AO,U$5,FALSE)="○","LZV","")</f>
        <v/>
      </c>
      <c r="V64" s="46" t="str">
        <f>IF(VLOOKUP($A64,請求書等医療機関一覧用!$B:$AO,V$5,FALSE)="○","inact","")</f>
        <v>inact</v>
      </c>
      <c r="W64" s="326" t="str">
        <f>IF(VLOOKUP($A64,請求書等医療機関一覧用!$B:$AO,W$5,FALSE)="○","F","")</f>
        <v>F</v>
      </c>
      <c r="X64" s="326" t="str">
        <f>IF(VLOOKUP($A64,請求書等医療機関一覧用!$B:$AO,X$5,FALSE)="○","HDF","")</f>
        <v>HDF</v>
      </c>
      <c r="Y64" s="46" t="str">
        <f>IF(VLOOKUP($A64,請求書等医療機関一覧用!$B:$AO,Y$5,FALSE)="○","C","")</f>
        <v>C</v>
      </c>
      <c r="Z64" s="38" t="str">
        <f>IF(VLOOKUP($A64,請求書等医療機関一覧用!$B:$BC,Z$5,FALSE)="","",VLOOKUP($A64,請求書等医療機関一覧用!$B:$BC,Z$5,FALSE))</f>
        <v/>
      </c>
      <c r="AA64">
        <f t="shared" si="2"/>
        <v>27</v>
      </c>
    </row>
    <row r="65" spans="1:28" ht="30" customHeight="1">
      <c r="A65" s="43" t="s">
        <v>573</v>
      </c>
      <c r="B65" s="37" t="str">
        <f>VLOOKUP($A65,請求書等医療機関一覧用!$B:$AR,B$5,FALSE)</f>
        <v>Tsukuba Hirayama Clinic</v>
      </c>
      <c r="C65" s="46" t="str">
        <f>VLOOKUP($A65,請求書等医療機関一覧用!$B:$BA,C$5,FALSE)</f>
        <v>Hanamuro</v>
      </c>
      <c r="D65" s="46" t="str">
        <f>VLOOKUP($A65,請求書等医療機関一覧用!$B:$AO,D$5,FALSE)</f>
        <v>897-3081</v>
      </c>
      <c r="E65" s="46" t="str">
        <f>IF(VLOOKUP($A65,請求書等医療機関一覧用!$B:$AO,E$5,FALSE)="○","R","")</f>
        <v/>
      </c>
      <c r="F65" s="46" t="str">
        <f>IF(VLOOKUP($A65,請求書等医療機関一覧用!$B:$AO,F$5,FALSE)="○","H","")</f>
        <v/>
      </c>
      <c r="G65" s="46" t="str">
        <f>IF(VLOOKUP($A65,請求書等医療機関一覧用!$B:$AO,G$5,FALSE)="○","P","")</f>
        <v/>
      </c>
      <c r="H65" s="46" t="str">
        <f>IF(VLOOKUP($A65,請求書等医療機関一覧用!$B:$AO,H$5,FALSE)="○","B","")</f>
        <v/>
      </c>
      <c r="I65" s="46" t="str">
        <f>IF(VLOOKUP($A65,請求書等医療機関一覧用!$B:$AO,I$5,FALSE)="○","5/1","")</f>
        <v/>
      </c>
      <c r="J65" s="46" t="str">
        <f>IF(VLOOKUP($A65,請求書等医療機関一覧用!$B:$AO,J$5,FALSE)="○","BCG","")</f>
        <v/>
      </c>
      <c r="K65" s="46" t="str">
        <f>IF(VLOOKUP($A65,請求書等医療機関一覧用!$B:$AO,K$5,FALSE)="○","MR","")</f>
        <v/>
      </c>
      <c r="L65" s="46" t="str">
        <f>IF(VLOOKUP($A65,請求書等医療機関一覧用!$B:$AO,L$5,FALSE)="○","CP","")</f>
        <v/>
      </c>
      <c r="M65" s="46" t="str">
        <f>IF(VLOOKUP($A65,請求書等医療機関一覧用!$B:$AO,M$5,FALSE)="○","JE","")</f>
        <v/>
      </c>
      <c r="N65" s="46" t="str">
        <f>IF(VLOOKUP($A65,請求書等医療機関一覧用!$B:$AO,N$5,FALSE)="○","DT","")</f>
        <v>DT</v>
      </c>
      <c r="O65" s="46" t="str">
        <f>IF(VLOOKUP($A65,請求書等医療機関一覧用!$B:$AO,O$5,FALSE)="○","ＨPV","")</f>
        <v>ＨPV</v>
      </c>
      <c r="P65" s="46" t="str">
        <f>IF(VLOOKUP($A65,請求書等医療機関一覧用!$B:$AO,P$5,FALSE)="○","RS","")</f>
        <v/>
      </c>
      <c r="Q65" s="326" t="str">
        <f>IF(VLOOKUP($A65,請求書等医療機関一覧用!$B:$AO,Q$5,FALSE)="○","IV","")</f>
        <v>IV</v>
      </c>
      <c r="R65" s="326" t="str">
        <f>IF(VLOOKUP($A65,請求書等医療機関一覧用!$B:$AO,R$5,FALSE)="○","LAV","")</f>
        <v>LAV</v>
      </c>
      <c r="S65" s="46" t="str">
        <f>IF(VLOOKUP($A65,請求書等医療機関一覧用!$B:$AO,S$5,FALSE)="○","Mu","")</f>
        <v/>
      </c>
      <c r="T65" s="46" t="str">
        <f>IF(VLOOKUP($A65,請求書等医療機関一覧用!$B:$AO,T$5,FALSE)="○","PE","")</f>
        <v>PE</v>
      </c>
      <c r="U65" s="46" t="str">
        <f>IF(VLOOKUP($A65,請求書等医療機関一覧用!$B:$AO,U$5,FALSE)="○","LZV","")</f>
        <v/>
      </c>
      <c r="V65" s="46" t="str">
        <f>IF(VLOOKUP($A65,請求書等医療機関一覧用!$B:$AO,V$5,FALSE)="○","inact","")</f>
        <v>inact</v>
      </c>
      <c r="W65" s="326" t="str">
        <f>IF(VLOOKUP($A65,請求書等医療機関一覧用!$B:$AO,W$5,FALSE)="○","F","")</f>
        <v>F</v>
      </c>
      <c r="X65" s="326" t="str">
        <f>IF(VLOOKUP($A65,請求書等医療機関一覧用!$B:$AO,X$5,FALSE)="○","HDF","")</f>
        <v>HDF</v>
      </c>
      <c r="Y65" s="46" t="str">
        <f>IF(VLOOKUP($A65,請求書等医療機関一覧用!$B:$AO,Y$5,FALSE)="○","C","")</f>
        <v>C</v>
      </c>
      <c r="Z65" s="38" t="str">
        <f>IF(VLOOKUP($A65,請求書等医療機関一覧用!$B:$BC,Z$5,FALSE)="","",VLOOKUP($A65,請求書等医療機関一覧用!$B:$BC,Z$5,FALSE))</f>
        <v>English</v>
      </c>
      <c r="AA65">
        <f t="shared" si="2"/>
        <v>28</v>
      </c>
    </row>
    <row r="66" spans="1:28" ht="30" customHeight="1">
      <c r="A66" s="43" t="s">
        <v>574</v>
      </c>
      <c r="B66" s="37" t="str">
        <f>VLOOKUP($A66,請求書等医療機関一覧用!$B:$AR,B$5,FALSE)</f>
        <v>Tsukuba Flower E.N.T.</v>
      </c>
      <c r="C66" s="46" t="str">
        <f>VLOOKUP($A66,請求書等医療機関一覧用!$B:$BA,C$5,FALSE)</f>
        <v>Takezono</v>
      </c>
      <c r="D66" s="46" t="str">
        <f>VLOOKUP($A66,請求書等医療機関一覧用!$B:$AO,D$5,FALSE)</f>
        <v>863-3561</v>
      </c>
      <c r="E66" s="46" t="str">
        <f>IF(VLOOKUP($A66,請求書等医療機関一覧用!$B:$AO,E$5,FALSE)="○","R","")</f>
        <v/>
      </c>
      <c r="F66" s="46" t="str">
        <f>IF(VLOOKUP($A66,請求書等医療機関一覧用!$B:$AO,F$5,FALSE)="○","H","")</f>
        <v/>
      </c>
      <c r="G66" s="46" t="str">
        <f>IF(VLOOKUP($A66,請求書等医療機関一覧用!$B:$AO,G$5,FALSE)="○","P","")</f>
        <v/>
      </c>
      <c r="H66" s="46" t="str">
        <f>IF(VLOOKUP($A66,請求書等医療機関一覧用!$B:$AO,H$5,FALSE)="○","B","")</f>
        <v/>
      </c>
      <c r="I66" s="46" t="str">
        <f>IF(VLOOKUP($A66,請求書等医療機関一覧用!$B:$AO,I$5,FALSE)="○","5/1","")</f>
        <v/>
      </c>
      <c r="J66" s="46" t="str">
        <f>IF(VLOOKUP($A66,請求書等医療機関一覧用!$B:$AO,J$5,FALSE)="○","BCG","")</f>
        <v/>
      </c>
      <c r="K66" s="46" t="str">
        <f>IF(VLOOKUP($A66,請求書等医療機関一覧用!$B:$AO,K$5,FALSE)="○","MR","")</f>
        <v/>
      </c>
      <c r="L66" s="46" t="str">
        <f>IF(VLOOKUP($A66,請求書等医療機関一覧用!$B:$AO,L$5,FALSE)="○","CP","")</f>
        <v/>
      </c>
      <c r="M66" s="46" t="str">
        <f>IF(VLOOKUP($A66,請求書等医療機関一覧用!$B:$AO,M$5,FALSE)="○","JE","")</f>
        <v/>
      </c>
      <c r="N66" s="46" t="str">
        <f>IF(VLOOKUP($A66,請求書等医療機関一覧用!$B:$AO,N$5,FALSE)="○","DT","")</f>
        <v/>
      </c>
      <c r="O66" s="46" t="str">
        <f>IF(VLOOKUP($A66,請求書等医療機関一覧用!$B:$AO,O$5,FALSE)="○","ＨPV","")</f>
        <v/>
      </c>
      <c r="P66" s="46" t="str">
        <f>IF(VLOOKUP($A66,請求書等医療機関一覧用!$B:$AO,P$5,FALSE)="○","RS","")</f>
        <v/>
      </c>
      <c r="Q66" s="326" t="str">
        <f>IF(VLOOKUP($A66,請求書等医療機関一覧用!$B:$AO,Q$5,FALSE)="○","IV","")</f>
        <v>IV</v>
      </c>
      <c r="R66" s="326" t="str">
        <f>IF(VLOOKUP($A66,請求書等医療機関一覧用!$B:$AO,R$5,FALSE)="○","LAV","")</f>
        <v/>
      </c>
      <c r="S66" s="46" t="str">
        <f>IF(VLOOKUP($A66,請求書等医療機関一覧用!$B:$AO,S$5,FALSE)="○","Mu","")</f>
        <v/>
      </c>
      <c r="T66" s="46" t="str">
        <f>IF(VLOOKUP($A66,請求書等医療機関一覧用!$B:$AO,T$5,FALSE)="○","PE","")</f>
        <v/>
      </c>
      <c r="U66" s="46" t="str">
        <f>IF(VLOOKUP($A66,請求書等医療機関一覧用!$B:$AO,U$5,FALSE)="○","LZV","")</f>
        <v/>
      </c>
      <c r="V66" s="46" t="str">
        <f>IF(VLOOKUP($A66,請求書等医療機関一覧用!$B:$AO,V$5,FALSE)="○","inact","")</f>
        <v/>
      </c>
      <c r="W66" s="326" t="str">
        <f>IF(VLOOKUP($A66,請求書等医療機関一覧用!$B:$AO,W$5,FALSE)="○","F","")</f>
        <v>F</v>
      </c>
      <c r="X66" s="326" t="str">
        <f>IF(VLOOKUP($A66,請求書等医療機関一覧用!$B:$AO,X$5,FALSE)="○","HDF","")</f>
        <v/>
      </c>
      <c r="Y66" s="46" t="str">
        <f>IF(VLOOKUP($A66,請求書等医療機関一覧用!$B:$AO,Y$5,FALSE)="○","C","")</f>
        <v/>
      </c>
      <c r="Z66" s="38" t="str">
        <f>IF(VLOOKUP($A66,請求書等医療機関一覧用!$B:$BC,Z$5,FALSE)="","",VLOOKUP($A66,請求書等医療機関一覧用!$B:$BC,Z$5,FALSE))</f>
        <v/>
      </c>
      <c r="AA66">
        <f t="shared" si="2"/>
        <v>29</v>
      </c>
    </row>
    <row r="67" spans="1:28" ht="30" customHeight="1">
      <c r="A67" s="43" t="s">
        <v>577</v>
      </c>
      <c r="B67" s="37" t="str">
        <f>VLOOKUP($A67,請求書等医療機関一覧用!$B:$AR,B$5,FALSE)</f>
        <v>Tsukuba Murai Orthopedics Clinic</v>
      </c>
      <c r="C67" s="46" t="str">
        <f>VLOOKUP($A67,請求書等医療機関一覧用!$B:$BA,C$5,FALSE)</f>
        <v>Amakubo</v>
      </c>
      <c r="D67" s="46" t="str">
        <f>VLOOKUP($A67,請求書等医療機関一覧用!$B:$AO,D$5,FALSE)</f>
        <v>869-9960</v>
      </c>
      <c r="E67" s="46" t="str">
        <f>IF(VLOOKUP($A67,請求書等医療機関一覧用!$B:$AO,E$5,FALSE)="○","R","")</f>
        <v/>
      </c>
      <c r="F67" s="46" t="str">
        <f>IF(VLOOKUP($A67,請求書等医療機関一覧用!$B:$AO,F$5,FALSE)="○","H","")</f>
        <v/>
      </c>
      <c r="G67" s="46" t="str">
        <f>IF(VLOOKUP($A67,請求書等医療機関一覧用!$B:$AO,G$5,FALSE)="○","P","")</f>
        <v/>
      </c>
      <c r="H67" s="46" t="str">
        <f>IF(VLOOKUP($A67,請求書等医療機関一覧用!$B:$AO,H$5,FALSE)="○","B","")</f>
        <v/>
      </c>
      <c r="I67" s="46" t="str">
        <f>IF(VLOOKUP($A67,請求書等医療機関一覧用!$B:$AO,I$5,FALSE)="○","5/1","")</f>
        <v/>
      </c>
      <c r="J67" s="46" t="str">
        <f>IF(VLOOKUP($A67,請求書等医療機関一覧用!$B:$AO,J$5,FALSE)="○","BCG","")</f>
        <v/>
      </c>
      <c r="K67" s="46" t="str">
        <f>IF(VLOOKUP($A67,請求書等医療機関一覧用!$B:$AO,K$5,FALSE)="○","MR","")</f>
        <v/>
      </c>
      <c r="L67" s="46" t="str">
        <f>IF(VLOOKUP($A67,請求書等医療機関一覧用!$B:$AO,L$5,FALSE)="○","CP","")</f>
        <v/>
      </c>
      <c r="M67" s="46" t="str">
        <f>IF(VLOOKUP($A67,請求書等医療機関一覧用!$B:$AO,M$5,FALSE)="○","JE","")</f>
        <v/>
      </c>
      <c r="N67" s="46" t="str">
        <f>IF(VLOOKUP($A67,請求書等医療機関一覧用!$B:$AO,N$5,FALSE)="○","DT","")</f>
        <v/>
      </c>
      <c r="O67" s="46" t="str">
        <f>IF(VLOOKUP($A67,請求書等医療機関一覧用!$B:$AO,O$5,FALSE)="○","ＨPV","")</f>
        <v/>
      </c>
      <c r="P67" s="46" t="str">
        <f>IF(VLOOKUP($A67,請求書等医療機関一覧用!$B:$AO,P$5,FALSE)="○","RS","")</f>
        <v/>
      </c>
      <c r="Q67" s="326" t="str">
        <f>IF(VLOOKUP($A67,請求書等医療機関一覧用!$B:$AO,Q$5,FALSE)="○","IV","")</f>
        <v>IV</v>
      </c>
      <c r="R67" s="326" t="str">
        <f>IF(VLOOKUP($A67,請求書等医療機関一覧用!$B:$AO,R$5,FALSE)="○","LAV","")</f>
        <v/>
      </c>
      <c r="S67" s="46" t="str">
        <f>IF(VLOOKUP($A67,請求書等医療機関一覧用!$B:$AO,S$5,FALSE)="○","Mu","")</f>
        <v/>
      </c>
      <c r="T67" s="46" t="str">
        <f>IF(VLOOKUP($A67,請求書等医療機関一覧用!$B:$AO,T$5,FALSE)="○","PE","")</f>
        <v/>
      </c>
      <c r="U67" s="46" t="str">
        <f>IF(VLOOKUP($A67,請求書等医療機関一覧用!$B:$AO,U$5,FALSE)="○","LZV","")</f>
        <v/>
      </c>
      <c r="V67" s="46" t="str">
        <f>IF(VLOOKUP($A67,請求書等医療機関一覧用!$B:$AO,V$5,FALSE)="○","inact","")</f>
        <v/>
      </c>
      <c r="W67" s="326" t="str">
        <f>IF(VLOOKUP($A67,請求書等医療機関一覧用!$B:$AO,W$5,FALSE)="○","F","")</f>
        <v>F</v>
      </c>
      <c r="X67" s="326" t="str">
        <f>IF(VLOOKUP($A67,請求書等医療機関一覧用!$B:$AO,X$5,FALSE)="○","HDF","")</f>
        <v/>
      </c>
      <c r="Y67" s="46" t="str">
        <f>IF(VLOOKUP($A67,請求書等医療機関一覧用!$B:$AO,Y$5,FALSE)="○","C","")</f>
        <v/>
      </c>
      <c r="Z67" s="38" t="str">
        <f>IF(VLOOKUP($A67,請求書等医療機関一覧用!$B:$BC,Z$5,FALSE)="","",VLOOKUP($A67,請求書等医療機関一覧用!$B:$BC,Z$5,FALSE))</f>
        <v>English/Translating</v>
      </c>
      <c r="AA67">
        <f t="shared" si="2"/>
        <v>30</v>
      </c>
    </row>
    <row r="68" spans="1:28" ht="30" customHeight="1">
      <c r="A68" s="43" t="s">
        <v>578</v>
      </c>
      <c r="B68" s="37" t="str">
        <f>VLOOKUP($A68,請求書等医療機関一覧用!$B:$AR,B$5,FALSE)</f>
        <v>Tsukuba Medical Center Hospital</v>
      </c>
      <c r="C68" s="46" t="str">
        <f>VLOOKUP($A68,請求書等医療機関一覧用!$B:$BA,C$5,FALSE)</f>
        <v>Amakubo</v>
      </c>
      <c r="D68" s="46" t="str">
        <f>VLOOKUP($A68,請求書等医療機関一覧用!$B:$AO,D$5,FALSE)</f>
        <v>851-3511</v>
      </c>
      <c r="E68" s="46" t="str">
        <f>IF(VLOOKUP($A68,請求書等医療機関一覧用!$B:$AO,E$5,FALSE)="○","R","")</f>
        <v>R</v>
      </c>
      <c r="F68" s="46" t="str">
        <f>IF(VLOOKUP($A68,請求書等医療機関一覧用!$B:$AO,F$5,FALSE)="○","H","")</f>
        <v>H</v>
      </c>
      <c r="G68" s="46" t="str">
        <f>IF(VLOOKUP($A68,請求書等医療機関一覧用!$B:$AO,G$5,FALSE)="○","P","")</f>
        <v>P</v>
      </c>
      <c r="H68" s="46" t="str">
        <f>IF(VLOOKUP($A68,請求書等医療機関一覧用!$B:$AO,H$5,FALSE)="○","B","")</f>
        <v>B</v>
      </c>
      <c r="I68" s="46" t="str">
        <f>IF(VLOOKUP($A68,請求書等医療機関一覧用!$B:$AO,I$5,FALSE)="○","5/1","")</f>
        <v>5/1</v>
      </c>
      <c r="J68" s="46" t="str">
        <f>IF(VLOOKUP($A68,請求書等医療機関一覧用!$B:$AO,J$5,FALSE)="○","BCG","")</f>
        <v>BCG</v>
      </c>
      <c r="K68" s="46" t="str">
        <f>IF(VLOOKUP($A68,請求書等医療機関一覧用!$B:$AO,K$5,FALSE)="○","MR","")</f>
        <v>MR</v>
      </c>
      <c r="L68" s="46" t="str">
        <f>IF(VLOOKUP($A68,請求書等医療機関一覧用!$B:$AO,L$5,FALSE)="○","CP","")</f>
        <v>CP</v>
      </c>
      <c r="M68" s="46" t="str">
        <f>IF(VLOOKUP($A68,請求書等医療機関一覧用!$B:$AO,M$5,FALSE)="○","JE","")</f>
        <v>JE</v>
      </c>
      <c r="N68" s="46" t="str">
        <f>IF(VLOOKUP($A68,請求書等医療機関一覧用!$B:$AO,N$5,FALSE)="○","DT","")</f>
        <v>DT</v>
      </c>
      <c r="O68" s="46" t="str">
        <f>IF(VLOOKUP($A68,請求書等医療機関一覧用!$B:$AO,O$5,FALSE)="○","ＨPV","")</f>
        <v>ＨPV</v>
      </c>
      <c r="P68" s="46" t="str">
        <f>IF(VLOOKUP($A68,請求書等医療機関一覧用!$B:$AO,P$5,FALSE)="○","RS","")</f>
        <v/>
      </c>
      <c r="Q68" s="326" t="str">
        <f>IF(VLOOKUP($A68,請求書等医療機関一覧用!$B:$AO,Q$5,FALSE)="○","IV","")</f>
        <v>IV</v>
      </c>
      <c r="R68" s="326" t="str">
        <f>IF(VLOOKUP($A68,請求書等医療機関一覧用!$B:$AO,R$5,FALSE)="○","LAV","")</f>
        <v>LAV</v>
      </c>
      <c r="S68" s="46" t="str">
        <f>IF(VLOOKUP($A68,請求書等医療機関一覧用!$B:$AO,S$5,FALSE)="○","Mu","")</f>
        <v>Mu</v>
      </c>
      <c r="T68" s="46" t="str">
        <f>IF(VLOOKUP($A68,請求書等医療機関一覧用!$B:$AO,T$5,FALSE)="○","PE","")</f>
        <v>PE</v>
      </c>
      <c r="U68" s="46" t="str">
        <f>IF(VLOOKUP($A68,請求書等医療機関一覧用!$B:$AO,U$5,FALSE)="○","LZV","")</f>
        <v/>
      </c>
      <c r="V68" s="46" t="str">
        <f>IF(VLOOKUP($A68,請求書等医療機関一覧用!$B:$AO,V$5,FALSE)="○","inact","")</f>
        <v/>
      </c>
      <c r="W68" s="326" t="str">
        <f>IF(VLOOKUP($A68,請求書等医療機関一覧用!$B:$AO,W$5,FALSE)="○","F","")</f>
        <v>F</v>
      </c>
      <c r="X68" s="326" t="str">
        <f>IF(VLOOKUP($A68,請求書等医療機関一覧用!$B:$AO,X$5,FALSE)="○","HDF","")</f>
        <v>HDF</v>
      </c>
      <c r="Y68" s="46" t="str">
        <f>IF(VLOOKUP($A68,請求書等医療機関一覧用!$B:$AO,Y$5,FALSE)="○","C","")</f>
        <v>C</v>
      </c>
      <c r="Z68" s="38" t="str">
        <f>IF(VLOOKUP($A68,請求書等医療機関一覧用!$B:$BC,Z$5,FALSE)="","",VLOOKUP($A68,請求書等医療機関一覧用!$B:$BC,Z$5,FALSE))</f>
        <v>English</v>
      </c>
      <c r="AA68">
        <f t="shared" si="2"/>
        <v>31</v>
      </c>
    </row>
    <row r="69" spans="1:28" ht="30" customHeight="1">
      <c r="A69" s="43" t="s">
        <v>1575</v>
      </c>
      <c r="B69" s="37" t="str">
        <f>VLOOKUP($A69,請求書等医療機関一覧用!$B:$AR,B$5,FALSE)</f>
        <v>Tsukuba Ladies Life Clinic</v>
      </c>
      <c r="C69" s="46" t="str">
        <f>VLOOKUP($A69,請求書等医療機関一覧用!$B:$BA,C$5,FALSE)</f>
        <v>Kurakake</v>
      </c>
      <c r="D69" s="46" t="str">
        <f>VLOOKUP($A69,請求書等医療機関一覧用!$B:$AO,D$5,FALSE)</f>
        <v>893-5355</v>
      </c>
      <c r="E69" s="46" t="str">
        <f>IF(VLOOKUP($A69,請求書等医療機関一覧用!$B:$AO,E$5,FALSE)="○","R","")</f>
        <v/>
      </c>
      <c r="F69" s="46" t="str">
        <f>IF(VLOOKUP($A69,請求書等医療機関一覧用!$B:$AO,F$5,FALSE)="○","H","")</f>
        <v/>
      </c>
      <c r="G69" s="46" t="str">
        <f>IF(VLOOKUP($A69,請求書等医療機関一覧用!$B:$AO,G$5,FALSE)="○","P","")</f>
        <v/>
      </c>
      <c r="H69" s="46" t="str">
        <f>IF(VLOOKUP($A69,請求書等医療機関一覧用!$B:$AO,H$5,FALSE)="○","B","")</f>
        <v/>
      </c>
      <c r="I69" s="46" t="str">
        <f>IF(VLOOKUP($A69,請求書等医療機関一覧用!$B:$AO,I$5,FALSE)="○","5/1","")</f>
        <v/>
      </c>
      <c r="J69" s="46" t="str">
        <f>IF(VLOOKUP($A69,請求書等医療機関一覧用!$B:$AO,J$5,FALSE)="○","BCG","")</f>
        <v/>
      </c>
      <c r="K69" s="46" t="str">
        <f>IF(VLOOKUP($A69,請求書等医療機関一覧用!$B:$AO,K$5,FALSE)="○","MR","")</f>
        <v/>
      </c>
      <c r="L69" s="46" t="str">
        <f>IF(VLOOKUP($A69,請求書等医療機関一覧用!$B:$AO,L$5,FALSE)="○","CP","")</f>
        <v/>
      </c>
      <c r="M69" s="46" t="str">
        <f>IF(VLOOKUP($A69,請求書等医療機関一覧用!$B:$AO,M$5,FALSE)="○","JE","")</f>
        <v/>
      </c>
      <c r="N69" s="46" t="str">
        <f>IF(VLOOKUP($A69,請求書等医療機関一覧用!$B:$AO,N$5,FALSE)="○","DT","")</f>
        <v/>
      </c>
      <c r="O69" s="46" t="str">
        <f>IF(VLOOKUP($A69,請求書等医療機関一覧用!$B:$AO,O$5,FALSE)="○","ＨPV","")</f>
        <v>ＨPV</v>
      </c>
      <c r="P69" s="46" t="str">
        <f>IF(VLOOKUP($A69,請求書等医療機関一覧用!$B:$AO,P$5,FALSE)="○","RS","")</f>
        <v>RS</v>
      </c>
      <c r="Q69" s="326" t="str">
        <f>IF(VLOOKUP($A69,請求書等医療機関一覧用!$B:$AO,Q$5,FALSE)="○","IV","")</f>
        <v/>
      </c>
      <c r="R69" s="326" t="str">
        <f>IF(VLOOKUP($A69,請求書等医療機関一覧用!$B:$AO,R$5,FALSE)="○","LAV","")</f>
        <v/>
      </c>
      <c r="S69" s="46" t="str">
        <f>IF(VLOOKUP($A69,請求書等医療機関一覧用!$B:$AO,S$5,FALSE)="○","Mu","")</f>
        <v/>
      </c>
      <c r="T69" s="46" t="str">
        <f>IF(VLOOKUP($A69,請求書等医療機関一覧用!$B:$AO,T$5,FALSE)="○","PE","")</f>
        <v/>
      </c>
      <c r="U69" s="46" t="str">
        <f>IF(VLOOKUP($A69,請求書等医療機関一覧用!$B:$AO,U$5,FALSE)="○","LZV","")</f>
        <v/>
      </c>
      <c r="V69" s="46" t="str">
        <f>IF(VLOOKUP($A69,請求書等医療機関一覧用!$B:$AO,V$5,FALSE)="○","inact","")</f>
        <v/>
      </c>
      <c r="W69" s="326" t="str">
        <f>IF(VLOOKUP($A69,請求書等医療機関一覧用!$B:$AO,W$5,FALSE)="○","F","")</f>
        <v/>
      </c>
      <c r="X69" s="326" t="str">
        <f>IF(VLOOKUP($A69,請求書等医療機関一覧用!$B:$AO,X$5,FALSE)="○","HDF","")</f>
        <v/>
      </c>
      <c r="Y69" s="46" t="str">
        <f>IF(VLOOKUP($A69,請求書等医療機関一覧用!$B:$AO,Y$5,FALSE)="○","C","")</f>
        <v/>
      </c>
      <c r="Z69" s="38" t="str">
        <f>IF(VLOOKUP($A69,請求書等医療機関一覧用!$B:$BC,Z$5,FALSE)="","",VLOOKUP($A69,請求書等医療機関一覧用!$B:$BC,Z$5,FALSE))</f>
        <v/>
      </c>
      <c r="AA69">
        <f t="shared" si="2"/>
        <v>32</v>
      </c>
    </row>
    <row r="70" spans="1:28" ht="30" customHeight="1">
      <c r="A70" s="43" t="s">
        <v>579</v>
      </c>
      <c r="B70" s="37" t="str">
        <f>VLOOKUP($A70,請求書等医療機関一覧用!$B:$AR,B$5,FALSE)</f>
        <v>Tsujinaka Tsukuba Stomach&amp;Proctology Clinic</v>
      </c>
      <c r="C70" s="46" t="str">
        <f>VLOOKUP($A70,請求書等医療機関一覧用!$B:$BA,C$5,FALSE)</f>
        <v>Takezono</v>
      </c>
      <c r="D70" s="46" t="str">
        <f>VLOOKUP($A70,請求書等医療機関一覧用!$B:$AO,D$5,FALSE)</f>
        <v>879-7878</v>
      </c>
      <c r="E70" s="46" t="str">
        <f>IF(VLOOKUP($A70,請求書等医療機関一覧用!$B:$AO,E$5,FALSE)="○","R","")</f>
        <v/>
      </c>
      <c r="F70" s="46" t="str">
        <f>IF(VLOOKUP($A70,請求書等医療機関一覧用!$B:$AO,F$5,FALSE)="○","H","")</f>
        <v/>
      </c>
      <c r="G70" s="46" t="str">
        <f>IF(VLOOKUP($A70,請求書等医療機関一覧用!$B:$AO,G$5,FALSE)="○","P","")</f>
        <v/>
      </c>
      <c r="H70" s="46" t="str">
        <f>IF(VLOOKUP($A70,請求書等医療機関一覧用!$B:$AO,H$5,FALSE)="○","B","")</f>
        <v/>
      </c>
      <c r="I70" s="46" t="str">
        <f>IF(VLOOKUP($A70,請求書等医療機関一覧用!$B:$AO,I$5,FALSE)="○","5/1","")</f>
        <v/>
      </c>
      <c r="J70" s="46" t="str">
        <f>IF(VLOOKUP($A70,請求書等医療機関一覧用!$B:$AO,J$5,FALSE)="○","BCG","")</f>
        <v/>
      </c>
      <c r="K70" s="46" t="str">
        <f>IF(VLOOKUP($A70,請求書等医療機関一覧用!$B:$AO,K$5,FALSE)="○","MR","")</f>
        <v/>
      </c>
      <c r="L70" s="46" t="str">
        <f>IF(VLOOKUP($A70,請求書等医療機関一覧用!$B:$AO,L$5,FALSE)="○","CP","")</f>
        <v/>
      </c>
      <c r="M70" s="46" t="str">
        <f>IF(VLOOKUP($A70,請求書等医療機関一覧用!$B:$AO,M$5,FALSE)="○","JE","")</f>
        <v/>
      </c>
      <c r="N70" s="46" t="str">
        <f>IF(VLOOKUP($A70,請求書等医療機関一覧用!$B:$AO,N$5,FALSE)="○","DT","")</f>
        <v/>
      </c>
      <c r="O70" s="46" t="str">
        <f>IF(VLOOKUP($A70,請求書等医療機関一覧用!$B:$AO,O$5,FALSE)="○","ＨPV","")</f>
        <v/>
      </c>
      <c r="P70" s="46" t="str">
        <f>IF(VLOOKUP($A70,請求書等医療機関一覧用!$B:$AO,P$5,FALSE)="○","RS","")</f>
        <v/>
      </c>
      <c r="Q70" s="326" t="str">
        <f>IF(VLOOKUP($A70,請求書等医療機関一覧用!$B:$AO,Q$5,FALSE)="○","IV","")</f>
        <v/>
      </c>
      <c r="R70" s="326" t="str">
        <f>IF(VLOOKUP($A70,請求書等医療機関一覧用!$B:$AO,R$5,FALSE)="○","LAV","")</f>
        <v/>
      </c>
      <c r="S70" s="46" t="str">
        <f>IF(VLOOKUP($A70,請求書等医療機関一覧用!$B:$AO,S$5,FALSE)="○","Mu","")</f>
        <v/>
      </c>
      <c r="T70" s="46" t="str">
        <f>IF(VLOOKUP($A70,請求書等医療機関一覧用!$B:$AO,T$5,FALSE)="○","PE","")</f>
        <v/>
      </c>
      <c r="U70" s="46" t="str">
        <f>IF(VLOOKUP($A70,請求書等医療機関一覧用!$B:$AO,U$5,FALSE)="○","LZV","")</f>
        <v/>
      </c>
      <c r="V70" s="46" t="str">
        <f>IF(VLOOKUP($A70,請求書等医療機関一覧用!$B:$AO,V$5,FALSE)="○","inact","")</f>
        <v/>
      </c>
      <c r="W70" s="326" t="str">
        <f>IF(VLOOKUP($A70,請求書等医療機関一覧用!$B:$AO,W$5,FALSE)="○","F","")</f>
        <v>F</v>
      </c>
      <c r="X70" s="326" t="str">
        <f>IF(VLOOKUP($A70,請求書等医療機関一覧用!$B:$AO,X$5,FALSE)="○","HDF","")</f>
        <v/>
      </c>
      <c r="Y70" s="46" t="str">
        <f>IF(VLOOKUP($A70,請求書等医療機関一覧用!$B:$AO,Y$5,FALSE)="○","C","")</f>
        <v/>
      </c>
      <c r="Z70" s="38" t="str">
        <f>IF(VLOOKUP($A70,請求書等医療機関一覧用!$B:$BC,Z$5,FALSE)="","",VLOOKUP($A70,請求書等医療機関一覧用!$B:$BC,Z$5,FALSE))</f>
        <v/>
      </c>
      <c r="AA70">
        <f t="shared" si="2"/>
        <v>33</v>
      </c>
    </row>
    <row r="71" spans="1:28" ht="30" customHeight="1">
      <c r="A71" s="43" t="s">
        <v>590</v>
      </c>
      <c r="B71" s="37" t="str">
        <f>VLOOKUP($A71,請求書等医療機関一覧用!$B:$AR,B$5,FALSE)</f>
        <v>Namiki Internal Medicine Clinic</v>
      </c>
      <c r="C71" s="46" t="str">
        <f>VLOOKUP($A71,請求書等医療機関一覧用!$B:$BA,C$5,FALSE)</f>
        <v>Namiki</v>
      </c>
      <c r="D71" s="46" t="str">
        <f>VLOOKUP($A71,請求書等医療機関一覧用!$B:$AO,D$5,FALSE)</f>
        <v>869-6969</v>
      </c>
      <c r="E71" s="46" t="str">
        <f>IF(VLOOKUP($A71,請求書等医療機関一覧用!$B:$AO,E$5,FALSE)="○","R","")</f>
        <v/>
      </c>
      <c r="F71" s="46" t="str">
        <f>IF(VLOOKUP($A71,請求書等医療機関一覧用!$B:$AO,F$5,FALSE)="○","H","")</f>
        <v/>
      </c>
      <c r="G71" s="46" t="str">
        <f>IF(VLOOKUP($A71,請求書等医療機関一覧用!$B:$AO,G$5,FALSE)="○","P","")</f>
        <v/>
      </c>
      <c r="H71" s="46" t="str">
        <f>IF(VLOOKUP($A71,請求書等医療機関一覧用!$B:$AO,H$5,FALSE)="○","B","")</f>
        <v/>
      </c>
      <c r="I71" s="46" t="str">
        <f>IF(VLOOKUP($A71,請求書等医療機関一覧用!$B:$AO,I$5,FALSE)="○","5/1","")</f>
        <v/>
      </c>
      <c r="J71" s="46" t="str">
        <f>IF(VLOOKUP($A71,請求書等医療機関一覧用!$B:$AO,J$5,FALSE)="○","BCG","")</f>
        <v/>
      </c>
      <c r="K71" s="46" t="str">
        <f>IF(VLOOKUP($A71,請求書等医療機関一覧用!$B:$AO,K$5,FALSE)="○","MR","")</f>
        <v>MR</v>
      </c>
      <c r="L71" s="46" t="str">
        <f>IF(VLOOKUP($A71,請求書等医療機関一覧用!$B:$AO,L$5,FALSE)="○","CP","")</f>
        <v>CP</v>
      </c>
      <c r="M71" s="46" t="str">
        <f>IF(VLOOKUP($A71,請求書等医療機関一覧用!$B:$AO,M$5,FALSE)="○","JE","")</f>
        <v>JE</v>
      </c>
      <c r="N71" s="46" t="str">
        <f>IF(VLOOKUP($A71,請求書等医療機関一覧用!$B:$AO,N$5,FALSE)="○","DT","")</f>
        <v>DT</v>
      </c>
      <c r="O71" s="46" t="str">
        <f>IF(VLOOKUP($A71,請求書等医療機関一覧用!$B:$AO,O$5,FALSE)="○","ＨPV","")</f>
        <v>ＨPV</v>
      </c>
      <c r="P71" s="46" t="str">
        <f>IF(VLOOKUP($A71,請求書等医療機関一覧用!$B:$AO,P$5,FALSE)="○","RS","")</f>
        <v/>
      </c>
      <c r="Q71" s="326" t="str">
        <f>IF(VLOOKUP($A71,請求書等医療機関一覧用!$B:$AO,Q$5,FALSE)="○","IV","")</f>
        <v>IV</v>
      </c>
      <c r="R71" s="326" t="str">
        <f>IF(VLOOKUP($A71,請求書等医療機関一覧用!$B:$AO,R$5,FALSE)="○","LAV","")</f>
        <v/>
      </c>
      <c r="S71" s="46" t="str">
        <f>IF(VLOOKUP($A71,請求書等医療機関一覧用!$B:$AO,S$5,FALSE)="○","Mu","")</f>
        <v>Mu</v>
      </c>
      <c r="T71" s="46" t="str">
        <f>IF(VLOOKUP($A71,請求書等医療機関一覧用!$B:$AO,T$5,FALSE)="○","PE","")</f>
        <v>PE</v>
      </c>
      <c r="U71" s="46" t="str">
        <f>IF(VLOOKUP($A71,請求書等医療機関一覧用!$B:$AO,U$5,FALSE)="○","LZV","")</f>
        <v>LZV</v>
      </c>
      <c r="V71" s="46" t="str">
        <f>IF(VLOOKUP($A71,請求書等医療機関一覧用!$B:$AO,V$5,FALSE)="○","inact","")</f>
        <v/>
      </c>
      <c r="W71" s="326" t="str">
        <f>IF(VLOOKUP($A71,請求書等医療機関一覧用!$B:$AO,W$5,FALSE)="○","F","")</f>
        <v>F</v>
      </c>
      <c r="X71" s="326" t="str">
        <f>IF(VLOOKUP($A71,請求書等医療機関一覧用!$B:$AO,X$5,FALSE)="○","HDF","")</f>
        <v>HDF</v>
      </c>
      <c r="Y71" s="46" t="str">
        <f>IF(VLOOKUP($A71,請求書等医療機関一覧用!$B:$AO,Y$5,FALSE)="○","C","")</f>
        <v/>
      </c>
      <c r="Z71" s="38" t="str">
        <f>IF(VLOOKUP($A71,請求書等医療機関一覧用!$B:$BC,Z$5,FALSE)="","",VLOOKUP($A71,請求書等医療機関一覧用!$B:$BC,Z$5,FALSE))</f>
        <v/>
      </c>
      <c r="AA71">
        <f t="shared" si="2"/>
        <v>34</v>
      </c>
    </row>
    <row r="72" spans="1:28" ht="30" customHeight="1">
      <c r="A72" s="43" t="s">
        <v>594</v>
      </c>
      <c r="B72" s="37" t="str">
        <f>VLOOKUP($A72,請求書等医療機関一覧用!$B:$AR,B$5,FALSE)</f>
        <v>Noguchi Internal Medicine Clinic</v>
      </c>
      <c r="C72" s="46" t="str">
        <f>VLOOKUP($A72,請求書等医療機関一覧用!$B:$BA,C$5,FALSE)</f>
        <v>Saiki</v>
      </c>
      <c r="D72" s="46" t="str">
        <f>VLOOKUP($A72,請求書等医療機関一覧用!$B:$AO,D$5,FALSE)</f>
        <v>852-3001</v>
      </c>
      <c r="E72" s="46" t="str">
        <f>IF(VLOOKUP($A72,請求書等医療機関一覧用!$B:$AO,E$5,FALSE)="○","R","")</f>
        <v/>
      </c>
      <c r="F72" s="46" t="str">
        <f>IF(VLOOKUP($A72,請求書等医療機関一覧用!$B:$AO,F$5,FALSE)="○","H","")</f>
        <v/>
      </c>
      <c r="G72" s="46" t="str">
        <f>IF(VLOOKUP($A72,請求書等医療機関一覧用!$B:$AO,G$5,FALSE)="○","P","")</f>
        <v/>
      </c>
      <c r="H72" s="46" t="str">
        <f>IF(VLOOKUP($A72,請求書等医療機関一覧用!$B:$AO,H$5,FALSE)="○","B","")</f>
        <v/>
      </c>
      <c r="I72" s="46" t="str">
        <f>IF(VLOOKUP($A72,請求書等医療機関一覧用!$B:$AO,I$5,FALSE)="○","5/1","")</f>
        <v/>
      </c>
      <c r="J72" s="46" t="str">
        <f>IF(VLOOKUP($A72,請求書等医療機関一覧用!$B:$AO,J$5,FALSE)="○","BCG","")</f>
        <v/>
      </c>
      <c r="K72" s="46" t="str">
        <f>IF(VLOOKUP($A72,請求書等医療機関一覧用!$B:$AO,K$5,FALSE)="○","MR","")</f>
        <v/>
      </c>
      <c r="L72" s="46" t="str">
        <f>IF(VLOOKUP($A72,請求書等医療機関一覧用!$B:$AO,L$5,FALSE)="○","CP","")</f>
        <v/>
      </c>
      <c r="M72" s="46" t="str">
        <f>IF(VLOOKUP($A72,請求書等医療機関一覧用!$B:$AO,M$5,FALSE)="○","JE","")</f>
        <v>JE</v>
      </c>
      <c r="N72" s="46" t="str">
        <f>IF(VLOOKUP($A72,請求書等医療機関一覧用!$B:$AO,N$5,FALSE)="○","DT","")</f>
        <v>DT</v>
      </c>
      <c r="O72" s="46" t="str">
        <f>IF(VLOOKUP($A72,請求書等医療機関一覧用!$B:$AO,O$5,FALSE)="○","ＨPV","")</f>
        <v/>
      </c>
      <c r="P72" s="46" t="str">
        <f>IF(VLOOKUP($A72,請求書等医療機関一覧用!$B:$AO,P$5,FALSE)="○","RS","")</f>
        <v/>
      </c>
      <c r="Q72" s="326" t="str">
        <f>IF(VLOOKUP($A72,請求書等医療機関一覧用!$B:$AO,Q$5,FALSE)="○","IV","")</f>
        <v>IV</v>
      </c>
      <c r="R72" s="326" t="str">
        <f>IF(VLOOKUP($A72,請求書等医療機関一覧用!$B:$AO,R$5,FALSE)="○","LAV","")</f>
        <v/>
      </c>
      <c r="S72" s="46" t="str">
        <f>IF(VLOOKUP($A72,請求書等医療機関一覧用!$B:$AO,S$5,FALSE)="○","Mu","")</f>
        <v/>
      </c>
      <c r="T72" s="46" t="str">
        <f>IF(VLOOKUP($A72,請求書等医療機関一覧用!$B:$AO,T$5,FALSE)="○","PE","")</f>
        <v>PE</v>
      </c>
      <c r="U72" s="46" t="str">
        <f>IF(VLOOKUP($A72,請求書等医療機関一覧用!$B:$AO,U$5,FALSE)="○","LZV","")</f>
        <v>LZV</v>
      </c>
      <c r="V72" s="46" t="str">
        <f>IF(VLOOKUP($A72,請求書等医療機関一覧用!$B:$AO,V$5,FALSE)="○","inact","")</f>
        <v>inact</v>
      </c>
      <c r="W72" s="326" t="str">
        <f>IF(VLOOKUP($A72,請求書等医療機関一覧用!$B:$AO,W$5,FALSE)="○","F","")</f>
        <v>F</v>
      </c>
      <c r="X72" s="326" t="str">
        <f>IF(VLOOKUP($A72,請求書等医療機関一覧用!$B:$AO,X$5,FALSE)="○","HDF","")</f>
        <v>HDF</v>
      </c>
      <c r="Y72" s="46" t="str">
        <f>IF(VLOOKUP($A72,請求書等医療機関一覧用!$B:$AO,Y$5,FALSE)="○","C","")</f>
        <v>C</v>
      </c>
      <c r="Z72" s="38" t="str">
        <f>IF(VLOOKUP($A72,請求書等医療機関一覧用!$B:$BC,Z$5,FALSE)="","",VLOOKUP($A72,請求書等医療機関一覧用!$B:$BC,Z$5,FALSE))</f>
        <v/>
      </c>
      <c r="AA72">
        <f t="shared" si="2"/>
        <v>35</v>
      </c>
    </row>
    <row r="73" spans="1:28" ht="30" customHeight="1">
      <c r="A73" s="43" t="s">
        <v>602</v>
      </c>
      <c r="B73" s="37" t="str">
        <f>VLOOKUP($A73,請求書等医療機関一覧用!$B:$AR,B$5,FALSE)</f>
        <v>Hirose Gastrointestinal Medicine Clinic</v>
      </c>
      <c r="C73" s="46" t="str">
        <f>VLOOKUP($A73,請求書等医療機関一覧用!$B:$BA,C$5,FALSE)</f>
        <v>Ryuseidai</v>
      </c>
      <c r="D73" s="46" t="str">
        <f>VLOOKUP($A73,請求書等医療機関一覧用!$B:$AO,D$5,FALSE)</f>
        <v>896-7786</v>
      </c>
      <c r="E73" s="46" t="str">
        <f>IF(VLOOKUP($A73,請求書等医療機関一覧用!$B:$AO,E$5,FALSE)="○","R","")</f>
        <v/>
      </c>
      <c r="F73" s="46" t="str">
        <f>IF(VLOOKUP($A73,請求書等医療機関一覧用!$B:$AO,F$5,FALSE)="○","H","")</f>
        <v/>
      </c>
      <c r="G73" s="46" t="str">
        <f>IF(VLOOKUP($A73,請求書等医療機関一覧用!$B:$AO,G$5,FALSE)="○","P","")</f>
        <v/>
      </c>
      <c r="H73" s="46" t="str">
        <f>IF(VLOOKUP($A73,請求書等医療機関一覧用!$B:$AO,H$5,FALSE)="○","B","")</f>
        <v/>
      </c>
      <c r="I73" s="46" t="str">
        <f>IF(VLOOKUP($A73,請求書等医療機関一覧用!$B:$AO,I$5,FALSE)="○","5/1","")</f>
        <v/>
      </c>
      <c r="J73" s="46" t="str">
        <f>IF(VLOOKUP($A73,請求書等医療機関一覧用!$B:$AO,J$5,FALSE)="○","BCG","")</f>
        <v/>
      </c>
      <c r="K73" s="46" t="str">
        <f>IF(VLOOKUP($A73,請求書等医療機関一覧用!$B:$AO,K$5,FALSE)="○","MR","")</f>
        <v/>
      </c>
      <c r="L73" s="46" t="str">
        <f>IF(VLOOKUP($A73,請求書等医療機関一覧用!$B:$AO,L$5,FALSE)="○","CP","")</f>
        <v/>
      </c>
      <c r="M73" s="46" t="str">
        <f>IF(VLOOKUP($A73,請求書等医療機関一覧用!$B:$AO,M$5,FALSE)="○","JE","")</f>
        <v/>
      </c>
      <c r="N73" s="46" t="str">
        <f>IF(VLOOKUP($A73,請求書等医療機関一覧用!$B:$AO,N$5,FALSE)="○","DT","")</f>
        <v/>
      </c>
      <c r="O73" s="46" t="str">
        <f>IF(VLOOKUP($A73,請求書等医療機関一覧用!$B:$AO,O$5,FALSE)="○","ＨPV","")</f>
        <v/>
      </c>
      <c r="P73" s="46" t="str">
        <f>IF(VLOOKUP($A73,請求書等医療機関一覧用!$B:$AO,P$5,FALSE)="○","RS","")</f>
        <v/>
      </c>
      <c r="Q73" s="326" t="str">
        <f>IF(VLOOKUP($A73,請求書等医療機関一覧用!$B:$AO,Q$5,FALSE)="○","IV","")</f>
        <v>IV</v>
      </c>
      <c r="R73" s="326" t="str">
        <f>IF(VLOOKUP($A73,請求書等医療機関一覧用!$B:$AO,R$5,FALSE)="○","LAV","")</f>
        <v/>
      </c>
      <c r="S73" s="46" t="str">
        <f>IF(VLOOKUP($A73,請求書等医療機関一覧用!$B:$AO,S$5,FALSE)="○","Mu","")</f>
        <v/>
      </c>
      <c r="T73" s="46" t="str">
        <f>IF(VLOOKUP($A73,請求書等医療機関一覧用!$B:$AO,T$5,FALSE)="○","PE","")</f>
        <v>PE</v>
      </c>
      <c r="U73" s="46" t="str">
        <f>IF(VLOOKUP($A73,請求書等医療機関一覧用!$B:$AO,U$5,FALSE)="○","LZV","")</f>
        <v/>
      </c>
      <c r="V73" s="46" t="str">
        <f>IF(VLOOKUP($A73,請求書等医療機関一覧用!$B:$AO,V$5,FALSE)="○","inact","")</f>
        <v>inact</v>
      </c>
      <c r="W73" s="326" t="str">
        <f>IF(VLOOKUP($A73,請求書等医療機関一覧用!$B:$AO,W$5,FALSE)="○","F","")</f>
        <v>F</v>
      </c>
      <c r="X73" s="326" t="str">
        <f>IF(VLOOKUP($A73,請求書等医療機関一覧用!$B:$AO,X$5,FALSE)="○","HDF","")</f>
        <v>HDF</v>
      </c>
      <c r="Y73" s="46" t="str">
        <f>IF(VLOOKUP($A73,請求書等医療機関一覧用!$B:$AO,Y$5,FALSE)="○","C","")</f>
        <v>C</v>
      </c>
      <c r="Z73" s="38" t="str">
        <f>IF(VLOOKUP($A73,請求書等医療機関一覧用!$B:$BC,Z$5,FALSE)="","",VLOOKUP($A73,請求書等医療機関一覧用!$B:$BC,Z$5,FALSE))</f>
        <v/>
      </c>
      <c r="AA73">
        <f t="shared" si="2"/>
        <v>36</v>
      </c>
    </row>
    <row r="74" spans="1:28" ht="30" customHeight="1">
      <c r="A74" s="43" t="s">
        <v>610</v>
      </c>
      <c r="B74" s="37" t="str">
        <f>VLOOKUP($A74,請求書等医療機関一覧用!$B:$AR,B$5,FALSE)</f>
        <v>Minami Odori Clinic</v>
      </c>
      <c r="C74" s="46" t="str">
        <f>VLOOKUP($A74,請求書等医療機関一覧用!$B:$BA,C$5,FALSE)</f>
        <v>Takezono</v>
      </c>
      <c r="D74" s="46" t="str">
        <f>VLOOKUP($A74,請求書等医療機関一覧用!$B:$AO,D$5,FALSE)</f>
        <v>851-3697</v>
      </c>
      <c r="E74" s="46" t="str">
        <f>IF(VLOOKUP($A74,請求書等医療機関一覧用!$B:$AO,E$5,FALSE)="○","R","")</f>
        <v>R</v>
      </c>
      <c r="F74" s="46" t="str">
        <f>IF(VLOOKUP($A74,請求書等医療機関一覧用!$B:$AO,F$5,FALSE)="○","H","")</f>
        <v>H</v>
      </c>
      <c r="G74" s="46" t="str">
        <f>IF(VLOOKUP($A74,請求書等医療機関一覧用!$B:$AO,G$5,FALSE)="○","P","")</f>
        <v>P</v>
      </c>
      <c r="H74" s="46" t="str">
        <f>IF(VLOOKUP($A74,請求書等医療機関一覧用!$B:$AO,H$5,FALSE)="○","B","")</f>
        <v>B</v>
      </c>
      <c r="I74" s="46" t="str">
        <f>IF(VLOOKUP($A74,請求書等医療機関一覧用!$B:$AO,I$5,FALSE)="○","5/1","")</f>
        <v>5/1</v>
      </c>
      <c r="J74" s="46" t="str">
        <f>IF(VLOOKUP($A74,請求書等医療機関一覧用!$B:$AO,J$5,FALSE)="○","BCG","")</f>
        <v>BCG</v>
      </c>
      <c r="K74" s="46" t="str">
        <f>IF(VLOOKUP($A74,請求書等医療機関一覧用!$B:$AO,K$5,FALSE)="○","MR","")</f>
        <v>MR</v>
      </c>
      <c r="L74" s="46" t="str">
        <f>IF(VLOOKUP($A74,請求書等医療機関一覧用!$B:$AO,L$5,FALSE)="○","CP","")</f>
        <v>CP</v>
      </c>
      <c r="M74" s="46" t="str">
        <f>IF(VLOOKUP($A74,請求書等医療機関一覧用!$B:$AO,M$5,FALSE)="○","JE","")</f>
        <v>JE</v>
      </c>
      <c r="N74" s="46" t="str">
        <f>IF(VLOOKUP($A74,請求書等医療機関一覧用!$B:$AO,N$5,FALSE)="○","DT","")</f>
        <v>DT</v>
      </c>
      <c r="O74" s="46" t="str">
        <f>IF(VLOOKUP($A74,請求書等医療機関一覧用!$B:$AO,O$5,FALSE)="○","ＨPV","")</f>
        <v>ＨPV</v>
      </c>
      <c r="P74" s="46" t="str">
        <f>IF(VLOOKUP($A74,請求書等医療機関一覧用!$B:$AO,P$5,FALSE)="○","RS","")</f>
        <v/>
      </c>
      <c r="Q74" s="326" t="str">
        <f>IF(VLOOKUP($A74,請求書等医療機関一覧用!$B:$AO,Q$5,FALSE)="○","IV","")</f>
        <v>IV</v>
      </c>
      <c r="R74" s="326" t="str">
        <f>IF(VLOOKUP($A74,請求書等医療機関一覧用!$B:$AO,R$5,FALSE)="○","LAV","")</f>
        <v>LAV</v>
      </c>
      <c r="S74" s="46" t="str">
        <f>IF(VLOOKUP($A74,請求書等医療機関一覧用!$B:$AO,S$5,FALSE)="○","Mu","")</f>
        <v>Mu</v>
      </c>
      <c r="T74" s="46" t="str">
        <f>IF(VLOOKUP($A74,請求書等医療機関一覧用!$B:$AO,T$5,FALSE)="○","PE","")</f>
        <v>PE</v>
      </c>
      <c r="U74" s="46" t="str">
        <f>IF(VLOOKUP($A74,請求書等医療機関一覧用!$B:$AO,U$5,FALSE)="○","LZV","")</f>
        <v>LZV</v>
      </c>
      <c r="V74" s="46" t="str">
        <f>IF(VLOOKUP($A74,請求書等医療機関一覧用!$B:$AO,V$5,FALSE)="○","inact","")</f>
        <v>inact</v>
      </c>
      <c r="W74" s="326" t="str">
        <f>IF(VLOOKUP($A74,請求書等医療機関一覧用!$B:$AO,W$5,FALSE)="○","F","")</f>
        <v>F</v>
      </c>
      <c r="X74" s="326" t="str">
        <f>IF(VLOOKUP($A74,請求書等医療機関一覧用!$B:$AO,X$5,FALSE)="○","HDF","")</f>
        <v>HDF</v>
      </c>
      <c r="Y74" s="46" t="str">
        <f>IF(VLOOKUP($A74,請求書等医療機関一覧用!$B:$AO,Y$5,FALSE)="○","C","")</f>
        <v/>
      </c>
      <c r="Z74" s="38" t="str">
        <f>IF(VLOOKUP($A74,請求書等医療機関一覧用!$B:$BC,Z$5,FALSE)="","",VLOOKUP($A74,請求書等医療機関一覧用!$B:$BC,Z$5,FALSE))</f>
        <v>English/German</v>
      </c>
      <c r="AA74">
        <f t="shared" si="2"/>
        <v>37</v>
      </c>
    </row>
    <row r="75" spans="1:28" ht="30" customHeight="1">
      <c r="A75" s="43" t="s">
        <v>612</v>
      </c>
      <c r="B75" s="37" t="str">
        <f>VLOOKUP($A75,請求書等医療機関一覧用!$B:$AR,B$5,FALSE)</f>
        <v>Miyazaki Pain Clinic Internal Medicine</v>
      </c>
      <c r="C75" s="46" t="str">
        <f>VLOOKUP($A75,請求書等医療機関一覧用!$B:$BA,C$5,FALSE)</f>
        <v>Uenomuro</v>
      </c>
      <c r="D75" s="46" t="str">
        <f>VLOOKUP($A75,請求書等医療機関一覧用!$B:$AO,D$5,FALSE)</f>
        <v>886-3070</v>
      </c>
      <c r="E75" s="46" t="str">
        <f>IF(VLOOKUP($A75,請求書等医療機関一覧用!$B:$AO,E$5,FALSE)="○","R","")</f>
        <v/>
      </c>
      <c r="F75" s="46" t="str">
        <f>IF(VLOOKUP($A75,請求書等医療機関一覧用!$B:$AO,F$5,FALSE)="○","H","")</f>
        <v/>
      </c>
      <c r="G75" s="46" t="str">
        <f>IF(VLOOKUP($A75,請求書等医療機関一覧用!$B:$AO,G$5,FALSE)="○","P","")</f>
        <v/>
      </c>
      <c r="H75" s="46" t="str">
        <f>IF(VLOOKUP($A75,請求書等医療機関一覧用!$B:$AO,H$5,FALSE)="○","B","")</f>
        <v/>
      </c>
      <c r="I75" s="46" t="str">
        <f>IF(VLOOKUP($A75,請求書等医療機関一覧用!$B:$AO,I$5,FALSE)="○","5/1","")</f>
        <v/>
      </c>
      <c r="J75" s="46" t="str">
        <f>IF(VLOOKUP($A75,請求書等医療機関一覧用!$B:$AO,J$5,FALSE)="○","BCG","")</f>
        <v/>
      </c>
      <c r="K75" s="46" t="str">
        <f>IF(VLOOKUP($A75,請求書等医療機関一覧用!$B:$AO,K$5,FALSE)="○","MR","")</f>
        <v/>
      </c>
      <c r="L75" s="46" t="str">
        <f>IF(VLOOKUP($A75,請求書等医療機関一覧用!$B:$AO,L$5,FALSE)="○","CP","")</f>
        <v/>
      </c>
      <c r="M75" s="46" t="str">
        <f>IF(VLOOKUP($A75,請求書等医療機関一覧用!$B:$AO,M$5,FALSE)="○","JE","")</f>
        <v/>
      </c>
      <c r="N75" s="46" t="str">
        <f>IF(VLOOKUP($A75,請求書等医療機関一覧用!$B:$AO,N$5,FALSE)="○","DT","")</f>
        <v/>
      </c>
      <c r="O75" s="46" t="str">
        <f>IF(VLOOKUP($A75,請求書等医療機関一覧用!$B:$AO,O$5,FALSE)="○","ＨPV","")</f>
        <v/>
      </c>
      <c r="P75" s="46" t="str">
        <f>IF(VLOOKUP($A75,請求書等医療機関一覧用!$B:$AO,P$5,FALSE)="○","RS","")</f>
        <v/>
      </c>
      <c r="Q75" s="326" t="str">
        <f>IF(VLOOKUP($A75,請求書等医療機関一覧用!$B:$AO,Q$5,FALSE)="○","IV","")</f>
        <v>IV</v>
      </c>
      <c r="R75" s="326" t="str">
        <f>IF(VLOOKUP($A75,請求書等医療機関一覧用!$B:$AO,R$5,FALSE)="○","LAV","")</f>
        <v/>
      </c>
      <c r="S75" s="46" t="str">
        <f>IF(VLOOKUP($A75,請求書等医療機関一覧用!$B:$AO,S$5,FALSE)="○","Mu","")</f>
        <v/>
      </c>
      <c r="T75" s="46" t="str">
        <f>IF(VLOOKUP($A75,請求書等医療機関一覧用!$B:$AO,T$5,FALSE)="○","PE","")</f>
        <v>PE</v>
      </c>
      <c r="U75" s="46" t="str">
        <f>IF(VLOOKUP($A75,請求書等医療機関一覧用!$B:$AO,U$5,FALSE)="○","LZV","")</f>
        <v/>
      </c>
      <c r="V75" s="46" t="str">
        <f>IF(VLOOKUP($A75,請求書等医療機関一覧用!$B:$AO,V$5,FALSE)="○","inact","")</f>
        <v>inact</v>
      </c>
      <c r="W75" s="326" t="str">
        <f>IF(VLOOKUP($A75,請求書等医療機関一覧用!$B:$AO,W$5,FALSE)="○","F","")</f>
        <v>F</v>
      </c>
      <c r="X75" s="326" t="str">
        <f>IF(VLOOKUP($A75,請求書等医療機関一覧用!$B:$AO,X$5,FALSE)="○","HDF","")</f>
        <v/>
      </c>
      <c r="Y75" s="46" t="str">
        <f>IF(VLOOKUP($A75,請求書等医療機関一覧用!$B:$AO,Y$5,FALSE)="○","C","")</f>
        <v/>
      </c>
      <c r="Z75" s="38" t="str">
        <f>IF(VLOOKUP($A75,請求書等医療機関一覧用!$B:$BC,Z$5,FALSE)="","",VLOOKUP($A75,請求書等医療機関一覧用!$B:$BC,Z$5,FALSE))</f>
        <v>English</v>
      </c>
      <c r="AA75">
        <f t="shared" si="2"/>
        <v>38</v>
      </c>
    </row>
    <row r="76" spans="1:28" ht="30" customHeight="1">
      <c r="A76" s="43" t="s">
        <v>620</v>
      </c>
      <c r="B76" s="37" t="str">
        <f>VLOOKUP($A76,請求書等医療機関一覧用!$B:$AR,B$5,FALSE)</f>
        <v>U Clinic</v>
      </c>
      <c r="C76" s="46" t="str">
        <f>VLOOKUP($A76,請求書等医療機関一覧用!$B:$BA,C$5,FALSE)</f>
        <v>Kurakake</v>
      </c>
      <c r="D76" s="46" t="str">
        <f>VLOOKUP($A76,請求書等医療機関一覧用!$B:$AO,D$5,FALSE)</f>
        <v>850-5530</v>
      </c>
      <c r="E76" s="46" t="str">
        <f>IF(VLOOKUP($A76,請求書等医療機関一覧用!$B:$AO,E$5,FALSE)="○","R","")</f>
        <v/>
      </c>
      <c r="F76" s="46" t="str">
        <f>IF(VLOOKUP($A76,請求書等医療機関一覧用!$B:$AO,F$5,FALSE)="○","H","")</f>
        <v/>
      </c>
      <c r="G76" s="46" t="str">
        <f>IF(VLOOKUP($A76,請求書等医療機関一覧用!$B:$AO,G$5,FALSE)="○","P","")</f>
        <v/>
      </c>
      <c r="H76" s="46" t="str">
        <f>IF(VLOOKUP($A76,請求書等医療機関一覧用!$B:$AO,H$5,FALSE)="○","B","")</f>
        <v/>
      </c>
      <c r="I76" s="46" t="str">
        <f>IF(VLOOKUP($A76,請求書等医療機関一覧用!$B:$AO,I$5,FALSE)="○","5/1","")</f>
        <v/>
      </c>
      <c r="J76" s="46" t="str">
        <f>IF(VLOOKUP($A76,請求書等医療機関一覧用!$B:$AO,J$5,FALSE)="○","BCG","")</f>
        <v/>
      </c>
      <c r="K76" s="46" t="str">
        <f>IF(VLOOKUP($A76,請求書等医療機関一覧用!$B:$AO,K$5,FALSE)="○","MR","")</f>
        <v/>
      </c>
      <c r="L76" s="46" t="str">
        <f>IF(VLOOKUP($A76,請求書等医療機関一覧用!$B:$AO,L$5,FALSE)="○","CP","")</f>
        <v/>
      </c>
      <c r="M76" s="46" t="str">
        <f>IF(VLOOKUP($A76,請求書等医療機関一覧用!$B:$AO,M$5,FALSE)="○","JE","")</f>
        <v/>
      </c>
      <c r="N76" s="46" t="str">
        <f>IF(VLOOKUP($A76,請求書等医療機関一覧用!$B:$AO,N$5,FALSE)="○","DT","")</f>
        <v/>
      </c>
      <c r="O76" s="46" t="str">
        <f>IF(VLOOKUP($A76,請求書等医療機関一覧用!$B:$AO,O$5,FALSE)="○","ＨPV","")</f>
        <v/>
      </c>
      <c r="P76" s="46" t="str">
        <f>IF(VLOOKUP($A76,請求書等医療機関一覧用!$B:$AO,P$5,FALSE)="○","RS","")</f>
        <v/>
      </c>
      <c r="Q76" s="326" t="str">
        <f>IF(VLOOKUP($A76,請求書等医療機関一覧用!$B:$AO,Q$5,FALSE)="○","IV","")</f>
        <v/>
      </c>
      <c r="R76" s="326" t="str">
        <f>IF(VLOOKUP($A76,請求書等医療機関一覧用!$B:$AO,R$5,FALSE)="○","LAV","")</f>
        <v/>
      </c>
      <c r="S76" s="46" t="str">
        <f>IF(VLOOKUP($A76,請求書等医療機関一覧用!$B:$AO,S$5,FALSE)="○","Mu","")</f>
        <v/>
      </c>
      <c r="T76" s="46" t="str">
        <f>IF(VLOOKUP($A76,請求書等医療機関一覧用!$B:$AO,T$5,FALSE)="○","PE","")</f>
        <v>PE</v>
      </c>
      <c r="U76" s="46" t="str">
        <f>IF(VLOOKUP($A76,請求書等医療機関一覧用!$B:$AO,U$5,FALSE)="○","LZV","")</f>
        <v/>
      </c>
      <c r="V76" s="46" t="str">
        <f>IF(VLOOKUP($A76,請求書等医療機関一覧用!$B:$AO,V$5,FALSE)="○","inact","")</f>
        <v>inact</v>
      </c>
      <c r="W76" s="326" t="str">
        <f>IF(VLOOKUP($A76,請求書等医療機関一覧用!$B:$AO,W$5,FALSE)="○","F","")</f>
        <v>F</v>
      </c>
      <c r="X76" s="326" t="str">
        <f>IF(VLOOKUP($A76,請求書等医療機関一覧用!$B:$AO,X$5,FALSE)="○","HDF","")</f>
        <v>HDF</v>
      </c>
      <c r="Y76" s="46" t="str">
        <f>IF(VLOOKUP($A76,請求書等医療機関一覧用!$B:$AO,Y$5,FALSE)="○","C","")</f>
        <v>C</v>
      </c>
      <c r="Z76" s="38" t="str">
        <f>IF(VLOOKUP($A76,請求書等医療機関一覧用!$B:$BC,Z$5,FALSE)="","",VLOOKUP($A76,請求書等医療機関一覧用!$B:$BC,Z$5,FALSE))</f>
        <v>English</v>
      </c>
      <c r="AA76">
        <f t="shared" si="2"/>
        <v>39</v>
      </c>
    </row>
    <row r="77" spans="1:28" ht="30" customHeight="1">
      <c r="A77" s="43" t="s">
        <v>622</v>
      </c>
      <c r="B77" s="37" t="str">
        <f>VLOOKUP($A77,請求書等医療機関一覧用!$B:$AR,B$5,FALSE)</f>
        <v>Ryuseidai Children's Clinic</v>
      </c>
      <c r="C77" s="46" t="str">
        <f>VLOOKUP($A77,請求書等医療機関一覧用!$B:$BA,C$5,FALSE)</f>
        <v>Ryuseidai</v>
      </c>
      <c r="D77" s="46" t="str">
        <f>VLOOKUP($A77,請求書等医療機関一覧用!$B:$AO,D$5,FALSE)</f>
        <v>896-5666</v>
      </c>
      <c r="E77" s="46" t="str">
        <f>IF(VLOOKUP($A77,請求書等医療機関一覧用!$B:$AO,E$5,FALSE)="○","R","")</f>
        <v>R</v>
      </c>
      <c r="F77" s="46" t="str">
        <f>IF(VLOOKUP($A77,請求書等医療機関一覧用!$B:$AO,F$5,FALSE)="○","H","")</f>
        <v>H</v>
      </c>
      <c r="G77" s="46" t="str">
        <f>IF(VLOOKUP($A77,請求書等医療機関一覧用!$B:$AO,G$5,FALSE)="○","P","")</f>
        <v>P</v>
      </c>
      <c r="H77" s="46" t="str">
        <f>IF(VLOOKUP($A77,請求書等医療機関一覧用!$B:$AO,H$5,FALSE)="○","B","")</f>
        <v>B</v>
      </c>
      <c r="I77" s="46" t="str">
        <f>IF(VLOOKUP($A77,請求書等医療機関一覧用!$B:$AO,I$5,FALSE)="○","5/1","")</f>
        <v>5/1</v>
      </c>
      <c r="J77" s="46" t="str">
        <f>IF(VLOOKUP($A77,請求書等医療機関一覧用!$B:$AO,J$5,FALSE)="○","BCG","")</f>
        <v>BCG</v>
      </c>
      <c r="K77" s="46" t="str">
        <f>IF(VLOOKUP($A77,請求書等医療機関一覧用!$B:$AO,K$5,FALSE)="○","MR","")</f>
        <v>MR</v>
      </c>
      <c r="L77" s="46" t="str">
        <f>IF(VLOOKUP($A77,請求書等医療機関一覧用!$B:$AO,L$5,FALSE)="○","CP","")</f>
        <v>CP</v>
      </c>
      <c r="M77" s="46" t="str">
        <f>IF(VLOOKUP($A77,請求書等医療機関一覧用!$B:$AO,M$5,FALSE)="○","JE","")</f>
        <v>JE</v>
      </c>
      <c r="N77" s="46" t="str">
        <f>IF(VLOOKUP($A77,請求書等医療機関一覧用!$B:$AO,N$5,FALSE)="○","DT","")</f>
        <v>DT</v>
      </c>
      <c r="O77" s="46" t="str">
        <f>IF(VLOOKUP($A77,請求書等医療機関一覧用!$B:$AO,O$5,FALSE)="○","ＨPV","")</f>
        <v>ＨPV</v>
      </c>
      <c r="P77" s="46" t="str">
        <f>IF(VLOOKUP($A77,請求書等医療機関一覧用!$B:$AO,P$5,FALSE)="○","RS","")</f>
        <v/>
      </c>
      <c r="Q77" s="326" t="str">
        <f>IF(VLOOKUP($A77,請求書等医療機関一覧用!$B:$AO,Q$5,FALSE)="○","IV","")</f>
        <v>IV</v>
      </c>
      <c r="R77" s="326" t="str">
        <f>IF(VLOOKUP($A77,請求書等医療機関一覧用!$B:$AO,R$5,FALSE)="○","LAV","")</f>
        <v>LAV</v>
      </c>
      <c r="S77" s="46" t="str">
        <f>IF(VLOOKUP($A77,請求書等医療機関一覧用!$B:$AO,S$5,FALSE)="○","Mu","")</f>
        <v>Mu</v>
      </c>
      <c r="T77" s="46" t="str">
        <f>IF(VLOOKUP($A77,請求書等医療機関一覧用!$B:$AO,T$5,FALSE)="○","PE","")</f>
        <v/>
      </c>
      <c r="U77" s="46" t="str">
        <f>IF(VLOOKUP($A77,請求書等医療機関一覧用!$B:$AO,U$5,FALSE)="○","LZV","")</f>
        <v/>
      </c>
      <c r="V77" s="46" t="str">
        <f>IF(VLOOKUP($A77,請求書等医療機関一覧用!$B:$AO,V$5,FALSE)="○","inact","")</f>
        <v/>
      </c>
      <c r="W77" s="326" t="str">
        <f>IF(VLOOKUP($A77,請求書等医療機関一覧用!$B:$AO,W$5,FALSE)="○","F","")</f>
        <v/>
      </c>
      <c r="X77" s="326" t="str">
        <f>IF(VLOOKUP($A77,請求書等医療機関一覧用!$B:$AO,X$5,FALSE)="○","HDF","")</f>
        <v/>
      </c>
      <c r="Y77" s="46" t="str">
        <f>IF(VLOOKUP($A77,請求書等医療機関一覧用!$B:$AO,Y$5,FALSE)="○","C","")</f>
        <v/>
      </c>
      <c r="Z77" s="38" t="str">
        <f>IF(VLOOKUP($A77,請求書等医療機関一覧用!$B:$BC,Z$5,FALSE)="","",VLOOKUP($A77,請求書等医療機関一覧用!$B:$BC,Z$5,FALSE))</f>
        <v>English</v>
      </c>
      <c r="AA77">
        <f t="shared" si="2"/>
        <v>40</v>
      </c>
    </row>
    <row r="78" spans="1:28" ht="30" customHeight="1">
      <c r="B78" s="686" t="s">
        <v>1948</v>
      </c>
      <c r="C78" s="687"/>
      <c r="D78" s="687"/>
      <c r="E78" s="687"/>
      <c r="F78" s="687"/>
      <c r="G78" s="687"/>
      <c r="H78" s="687"/>
      <c r="I78" s="687"/>
      <c r="J78" s="687"/>
      <c r="K78" s="687"/>
      <c r="L78" s="687"/>
      <c r="M78" s="687"/>
      <c r="N78" s="687"/>
      <c r="O78" s="687"/>
      <c r="P78" s="687"/>
      <c r="Q78" s="687"/>
      <c r="R78" s="687"/>
      <c r="S78" s="687"/>
      <c r="T78" s="687"/>
      <c r="U78" s="687"/>
      <c r="V78" s="687"/>
      <c r="W78" s="687"/>
      <c r="X78" s="687"/>
      <c r="Y78" s="687"/>
      <c r="Z78" s="688"/>
      <c r="AB78" t="s">
        <v>970</v>
      </c>
    </row>
    <row r="79" spans="1:28" ht="30" customHeight="1">
      <c r="A79" s="43" t="s">
        <v>481</v>
      </c>
      <c r="B79" s="35" t="str">
        <f>VLOOKUP($A79,請求書等医療機関一覧用!$B:$AR,B$5,FALSE)</f>
        <v>Aoki Kid's Clinic</v>
      </c>
      <c r="C79" s="45" t="str">
        <f>VLOOKUP($A79,請求書等医療機関一覧用!$B:$BA,C$5,FALSE)</f>
        <v>Kenkyugakuen</v>
      </c>
      <c r="D79" s="45" t="str">
        <f>VLOOKUP($A79,請求書等医療機関一覧用!$B:$AO,D$5,FALSE)</f>
        <v>886-3315</v>
      </c>
      <c r="E79" s="45" t="str">
        <f>IF(VLOOKUP($A79,請求書等医療機関一覧用!$B:$AO,E$5,FALSE)="○","R","")</f>
        <v>R</v>
      </c>
      <c r="F79" s="45" t="str">
        <f>IF(VLOOKUP($A79,請求書等医療機関一覧用!$B:$AO,F$5,FALSE)="○","H","")</f>
        <v>H</v>
      </c>
      <c r="G79" s="45" t="str">
        <f>IF(VLOOKUP($A79,請求書等医療機関一覧用!$B:$AO,G$5,FALSE)="○","P","")</f>
        <v>P</v>
      </c>
      <c r="H79" s="45" t="str">
        <f>IF(VLOOKUP($A79,請求書等医療機関一覧用!$B:$AO,H$5,FALSE)="○","B","")</f>
        <v>B</v>
      </c>
      <c r="I79" s="45" t="str">
        <f>IF(VLOOKUP($A79,請求書等医療機関一覧用!$B:$AO,I$5,FALSE)="○","5/1","")</f>
        <v>5/1</v>
      </c>
      <c r="J79" s="45" t="str">
        <f>IF(VLOOKUP($A79,請求書等医療機関一覧用!$B:$AO,J$5,FALSE)="○","BCG","")</f>
        <v>BCG</v>
      </c>
      <c r="K79" s="45" t="str">
        <f>IF(VLOOKUP($A79,請求書等医療機関一覧用!$B:$AO,K$5,FALSE)="○","MR","")</f>
        <v>MR</v>
      </c>
      <c r="L79" s="45" t="str">
        <f>IF(VLOOKUP($A79,請求書等医療機関一覧用!$B:$AO,L$5,FALSE)="○","CP","")</f>
        <v>CP</v>
      </c>
      <c r="M79" s="45" t="str">
        <f>IF(VLOOKUP($A79,請求書等医療機関一覧用!$B:$AO,M$5,FALSE)="○","JE","")</f>
        <v>JE</v>
      </c>
      <c r="N79" s="45" t="str">
        <f>IF(VLOOKUP($A79,請求書等医療機関一覧用!$B:$AO,N$5,FALSE)="○","DT","")</f>
        <v>DT</v>
      </c>
      <c r="O79" s="45" t="str">
        <f>IF(VLOOKUP($A79,請求書等医療機関一覧用!$B:$AO,O$5,FALSE)="○","ＨPV","")</f>
        <v>ＨPV</v>
      </c>
      <c r="P79" s="45" t="str">
        <f>IF(VLOOKUP($A79,請求書等医療機関一覧用!$B:$AO,P$5,FALSE)="○","RS","")</f>
        <v/>
      </c>
      <c r="Q79" s="325" t="str">
        <f>IF(VLOOKUP($A79,請求書等医療機関一覧用!$B:$AO,Q$5,FALSE)="○","IV","")</f>
        <v>IV</v>
      </c>
      <c r="R79" s="325" t="str">
        <f>IF(VLOOKUP($A79,請求書等医療機関一覧用!$B:$AO,R$5,FALSE)="○","LAV","")</f>
        <v>LAV</v>
      </c>
      <c r="S79" s="45" t="str">
        <f>IF(VLOOKUP($A79,請求書等医療機関一覧用!$B:$AO,S$5,FALSE)="○","Mu","")</f>
        <v>Mu</v>
      </c>
      <c r="T79" s="45" t="str">
        <f>IF(VLOOKUP($A79,請求書等医療機関一覧用!$B:$AO,T$5,FALSE)="○","PE","")</f>
        <v/>
      </c>
      <c r="U79" s="45" t="str">
        <f>IF(VLOOKUP($A79,請求書等医療機関一覧用!$B:$AO,U$5,FALSE)="○","LZV","")</f>
        <v/>
      </c>
      <c r="V79" s="45" t="str">
        <f>IF(VLOOKUP($A79,請求書等医療機関一覧用!$B:$AO,V$5,FALSE)="○","inact","")</f>
        <v/>
      </c>
      <c r="W79" s="325" t="str">
        <f>IF(VLOOKUP($A79,請求書等医療機関一覧用!$B:$AO,W$5,FALSE)="○","F","")</f>
        <v/>
      </c>
      <c r="X79" s="325" t="str">
        <f>IF(VLOOKUP($A79,請求書等医療機関一覧用!$B:$AO,X$5,FALSE)="○","HDF","")</f>
        <v/>
      </c>
      <c r="Y79" s="45" t="str">
        <f>IF(VLOOKUP($A79,請求書等医療機関一覧用!$B:$AO,Y$5,FALSE)="○","C","")</f>
        <v/>
      </c>
      <c r="Z79" s="36" t="str">
        <f>IF(VLOOKUP($A79,請求書等医療機関一覧用!$B:$BC,Z$5,FALSE)="","",VLOOKUP($A79,請求書等医療機関一覧用!$B:$BC,Z$5,FALSE))</f>
        <v/>
      </c>
      <c r="AA79">
        <f t="shared" ref="AA79:AA110" si="3">ROW()-MATCH("▲",AB:AB,0)</f>
        <v>1</v>
      </c>
    </row>
    <row r="80" spans="1:28" ht="30" customHeight="1">
      <c r="A80" s="43" t="s">
        <v>1643</v>
      </c>
      <c r="B80" s="35" t="str">
        <f>VLOOKUP($A80,請求書等医療機関一覧用!$B:$AR,B$5,FALSE)</f>
        <v>Akatsuka Kid's Clinic Tsukuba</v>
      </c>
      <c r="C80" s="45" t="str">
        <f>VLOOKUP($A80,請求書等医療機関一覧用!$B:$BA,C$5,FALSE)</f>
        <v>Higashi</v>
      </c>
      <c r="D80" s="45" t="str">
        <f>VLOOKUP($A80,請求書等医療機関一覧用!$B:$AO,D$5,FALSE)</f>
        <v>860-2525</v>
      </c>
      <c r="E80" s="45" t="str">
        <f>IF(VLOOKUP($A80,請求書等医療機関一覧用!$B:$AO,E$5,FALSE)="○","R","")</f>
        <v>R</v>
      </c>
      <c r="F80" s="45" t="str">
        <f>IF(VLOOKUP($A80,請求書等医療機関一覧用!$B:$AO,F$5,FALSE)="○","H","")</f>
        <v>H</v>
      </c>
      <c r="G80" s="45" t="str">
        <f>IF(VLOOKUP($A80,請求書等医療機関一覧用!$B:$AO,G$5,FALSE)="○","P","")</f>
        <v>P</v>
      </c>
      <c r="H80" s="45" t="str">
        <f>IF(VLOOKUP($A80,請求書等医療機関一覧用!$B:$AO,H$5,FALSE)="○","B","")</f>
        <v>B</v>
      </c>
      <c r="I80" s="45" t="str">
        <f>IF(VLOOKUP($A80,請求書等医療機関一覧用!$B:$AO,I$5,FALSE)="○","5/1","")</f>
        <v>5/1</v>
      </c>
      <c r="J80" s="45" t="str">
        <f>IF(VLOOKUP($A80,請求書等医療機関一覧用!$B:$AO,J$5,FALSE)="○","BCG","")</f>
        <v>BCG</v>
      </c>
      <c r="K80" s="45" t="str">
        <f>IF(VLOOKUP($A80,請求書等医療機関一覧用!$B:$AO,K$5,FALSE)="○","MR","")</f>
        <v>MR</v>
      </c>
      <c r="L80" s="45" t="str">
        <f>IF(VLOOKUP($A80,請求書等医療機関一覧用!$B:$AO,L$5,FALSE)="○","CP","")</f>
        <v>CP</v>
      </c>
      <c r="M80" s="45" t="str">
        <f>IF(VLOOKUP($A80,請求書等医療機関一覧用!$B:$AO,M$5,FALSE)="○","JE","")</f>
        <v>JE</v>
      </c>
      <c r="N80" s="45" t="str">
        <f>IF(VLOOKUP($A80,請求書等医療機関一覧用!$B:$AO,N$5,FALSE)="○","DT","")</f>
        <v>DT</v>
      </c>
      <c r="O80" s="45" t="str">
        <f>IF(VLOOKUP($A80,請求書等医療機関一覧用!$B:$AO,O$5,FALSE)="○","ＨPV","")</f>
        <v>ＨPV</v>
      </c>
      <c r="P80" s="45" t="str">
        <f>IF(VLOOKUP($A80,請求書等医療機関一覧用!$B:$AO,P$5,FALSE)="○","RS","")</f>
        <v/>
      </c>
      <c r="Q80" s="325" t="str">
        <f>IF(VLOOKUP($A80,請求書等医療機関一覧用!$B:$AO,Q$5,FALSE)="○","IV","")</f>
        <v>IV</v>
      </c>
      <c r="R80" s="325" t="str">
        <f>IF(VLOOKUP($A80,請求書等医療機関一覧用!$B:$AO,R$5,FALSE)="○","LAV","")</f>
        <v>LAV</v>
      </c>
      <c r="S80" s="45" t="str">
        <f>IF(VLOOKUP($A80,請求書等医療機関一覧用!$B:$AO,S$5,FALSE)="○","Mu","")</f>
        <v>Mu</v>
      </c>
      <c r="T80" s="45" t="str">
        <f>IF(VLOOKUP($A80,請求書等医療機関一覧用!$B:$AO,T$5,FALSE)="○","PE","")</f>
        <v/>
      </c>
      <c r="U80" s="45" t="str">
        <f>IF(VLOOKUP($A80,請求書等医療機関一覧用!$B:$AO,U$5,FALSE)="○","LZV","")</f>
        <v/>
      </c>
      <c r="V80" s="45" t="str">
        <f>IF(VLOOKUP($A80,請求書等医療機関一覧用!$B:$AO,V$5,FALSE)="○","inact","")</f>
        <v/>
      </c>
      <c r="W80" s="325" t="str">
        <f>IF(VLOOKUP($A80,請求書等医療機関一覧用!$B:$AO,W$5,FALSE)="○","F","")</f>
        <v/>
      </c>
      <c r="X80" s="325" t="str">
        <f>IF(VLOOKUP($A80,請求書等医療機関一覧用!$B:$AO,X$5,FALSE)="○","HDF","")</f>
        <v/>
      </c>
      <c r="Y80" s="45" t="str">
        <f>IF(VLOOKUP($A80,請求書等医療機関一覧用!$B:$AO,Y$5,FALSE)="○","C","")</f>
        <v/>
      </c>
      <c r="Z80" s="36" t="str">
        <f>IF(VLOOKUP($A80,請求書等医療機関一覧用!$B:$BC,Z$5,FALSE)="","",VLOOKUP($A80,請求書等医療機関一覧用!$B:$BC,Z$5,FALSE))</f>
        <v/>
      </c>
      <c r="AA80">
        <f t="shared" si="3"/>
        <v>2</v>
      </c>
    </row>
    <row r="81" spans="1:27" ht="30" customHeight="1">
      <c r="A81" s="43" t="s">
        <v>485</v>
      </c>
      <c r="B81" s="35" t="str">
        <f>VLOOKUP($A81,請求書等医療機関一覧用!$B:$AR,B$5,FALSE)</f>
        <v>Amagai Orthopedics Clinic</v>
      </c>
      <c r="C81" s="45" t="str">
        <f>VLOOKUP($A81,請求書等医療機関一覧用!$B:$BA,C$5,FALSE)</f>
        <v>Hanari</v>
      </c>
      <c r="D81" s="45" t="str">
        <f>VLOOKUP($A81,請求書等医療機関一覧用!$B:$AO,D$5,FALSE)</f>
        <v>839-9151</v>
      </c>
      <c r="E81" s="45" t="str">
        <f>IF(VLOOKUP($A81,請求書等医療機関一覧用!$B:$AO,E$5,FALSE)="○","R","")</f>
        <v/>
      </c>
      <c r="F81" s="45" t="str">
        <f>IF(VLOOKUP($A81,請求書等医療機関一覧用!$B:$AO,F$5,FALSE)="○","H","")</f>
        <v/>
      </c>
      <c r="G81" s="45" t="str">
        <f>IF(VLOOKUP($A81,請求書等医療機関一覧用!$B:$AO,G$5,FALSE)="○","P","")</f>
        <v/>
      </c>
      <c r="H81" s="45" t="str">
        <f>IF(VLOOKUP($A81,請求書等医療機関一覧用!$B:$AO,H$5,FALSE)="○","B","")</f>
        <v/>
      </c>
      <c r="I81" s="45" t="str">
        <f>IF(VLOOKUP($A81,請求書等医療機関一覧用!$B:$AO,I$5,FALSE)="○","5/1","")</f>
        <v/>
      </c>
      <c r="J81" s="45" t="str">
        <f>IF(VLOOKUP($A81,請求書等医療機関一覧用!$B:$AO,J$5,FALSE)="○","BCG","")</f>
        <v/>
      </c>
      <c r="K81" s="45" t="str">
        <f>IF(VLOOKUP($A81,請求書等医療機関一覧用!$B:$AO,K$5,FALSE)="○","MR","")</f>
        <v/>
      </c>
      <c r="L81" s="45" t="str">
        <f>IF(VLOOKUP($A81,請求書等医療機関一覧用!$B:$AO,L$5,FALSE)="○","CP","")</f>
        <v/>
      </c>
      <c r="M81" s="45" t="str">
        <f>IF(VLOOKUP($A81,請求書等医療機関一覧用!$B:$AO,M$5,FALSE)="○","JE","")</f>
        <v/>
      </c>
      <c r="N81" s="45" t="str">
        <f>IF(VLOOKUP($A81,請求書等医療機関一覧用!$B:$AO,N$5,FALSE)="○","DT","")</f>
        <v/>
      </c>
      <c r="O81" s="45" t="str">
        <f>IF(VLOOKUP($A81,請求書等医療機関一覧用!$B:$AO,O$5,FALSE)="○","ＨPV","")</f>
        <v/>
      </c>
      <c r="P81" s="45" t="str">
        <f>IF(VLOOKUP($A81,請求書等医療機関一覧用!$B:$AO,P$5,FALSE)="○","RS","")</f>
        <v/>
      </c>
      <c r="Q81" s="325" t="str">
        <f>IF(VLOOKUP($A81,請求書等医療機関一覧用!$B:$AO,Q$5,FALSE)="○","IV","")</f>
        <v/>
      </c>
      <c r="R81" s="325" t="str">
        <f>IF(VLOOKUP($A81,請求書等医療機関一覧用!$B:$AO,R$5,FALSE)="○","LAV","")</f>
        <v/>
      </c>
      <c r="S81" s="45" t="str">
        <f>IF(VLOOKUP($A81,請求書等医療機関一覧用!$B:$AO,S$5,FALSE)="○","Mu","")</f>
        <v/>
      </c>
      <c r="T81" s="45" t="str">
        <f>IF(VLOOKUP($A81,請求書等医療機関一覧用!$B:$AO,T$5,FALSE)="○","PE","")</f>
        <v/>
      </c>
      <c r="U81" s="45" t="str">
        <f>IF(VLOOKUP($A81,請求書等医療機関一覧用!$B:$AO,U$5,FALSE)="○","LZV","")</f>
        <v/>
      </c>
      <c r="V81" s="45" t="str">
        <f>IF(VLOOKUP($A81,請求書等医療機関一覧用!$B:$AO,V$5,FALSE)="○","inact","")</f>
        <v/>
      </c>
      <c r="W81" s="325" t="str">
        <f>IF(VLOOKUP($A81,請求書等医療機関一覧用!$B:$AO,W$5,FALSE)="○","F","")</f>
        <v>F</v>
      </c>
      <c r="X81" s="325" t="str">
        <f>IF(VLOOKUP($A81,請求書等医療機関一覧用!$B:$AO,X$5,FALSE)="○","HDF","")</f>
        <v/>
      </c>
      <c r="Y81" s="45" t="str">
        <f>IF(VLOOKUP($A81,請求書等医療機関一覧用!$B:$AO,Y$5,FALSE)="○","C","")</f>
        <v/>
      </c>
      <c r="Z81" s="36" t="str">
        <f>IF(VLOOKUP($A81,請求書等医療機関一覧用!$B:$BC,Z$5,FALSE)="","",VLOOKUP($A81,請求書等医療機関一覧用!$B:$BC,Z$5,FALSE))</f>
        <v/>
      </c>
      <c r="AA81">
        <f t="shared" si="3"/>
        <v>3</v>
      </c>
    </row>
    <row r="82" spans="1:27" ht="30" customHeight="1">
      <c r="A82" s="43" t="s">
        <v>486</v>
      </c>
      <c r="B82" s="35" t="str">
        <f>VLOOKUP($A82,請求書等医療機関一覧用!$B:$AR,B$5,FALSE)</f>
        <v>Arita　Clinic</v>
      </c>
      <c r="C82" s="45" t="str">
        <f>VLOOKUP($A82,請求書等医療機関一覧用!$B:$BA,C$5,FALSE)</f>
        <v>Onozaki</v>
      </c>
      <c r="D82" s="45" t="str">
        <f>VLOOKUP($A82,請求書等医療機関一覧用!$B:$AO,D$5,FALSE)</f>
        <v>828-6339</v>
      </c>
      <c r="E82" s="45" t="str">
        <f>IF(VLOOKUP($A82,請求書等医療機関一覧用!$B:$AO,E$5,FALSE)="○","R","")</f>
        <v/>
      </c>
      <c r="F82" s="45" t="str">
        <f>IF(VLOOKUP($A82,請求書等医療機関一覧用!$B:$AO,F$5,FALSE)="○","H","")</f>
        <v/>
      </c>
      <c r="G82" s="45" t="str">
        <f>IF(VLOOKUP($A82,請求書等医療機関一覧用!$B:$AO,G$5,FALSE)="○","P","")</f>
        <v/>
      </c>
      <c r="H82" s="45" t="str">
        <f>IF(VLOOKUP($A82,請求書等医療機関一覧用!$B:$AO,H$5,FALSE)="○","B","")</f>
        <v/>
      </c>
      <c r="I82" s="45" t="str">
        <f>IF(VLOOKUP($A82,請求書等医療機関一覧用!$B:$AO,I$5,FALSE)="○","5/1","")</f>
        <v/>
      </c>
      <c r="J82" s="45" t="str">
        <f>IF(VLOOKUP($A82,請求書等医療機関一覧用!$B:$AO,J$5,FALSE)="○","BCG","")</f>
        <v/>
      </c>
      <c r="K82" s="45" t="str">
        <f>IF(VLOOKUP($A82,請求書等医療機関一覧用!$B:$AO,K$5,FALSE)="○","MR","")</f>
        <v/>
      </c>
      <c r="L82" s="45" t="str">
        <f>IF(VLOOKUP($A82,請求書等医療機関一覧用!$B:$AO,L$5,FALSE)="○","CP","")</f>
        <v/>
      </c>
      <c r="M82" s="45" t="str">
        <f>IF(VLOOKUP($A82,請求書等医療機関一覧用!$B:$AO,M$5,FALSE)="○","JE","")</f>
        <v>JE</v>
      </c>
      <c r="N82" s="45" t="str">
        <f>IF(VLOOKUP($A82,請求書等医療機関一覧用!$B:$AO,N$5,FALSE)="○","DT","")</f>
        <v>DT</v>
      </c>
      <c r="O82" s="45" t="str">
        <f>IF(VLOOKUP($A82,請求書等医療機関一覧用!$B:$AO,O$5,FALSE)="○","ＨPV","")</f>
        <v>ＨPV</v>
      </c>
      <c r="P82" s="45" t="str">
        <f>IF(VLOOKUP($A82,請求書等医療機関一覧用!$B:$AO,P$5,FALSE)="○","RS","")</f>
        <v/>
      </c>
      <c r="Q82" s="325" t="str">
        <f>IF(VLOOKUP($A82,請求書等医療機関一覧用!$B:$AO,Q$5,FALSE)="○","IV","")</f>
        <v>IV</v>
      </c>
      <c r="R82" s="325" t="str">
        <f>IF(VLOOKUP($A82,請求書等医療機関一覧用!$B:$AO,R$5,FALSE)="○","LAV","")</f>
        <v/>
      </c>
      <c r="S82" s="45" t="str">
        <f>IF(VLOOKUP($A82,請求書等医療機関一覧用!$B:$AO,S$5,FALSE)="○","Mu","")</f>
        <v/>
      </c>
      <c r="T82" s="45" t="str">
        <f>IF(VLOOKUP($A82,請求書等医療機関一覧用!$B:$AO,T$5,FALSE)="○","PE","")</f>
        <v>PE</v>
      </c>
      <c r="U82" s="45" t="str">
        <f>IF(VLOOKUP($A82,請求書等医療機関一覧用!$B:$AO,U$5,FALSE)="○","LZV","")</f>
        <v>LZV</v>
      </c>
      <c r="V82" s="45" t="str">
        <f>IF(VLOOKUP($A82,請求書等医療機関一覧用!$B:$AO,V$5,FALSE)="○","inact","")</f>
        <v>inact</v>
      </c>
      <c r="W82" s="325" t="str">
        <f>IF(VLOOKUP($A82,請求書等医療機関一覧用!$B:$AO,W$5,FALSE)="○","F","")</f>
        <v>F</v>
      </c>
      <c r="X82" s="325" t="str">
        <f>IF(VLOOKUP($A82,請求書等医療機関一覧用!$B:$AO,X$5,FALSE)="○","HDF","")</f>
        <v>HDF</v>
      </c>
      <c r="Y82" s="45" t="str">
        <f>IF(VLOOKUP($A82,請求書等医療機関一覧用!$B:$AO,Y$5,FALSE)="○","C","")</f>
        <v>C</v>
      </c>
      <c r="Z82" s="36" t="str">
        <f>IF(VLOOKUP($A82,請求書等医療機関一覧用!$B:$BC,Z$5,FALSE)="","",VLOOKUP($A82,請求書等医療機関一覧用!$B:$BC,Z$5,FALSE))</f>
        <v>English</v>
      </c>
      <c r="AA82">
        <f t="shared" si="3"/>
        <v>4</v>
      </c>
    </row>
    <row r="83" spans="1:27" ht="30" customHeight="1">
      <c r="A83" s="43" t="s">
        <v>491</v>
      </c>
      <c r="B83" s="35" t="str">
        <f>VLOOKUP($A83,請求書等医療機関一覧用!$B:$AR,B$5,FALSE)</f>
        <v>Ikeno Clinic</v>
      </c>
      <c r="C83" s="45" t="str">
        <f>VLOOKUP($A83,請求書等医療機関一覧用!$B:$BA,C$5,FALSE)</f>
        <v>Koyadai</v>
      </c>
      <c r="D83" s="45" t="str">
        <f>VLOOKUP($A83,請求書等医療機関一覧用!$B:$AO,D$5,FALSE)</f>
        <v>838-2700</v>
      </c>
      <c r="E83" s="45" t="str">
        <f>IF(VLOOKUP($A83,請求書等医療機関一覧用!$B:$AO,E$5,FALSE)="○","R","")</f>
        <v>R</v>
      </c>
      <c r="F83" s="45" t="str">
        <f>IF(VLOOKUP($A83,請求書等医療機関一覧用!$B:$AO,F$5,FALSE)="○","H","")</f>
        <v/>
      </c>
      <c r="G83" s="45" t="str">
        <f>IF(VLOOKUP($A83,請求書等医療機関一覧用!$B:$AO,G$5,FALSE)="○","P","")</f>
        <v>P</v>
      </c>
      <c r="H83" s="45" t="str">
        <f>IF(VLOOKUP($A83,請求書等医療機関一覧用!$B:$AO,H$5,FALSE)="○","B","")</f>
        <v>B</v>
      </c>
      <c r="I83" s="45" t="str">
        <f>IF(VLOOKUP($A83,請求書等医療機関一覧用!$B:$AO,I$5,FALSE)="○","5/1","")</f>
        <v>5/1</v>
      </c>
      <c r="J83" s="45" t="str">
        <f>IF(VLOOKUP($A83,請求書等医療機関一覧用!$B:$AO,J$5,FALSE)="○","BCG","")</f>
        <v>BCG</v>
      </c>
      <c r="K83" s="45" t="str">
        <f>IF(VLOOKUP($A83,請求書等医療機関一覧用!$B:$AO,K$5,FALSE)="○","MR","")</f>
        <v>MR</v>
      </c>
      <c r="L83" s="45" t="str">
        <f>IF(VLOOKUP($A83,請求書等医療機関一覧用!$B:$AO,L$5,FALSE)="○","CP","")</f>
        <v>CP</v>
      </c>
      <c r="M83" s="45" t="str">
        <f>IF(VLOOKUP($A83,請求書等医療機関一覧用!$B:$AO,M$5,FALSE)="○","JE","")</f>
        <v>JE</v>
      </c>
      <c r="N83" s="45" t="str">
        <f>IF(VLOOKUP($A83,請求書等医療機関一覧用!$B:$AO,N$5,FALSE)="○","DT","")</f>
        <v>DT</v>
      </c>
      <c r="O83" s="45" t="str">
        <f>IF(VLOOKUP($A83,請求書等医療機関一覧用!$B:$AO,O$5,FALSE)="○","ＨPV","")</f>
        <v>ＨPV</v>
      </c>
      <c r="P83" s="45" t="str">
        <f>IF(VLOOKUP($A83,請求書等医療機関一覧用!$B:$AO,P$5,FALSE)="○","RS","")</f>
        <v/>
      </c>
      <c r="Q83" s="325" t="str">
        <f>IF(VLOOKUP($A83,請求書等医療機関一覧用!$B:$AO,Q$5,FALSE)="○","IV","")</f>
        <v>IV</v>
      </c>
      <c r="R83" s="325" t="str">
        <f>IF(VLOOKUP($A83,請求書等医療機関一覧用!$B:$AO,R$5,FALSE)="○","LAV","")</f>
        <v>LAV</v>
      </c>
      <c r="S83" s="45" t="str">
        <f>IF(VLOOKUP($A83,請求書等医療機関一覧用!$B:$AO,S$5,FALSE)="○","Mu","")</f>
        <v>Mu</v>
      </c>
      <c r="T83" s="45" t="str">
        <f>IF(VLOOKUP($A83,請求書等医療機関一覧用!$B:$AO,T$5,FALSE)="○","PE","")</f>
        <v>PE</v>
      </c>
      <c r="U83" s="45" t="str">
        <f>IF(VLOOKUP($A83,請求書等医療機関一覧用!$B:$AO,U$5,FALSE)="○","LZV","")</f>
        <v>LZV</v>
      </c>
      <c r="V83" s="45" t="str">
        <f>IF(VLOOKUP($A83,請求書等医療機関一覧用!$B:$AO,V$5,FALSE)="○","inact","")</f>
        <v>inact</v>
      </c>
      <c r="W83" s="325" t="str">
        <f>IF(VLOOKUP($A83,請求書等医療機関一覧用!$B:$AO,W$5,FALSE)="○","F","")</f>
        <v>F</v>
      </c>
      <c r="X83" s="325" t="str">
        <f>IF(VLOOKUP($A83,請求書等医療機関一覧用!$B:$AO,X$5,FALSE)="○","HDF","")</f>
        <v>HDF</v>
      </c>
      <c r="Y83" s="45" t="str">
        <f>IF(VLOOKUP($A83,請求書等医療機関一覧用!$B:$AO,Y$5,FALSE)="○","C","")</f>
        <v>C</v>
      </c>
      <c r="Z83" s="36" t="str">
        <f>IF(VLOOKUP($A83,請求書等医療機関一覧用!$B:$BC,Z$5,FALSE)="","",VLOOKUP($A83,請求書等医療機関一覧用!$B:$BC,Z$5,FALSE))</f>
        <v/>
      </c>
      <c r="AA83">
        <f t="shared" si="3"/>
        <v>5</v>
      </c>
    </row>
    <row r="84" spans="1:27" ht="30" customHeight="1">
      <c r="A84" s="43" t="s">
        <v>494</v>
      </c>
      <c r="B84" s="35" t="str">
        <f>VLOOKUP($A84,請求書等医療機関一覧用!$B:$AR,B$5,FALSE)</f>
        <v>Ito E.N.T. Clinic</v>
      </c>
      <c r="C84" s="45" t="str">
        <f>VLOOKUP($A84,請求書等医療機関一覧用!$B:$BA,C$5,FALSE)</f>
        <v>Midorino</v>
      </c>
      <c r="D84" s="45" t="str">
        <f>VLOOKUP($A84,請求書等医療機関一覧用!$B:$AO,D$5,FALSE)</f>
        <v>896-8733</v>
      </c>
      <c r="E84" s="45" t="str">
        <f>IF(VLOOKUP($A84,請求書等医療機関一覧用!$B:$AO,E$5,FALSE)="○","R","")</f>
        <v>R</v>
      </c>
      <c r="F84" s="45" t="str">
        <f>IF(VLOOKUP($A84,請求書等医療機関一覧用!$B:$AO,F$5,FALSE)="○","H","")</f>
        <v>H</v>
      </c>
      <c r="G84" s="45" t="str">
        <f>IF(VLOOKUP($A84,請求書等医療機関一覧用!$B:$AO,G$5,FALSE)="○","P","")</f>
        <v>P</v>
      </c>
      <c r="H84" s="45" t="str">
        <f>IF(VLOOKUP($A84,請求書等医療機関一覧用!$B:$AO,H$5,FALSE)="○","B","")</f>
        <v>B</v>
      </c>
      <c r="I84" s="45" t="str">
        <f>IF(VLOOKUP($A84,請求書等医療機関一覧用!$B:$AO,I$5,FALSE)="○","5/1","")</f>
        <v>5/1</v>
      </c>
      <c r="J84" s="45" t="str">
        <f>IF(VLOOKUP($A84,請求書等医療機関一覧用!$B:$AO,J$5,FALSE)="○","BCG","")</f>
        <v>BCG</v>
      </c>
      <c r="K84" s="45" t="str">
        <f>IF(VLOOKUP($A84,請求書等医療機関一覧用!$B:$AO,K$5,FALSE)="○","MR","")</f>
        <v>MR</v>
      </c>
      <c r="L84" s="45" t="str">
        <f>IF(VLOOKUP($A84,請求書等医療機関一覧用!$B:$AO,L$5,FALSE)="○","CP","")</f>
        <v>CP</v>
      </c>
      <c r="M84" s="45" t="str">
        <f>IF(VLOOKUP($A84,請求書等医療機関一覧用!$B:$AO,M$5,FALSE)="○","JE","")</f>
        <v>JE</v>
      </c>
      <c r="N84" s="45" t="str">
        <f>IF(VLOOKUP($A84,請求書等医療機関一覧用!$B:$AO,N$5,FALSE)="○","DT","")</f>
        <v>DT</v>
      </c>
      <c r="O84" s="45" t="str">
        <f>IF(VLOOKUP($A84,請求書等医療機関一覧用!$B:$AO,O$5,FALSE)="○","ＨPV","")</f>
        <v>ＨPV</v>
      </c>
      <c r="P84" s="45" t="str">
        <f>IF(VLOOKUP($A84,請求書等医療機関一覧用!$B:$AO,P$5,FALSE)="○","RS","")</f>
        <v/>
      </c>
      <c r="Q84" s="325" t="str">
        <f>IF(VLOOKUP($A84,請求書等医療機関一覧用!$B:$AO,Q$5,FALSE)="○","IV","")</f>
        <v>IV</v>
      </c>
      <c r="R84" s="325" t="str">
        <f>IF(VLOOKUP($A84,請求書等医療機関一覧用!$B:$AO,R$5,FALSE)="○","LAV","")</f>
        <v>LAV</v>
      </c>
      <c r="S84" s="45" t="str">
        <f>IF(VLOOKUP($A84,請求書等医療機関一覧用!$B:$AO,S$5,FALSE)="○","Mu","")</f>
        <v>Mu</v>
      </c>
      <c r="T84" s="45" t="str">
        <f>IF(VLOOKUP($A84,請求書等医療機関一覧用!$B:$AO,T$5,FALSE)="○","PE","")</f>
        <v>PE</v>
      </c>
      <c r="U84" s="45" t="str">
        <f>IF(VLOOKUP($A84,請求書等医療機関一覧用!$B:$AO,U$5,FALSE)="○","LZV","")</f>
        <v>LZV</v>
      </c>
      <c r="V84" s="45" t="str">
        <f>IF(VLOOKUP($A84,請求書等医療機関一覧用!$B:$AO,V$5,FALSE)="○","inact","")</f>
        <v>inact</v>
      </c>
      <c r="W84" s="325" t="str">
        <f>IF(VLOOKUP($A84,請求書等医療機関一覧用!$B:$AO,W$5,FALSE)="○","F","")</f>
        <v>F</v>
      </c>
      <c r="X84" s="325" t="str">
        <f>IF(VLOOKUP($A84,請求書等医療機関一覧用!$B:$AO,X$5,FALSE)="○","HDF","")</f>
        <v>HDF</v>
      </c>
      <c r="Y84" s="45" t="str">
        <f>IF(VLOOKUP($A84,請求書等医療機関一覧用!$B:$AO,Y$5,FALSE)="○","C","")</f>
        <v/>
      </c>
      <c r="Z84" s="36" t="str">
        <f>IF(VLOOKUP($A84,請求書等医療機関一覧用!$B:$BC,Z$5,FALSE)="","",VLOOKUP($A84,請求書等医療機関一覧用!$B:$BC,Z$5,FALSE))</f>
        <v/>
      </c>
      <c r="AA84">
        <f t="shared" si="3"/>
        <v>6</v>
      </c>
    </row>
    <row r="85" spans="1:27" ht="30" customHeight="1">
      <c r="A85" s="43" t="s">
        <v>496</v>
      </c>
      <c r="B85" s="35" t="str">
        <f>VLOOKUP($A85,請求書等医療機関一覧用!$B:$AR,B$5,FALSE)</f>
        <v>Ehara Kodomo Clinic</v>
      </c>
      <c r="C85" s="45" t="str">
        <f>VLOOKUP($A85,請求書等医療機関一覧用!$B:$BA,C$5,FALSE)</f>
        <v>Yatabe</v>
      </c>
      <c r="D85" s="45" t="str">
        <f>VLOOKUP($A85,請求書等医療機関一覧用!$B:$AO,D$5,FALSE)</f>
        <v>838-0050</v>
      </c>
      <c r="E85" s="45" t="str">
        <f>IF(VLOOKUP($A85,請求書等医療機関一覧用!$B:$AO,E$5,FALSE)="○","R","")</f>
        <v>R</v>
      </c>
      <c r="F85" s="45" t="str">
        <f>IF(VLOOKUP($A85,請求書等医療機関一覧用!$B:$AO,F$5,FALSE)="○","H","")</f>
        <v/>
      </c>
      <c r="G85" s="45" t="str">
        <f>IF(VLOOKUP($A85,請求書等医療機関一覧用!$B:$AO,G$5,FALSE)="○","P","")</f>
        <v>P</v>
      </c>
      <c r="H85" s="45" t="str">
        <f>IF(VLOOKUP($A85,請求書等医療機関一覧用!$B:$AO,H$5,FALSE)="○","B","")</f>
        <v>B</v>
      </c>
      <c r="I85" s="45" t="str">
        <f>IF(VLOOKUP($A85,請求書等医療機関一覧用!$B:$AO,I$5,FALSE)="○","5/1","")</f>
        <v>5/1</v>
      </c>
      <c r="J85" s="45" t="str">
        <f>IF(VLOOKUP($A85,請求書等医療機関一覧用!$B:$AO,J$5,FALSE)="○","BCG","")</f>
        <v>BCG</v>
      </c>
      <c r="K85" s="45" t="str">
        <f>IF(VLOOKUP($A85,請求書等医療機関一覧用!$B:$AO,K$5,FALSE)="○","MR","")</f>
        <v>MR</v>
      </c>
      <c r="L85" s="45" t="str">
        <f>IF(VLOOKUP($A85,請求書等医療機関一覧用!$B:$AO,L$5,FALSE)="○","CP","")</f>
        <v>CP</v>
      </c>
      <c r="M85" s="45" t="str">
        <f>IF(VLOOKUP($A85,請求書等医療機関一覧用!$B:$AO,M$5,FALSE)="○","JE","")</f>
        <v>JE</v>
      </c>
      <c r="N85" s="45" t="str">
        <f>IF(VLOOKUP($A85,請求書等医療機関一覧用!$B:$AO,N$5,FALSE)="○","DT","")</f>
        <v>DT</v>
      </c>
      <c r="O85" s="45" t="str">
        <f>IF(VLOOKUP($A85,請求書等医療機関一覧用!$B:$AO,O$5,FALSE)="○","ＨPV","")</f>
        <v>ＨPV</v>
      </c>
      <c r="P85" s="45" t="str">
        <f>IF(VLOOKUP($A85,請求書等医療機関一覧用!$B:$AO,P$5,FALSE)="○","RS","")</f>
        <v/>
      </c>
      <c r="Q85" s="325" t="str">
        <f>IF(VLOOKUP($A85,請求書等医療機関一覧用!$B:$AO,Q$5,FALSE)="○","IV","")</f>
        <v>IV</v>
      </c>
      <c r="R85" s="325" t="str">
        <f>IF(VLOOKUP($A85,請求書等医療機関一覧用!$B:$AO,R$5,FALSE)="○","LAV","")</f>
        <v/>
      </c>
      <c r="S85" s="45" t="str">
        <f>IF(VLOOKUP($A85,請求書等医療機関一覧用!$B:$AO,S$5,FALSE)="○","Mu","")</f>
        <v>Mu</v>
      </c>
      <c r="T85" s="45" t="str">
        <f>IF(VLOOKUP($A85,請求書等医療機関一覧用!$B:$AO,T$5,FALSE)="○","PE","")</f>
        <v>PE</v>
      </c>
      <c r="U85" s="45" t="str">
        <f>IF(VLOOKUP($A85,請求書等医療機関一覧用!$B:$AO,U$5,FALSE)="○","LZV","")</f>
        <v/>
      </c>
      <c r="V85" s="45" t="str">
        <f>IF(VLOOKUP($A85,請求書等医療機関一覧用!$B:$AO,V$5,FALSE)="○","inact","")</f>
        <v>inact</v>
      </c>
      <c r="W85" s="325" t="str">
        <f>IF(VLOOKUP($A85,請求書等医療機関一覧用!$B:$AO,W$5,FALSE)="○","F","")</f>
        <v>F</v>
      </c>
      <c r="X85" s="325" t="str">
        <f>IF(VLOOKUP($A85,請求書等医療機関一覧用!$B:$AO,X$5,FALSE)="○","HDF","")</f>
        <v>HDF</v>
      </c>
      <c r="Y85" s="45" t="str">
        <f>IF(VLOOKUP($A85,請求書等医療機関一覧用!$B:$AO,Y$5,FALSE)="○","C","")</f>
        <v>C</v>
      </c>
      <c r="Z85" s="36" t="str">
        <f>IF(VLOOKUP($A85,請求書等医療機関一覧用!$B:$BC,Z$5,FALSE)="","",VLOOKUP($A85,請求書等医療機関一覧用!$B:$BC,Z$5,FALSE))</f>
        <v>English</v>
      </c>
      <c r="AA85">
        <f t="shared" si="3"/>
        <v>7</v>
      </c>
    </row>
    <row r="86" spans="1:27" ht="30" customHeight="1">
      <c r="A86" s="43" t="s">
        <v>497</v>
      </c>
      <c r="B86" s="35" t="str">
        <f>VLOOKUP($A86,請求書等医療機関一覧用!$B:$AR,B$5,FALSE)</f>
        <v>Oikawa Kidney and Urology Clinic</v>
      </c>
      <c r="C86" s="45" t="str">
        <f>VLOOKUP($A86,請求書等医療機関一覧用!$B:$BA,C$5,FALSE)</f>
        <v>Omonoi</v>
      </c>
      <c r="D86" s="45" t="str">
        <f>VLOOKUP($A86,請求書等医療機関一覧用!$B:$AO,D$5,FALSE)</f>
        <v>886-3741</v>
      </c>
      <c r="E86" s="45" t="str">
        <f>IF(VLOOKUP($A86,請求書等医療機関一覧用!$B:$AO,E$5,FALSE)="○","R","")</f>
        <v/>
      </c>
      <c r="F86" s="45" t="str">
        <f>IF(VLOOKUP($A86,請求書等医療機関一覧用!$B:$AO,F$5,FALSE)="○","H","")</f>
        <v/>
      </c>
      <c r="G86" s="45" t="str">
        <f>IF(VLOOKUP($A86,請求書等医療機関一覧用!$B:$AO,G$5,FALSE)="○","P","")</f>
        <v/>
      </c>
      <c r="H86" s="45" t="str">
        <f>IF(VLOOKUP($A86,請求書等医療機関一覧用!$B:$AO,H$5,FALSE)="○","B","")</f>
        <v/>
      </c>
      <c r="I86" s="45" t="str">
        <f>IF(VLOOKUP($A86,請求書等医療機関一覧用!$B:$AO,I$5,FALSE)="○","5/1","")</f>
        <v/>
      </c>
      <c r="J86" s="45" t="str">
        <f>IF(VLOOKUP($A86,請求書等医療機関一覧用!$B:$AO,J$5,FALSE)="○","BCG","")</f>
        <v/>
      </c>
      <c r="K86" s="45" t="str">
        <f>IF(VLOOKUP($A86,請求書等医療機関一覧用!$B:$AO,K$5,FALSE)="○","MR","")</f>
        <v/>
      </c>
      <c r="L86" s="45" t="str">
        <f>IF(VLOOKUP($A86,請求書等医療機関一覧用!$B:$AO,L$5,FALSE)="○","CP","")</f>
        <v/>
      </c>
      <c r="M86" s="45" t="str">
        <f>IF(VLOOKUP($A86,請求書等医療機関一覧用!$B:$AO,M$5,FALSE)="○","JE","")</f>
        <v/>
      </c>
      <c r="N86" s="45" t="str">
        <f>IF(VLOOKUP($A86,請求書等医療機関一覧用!$B:$AO,N$5,FALSE)="○","DT","")</f>
        <v/>
      </c>
      <c r="O86" s="45" t="str">
        <f>IF(VLOOKUP($A86,請求書等医療機関一覧用!$B:$AO,O$5,FALSE)="○","ＨPV","")</f>
        <v/>
      </c>
      <c r="P86" s="45" t="str">
        <f>IF(VLOOKUP($A86,請求書等医療機関一覧用!$B:$AO,P$5,FALSE)="○","RS","")</f>
        <v/>
      </c>
      <c r="Q86" s="325" t="str">
        <f>IF(VLOOKUP($A86,請求書等医療機関一覧用!$B:$AO,Q$5,FALSE)="○","IV","")</f>
        <v>IV</v>
      </c>
      <c r="R86" s="325" t="str">
        <f>IF(VLOOKUP($A86,請求書等医療機関一覧用!$B:$AO,R$5,FALSE)="○","LAV","")</f>
        <v>LAV</v>
      </c>
      <c r="S86" s="45" t="str">
        <f>IF(VLOOKUP($A86,請求書等医療機関一覧用!$B:$AO,S$5,FALSE)="○","Mu","")</f>
        <v/>
      </c>
      <c r="T86" s="45" t="str">
        <f>IF(VLOOKUP($A86,請求書等医療機関一覧用!$B:$AO,T$5,FALSE)="○","PE","")</f>
        <v>PE</v>
      </c>
      <c r="U86" s="45" t="str">
        <f>IF(VLOOKUP($A86,請求書等医療機関一覧用!$B:$AO,U$5,FALSE)="○","LZV","")</f>
        <v/>
      </c>
      <c r="V86" s="45" t="str">
        <f>IF(VLOOKUP($A86,請求書等医療機関一覧用!$B:$AO,V$5,FALSE)="○","inact","")</f>
        <v>inact</v>
      </c>
      <c r="W86" s="325" t="str">
        <f>IF(VLOOKUP($A86,請求書等医療機関一覧用!$B:$AO,W$5,FALSE)="○","F","")</f>
        <v>F</v>
      </c>
      <c r="X86" s="325" t="str">
        <f>IF(VLOOKUP($A86,請求書等医療機関一覧用!$B:$AO,X$5,FALSE)="○","HDF","")</f>
        <v>HDF</v>
      </c>
      <c r="Y86" s="45" t="str">
        <f>IF(VLOOKUP($A86,請求書等医療機関一覧用!$B:$AO,Y$5,FALSE)="○","C","")</f>
        <v>C</v>
      </c>
      <c r="Z86" s="36" t="str">
        <f>IF(VLOOKUP($A86,請求書等医療機関一覧用!$B:$BC,Z$5,FALSE)="","",VLOOKUP($A86,請求書等医療機関一覧用!$B:$BC,Z$5,FALSE))</f>
        <v/>
      </c>
      <c r="AA86">
        <f t="shared" si="3"/>
        <v>8</v>
      </c>
    </row>
    <row r="87" spans="1:27" ht="30" customHeight="1">
      <c r="A87" s="43" t="s">
        <v>499</v>
      </c>
      <c r="B87" s="35" t="str">
        <f>VLOOKUP($A87,請求書等医療機関一覧用!$B:$AR,B$5,FALSE)</f>
        <v>Ono Clinic</v>
      </c>
      <c r="C87" s="45" t="str">
        <f>VLOOKUP($A87,請求書等医療機関一覧用!$B:$BA,C$5,FALSE)</f>
        <v>Shimana</v>
      </c>
      <c r="D87" s="45" t="str">
        <f>VLOOKUP($A87,請求書等医療機関一覧用!$B:$AO,D$5,FALSE)</f>
        <v>848-0888</v>
      </c>
      <c r="E87" s="45" t="str">
        <f>IF(VLOOKUP($A87,請求書等医療機関一覧用!$B:$AO,E$5,FALSE)="○","R","")</f>
        <v/>
      </c>
      <c r="F87" s="45" t="str">
        <f>IF(VLOOKUP($A87,請求書等医療機関一覧用!$B:$AO,F$5,FALSE)="○","H","")</f>
        <v/>
      </c>
      <c r="G87" s="45" t="str">
        <f>IF(VLOOKUP($A87,請求書等医療機関一覧用!$B:$AO,G$5,FALSE)="○","P","")</f>
        <v/>
      </c>
      <c r="H87" s="45" t="str">
        <f>IF(VLOOKUP($A87,請求書等医療機関一覧用!$B:$AO,H$5,FALSE)="○","B","")</f>
        <v/>
      </c>
      <c r="I87" s="45" t="str">
        <f>IF(VLOOKUP($A87,請求書等医療機関一覧用!$B:$AO,I$5,FALSE)="○","5/1","")</f>
        <v/>
      </c>
      <c r="J87" s="45" t="str">
        <f>IF(VLOOKUP($A87,請求書等医療機関一覧用!$B:$AO,J$5,FALSE)="○","BCG","")</f>
        <v/>
      </c>
      <c r="K87" s="45" t="str">
        <f>IF(VLOOKUP($A87,請求書等医療機関一覧用!$B:$AO,K$5,FALSE)="○","MR","")</f>
        <v/>
      </c>
      <c r="L87" s="45" t="str">
        <f>IF(VLOOKUP($A87,請求書等医療機関一覧用!$B:$AO,L$5,FALSE)="○","CP","")</f>
        <v/>
      </c>
      <c r="M87" s="45" t="str">
        <f>IF(VLOOKUP($A87,請求書等医療機関一覧用!$B:$AO,M$5,FALSE)="○","JE","")</f>
        <v>JE</v>
      </c>
      <c r="N87" s="45" t="str">
        <f>IF(VLOOKUP($A87,請求書等医療機関一覧用!$B:$AO,N$5,FALSE)="○","DT","")</f>
        <v>DT</v>
      </c>
      <c r="O87" s="45" t="str">
        <f>IF(VLOOKUP($A87,請求書等医療機関一覧用!$B:$AO,O$5,FALSE)="○","ＨPV","")</f>
        <v>ＨPV</v>
      </c>
      <c r="P87" s="45" t="str">
        <f>IF(VLOOKUP($A87,請求書等医療機関一覧用!$B:$AO,P$5,FALSE)="○","RS","")</f>
        <v/>
      </c>
      <c r="Q87" s="325" t="str">
        <f>IF(VLOOKUP($A87,請求書等医療機関一覧用!$B:$AO,Q$5,FALSE)="○","IV","")</f>
        <v>IV</v>
      </c>
      <c r="R87" s="325" t="str">
        <f>IF(VLOOKUP($A87,請求書等医療機関一覧用!$B:$AO,R$5,FALSE)="○","LAV","")</f>
        <v>LAV</v>
      </c>
      <c r="S87" s="45" t="str">
        <f>IF(VLOOKUP($A87,請求書等医療機関一覧用!$B:$AO,S$5,FALSE)="○","Mu","")</f>
        <v/>
      </c>
      <c r="T87" s="45" t="str">
        <f>IF(VLOOKUP($A87,請求書等医療機関一覧用!$B:$AO,T$5,FALSE)="○","PE","")</f>
        <v>PE</v>
      </c>
      <c r="U87" s="45" t="str">
        <f>IF(VLOOKUP($A87,請求書等医療機関一覧用!$B:$AO,U$5,FALSE)="○","LZV","")</f>
        <v>LZV</v>
      </c>
      <c r="V87" s="45" t="str">
        <f>IF(VLOOKUP($A87,請求書等医療機関一覧用!$B:$AO,V$5,FALSE)="○","inact","")</f>
        <v>inact</v>
      </c>
      <c r="W87" s="325" t="str">
        <f>IF(VLOOKUP($A87,請求書等医療機関一覧用!$B:$AO,W$5,FALSE)="○","F","")</f>
        <v>F</v>
      </c>
      <c r="X87" s="325" t="str">
        <f>IF(VLOOKUP($A87,請求書等医療機関一覧用!$B:$AO,X$5,FALSE)="○","HDF","")</f>
        <v>HDF</v>
      </c>
      <c r="Y87" s="45" t="str">
        <f>IF(VLOOKUP($A87,請求書等医療機関一覧用!$B:$AO,Y$5,FALSE)="○","C","")</f>
        <v>C</v>
      </c>
      <c r="Z87" s="36" t="str">
        <f>IF(VLOOKUP($A87,請求書等医療機関一覧用!$B:$BC,Z$5,FALSE)="","",VLOOKUP($A87,請求書等医療機関一覧用!$B:$BC,Z$5,FALSE))</f>
        <v>English</v>
      </c>
      <c r="AA87">
        <f t="shared" si="3"/>
        <v>9</v>
      </c>
    </row>
    <row r="88" spans="1:27" ht="30" customHeight="1">
      <c r="A88" s="43" t="s">
        <v>503</v>
      </c>
      <c r="B88" s="35" t="str">
        <f>VLOOKUP($A88,請求書等医療機関一覧用!$B:$AR,B$5,FALSE)</f>
        <v>Okano Orthopedics and Internal Medicine Clinic</v>
      </c>
      <c r="C88" s="45" t="str">
        <f>VLOOKUP($A88,請求書等医療機関一覧用!$B:$BA,C$5,FALSE)</f>
        <v>Nishiohashi</v>
      </c>
      <c r="D88" s="45" t="str">
        <f>VLOOKUP($A88,請求書等医療機関一覧用!$B:$AO,D$5,FALSE)</f>
        <v>856-2300</v>
      </c>
      <c r="E88" s="45" t="str">
        <f>IF(VLOOKUP($A88,請求書等医療機関一覧用!$B:$AO,E$5,FALSE)="○","R","")</f>
        <v/>
      </c>
      <c r="F88" s="45" t="str">
        <f>IF(VLOOKUP($A88,請求書等医療機関一覧用!$B:$AO,F$5,FALSE)="○","H","")</f>
        <v/>
      </c>
      <c r="G88" s="45" t="str">
        <f>IF(VLOOKUP($A88,請求書等医療機関一覧用!$B:$AO,G$5,FALSE)="○","P","")</f>
        <v/>
      </c>
      <c r="H88" s="45" t="str">
        <f>IF(VLOOKUP($A88,請求書等医療機関一覧用!$B:$AO,H$5,FALSE)="○","B","")</f>
        <v/>
      </c>
      <c r="I88" s="45" t="str">
        <f>IF(VLOOKUP($A88,請求書等医療機関一覧用!$B:$AO,I$5,FALSE)="○","5/1","")</f>
        <v/>
      </c>
      <c r="J88" s="45" t="str">
        <f>IF(VLOOKUP($A88,請求書等医療機関一覧用!$B:$AO,J$5,FALSE)="○","BCG","")</f>
        <v/>
      </c>
      <c r="K88" s="45" t="str">
        <f>IF(VLOOKUP($A88,請求書等医療機関一覧用!$B:$AO,K$5,FALSE)="○","MR","")</f>
        <v/>
      </c>
      <c r="L88" s="45" t="str">
        <f>IF(VLOOKUP($A88,請求書等医療機関一覧用!$B:$AO,L$5,FALSE)="○","CP","")</f>
        <v/>
      </c>
      <c r="M88" s="45" t="str">
        <f>IF(VLOOKUP($A88,請求書等医療機関一覧用!$B:$AO,M$5,FALSE)="○","JE","")</f>
        <v/>
      </c>
      <c r="N88" s="45" t="str">
        <f>IF(VLOOKUP($A88,請求書等医療機関一覧用!$B:$AO,N$5,FALSE)="○","DT","")</f>
        <v/>
      </c>
      <c r="O88" s="45" t="str">
        <f>IF(VLOOKUP($A88,請求書等医療機関一覧用!$B:$AO,O$5,FALSE)="○","ＨPV","")</f>
        <v/>
      </c>
      <c r="P88" s="45" t="str">
        <f>IF(VLOOKUP($A88,請求書等医療機関一覧用!$B:$AO,P$5,FALSE)="○","RS","")</f>
        <v/>
      </c>
      <c r="Q88" s="325" t="str">
        <f>IF(VLOOKUP($A88,請求書等医療機関一覧用!$B:$AO,Q$5,FALSE)="○","IV","")</f>
        <v>IV</v>
      </c>
      <c r="R88" s="325" t="str">
        <f>IF(VLOOKUP($A88,請求書等医療機関一覧用!$B:$AO,R$5,FALSE)="○","LAV","")</f>
        <v/>
      </c>
      <c r="S88" s="45" t="str">
        <f>IF(VLOOKUP($A88,請求書等医療機関一覧用!$B:$AO,S$5,FALSE)="○","Mu","")</f>
        <v/>
      </c>
      <c r="T88" s="45" t="str">
        <f>IF(VLOOKUP($A88,請求書等医療機関一覧用!$B:$AO,T$5,FALSE)="○","PE","")</f>
        <v>PE</v>
      </c>
      <c r="U88" s="45" t="str">
        <f>IF(VLOOKUP($A88,請求書等医療機関一覧用!$B:$AO,U$5,FALSE)="○","LZV","")</f>
        <v/>
      </c>
      <c r="V88" s="45" t="str">
        <f>IF(VLOOKUP($A88,請求書等医療機関一覧用!$B:$AO,V$5,FALSE)="○","inact","")</f>
        <v>inact</v>
      </c>
      <c r="W88" s="325" t="str">
        <f>IF(VLOOKUP($A88,請求書等医療機関一覧用!$B:$AO,W$5,FALSE)="○","F","")</f>
        <v>F</v>
      </c>
      <c r="X88" s="325" t="str">
        <f>IF(VLOOKUP($A88,請求書等医療機関一覧用!$B:$AO,X$5,FALSE)="○","HDF","")</f>
        <v/>
      </c>
      <c r="Y88" s="45" t="str">
        <f>IF(VLOOKUP($A88,請求書等医療機関一覧用!$B:$AO,Y$5,FALSE)="○","C","")</f>
        <v>C</v>
      </c>
      <c r="Z88" s="36" t="str">
        <f>IF(VLOOKUP($A88,請求書等医療機関一覧用!$B:$BC,Z$5,FALSE)="","",VLOOKUP($A88,請求書等医療機関一覧用!$B:$BC,Z$5,FALSE))</f>
        <v/>
      </c>
      <c r="AA88">
        <f t="shared" si="3"/>
        <v>10</v>
      </c>
    </row>
    <row r="89" spans="1:27" ht="30" customHeight="1">
      <c r="A89" s="43" t="s">
        <v>504</v>
      </c>
      <c r="B89" s="35" t="str">
        <f>VLOOKUP($A89,請求書等医療機関一覧用!$B:$AR,B$5,FALSE)</f>
        <v>Ogawa Internal Medicine</v>
      </c>
      <c r="C89" s="45" t="str">
        <f>VLOOKUP($A89,請求書等医療機関一覧用!$B:$BA,C$5,FALSE)</f>
        <v>Midorino</v>
      </c>
      <c r="D89" s="45" t="str">
        <f>VLOOKUP($A89,請求書等医療機関一覧用!$B:$AO,D$5,FALSE)</f>
        <v>839-3770</v>
      </c>
      <c r="E89" s="45" t="str">
        <f>IF(VLOOKUP($A89,請求書等医療機関一覧用!$B:$AO,E$5,FALSE)="○","R","")</f>
        <v/>
      </c>
      <c r="F89" s="45" t="str">
        <f>IF(VLOOKUP($A89,請求書等医療機関一覧用!$B:$AO,F$5,FALSE)="○","H","")</f>
        <v/>
      </c>
      <c r="G89" s="45" t="str">
        <f>IF(VLOOKUP($A89,請求書等医療機関一覧用!$B:$AO,G$5,FALSE)="○","P","")</f>
        <v/>
      </c>
      <c r="H89" s="45" t="str">
        <f>IF(VLOOKUP($A89,請求書等医療機関一覧用!$B:$AO,H$5,FALSE)="○","B","")</f>
        <v/>
      </c>
      <c r="I89" s="45" t="str">
        <f>IF(VLOOKUP($A89,請求書等医療機関一覧用!$B:$AO,I$5,FALSE)="○","5/1","")</f>
        <v/>
      </c>
      <c r="J89" s="45" t="str">
        <f>IF(VLOOKUP($A89,請求書等医療機関一覧用!$B:$AO,J$5,FALSE)="○","BCG","")</f>
        <v/>
      </c>
      <c r="K89" s="45" t="str">
        <f>IF(VLOOKUP($A89,請求書等医療機関一覧用!$B:$AO,K$5,FALSE)="○","MR","")</f>
        <v/>
      </c>
      <c r="L89" s="45" t="str">
        <f>IF(VLOOKUP($A89,請求書等医療機関一覧用!$B:$AO,L$5,FALSE)="○","CP","")</f>
        <v/>
      </c>
      <c r="M89" s="45" t="str">
        <f>IF(VLOOKUP($A89,請求書等医療機関一覧用!$B:$AO,M$5,FALSE)="○","JE","")</f>
        <v>JE</v>
      </c>
      <c r="N89" s="45" t="str">
        <f>IF(VLOOKUP($A89,請求書等医療機関一覧用!$B:$AO,N$5,FALSE)="○","DT","")</f>
        <v/>
      </c>
      <c r="O89" s="45" t="str">
        <f>IF(VLOOKUP($A89,請求書等医療機関一覧用!$B:$AO,O$5,FALSE)="○","ＨPV","")</f>
        <v>ＨPV</v>
      </c>
      <c r="P89" s="45" t="str">
        <f>IF(VLOOKUP($A89,請求書等医療機関一覧用!$B:$AO,P$5,FALSE)="○","RS","")</f>
        <v/>
      </c>
      <c r="Q89" s="325" t="str">
        <f>IF(VLOOKUP($A89,請求書等医療機関一覧用!$B:$AO,Q$5,FALSE)="○","IV","")</f>
        <v>IV</v>
      </c>
      <c r="R89" s="325" t="str">
        <f>IF(VLOOKUP($A89,請求書等医療機関一覧用!$B:$AO,R$5,FALSE)="○","LAV","")</f>
        <v>LAV</v>
      </c>
      <c r="S89" s="45" t="str">
        <f>IF(VLOOKUP($A89,請求書等医療機関一覧用!$B:$AO,S$5,FALSE)="○","Mu","")</f>
        <v/>
      </c>
      <c r="T89" s="45" t="str">
        <f>IF(VLOOKUP($A89,請求書等医療機関一覧用!$B:$AO,T$5,FALSE)="○","PE","")</f>
        <v>PE</v>
      </c>
      <c r="U89" s="45" t="str">
        <f>IF(VLOOKUP($A89,請求書等医療機関一覧用!$B:$AO,U$5,FALSE)="○","LZV","")</f>
        <v>LZV</v>
      </c>
      <c r="V89" s="45" t="str">
        <f>IF(VLOOKUP($A89,請求書等医療機関一覧用!$B:$AO,V$5,FALSE)="○","inact","")</f>
        <v>inact</v>
      </c>
      <c r="W89" s="325" t="str">
        <f>IF(VLOOKUP($A89,請求書等医療機関一覧用!$B:$AO,W$5,FALSE)="○","F","")</f>
        <v>F</v>
      </c>
      <c r="X89" s="325" t="str">
        <f>IF(VLOOKUP($A89,請求書等医療機関一覧用!$B:$AO,X$5,FALSE)="○","HDF","")</f>
        <v>HDF</v>
      </c>
      <c r="Y89" s="45" t="str">
        <f>IF(VLOOKUP($A89,請求書等医療機関一覧用!$B:$AO,Y$5,FALSE)="○","C","")</f>
        <v>C</v>
      </c>
      <c r="Z89" s="36" t="str">
        <f>IF(VLOOKUP($A89,請求書等医療機関一覧用!$B:$BC,Z$5,FALSE)="","",VLOOKUP($A89,請求書等医療機関一覧用!$B:$BC,Z$5,FALSE))</f>
        <v/>
      </c>
      <c r="AA89">
        <f t="shared" si="3"/>
        <v>11</v>
      </c>
    </row>
    <row r="90" spans="1:27" ht="30" customHeight="1">
      <c r="A90" s="43" t="s">
        <v>508</v>
      </c>
      <c r="B90" s="35" t="str">
        <f>VLOOKUP($A90,請求書等医療機関一覧用!$B:$AR,B$5,FALSE)</f>
        <v>Gakuen no Mori Kids Clinic</v>
      </c>
      <c r="C90" s="45" t="str">
        <f>VLOOKUP($A90,請求書等医療機関一覧用!$B:$BA,C$5,FALSE)</f>
        <v>Gakuennomori</v>
      </c>
      <c r="D90" s="45" t="str">
        <f>VLOOKUP($A90,請求書等医療機関一覧用!$B:$AO,D$5,FALSE)</f>
        <v>856-7100</v>
      </c>
      <c r="E90" s="45" t="str">
        <f>IF(VLOOKUP($A90,請求書等医療機関一覧用!$B:$AO,E$5,FALSE)="○","R","")</f>
        <v>R</v>
      </c>
      <c r="F90" s="45" t="str">
        <f>IF(VLOOKUP($A90,請求書等医療機関一覧用!$B:$AO,F$5,FALSE)="○","H","")</f>
        <v/>
      </c>
      <c r="G90" s="45" t="str">
        <f>IF(VLOOKUP($A90,請求書等医療機関一覧用!$B:$AO,G$5,FALSE)="○","P","")</f>
        <v>P</v>
      </c>
      <c r="H90" s="45" t="str">
        <f>IF(VLOOKUP($A90,請求書等医療機関一覧用!$B:$AO,H$5,FALSE)="○","B","")</f>
        <v>B</v>
      </c>
      <c r="I90" s="45" t="str">
        <f>IF(VLOOKUP($A90,請求書等医療機関一覧用!$B:$AO,I$5,FALSE)="○","5/1","")</f>
        <v>5/1</v>
      </c>
      <c r="J90" s="45" t="str">
        <f>IF(VLOOKUP($A90,請求書等医療機関一覧用!$B:$AO,J$5,FALSE)="○","BCG","")</f>
        <v>BCG</v>
      </c>
      <c r="K90" s="45" t="str">
        <f>IF(VLOOKUP($A90,請求書等医療機関一覧用!$B:$AO,K$5,FALSE)="○","MR","")</f>
        <v>MR</v>
      </c>
      <c r="L90" s="45" t="str">
        <f>IF(VLOOKUP($A90,請求書等医療機関一覧用!$B:$AO,L$5,FALSE)="○","CP","")</f>
        <v>CP</v>
      </c>
      <c r="M90" s="45" t="str">
        <f>IF(VLOOKUP($A90,請求書等医療機関一覧用!$B:$AO,M$5,FALSE)="○","JE","")</f>
        <v>JE</v>
      </c>
      <c r="N90" s="45" t="str">
        <f>IF(VLOOKUP($A90,請求書等医療機関一覧用!$B:$AO,N$5,FALSE)="○","DT","")</f>
        <v>DT</v>
      </c>
      <c r="O90" s="45" t="str">
        <f>IF(VLOOKUP($A90,請求書等医療機関一覧用!$B:$AO,O$5,FALSE)="○","ＨPV","")</f>
        <v>ＨPV</v>
      </c>
      <c r="P90" s="45" t="str">
        <f>IF(VLOOKUP($A90,請求書等医療機関一覧用!$B:$AO,P$5,FALSE)="○","RS","")</f>
        <v/>
      </c>
      <c r="Q90" s="325" t="str">
        <f>IF(VLOOKUP($A90,請求書等医療機関一覧用!$B:$AO,Q$5,FALSE)="○","IV","")</f>
        <v>IV</v>
      </c>
      <c r="R90" s="325" t="str">
        <f>IF(VLOOKUP($A90,請求書等医療機関一覧用!$B:$AO,R$5,FALSE)="○","LAV","")</f>
        <v>LAV</v>
      </c>
      <c r="S90" s="45" t="str">
        <f>IF(VLOOKUP($A90,請求書等医療機関一覧用!$B:$AO,S$5,FALSE)="○","Mu","")</f>
        <v>Mu</v>
      </c>
      <c r="T90" s="45" t="str">
        <f>IF(VLOOKUP($A90,請求書等医療機関一覧用!$B:$AO,T$5,FALSE)="○","PE","")</f>
        <v/>
      </c>
      <c r="U90" s="45" t="str">
        <f>IF(VLOOKUP($A90,請求書等医療機関一覧用!$B:$AO,U$5,FALSE)="○","LZV","")</f>
        <v/>
      </c>
      <c r="V90" s="45" t="str">
        <f>IF(VLOOKUP($A90,請求書等医療機関一覧用!$B:$AO,V$5,FALSE)="○","inact","")</f>
        <v/>
      </c>
      <c r="W90" s="325" t="str">
        <f>IF(VLOOKUP($A90,請求書等医療機関一覧用!$B:$AO,W$5,FALSE)="○","F","")</f>
        <v/>
      </c>
      <c r="X90" s="325" t="str">
        <f>IF(VLOOKUP($A90,請求書等医療機関一覧用!$B:$AO,X$5,FALSE)="○","HDF","")</f>
        <v/>
      </c>
      <c r="Y90" s="45" t="str">
        <f>IF(VLOOKUP($A90,請求書等医療機関一覧用!$B:$AO,Y$5,FALSE)="○","C","")</f>
        <v/>
      </c>
      <c r="Z90" s="36" t="str">
        <f>IF(VLOOKUP($A90,請求書等医療機関一覧用!$B:$BC,Z$5,FALSE)="","",VLOOKUP($A90,請求書等医療機関一覧用!$B:$BC,Z$5,FALSE))</f>
        <v/>
      </c>
      <c r="AA90">
        <f t="shared" si="3"/>
        <v>12</v>
      </c>
    </row>
    <row r="91" spans="1:27" ht="30" customHeight="1">
      <c r="A91" s="43" t="s">
        <v>511</v>
      </c>
      <c r="B91" s="35" t="str">
        <f>VLOOKUP($A91,請求書等医療機関一覧用!$B:$AR,B$5,FALSE)</f>
        <v>Gajumaru  Clinic   Tsukuba</v>
      </c>
      <c r="C91" s="45" t="str">
        <f>VLOOKUP($A91,請求書等医療機関一覧用!$B:$BA,C$5,FALSE)</f>
        <v>Midorinochuo</v>
      </c>
      <c r="D91" s="45" t="str">
        <f>VLOOKUP($A91,請求書等医療機関一覧用!$B:$AO,D$5,FALSE)</f>
        <v>893-4159</v>
      </c>
      <c r="E91" s="45" t="str">
        <f>IF(VLOOKUP($A91,請求書等医療機関一覧用!$B:$AO,E$5,FALSE)="○","R","")</f>
        <v/>
      </c>
      <c r="F91" s="45" t="str">
        <f>IF(VLOOKUP($A91,請求書等医療機関一覧用!$B:$AO,F$5,FALSE)="○","H","")</f>
        <v/>
      </c>
      <c r="G91" s="45" t="str">
        <f>IF(VLOOKUP($A91,請求書等医療機関一覧用!$B:$AO,G$5,FALSE)="○","P","")</f>
        <v/>
      </c>
      <c r="H91" s="45" t="str">
        <f>IF(VLOOKUP($A91,請求書等医療機関一覧用!$B:$AO,H$5,FALSE)="○","B","")</f>
        <v/>
      </c>
      <c r="I91" s="45" t="str">
        <f>IF(VLOOKUP($A91,請求書等医療機関一覧用!$B:$AO,I$5,FALSE)="○","5/1","")</f>
        <v/>
      </c>
      <c r="J91" s="45" t="str">
        <f>IF(VLOOKUP($A91,請求書等医療機関一覧用!$B:$AO,J$5,FALSE)="○","BCG","")</f>
        <v/>
      </c>
      <c r="K91" s="45" t="str">
        <f>IF(VLOOKUP($A91,請求書等医療機関一覧用!$B:$AO,K$5,FALSE)="○","MR","")</f>
        <v>MR</v>
      </c>
      <c r="L91" s="45" t="str">
        <f>IF(VLOOKUP($A91,請求書等医療機関一覧用!$B:$AO,L$5,FALSE)="○","CP","")</f>
        <v/>
      </c>
      <c r="M91" s="45" t="str">
        <f>IF(VLOOKUP($A91,請求書等医療機関一覧用!$B:$AO,M$5,FALSE)="○","JE","")</f>
        <v>JE</v>
      </c>
      <c r="N91" s="45" t="str">
        <f>IF(VLOOKUP($A91,請求書等医療機関一覧用!$B:$AO,N$5,FALSE)="○","DT","")</f>
        <v>DT</v>
      </c>
      <c r="O91" s="45" t="str">
        <f>IF(VLOOKUP($A91,請求書等医療機関一覧用!$B:$AO,O$5,FALSE)="○","ＨPV","")</f>
        <v/>
      </c>
      <c r="P91" s="45" t="str">
        <f>IF(VLOOKUP($A91,請求書等医療機関一覧用!$B:$AO,P$5,FALSE)="○","RS","")</f>
        <v/>
      </c>
      <c r="Q91" s="325" t="str">
        <f>IF(VLOOKUP($A91,請求書等医療機関一覧用!$B:$AO,Q$5,FALSE)="○","IV","")</f>
        <v>IV</v>
      </c>
      <c r="R91" s="325" t="str">
        <f>IF(VLOOKUP($A91,請求書等医療機関一覧用!$B:$AO,R$5,FALSE)="○","LAV","")</f>
        <v/>
      </c>
      <c r="S91" s="45" t="str">
        <f>IF(VLOOKUP($A91,請求書等医療機関一覧用!$B:$AO,S$5,FALSE)="○","Mu","")</f>
        <v>Mu</v>
      </c>
      <c r="T91" s="45" t="str">
        <f>IF(VLOOKUP($A91,請求書等医療機関一覧用!$B:$AO,T$5,FALSE)="○","PE","")</f>
        <v>PE</v>
      </c>
      <c r="U91" s="45" t="str">
        <f>IF(VLOOKUP($A91,請求書等医療機関一覧用!$B:$AO,U$5,FALSE)="○","LZV","")</f>
        <v/>
      </c>
      <c r="V91" s="45" t="str">
        <f>IF(VLOOKUP($A91,請求書等医療機関一覧用!$B:$AO,V$5,FALSE)="○","inact","")</f>
        <v>inact</v>
      </c>
      <c r="W91" s="325" t="str">
        <f>IF(VLOOKUP($A91,請求書等医療機関一覧用!$B:$AO,W$5,FALSE)="○","F","")</f>
        <v>F</v>
      </c>
      <c r="X91" s="325" t="str">
        <f>IF(VLOOKUP($A91,請求書等医療機関一覧用!$B:$AO,X$5,FALSE)="○","HDF","")</f>
        <v/>
      </c>
      <c r="Y91" s="45" t="str">
        <f>IF(VLOOKUP($A91,請求書等医療機関一覧用!$B:$AO,Y$5,FALSE)="○","C","")</f>
        <v>C</v>
      </c>
      <c r="Z91" s="36" t="str">
        <f>IF(VLOOKUP($A91,請求書等医療機関一覧用!$B:$BC,Z$5,FALSE)="","",VLOOKUP($A91,請求書等医療機関一覧用!$B:$BC,Z$5,FALSE))</f>
        <v/>
      </c>
      <c r="AA91">
        <f t="shared" si="3"/>
        <v>13</v>
      </c>
    </row>
    <row r="92" spans="1:27" ht="30" customHeight="1">
      <c r="A92" s="43" t="s">
        <v>512</v>
      </c>
      <c r="B92" s="35" t="str">
        <f>VLOOKUP($A92,請求書等医療機関一覧用!$B:$AR,B$5,FALSE)</f>
        <v>Katsuragi Clinic</v>
      </c>
      <c r="C92" s="45" t="str">
        <f>VLOOKUP($A92,請求書等医療機関一覧用!$B:$BA,C$5,FALSE)</f>
        <v>Karima</v>
      </c>
      <c r="D92" s="45" t="str">
        <f>VLOOKUP($A92,請求書等医療機関一覧用!$B:$AO,D$5,FALSE)</f>
        <v>852-1105</v>
      </c>
      <c r="E92" s="45" t="str">
        <f>IF(VLOOKUP($A92,請求書等医療機関一覧用!$B:$AO,E$5,FALSE)="○","R","")</f>
        <v>R</v>
      </c>
      <c r="F92" s="45" t="str">
        <f>IF(VLOOKUP($A92,請求書等医療機関一覧用!$B:$AO,F$5,FALSE)="○","H","")</f>
        <v>H</v>
      </c>
      <c r="G92" s="45" t="str">
        <f>IF(VLOOKUP($A92,請求書等医療機関一覧用!$B:$AO,G$5,FALSE)="○","P","")</f>
        <v>P</v>
      </c>
      <c r="H92" s="45" t="str">
        <f>IF(VLOOKUP($A92,請求書等医療機関一覧用!$B:$AO,H$5,FALSE)="○","B","")</f>
        <v>B</v>
      </c>
      <c r="I92" s="45" t="str">
        <f>IF(VLOOKUP($A92,請求書等医療機関一覧用!$B:$AO,I$5,FALSE)="○","5/1","")</f>
        <v>5/1</v>
      </c>
      <c r="J92" s="45" t="str">
        <f>IF(VLOOKUP($A92,請求書等医療機関一覧用!$B:$AO,J$5,FALSE)="○","BCG","")</f>
        <v>BCG</v>
      </c>
      <c r="K92" s="45" t="str">
        <f>IF(VLOOKUP($A92,請求書等医療機関一覧用!$B:$AO,K$5,FALSE)="○","MR","")</f>
        <v>MR</v>
      </c>
      <c r="L92" s="45" t="str">
        <f>IF(VLOOKUP($A92,請求書等医療機関一覧用!$B:$AO,L$5,FALSE)="○","CP","")</f>
        <v>CP</v>
      </c>
      <c r="M92" s="45" t="str">
        <f>IF(VLOOKUP($A92,請求書等医療機関一覧用!$B:$AO,M$5,FALSE)="○","JE","")</f>
        <v>JE</v>
      </c>
      <c r="N92" s="45" t="str">
        <f>IF(VLOOKUP($A92,請求書等医療機関一覧用!$B:$AO,N$5,FALSE)="○","DT","")</f>
        <v>DT</v>
      </c>
      <c r="O92" s="45" t="str">
        <f>IF(VLOOKUP($A92,請求書等医療機関一覧用!$B:$AO,O$5,FALSE)="○","ＨPV","")</f>
        <v>ＨPV</v>
      </c>
      <c r="P92" s="45" t="str">
        <f>IF(VLOOKUP($A92,請求書等医療機関一覧用!$B:$AO,P$5,FALSE)="○","RS","")</f>
        <v>RS</v>
      </c>
      <c r="Q92" s="325" t="str">
        <f>IF(VLOOKUP($A92,請求書等医療機関一覧用!$B:$AO,Q$5,FALSE)="○","IV","")</f>
        <v>IV</v>
      </c>
      <c r="R92" s="325" t="str">
        <f>IF(VLOOKUP($A92,請求書等医療機関一覧用!$B:$AO,R$5,FALSE)="○","LAV","")</f>
        <v>LAV</v>
      </c>
      <c r="S92" s="45" t="str">
        <f>IF(VLOOKUP($A92,請求書等医療機関一覧用!$B:$AO,S$5,FALSE)="○","Mu","")</f>
        <v>Mu</v>
      </c>
      <c r="T92" s="45" t="str">
        <f>IF(VLOOKUP($A92,請求書等医療機関一覧用!$B:$AO,T$5,FALSE)="○","PE","")</f>
        <v>PE</v>
      </c>
      <c r="U92" s="45" t="str">
        <f>IF(VLOOKUP($A92,請求書等医療機関一覧用!$B:$AO,U$5,FALSE)="○","LZV","")</f>
        <v>LZV</v>
      </c>
      <c r="V92" s="45" t="str">
        <f>IF(VLOOKUP($A92,請求書等医療機関一覧用!$B:$AO,V$5,FALSE)="○","inact","")</f>
        <v>inact</v>
      </c>
      <c r="W92" s="325" t="str">
        <f>IF(VLOOKUP($A92,請求書等医療機関一覧用!$B:$AO,W$5,FALSE)="○","F","")</f>
        <v>F</v>
      </c>
      <c r="X92" s="325" t="str">
        <f>IF(VLOOKUP($A92,請求書等医療機関一覧用!$B:$AO,X$5,FALSE)="○","HDF","")</f>
        <v>HDF</v>
      </c>
      <c r="Y92" s="45" t="str">
        <f>IF(VLOOKUP($A92,請求書等医療機関一覧用!$B:$AO,Y$5,FALSE)="○","C","")</f>
        <v>C</v>
      </c>
      <c r="Z92" s="36" t="str">
        <f>IF(VLOOKUP($A92,請求書等医療機関一覧用!$B:$BC,Z$5,FALSE)="","",VLOOKUP($A92,請求書等医療機関一覧用!$B:$BC,Z$5,FALSE))</f>
        <v/>
      </c>
      <c r="AA92">
        <f t="shared" si="3"/>
        <v>14</v>
      </c>
    </row>
    <row r="93" spans="1:27" ht="30" customHeight="1">
      <c r="A93" s="43" t="s">
        <v>514</v>
      </c>
      <c r="B93" s="35" t="str">
        <f>VLOOKUP($A93,請求書等医療機関一覧用!$B:$AR,B$5,FALSE)</f>
        <v>Kawai Clinic</v>
      </c>
      <c r="C93" s="45" t="str">
        <f>VLOOKUP($A93,請求書等医療機関一覧用!$B:$BA,C$5,FALSE)</f>
        <v>Higashihiratsuka</v>
      </c>
      <c r="D93" s="45" t="str">
        <f>VLOOKUP($A93,請求書等医療機関一覧用!$B:$AO,D$5,FALSE)</f>
        <v>854-1881</v>
      </c>
      <c r="E93" s="45" t="str">
        <f>IF(VLOOKUP($A93,請求書等医療機関一覧用!$B:$AO,E$5,FALSE)="○","R","")</f>
        <v/>
      </c>
      <c r="F93" s="45" t="str">
        <f>IF(VLOOKUP($A93,請求書等医療機関一覧用!$B:$AO,F$5,FALSE)="○","H","")</f>
        <v/>
      </c>
      <c r="G93" s="45" t="str">
        <f>IF(VLOOKUP($A93,請求書等医療機関一覧用!$B:$AO,G$5,FALSE)="○","P","")</f>
        <v/>
      </c>
      <c r="H93" s="45" t="str">
        <f>IF(VLOOKUP($A93,請求書等医療機関一覧用!$B:$AO,H$5,FALSE)="○","B","")</f>
        <v/>
      </c>
      <c r="I93" s="45" t="str">
        <f>IF(VLOOKUP($A93,請求書等医療機関一覧用!$B:$AO,I$5,FALSE)="○","5/1","")</f>
        <v/>
      </c>
      <c r="J93" s="45" t="str">
        <f>IF(VLOOKUP($A93,請求書等医療機関一覧用!$B:$AO,J$5,FALSE)="○","BCG","")</f>
        <v/>
      </c>
      <c r="K93" s="45" t="str">
        <f>IF(VLOOKUP($A93,請求書等医療機関一覧用!$B:$AO,K$5,FALSE)="○","MR","")</f>
        <v/>
      </c>
      <c r="L93" s="45" t="str">
        <f>IF(VLOOKUP($A93,請求書等医療機関一覧用!$B:$AO,L$5,FALSE)="○","CP","")</f>
        <v/>
      </c>
      <c r="M93" s="45" t="str">
        <f>IF(VLOOKUP($A93,請求書等医療機関一覧用!$B:$AO,M$5,FALSE)="○","JE","")</f>
        <v/>
      </c>
      <c r="N93" s="45" t="str">
        <f>IF(VLOOKUP($A93,請求書等医療機関一覧用!$B:$AO,N$5,FALSE)="○","DT","")</f>
        <v/>
      </c>
      <c r="O93" s="45" t="str">
        <f>IF(VLOOKUP($A93,請求書等医療機関一覧用!$B:$AO,O$5,FALSE)="○","ＨPV","")</f>
        <v/>
      </c>
      <c r="P93" s="45" t="str">
        <f>IF(VLOOKUP($A93,請求書等医療機関一覧用!$B:$AO,P$5,FALSE)="○","RS","")</f>
        <v/>
      </c>
      <c r="Q93" s="325" t="str">
        <f>IF(VLOOKUP($A93,請求書等医療機関一覧用!$B:$AO,Q$5,FALSE)="○","IV","")</f>
        <v/>
      </c>
      <c r="R93" s="325" t="str">
        <f>IF(VLOOKUP($A93,請求書等医療機関一覧用!$B:$AO,R$5,FALSE)="○","LAV","")</f>
        <v/>
      </c>
      <c r="S93" s="45" t="str">
        <f>IF(VLOOKUP($A93,請求書等医療機関一覧用!$B:$AO,S$5,FALSE)="○","Mu","")</f>
        <v/>
      </c>
      <c r="T93" s="45" t="str">
        <f>IF(VLOOKUP($A93,請求書等医療機関一覧用!$B:$AO,T$5,FALSE)="○","PE","")</f>
        <v>PE</v>
      </c>
      <c r="U93" s="45" t="str">
        <f>IF(VLOOKUP($A93,請求書等医療機関一覧用!$B:$AO,U$5,FALSE)="○","LZV","")</f>
        <v>LZV</v>
      </c>
      <c r="V93" s="45" t="str">
        <f>IF(VLOOKUP($A93,請求書等医療機関一覧用!$B:$AO,V$5,FALSE)="○","inact","")</f>
        <v>inact</v>
      </c>
      <c r="W93" s="325" t="str">
        <f>IF(VLOOKUP($A93,請求書等医療機関一覧用!$B:$AO,W$5,FALSE)="○","F","")</f>
        <v>F</v>
      </c>
      <c r="X93" s="325" t="str">
        <f>IF(VLOOKUP($A93,請求書等医療機関一覧用!$B:$AO,X$5,FALSE)="○","HDF","")</f>
        <v/>
      </c>
      <c r="Y93" s="45" t="str">
        <f>IF(VLOOKUP($A93,請求書等医療機関一覧用!$B:$AO,Y$5,FALSE)="○","C","")</f>
        <v>C</v>
      </c>
      <c r="Z93" s="36" t="str">
        <f>IF(VLOOKUP($A93,請求書等医療機関一覧用!$B:$BC,Z$5,FALSE)="","",VLOOKUP($A93,請求書等医療機関一覧用!$B:$BC,Z$5,FALSE))</f>
        <v>English</v>
      </c>
      <c r="AA93">
        <f t="shared" si="3"/>
        <v>15</v>
      </c>
    </row>
    <row r="94" spans="1:27" ht="30" customHeight="1">
      <c r="A94" s="43" t="s">
        <v>515</v>
      </c>
      <c r="B94" s="35" t="str">
        <f>VLOOKUP($A94,請求書等医療機関一覧用!$B:$AR,B$5,FALSE)</f>
        <v>Kikuchi  Respiratory Medicine Clinic</v>
      </c>
      <c r="C94" s="45" t="str">
        <f>VLOOKUP($A94,請求書等医療機関一覧用!$B:$BA,C$5,FALSE)</f>
        <v>Shimana</v>
      </c>
      <c r="D94" s="45" t="str">
        <f>VLOOKUP($A94,請求書等医療機関一覧用!$B:$AO,D$5,FALSE)</f>
        <v>846-2780</v>
      </c>
      <c r="E94" s="45" t="str">
        <f>IF(VLOOKUP($A94,請求書等医療機関一覧用!$B:$AO,E$5,FALSE)="○","R","")</f>
        <v/>
      </c>
      <c r="F94" s="45" t="str">
        <f>IF(VLOOKUP($A94,請求書等医療機関一覧用!$B:$AO,F$5,FALSE)="○","H","")</f>
        <v/>
      </c>
      <c r="G94" s="45" t="str">
        <f>IF(VLOOKUP($A94,請求書等医療機関一覧用!$B:$AO,G$5,FALSE)="○","P","")</f>
        <v/>
      </c>
      <c r="H94" s="45" t="str">
        <f>IF(VLOOKUP($A94,請求書等医療機関一覧用!$B:$AO,H$5,FALSE)="○","B","")</f>
        <v/>
      </c>
      <c r="I94" s="45" t="str">
        <f>IF(VLOOKUP($A94,請求書等医療機関一覧用!$B:$AO,I$5,FALSE)="○","5/1","")</f>
        <v/>
      </c>
      <c r="J94" s="45" t="str">
        <f>IF(VLOOKUP($A94,請求書等医療機関一覧用!$B:$AO,J$5,FALSE)="○","BCG","")</f>
        <v/>
      </c>
      <c r="K94" s="45" t="str">
        <f>IF(VLOOKUP($A94,請求書等医療機関一覧用!$B:$AO,K$5,FALSE)="○","MR","")</f>
        <v>MR</v>
      </c>
      <c r="L94" s="45" t="str">
        <f>IF(VLOOKUP($A94,請求書等医療機関一覧用!$B:$AO,L$5,FALSE)="○","CP","")</f>
        <v/>
      </c>
      <c r="M94" s="45" t="str">
        <f>IF(VLOOKUP($A94,請求書等医療機関一覧用!$B:$AO,M$5,FALSE)="○","JE","")</f>
        <v>JE</v>
      </c>
      <c r="N94" s="45" t="str">
        <f>IF(VLOOKUP($A94,請求書等医療機関一覧用!$B:$AO,N$5,FALSE)="○","DT","")</f>
        <v>DT</v>
      </c>
      <c r="O94" s="45" t="str">
        <f>IF(VLOOKUP($A94,請求書等医療機関一覧用!$B:$AO,O$5,FALSE)="○","ＨPV","")</f>
        <v>ＨPV</v>
      </c>
      <c r="P94" s="45" t="str">
        <f>IF(VLOOKUP($A94,請求書等医療機関一覧用!$B:$AO,P$5,FALSE)="○","RS","")</f>
        <v/>
      </c>
      <c r="Q94" s="325" t="str">
        <f>IF(VLOOKUP($A94,請求書等医療機関一覧用!$B:$AO,Q$5,FALSE)="○","IV","")</f>
        <v>IV</v>
      </c>
      <c r="R94" s="325" t="str">
        <f>IF(VLOOKUP($A94,請求書等医療機関一覧用!$B:$AO,R$5,FALSE)="○","LAV","")</f>
        <v/>
      </c>
      <c r="S94" s="45" t="str">
        <f>IF(VLOOKUP($A94,請求書等医療機関一覧用!$B:$AO,S$5,FALSE)="○","Mu","")</f>
        <v>Mu</v>
      </c>
      <c r="T94" s="45" t="str">
        <f>IF(VLOOKUP($A94,請求書等医療機関一覧用!$B:$AO,T$5,FALSE)="○","PE","")</f>
        <v>PE</v>
      </c>
      <c r="U94" s="45" t="str">
        <f>IF(VLOOKUP($A94,請求書等医療機関一覧用!$B:$AO,U$5,FALSE)="○","LZV","")</f>
        <v>LZV</v>
      </c>
      <c r="V94" s="45" t="str">
        <f>IF(VLOOKUP($A94,請求書等医療機関一覧用!$B:$AO,V$5,FALSE)="○","inact","")</f>
        <v>inact</v>
      </c>
      <c r="W94" s="325" t="str">
        <f>IF(VLOOKUP($A94,請求書等医療機関一覧用!$B:$AO,W$5,FALSE)="○","F","")</f>
        <v>F</v>
      </c>
      <c r="X94" s="325" t="str">
        <f>IF(VLOOKUP($A94,請求書等医療機関一覧用!$B:$AO,X$5,FALSE)="○","HDF","")</f>
        <v>HDF</v>
      </c>
      <c r="Y94" s="45" t="str">
        <f>IF(VLOOKUP($A94,請求書等医療機関一覧用!$B:$AO,Y$5,FALSE)="○","C","")</f>
        <v>C</v>
      </c>
      <c r="Z94" s="36" t="str">
        <f>IF(VLOOKUP($A94,請求書等医療機関一覧用!$B:$BC,Z$5,FALSE)="","",VLOOKUP($A94,請求書等医療機関一覧用!$B:$BC,Z$5,FALSE))</f>
        <v/>
      </c>
      <c r="AA94">
        <f t="shared" si="3"/>
        <v>16</v>
      </c>
    </row>
    <row r="95" spans="1:27" ht="30" customHeight="1">
      <c r="A95" s="43" t="s">
        <v>516</v>
      </c>
      <c r="B95" s="35" t="str">
        <f>VLOOKUP($A95,請求書等医療機関一覧用!$B:$AR,B$5,FALSE)</f>
        <v>Kikuchi  Internal Medicine Clinic</v>
      </c>
      <c r="C95" s="45" t="str">
        <f>VLOOKUP($A95,請求書等医療機関一覧用!$B:$BA,C$5,FALSE)</f>
        <v>Yatabe</v>
      </c>
      <c r="D95" s="45" t="str">
        <f>VLOOKUP($A95,請求書等医療機関一覧用!$B:$AO,D$5,FALSE)</f>
        <v>839-5070</v>
      </c>
      <c r="E95" s="45" t="str">
        <f>IF(VLOOKUP($A95,請求書等医療機関一覧用!$B:$AO,E$5,FALSE)="○","R","")</f>
        <v/>
      </c>
      <c r="F95" s="45" t="str">
        <f>IF(VLOOKUP($A95,請求書等医療機関一覧用!$B:$AO,F$5,FALSE)="○","H","")</f>
        <v/>
      </c>
      <c r="G95" s="45" t="str">
        <f>IF(VLOOKUP($A95,請求書等医療機関一覧用!$B:$AO,G$5,FALSE)="○","P","")</f>
        <v/>
      </c>
      <c r="H95" s="45" t="str">
        <f>IF(VLOOKUP($A95,請求書等医療機関一覧用!$B:$AO,H$5,FALSE)="○","B","")</f>
        <v/>
      </c>
      <c r="I95" s="45" t="str">
        <f>IF(VLOOKUP($A95,請求書等医療機関一覧用!$B:$AO,I$5,FALSE)="○","5/1","")</f>
        <v/>
      </c>
      <c r="J95" s="45" t="str">
        <f>IF(VLOOKUP($A95,請求書等医療機関一覧用!$B:$AO,J$5,FALSE)="○","BCG","")</f>
        <v/>
      </c>
      <c r="K95" s="45" t="str">
        <f>IF(VLOOKUP($A95,請求書等医療機関一覧用!$B:$AO,K$5,FALSE)="○","MR","")</f>
        <v/>
      </c>
      <c r="L95" s="45" t="str">
        <f>IF(VLOOKUP($A95,請求書等医療機関一覧用!$B:$AO,L$5,FALSE)="○","CP","")</f>
        <v/>
      </c>
      <c r="M95" s="45" t="str">
        <f>IF(VLOOKUP($A95,請求書等医療機関一覧用!$B:$AO,M$5,FALSE)="○","JE","")</f>
        <v/>
      </c>
      <c r="N95" s="45" t="str">
        <f>IF(VLOOKUP($A95,請求書等医療機関一覧用!$B:$AO,N$5,FALSE)="○","DT","")</f>
        <v/>
      </c>
      <c r="O95" s="45" t="str">
        <f>IF(VLOOKUP($A95,請求書等医療機関一覧用!$B:$AO,O$5,FALSE)="○","ＨPV","")</f>
        <v>ＨPV</v>
      </c>
      <c r="P95" s="45" t="str">
        <f>IF(VLOOKUP($A95,請求書等医療機関一覧用!$B:$AO,P$5,FALSE)="○","RS","")</f>
        <v/>
      </c>
      <c r="Q95" s="325" t="str">
        <f>IF(VLOOKUP($A95,請求書等医療機関一覧用!$B:$AO,Q$5,FALSE)="○","IV","")</f>
        <v>IV</v>
      </c>
      <c r="R95" s="325" t="str">
        <f>IF(VLOOKUP($A95,請求書等医療機関一覧用!$B:$AO,R$5,FALSE)="○","LAV","")</f>
        <v/>
      </c>
      <c r="S95" s="45" t="str">
        <f>IF(VLOOKUP($A95,請求書等医療機関一覧用!$B:$AO,S$5,FALSE)="○","Mu","")</f>
        <v/>
      </c>
      <c r="T95" s="45" t="str">
        <f>IF(VLOOKUP($A95,請求書等医療機関一覧用!$B:$AO,T$5,FALSE)="○","PE","")</f>
        <v>PE</v>
      </c>
      <c r="U95" s="45" t="str">
        <f>IF(VLOOKUP($A95,請求書等医療機関一覧用!$B:$AO,U$5,FALSE)="○","LZV","")</f>
        <v>LZV</v>
      </c>
      <c r="V95" s="45" t="str">
        <f>IF(VLOOKUP($A95,請求書等医療機関一覧用!$B:$AO,V$5,FALSE)="○","inact","")</f>
        <v>inact</v>
      </c>
      <c r="W95" s="325" t="str">
        <f>IF(VLOOKUP($A95,請求書等医療機関一覧用!$B:$AO,W$5,FALSE)="○","F","")</f>
        <v>F</v>
      </c>
      <c r="X95" s="325" t="str">
        <f>IF(VLOOKUP($A95,請求書等医療機関一覧用!$B:$AO,X$5,FALSE)="○","HDF","")</f>
        <v/>
      </c>
      <c r="Y95" s="45" t="str">
        <f>IF(VLOOKUP($A95,請求書等医療機関一覧用!$B:$AO,Y$5,FALSE)="○","C","")</f>
        <v>C</v>
      </c>
      <c r="Z95" s="36" t="str">
        <f>IF(VLOOKUP($A95,請求書等医療機関一覧用!$B:$BC,Z$5,FALSE)="","",VLOOKUP($A95,請求書等医療機関一覧用!$B:$BC,Z$5,FALSE))</f>
        <v/>
      </c>
      <c r="AA95">
        <f t="shared" si="3"/>
        <v>17</v>
      </c>
    </row>
    <row r="96" spans="1:27" ht="30" customHeight="1">
      <c r="A96" s="43" t="s">
        <v>1999</v>
      </c>
      <c r="B96" s="35" t="str">
        <f>VLOOKUP($A96,請求書等医療機関一覧用!$B:$AR,B$5,FALSE)</f>
        <v>CAPS　CLINIC　IIAS　TSUKUBA</v>
      </c>
      <c r="C96" s="45" t="str">
        <f>VLOOKUP($A96,請求書等医療機関一覧用!$B:$BA,C$5,FALSE)</f>
        <v>Kenkyugakuen</v>
      </c>
      <c r="D96" s="45" t="str">
        <f>VLOOKUP($A96,請求書等医療機関一覧用!$B:$AO,D$5,FALSE)</f>
        <v>886-7704</v>
      </c>
      <c r="E96" s="45" t="str">
        <f>IF(VLOOKUP($A96,請求書等医療機関一覧用!$B:$AO,E$5,FALSE)="○","R","")</f>
        <v>R</v>
      </c>
      <c r="F96" s="45" t="str">
        <f>IF(VLOOKUP($A96,請求書等医療機関一覧用!$B:$AO,F$5,FALSE)="○","H","")</f>
        <v>H</v>
      </c>
      <c r="G96" s="45" t="str">
        <f>IF(VLOOKUP($A96,請求書等医療機関一覧用!$B:$AO,G$5,FALSE)="○","P","")</f>
        <v>P</v>
      </c>
      <c r="H96" s="45" t="str">
        <f>IF(VLOOKUP($A96,請求書等医療機関一覧用!$B:$AO,H$5,FALSE)="○","B","")</f>
        <v>B</v>
      </c>
      <c r="I96" s="45" t="str">
        <f>IF(VLOOKUP($A96,請求書等医療機関一覧用!$B:$AO,I$5,FALSE)="○","5/1","")</f>
        <v>5/1</v>
      </c>
      <c r="J96" s="45" t="str">
        <f>IF(VLOOKUP($A96,請求書等医療機関一覧用!$B:$AO,J$5,FALSE)="○","BCG","")</f>
        <v>BCG</v>
      </c>
      <c r="K96" s="45" t="str">
        <f>IF(VLOOKUP($A96,請求書等医療機関一覧用!$B:$AO,K$5,FALSE)="○","MR","")</f>
        <v>MR</v>
      </c>
      <c r="L96" s="45" t="str">
        <f>IF(VLOOKUP($A96,請求書等医療機関一覧用!$B:$AO,L$5,FALSE)="○","CP","")</f>
        <v>CP</v>
      </c>
      <c r="M96" s="45" t="str">
        <f>IF(VLOOKUP($A96,請求書等医療機関一覧用!$B:$AO,M$5,FALSE)="○","JE","")</f>
        <v>JE</v>
      </c>
      <c r="N96" s="45" t="str">
        <f>IF(VLOOKUP($A96,請求書等医療機関一覧用!$B:$AO,N$5,FALSE)="○","DT","")</f>
        <v>DT</v>
      </c>
      <c r="O96" s="45" t="str">
        <f>IF(VLOOKUP($A96,請求書等医療機関一覧用!$B:$AO,O$5,FALSE)="○","ＨPV","")</f>
        <v>ＨPV</v>
      </c>
      <c r="P96" s="45" t="str">
        <f>IF(VLOOKUP($A96,請求書等医療機関一覧用!$B:$AO,P$5,FALSE)="○","RS","")</f>
        <v>RS</v>
      </c>
      <c r="Q96" s="325" t="str">
        <f>IF(VLOOKUP($A96,請求書等医療機関一覧用!$B:$AO,Q$5,FALSE)="○","IV","")</f>
        <v>IV</v>
      </c>
      <c r="R96" s="325" t="str">
        <f>IF(VLOOKUP($A96,請求書等医療機関一覧用!$B:$AO,R$5,FALSE)="○","LAV","")</f>
        <v>LAV</v>
      </c>
      <c r="S96" s="45" t="str">
        <f>IF(VLOOKUP($A96,請求書等医療機関一覧用!$B:$AO,S$5,FALSE)="○","Mu","")</f>
        <v>Mu</v>
      </c>
      <c r="T96" s="45" t="str">
        <f>IF(VLOOKUP($A96,請求書等医療機関一覧用!$B:$AO,T$5,FALSE)="○","PE","")</f>
        <v>PE</v>
      </c>
      <c r="U96" s="45" t="str">
        <f>IF(VLOOKUP($A96,請求書等医療機関一覧用!$B:$AO,U$5,FALSE)="○","LZV","")</f>
        <v>LZV</v>
      </c>
      <c r="V96" s="45" t="str">
        <f>IF(VLOOKUP($A96,請求書等医療機関一覧用!$B:$AO,V$5,FALSE)="○","inact","")</f>
        <v>inact</v>
      </c>
      <c r="W96" s="325" t="str">
        <f>IF(VLOOKUP($A96,請求書等医療機関一覧用!$B:$AO,W$5,FALSE)="○","F","")</f>
        <v>F</v>
      </c>
      <c r="X96" s="325" t="str">
        <f>IF(VLOOKUP($A96,請求書等医療機関一覧用!$B:$AO,X$5,FALSE)="○","HDF","")</f>
        <v/>
      </c>
      <c r="Y96" s="45" t="str">
        <f>IF(VLOOKUP($A96,請求書等医療機関一覧用!$B:$AO,Y$5,FALSE)="○","C","")</f>
        <v/>
      </c>
      <c r="Z96" s="36" t="str">
        <f>IF(VLOOKUP($A96,請求書等医療機関一覧用!$B:$BC,Z$5,FALSE)="","",VLOOKUP($A96,請求書等医療機関一覧用!$B:$BC,Z$5,FALSE))</f>
        <v/>
      </c>
      <c r="AA96">
        <f t="shared" si="3"/>
        <v>18</v>
      </c>
    </row>
    <row r="97" spans="1:27" ht="30" customHeight="1">
      <c r="A97" s="43" t="s">
        <v>520</v>
      </c>
      <c r="B97" s="35" t="str">
        <f>VLOOKUP($A97,請求書等医療機関一覧用!$B:$AR,B$5,FALSE)</f>
        <v>Grace Clinic</v>
      </c>
      <c r="C97" s="45" t="str">
        <f>VLOOKUP($A97,請求書等医療機関一覧用!$B:$BA,C$5,FALSE)</f>
        <v>Shimohiratsuka</v>
      </c>
      <c r="D97" s="45" t="str">
        <f>VLOOKUP($A97,請求書等医療機関一覧用!$B:$AO,D$5,FALSE)</f>
        <v>896-7772</v>
      </c>
      <c r="E97" s="45" t="str">
        <f>IF(VLOOKUP($A97,請求書等医療機関一覧用!$B:$AO,E$5,FALSE)="○","R","")</f>
        <v/>
      </c>
      <c r="F97" s="45" t="str">
        <f>IF(VLOOKUP($A97,請求書等医療機関一覧用!$B:$AO,F$5,FALSE)="○","H","")</f>
        <v/>
      </c>
      <c r="G97" s="45" t="str">
        <f>IF(VLOOKUP($A97,請求書等医療機関一覧用!$B:$AO,G$5,FALSE)="○","P","")</f>
        <v/>
      </c>
      <c r="H97" s="45" t="str">
        <f>IF(VLOOKUP($A97,請求書等医療機関一覧用!$B:$AO,H$5,FALSE)="○","B","")</f>
        <v/>
      </c>
      <c r="I97" s="45" t="str">
        <f>IF(VLOOKUP($A97,請求書等医療機関一覧用!$B:$AO,I$5,FALSE)="○","5/1","")</f>
        <v/>
      </c>
      <c r="J97" s="45" t="str">
        <f>IF(VLOOKUP($A97,請求書等医療機関一覧用!$B:$AO,J$5,FALSE)="○","BCG","")</f>
        <v/>
      </c>
      <c r="K97" s="45" t="str">
        <f>IF(VLOOKUP($A97,請求書等医療機関一覧用!$B:$AO,K$5,FALSE)="○","MR","")</f>
        <v/>
      </c>
      <c r="L97" s="45" t="str">
        <f>IF(VLOOKUP($A97,請求書等医療機関一覧用!$B:$AO,L$5,FALSE)="○","CP","")</f>
        <v/>
      </c>
      <c r="M97" s="45" t="str">
        <f>IF(VLOOKUP($A97,請求書等医療機関一覧用!$B:$AO,M$5,FALSE)="○","JE","")</f>
        <v/>
      </c>
      <c r="N97" s="45" t="str">
        <f>IF(VLOOKUP($A97,請求書等医療機関一覧用!$B:$AO,N$5,FALSE)="○","DT","")</f>
        <v/>
      </c>
      <c r="O97" s="45" t="str">
        <f>IF(VLOOKUP($A97,請求書等医療機関一覧用!$B:$AO,O$5,FALSE)="○","ＨPV","")</f>
        <v/>
      </c>
      <c r="P97" s="45" t="str">
        <f>IF(VLOOKUP($A97,請求書等医療機関一覧用!$B:$AO,P$5,FALSE)="○","RS","")</f>
        <v/>
      </c>
      <c r="Q97" s="325" t="str">
        <f>IF(VLOOKUP($A97,請求書等医療機関一覧用!$B:$AO,Q$5,FALSE)="○","IV","")</f>
        <v>IV</v>
      </c>
      <c r="R97" s="325" t="str">
        <f>IF(VLOOKUP($A97,請求書等医療機関一覧用!$B:$AO,R$5,FALSE)="○","LAV","")</f>
        <v/>
      </c>
      <c r="S97" s="45" t="str">
        <f>IF(VLOOKUP($A97,請求書等医療機関一覧用!$B:$AO,S$5,FALSE)="○","Mu","")</f>
        <v/>
      </c>
      <c r="T97" s="45" t="str">
        <f>IF(VLOOKUP($A97,請求書等医療機関一覧用!$B:$AO,T$5,FALSE)="○","PE","")</f>
        <v>PE</v>
      </c>
      <c r="U97" s="45" t="str">
        <f>IF(VLOOKUP($A97,請求書等医療機関一覧用!$B:$AO,U$5,FALSE)="○","LZV","")</f>
        <v>LZV</v>
      </c>
      <c r="V97" s="45" t="str">
        <f>IF(VLOOKUP($A97,請求書等医療機関一覧用!$B:$AO,V$5,FALSE)="○","inact","")</f>
        <v>inact</v>
      </c>
      <c r="W97" s="325" t="str">
        <f>IF(VLOOKUP($A97,請求書等医療機関一覧用!$B:$AO,W$5,FALSE)="○","F","")</f>
        <v>F</v>
      </c>
      <c r="X97" s="325" t="str">
        <f>IF(VLOOKUP($A97,請求書等医療機関一覧用!$B:$AO,X$5,FALSE)="○","HDF","")</f>
        <v>HDF</v>
      </c>
      <c r="Y97" s="45" t="str">
        <f>IF(VLOOKUP($A97,請求書等医療機関一覧用!$B:$AO,Y$5,FALSE)="○","C","")</f>
        <v>C</v>
      </c>
      <c r="Z97" s="36" t="str">
        <f>IF(VLOOKUP($A97,請求書等医療機関一覧用!$B:$BC,Z$5,FALSE)="","",VLOOKUP($A97,請求書等医療機関一覧用!$B:$BC,Z$5,FALSE))</f>
        <v/>
      </c>
      <c r="AA97">
        <f t="shared" si="3"/>
        <v>19</v>
      </c>
    </row>
    <row r="98" spans="1:27" ht="30" customHeight="1">
      <c r="A98" s="43" t="s">
        <v>521</v>
      </c>
      <c r="B98" s="35" t="str">
        <f>VLOOKUP($A98,請求書等医療機関一覧用!$B:$AR,B$5,FALSE)</f>
        <v>Kenkyugaeuen Iimura E.N.T.</v>
      </c>
      <c r="C98" s="45" t="str">
        <f>VLOOKUP($A98,請求書等医療機関一覧用!$B:$BA,C$5,FALSE)</f>
        <v>Kenkyugakuen</v>
      </c>
      <c r="D98" s="45" t="str">
        <f>VLOOKUP($A98,請求書等医療機関一覧用!$B:$AO,D$5,FALSE)</f>
        <v>879-9770</v>
      </c>
      <c r="E98" s="45" t="str">
        <f>IF(VLOOKUP($A98,請求書等医療機関一覧用!$B:$AO,E$5,FALSE)="○","R","")</f>
        <v/>
      </c>
      <c r="F98" s="45" t="str">
        <f>IF(VLOOKUP($A98,請求書等医療機関一覧用!$B:$AO,F$5,FALSE)="○","H","")</f>
        <v/>
      </c>
      <c r="G98" s="45" t="str">
        <f>IF(VLOOKUP($A98,請求書等医療機関一覧用!$B:$AO,G$5,FALSE)="○","P","")</f>
        <v/>
      </c>
      <c r="H98" s="45" t="str">
        <f>IF(VLOOKUP($A98,請求書等医療機関一覧用!$B:$AO,H$5,FALSE)="○","B","")</f>
        <v/>
      </c>
      <c r="I98" s="45" t="str">
        <f>IF(VLOOKUP($A98,請求書等医療機関一覧用!$B:$AO,I$5,FALSE)="○","5/1","")</f>
        <v/>
      </c>
      <c r="J98" s="45" t="str">
        <f>IF(VLOOKUP($A98,請求書等医療機関一覧用!$B:$AO,J$5,FALSE)="○","BCG","")</f>
        <v/>
      </c>
      <c r="K98" s="45" t="str">
        <f>IF(VLOOKUP($A98,請求書等医療機関一覧用!$B:$AO,K$5,FALSE)="○","MR","")</f>
        <v/>
      </c>
      <c r="L98" s="45" t="str">
        <f>IF(VLOOKUP($A98,請求書等医療機関一覧用!$B:$AO,L$5,FALSE)="○","CP","")</f>
        <v/>
      </c>
      <c r="M98" s="45" t="str">
        <f>IF(VLOOKUP($A98,請求書等医療機関一覧用!$B:$AO,M$5,FALSE)="○","JE","")</f>
        <v/>
      </c>
      <c r="N98" s="45" t="str">
        <f>IF(VLOOKUP($A98,請求書等医療機関一覧用!$B:$AO,N$5,FALSE)="○","DT","")</f>
        <v/>
      </c>
      <c r="O98" s="45" t="str">
        <f>IF(VLOOKUP($A98,請求書等医療機関一覧用!$B:$AO,O$5,FALSE)="○","ＨPV","")</f>
        <v/>
      </c>
      <c r="P98" s="45" t="str">
        <f>IF(VLOOKUP($A98,請求書等医療機関一覧用!$B:$AO,P$5,FALSE)="○","RS","")</f>
        <v/>
      </c>
      <c r="Q98" s="325" t="str">
        <f>IF(VLOOKUP($A98,請求書等医療機関一覧用!$B:$AO,Q$5,FALSE)="○","IV","")</f>
        <v>IV</v>
      </c>
      <c r="R98" s="325" t="str">
        <f>IF(VLOOKUP($A98,請求書等医療機関一覧用!$B:$AO,R$5,FALSE)="○","LAV","")</f>
        <v>LAV</v>
      </c>
      <c r="S98" s="45" t="str">
        <f>IF(VLOOKUP($A98,請求書等医療機関一覧用!$B:$AO,S$5,FALSE)="○","Mu","")</f>
        <v/>
      </c>
      <c r="T98" s="45" t="str">
        <f>IF(VLOOKUP($A98,請求書等医療機関一覧用!$B:$AO,T$5,FALSE)="○","PE","")</f>
        <v>PE</v>
      </c>
      <c r="U98" s="45" t="str">
        <f>IF(VLOOKUP($A98,請求書等医療機関一覧用!$B:$AO,U$5,FALSE)="○","LZV","")</f>
        <v/>
      </c>
      <c r="V98" s="45" t="str">
        <f>IF(VLOOKUP($A98,請求書等医療機関一覧用!$B:$AO,V$5,FALSE)="○","inact","")</f>
        <v/>
      </c>
      <c r="W98" s="325" t="str">
        <f>IF(VLOOKUP($A98,請求書等医療機関一覧用!$B:$AO,W$5,FALSE)="○","F","")</f>
        <v>F</v>
      </c>
      <c r="X98" s="325" t="str">
        <f>IF(VLOOKUP($A98,請求書等医療機関一覧用!$B:$AO,X$5,FALSE)="○","HDF","")</f>
        <v/>
      </c>
      <c r="Y98" s="45" t="str">
        <f>IF(VLOOKUP($A98,請求書等医療機関一覧用!$B:$AO,Y$5,FALSE)="○","C","")</f>
        <v/>
      </c>
      <c r="Z98" s="36" t="str">
        <f>IF(VLOOKUP($A98,請求書等医療機関一覧用!$B:$BC,Z$5,FALSE)="","",VLOOKUP($A98,請求書等医療機関一覧用!$B:$BC,Z$5,FALSE))</f>
        <v/>
      </c>
      <c r="AA98">
        <f t="shared" si="3"/>
        <v>20</v>
      </c>
    </row>
    <row r="99" spans="1:27" ht="30" customHeight="1">
      <c r="A99" s="43" t="s">
        <v>522</v>
      </c>
      <c r="B99" s="35" t="str">
        <f>VLOOKUP($A99,請求書等医療機関一覧用!$B:$AR,B$5,FALSE)</f>
        <v>Kenkyugakuen Clinic</v>
      </c>
      <c r="C99" s="45" t="str">
        <f>VLOOKUP($A99,請求書等医療機関一覧用!$B:$BA,C$5,FALSE)</f>
        <v>Kenkyugakuen</v>
      </c>
      <c r="D99" s="45" t="str">
        <f>VLOOKUP($A99,請求書等医療機関一覧用!$B:$AO,D$5,FALSE)</f>
        <v>860-5355</v>
      </c>
      <c r="E99" s="45" t="str">
        <f>IF(VLOOKUP($A99,請求書等医療機関一覧用!$B:$AO,E$5,FALSE)="○","R","")</f>
        <v/>
      </c>
      <c r="F99" s="45" t="str">
        <f>IF(VLOOKUP($A99,請求書等医療機関一覧用!$B:$AO,F$5,FALSE)="○","H","")</f>
        <v/>
      </c>
      <c r="G99" s="45" t="str">
        <f>IF(VLOOKUP($A99,請求書等医療機関一覧用!$B:$AO,G$5,FALSE)="○","P","")</f>
        <v/>
      </c>
      <c r="H99" s="45" t="str">
        <f>IF(VLOOKUP($A99,請求書等医療機関一覧用!$B:$AO,H$5,FALSE)="○","B","")</f>
        <v/>
      </c>
      <c r="I99" s="45" t="str">
        <f>IF(VLOOKUP($A99,請求書等医療機関一覧用!$B:$AO,I$5,FALSE)="○","5/1","")</f>
        <v/>
      </c>
      <c r="J99" s="45" t="str">
        <f>IF(VLOOKUP($A99,請求書等医療機関一覧用!$B:$AO,J$5,FALSE)="○","BCG","")</f>
        <v/>
      </c>
      <c r="K99" s="45" t="str">
        <f>IF(VLOOKUP($A99,請求書等医療機関一覧用!$B:$AO,K$5,FALSE)="○","MR","")</f>
        <v/>
      </c>
      <c r="L99" s="45" t="str">
        <f>IF(VLOOKUP($A99,請求書等医療機関一覧用!$B:$AO,L$5,FALSE)="○","CP","")</f>
        <v/>
      </c>
      <c r="M99" s="45" t="str">
        <f>IF(VLOOKUP($A99,請求書等医療機関一覧用!$B:$AO,M$5,FALSE)="○","JE","")</f>
        <v>JE</v>
      </c>
      <c r="N99" s="45" t="str">
        <f>IF(VLOOKUP($A99,請求書等医療機関一覧用!$B:$AO,N$5,FALSE)="○","DT","")</f>
        <v>DT</v>
      </c>
      <c r="O99" s="45" t="str">
        <f>IF(VLOOKUP($A99,請求書等医療機関一覧用!$B:$AO,O$5,FALSE)="○","ＨPV","")</f>
        <v>ＨPV</v>
      </c>
      <c r="P99" s="45" t="str">
        <f>IF(VLOOKUP($A99,請求書等医療機関一覧用!$B:$AO,P$5,FALSE)="○","RS","")</f>
        <v/>
      </c>
      <c r="Q99" s="325" t="str">
        <f>IF(VLOOKUP($A99,請求書等医療機関一覧用!$B:$AO,Q$5,FALSE)="○","IV","")</f>
        <v>IV</v>
      </c>
      <c r="R99" s="325" t="str">
        <f>IF(VLOOKUP($A99,請求書等医療機関一覧用!$B:$AO,R$5,FALSE)="○","LAV","")</f>
        <v/>
      </c>
      <c r="S99" s="45" t="str">
        <f>IF(VLOOKUP($A99,請求書等医療機関一覧用!$B:$AO,S$5,FALSE)="○","Mu","")</f>
        <v/>
      </c>
      <c r="T99" s="45" t="str">
        <f>IF(VLOOKUP($A99,請求書等医療機関一覧用!$B:$AO,T$5,FALSE)="○","PE","")</f>
        <v>PE</v>
      </c>
      <c r="U99" s="45" t="str">
        <f>IF(VLOOKUP($A99,請求書等医療機関一覧用!$B:$AO,U$5,FALSE)="○","LZV","")</f>
        <v>LZV</v>
      </c>
      <c r="V99" s="45" t="str">
        <f>IF(VLOOKUP($A99,請求書等医療機関一覧用!$B:$AO,V$5,FALSE)="○","inact","")</f>
        <v>inact</v>
      </c>
      <c r="W99" s="325" t="str">
        <f>IF(VLOOKUP($A99,請求書等医療機関一覧用!$B:$AO,W$5,FALSE)="○","F","")</f>
        <v>F</v>
      </c>
      <c r="X99" s="325" t="str">
        <f>IF(VLOOKUP($A99,請求書等医療機関一覧用!$B:$AO,X$5,FALSE)="○","HDF","")</f>
        <v>HDF</v>
      </c>
      <c r="Y99" s="45" t="str">
        <f>IF(VLOOKUP($A99,請求書等医療機関一覧用!$B:$AO,Y$5,FALSE)="○","C","")</f>
        <v>C</v>
      </c>
      <c r="Z99" s="36" t="str">
        <f>IF(VLOOKUP($A99,請求書等医療機関一覧用!$B:$BC,Z$5,FALSE)="","",VLOOKUP($A99,請求書等医療機関一覧用!$B:$BC,Z$5,FALSE))</f>
        <v/>
      </c>
      <c r="AA99">
        <f t="shared" si="3"/>
        <v>21</v>
      </c>
    </row>
    <row r="100" spans="1:27" ht="30" customHeight="1">
      <c r="A100" s="43" t="s">
        <v>523</v>
      </c>
      <c r="B100" s="35" t="str">
        <f>VLOOKUP($A100,請求書等医療機関一覧用!$B:$AR,B$5,FALSE)</f>
        <v>Koike Clinic</v>
      </c>
      <c r="C100" s="45" t="str">
        <f>VLOOKUP($A100,請求書等医療機関一覧用!$B:$BA,C$5,FALSE)</f>
        <v>Midorino</v>
      </c>
      <c r="D100" s="45" t="str">
        <f>VLOOKUP($A100,請求書等医療機関一覧用!$B:$AO,D$5,FALSE)</f>
        <v>836-0654</v>
      </c>
      <c r="E100" s="45" t="str">
        <f>IF(VLOOKUP($A100,請求書等医療機関一覧用!$B:$AO,E$5,FALSE)="○","R","")</f>
        <v/>
      </c>
      <c r="F100" s="45" t="str">
        <f>IF(VLOOKUP($A100,請求書等医療機関一覧用!$B:$AO,F$5,FALSE)="○","H","")</f>
        <v/>
      </c>
      <c r="G100" s="45" t="str">
        <f>IF(VLOOKUP($A100,請求書等医療機関一覧用!$B:$AO,G$5,FALSE)="○","P","")</f>
        <v/>
      </c>
      <c r="H100" s="45" t="str">
        <f>IF(VLOOKUP($A100,請求書等医療機関一覧用!$B:$AO,H$5,FALSE)="○","B","")</f>
        <v/>
      </c>
      <c r="I100" s="45" t="str">
        <f>IF(VLOOKUP($A100,請求書等医療機関一覧用!$B:$AO,I$5,FALSE)="○","5/1","")</f>
        <v/>
      </c>
      <c r="J100" s="45" t="str">
        <f>IF(VLOOKUP($A100,請求書等医療機関一覧用!$B:$AO,J$5,FALSE)="○","BCG","")</f>
        <v/>
      </c>
      <c r="K100" s="45" t="str">
        <f>IF(VLOOKUP($A100,請求書等医療機関一覧用!$B:$AO,K$5,FALSE)="○","MR","")</f>
        <v>MR</v>
      </c>
      <c r="L100" s="45" t="str">
        <f>IF(VLOOKUP($A100,請求書等医療機関一覧用!$B:$AO,L$5,FALSE)="○","CP","")</f>
        <v>CP</v>
      </c>
      <c r="M100" s="45" t="str">
        <f>IF(VLOOKUP($A100,請求書等医療機関一覧用!$B:$AO,M$5,FALSE)="○","JE","")</f>
        <v>JE</v>
      </c>
      <c r="N100" s="45" t="str">
        <f>IF(VLOOKUP($A100,請求書等医療機関一覧用!$B:$AO,N$5,FALSE)="○","DT","")</f>
        <v>DT</v>
      </c>
      <c r="O100" s="45" t="str">
        <f>IF(VLOOKUP($A100,請求書等医療機関一覧用!$B:$AO,O$5,FALSE)="○","ＨPV","")</f>
        <v/>
      </c>
      <c r="P100" s="45" t="str">
        <f>IF(VLOOKUP($A100,請求書等医療機関一覧用!$B:$AO,P$5,FALSE)="○","RS","")</f>
        <v/>
      </c>
      <c r="Q100" s="325" t="str">
        <f>IF(VLOOKUP($A100,請求書等医療機関一覧用!$B:$AO,Q$5,FALSE)="○","IV","")</f>
        <v>IV</v>
      </c>
      <c r="R100" s="325" t="str">
        <f>IF(VLOOKUP($A100,請求書等医療機関一覧用!$B:$AO,R$5,FALSE)="○","LAV","")</f>
        <v/>
      </c>
      <c r="S100" s="45" t="str">
        <f>IF(VLOOKUP($A100,請求書等医療機関一覧用!$B:$AO,S$5,FALSE)="○","Mu","")</f>
        <v>Mu</v>
      </c>
      <c r="T100" s="45" t="str">
        <f>IF(VLOOKUP($A100,請求書等医療機関一覧用!$B:$AO,T$5,FALSE)="○","PE","")</f>
        <v/>
      </c>
      <c r="U100" s="45" t="str">
        <f>IF(VLOOKUP($A100,請求書等医療機関一覧用!$B:$AO,U$5,FALSE)="○","LZV","")</f>
        <v/>
      </c>
      <c r="V100" s="45" t="str">
        <f>IF(VLOOKUP($A100,請求書等医療機関一覧用!$B:$AO,V$5,FALSE)="○","inact","")</f>
        <v>inact</v>
      </c>
      <c r="W100" s="325" t="str">
        <f>IF(VLOOKUP($A100,請求書等医療機関一覧用!$B:$AO,W$5,FALSE)="○","F","")</f>
        <v>F</v>
      </c>
      <c r="X100" s="325" t="str">
        <f>IF(VLOOKUP($A100,請求書等医療機関一覧用!$B:$AO,X$5,FALSE)="○","HDF","")</f>
        <v/>
      </c>
      <c r="Y100" s="45" t="str">
        <f>IF(VLOOKUP($A100,請求書等医療機関一覧用!$B:$AO,Y$5,FALSE)="○","C","")</f>
        <v/>
      </c>
      <c r="Z100" s="36" t="str">
        <f>IF(VLOOKUP($A100,請求書等医療機関一覧用!$B:$BC,Z$5,FALSE)="","",VLOOKUP($A100,請求書等医療機関一覧用!$B:$BC,Z$5,FALSE))</f>
        <v/>
      </c>
      <c r="AA100">
        <f t="shared" si="3"/>
        <v>22</v>
      </c>
    </row>
    <row r="101" spans="1:27" ht="30" customHeight="1">
      <c r="A101" s="43" t="s">
        <v>639</v>
      </c>
      <c r="B101" s="35" t="str">
        <f>VLOOKUP($A101,請求書等医療機関一覧用!$B:$AR,B$5,FALSE)</f>
        <v>International heart sleep clinic-TSUKUBA</v>
      </c>
      <c r="C101" s="45" t="str">
        <f>VLOOKUP($A101,請求書等医療機関一覧用!$B:$BA,C$5,FALSE)</f>
        <v>Nishihiratsuka</v>
      </c>
      <c r="D101" s="45" t="str">
        <f>VLOOKUP($A101,請求書等医療機関一覧用!$B:$AO,D$5,FALSE)</f>
        <v>879-7911</v>
      </c>
      <c r="E101" s="45" t="str">
        <f>IF(VLOOKUP($A101,請求書等医療機関一覧用!$B:$AO,E$5,FALSE)="○","R","")</f>
        <v/>
      </c>
      <c r="F101" s="45" t="str">
        <f>IF(VLOOKUP($A101,請求書等医療機関一覧用!$B:$AO,F$5,FALSE)="○","H","")</f>
        <v/>
      </c>
      <c r="G101" s="45" t="str">
        <f>IF(VLOOKUP($A101,請求書等医療機関一覧用!$B:$AO,G$5,FALSE)="○","P","")</f>
        <v/>
      </c>
      <c r="H101" s="45" t="str">
        <f>IF(VLOOKUP($A101,請求書等医療機関一覧用!$B:$AO,H$5,FALSE)="○","B","")</f>
        <v/>
      </c>
      <c r="I101" s="45" t="str">
        <f>IF(VLOOKUP($A101,請求書等医療機関一覧用!$B:$AO,I$5,FALSE)="○","5/1","")</f>
        <v/>
      </c>
      <c r="J101" s="45" t="str">
        <f>IF(VLOOKUP($A101,請求書等医療機関一覧用!$B:$AO,J$5,FALSE)="○","BCG","")</f>
        <v/>
      </c>
      <c r="K101" s="45" t="str">
        <f>IF(VLOOKUP($A101,請求書等医療機関一覧用!$B:$AO,K$5,FALSE)="○","MR","")</f>
        <v/>
      </c>
      <c r="L101" s="45" t="str">
        <f>IF(VLOOKUP($A101,請求書等医療機関一覧用!$B:$AO,L$5,FALSE)="○","CP","")</f>
        <v/>
      </c>
      <c r="M101" s="45" t="str">
        <f>IF(VLOOKUP($A101,請求書等医療機関一覧用!$B:$AO,M$5,FALSE)="○","JE","")</f>
        <v/>
      </c>
      <c r="N101" s="45" t="str">
        <f>IF(VLOOKUP($A101,請求書等医療機関一覧用!$B:$AO,N$5,FALSE)="○","DT","")</f>
        <v/>
      </c>
      <c r="O101" s="45" t="str">
        <f>IF(VLOOKUP($A101,請求書等医療機関一覧用!$B:$AO,O$5,FALSE)="○","ＨPV","")</f>
        <v>ＨPV</v>
      </c>
      <c r="P101" s="45" t="str">
        <f>IF(VLOOKUP($A101,請求書等医療機関一覧用!$B:$AO,P$5,FALSE)="○","RS","")</f>
        <v/>
      </c>
      <c r="Q101" s="325" t="str">
        <f>IF(VLOOKUP($A101,請求書等医療機関一覧用!$B:$AO,Q$5,FALSE)="○","IV","")</f>
        <v/>
      </c>
      <c r="R101" s="325" t="str">
        <f>IF(VLOOKUP($A101,請求書等医療機関一覧用!$B:$AO,R$5,FALSE)="○","LAV","")</f>
        <v/>
      </c>
      <c r="S101" s="45" t="str">
        <f>IF(VLOOKUP($A101,請求書等医療機関一覧用!$B:$AO,S$5,FALSE)="○","Mu","")</f>
        <v/>
      </c>
      <c r="T101" s="45" t="str">
        <f>IF(VLOOKUP($A101,請求書等医療機関一覧用!$B:$AO,T$5,FALSE)="○","PE","")</f>
        <v>PE</v>
      </c>
      <c r="U101" s="45" t="str">
        <f>IF(VLOOKUP($A101,請求書等医療機関一覧用!$B:$AO,U$5,FALSE)="○","LZV","")</f>
        <v>LZV</v>
      </c>
      <c r="V101" s="45" t="str">
        <f>IF(VLOOKUP($A101,請求書等医療機関一覧用!$B:$AO,V$5,FALSE)="○","inact","")</f>
        <v>inact</v>
      </c>
      <c r="W101" s="325" t="str">
        <f>IF(VLOOKUP($A101,請求書等医療機関一覧用!$B:$AO,W$5,FALSE)="○","F","")</f>
        <v>F</v>
      </c>
      <c r="X101" s="325" t="str">
        <f>IF(VLOOKUP($A101,請求書等医療機関一覧用!$B:$AO,X$5,FALSE)="○","HDF","")</f>
        <v/>
      </c>
      <c r="Y101" s="45" t="str">
        <f>IF(VLOOKUP($A101,請求書等医療機関一覧用!$B:$AO,Y$5,FALSE)="○","C","")</f>
        <v>C</v>
      </c>
      <c r="Z101" s="36" t="str">
        <f>IF(VLOOKUP($A101,請求書等医療機関一覧用!$B:$BC,Z$5,FALSE)="","",VLOOKUP($A101,請求書等医療機関一覧用!$B:$BC,Z$5,FALSE))</f>
        <v/>
      </c>
      <c r="AA101">
        <f t="shared" si="3"/>
        <v>23</v>
      </c>
    </row>
    <row r="102" spans="1:27" ht="30" customHeight="1">
      <c r="A102" s="43" t="s">
        <v>525</v>
      </c>
      <c r="B102" s="35" t="str">
        <f>VLOOKUP($A102,請求書等医療機関一覧用!$B:$AR,B$5,FALSE)</f>
        <v>Komatsu Internal Medicine Clinic</v>
      </c>
      <c r="C102" s="45" t="str">
        <f>VLOOKUP($A102,請求書等医療機関一覧用!$B:$BA,C$5,FALSE)</f>
        <v>Kamiyokoba</v>
      </c>
      <c r="D102" s="45" t="str">
        <f>VLOOKUP($A102,請求書等医療機関一覧用!$B:$AO,D$5,FALSE)</f>
        <v>838-2400</v>
      </c>
      <c r="E102" s="45" t="str">
        <f>IF(VLOOKUP($A102,請求書等医療機関一覧用!$B:$AO,E$5,FALSE)="○","R","")</f>
        <v/>
      </c>
      <c r="F102" s="45" t="str">
        <f>IF(VLOOKUP($A102,請求書等医療機関一覧用!$B:$AO,F$5,FALSE)="○","H","")</f>
        <v/>
      </c>
      <c r="G102" s="45" t="str">
        <f>IF(VLOOKUP($A102,請求書等医療機関一覧用!$B:$AO,G$5,FALSE)="○","P","")</f>
        <v/>
      </c>
      <c r="H102" s="45" t="str">
        <f>IF(VLOOKUP($A102,請求書等医療機関一覧用!$B:$AO,H$5,FALSE)="○","B","")</f>
        <v/>
      </c>
      <c r="I102" s="45" t="str">
        <f>IF(VLOOKUP($A102,請求書等医療機関一覧用!$B:$AO,I$5,FALSE)="○","5/1","")</f>
        <v/>
      </c>
      <c r="J102" s="45" t="str">
        <f>IF(VLOOKUP($A102,請求書等医療機関一覧用!$B:$AO,J$5,FALSE)="○","BCG","")</f>
        <v/>
      </c>
      <c r="K102" s="45" t="str">
        <f>IF(VLOOKUP($A102,請求書等医療機関一覧用!$B:$AO,K$5,FALSE)="○","MR","")</f>
        <v/>
      </c>
      <c r="L102" s="45" t="str">
        <f>IF(VLOOKUP($A102,請求書等医療機関一覧用!$B:$AO,L$5,FALSE)="○","CP","")</f>
        <v/>
      </c>
      <c r="M102" s="45" t="str">
        <f>IF(VLOOKUP($A102,請求書等医療機関一覧用!$B:$AO,M$5,FALSE)="○","JE","")</f>
        <v/>
      </c>
      <c r="N102" s="45" t="str">
        <f>IF(VLOOKUP($A102,請求書等医療機関一覧用!$B:$AO,N$5,FALSE)="○","DT","")</f>
        <v/>
      </c>
      <c r="O102" s="45" t="str">
        <f>IF(VLOOKUP($A102,請求書等医療機関一覧用!$B:$AO,O$5,FALSE)="○","ＨPV","")</f>
        <v/>
      </c>
      <c r="P102" s="45" t="str">
        <f>IF(VLOOKUP($A102,請求書等医療機関一覧用!$B:$AO,P$5,FALSE)="○","RS","")</f>
        <v/>
      </c>
      <c r="Q102" s="325" t="str">
        <f>IF(VLOOKUP($A102,請求書等医療機関一覧用!$B:$AO,Q$5,FALSE)="○","IV","")</f>
        <v>IV</v>
      </c>
      <c r="R102" s="325" t="str">
        <f>IF(VLOOKUP($A102,請求書等医療機関一覧用!$B:$AO,R$5,FALSE)="○","LAV","")</f>
        <v/>
      </c>
      <c r="S102" s="45" t="str">
        <f>IF(VLOOKUP($A102,請求書等医療機関一覧用!$B:$AO,S$5,FALSE)="○","Mu","")</f>
        <v/>
      </c>
      <c r="T102" s="45" t="str">
        <f>IF(VLOOKUP($A102,請求書等医療機関一覧用!$B:$AO,T$5,FALSE)="○","PE","")</f>
        <v>PE</v>
      </c>
      <c r="U102" s="45" t="str">
        <f>IF(VLOOKUP($A102,請求書等医療機関一覧用!$B:$AO,U$5,FALSE)="○","LZV","")</f>
        <v>LZV</v>
      </c>
      <c r="V102" s="45" t="str">
        <f>IF(VLOOKUP($A102,請求書等医療機関一覧用!$B:$AO,V$5,FALSE)="○","inact","")</f>
        <v>inact</v>
      </c>
      <c r="W102" s="325" t="str">
        <f>IF(VLOOKUP($A102,請求書等医療機関一覧用!$B:$AO,W$5,FALSE)="○","F","")</f>
        <v>F</v>
      </c>
      <c r="X102" s="325" t="str">
        <f>IF(VLOOKUP($A102,請求書等医療機関一覧用!$B:$AO,X$5,FALSE)="○","HDF","")</f>
        <v/>
      </c>
      <c r="Y102" s="45" t="str">
        <f>IF(VLOOKUP($A102,請求書等医療機関一覧用!$B:$AO,Y$5,FALSE)="○","C","")</f>
        <v>C</v>
      </c>
      <c r="Z102" s="36" t="str">
        <f>IF(VLOOKUP($A102,請求書等医療機関一覧用!$B:$BC,Z$5,FALSE)="","",VLOOKUP($A102,請求書等医療機関一覧用!$B:$BC,Z$5,FALSE))</f>
        <v/>
      </c>
      <c r="AA102">
        <f t="shared" si="3"/>
        <v>24</v>
      </c>
    </row>
    <row r="103" spans="1:27" ht="30" customHeight="1">
      <c r="A103" s="43" t="s">
        <v>526</v>
      </c>
      <c r="B103" s="35" t="str">
        <f>VLOOKUP($A103,請求書等医療機関一覧用!$B:$AR,B$5,FALSE)</f>
        <v>Sakai Orthopedics　</v>
      </c>
      <c r="C103" s="45" t="str">
        <f>VLOOKUP($A103,請求書等医療機関一覧用!$B:$BA,C$5,FALSE)</f>
        <v>Midorino</v>
      </c>
      <c r="D103" s="45" t="str">
        <f>VLOOKUP($A103,請求書等医療機関一覧用!$B:$AO,D$5,FALSE)</f>
        <v>836-5320</v>
      </c>
      <c r="E103" s="45" t="str">
        <f>IF(VLOOKUP($A103,請求書等医療機関一覧用!$B:$AO,E$5,FALSE)="○","R","")</f>
        <v/>
      </c>
      <c r="F103" s="45" t="str">
        <f>IF(VLOOKUP($A103,請求書等医療機関一覧用!$B:$AO,F$5,FALSE)="○","H","")</f>
        <v/>
      </c>
      <c r="G103" s="45" t="str">
        <f>IF(VLOOKUP($A103,請求書等医療機関一覧用!$B:$AO,G$5,FALSE)="○","P","")</f>
        <v/>
      </c>
      <c r="H103" s="45" t="str">
        <f>IF(VLOOKUP($A103,請求書等医療機関一覧用!$B:$AO,H$5,FALSE)="○","B","")</f>
        <v/>
      </c>
      <c r="I103" s="45" t="str">
        <f>IF(VLOOKUP($A103,請求書等医療機関一覧用!$B:$AO,I$5,FALSE)="○","5/1","")</f>
        <v/>
      </c>
      <c r="J103" s="45" t="str">
        <f>IF(VLOOKUP($A103,請求書等医療機関一覧用!$B:$AO,J$5,FALSE)="○","BCG","")</f>
        <v/>
      </c>
      <c r="K103" s="45" t="str">
        <f>IF(VLOOKUP($A103,請求書等医療機関一覧用!$B:$AO,K$5,FALSE)="○","MR","")</f>
        <v/>
      </c>
      <c r="L103" s="45" t="str">
        <f>IF(VLOOKUP($A103,請求書等医療機関一覧用!$B:$AO,L$5,FALSE)="○","CP","")</f>
        <v/>
      </c>
      <c r="M103" s="45" t="str">
        <f>IF(VLOOKUP($A103,請求書等医療機関一覧用!$B:$AO,M$5,FALSE)="○","JE","")</f>
        <v/>
      </c>
      <c r="N103" s="45" t="str">
        <f>IF(VLOOKUP($A103,請求書等医療機関一覧用!$B:$AO,N$5,FALSE)="○","DT","")</f>
        <v/>
      </c>
      <c r="O103" s="45" t="str">
        <f>IF(VLOOKUP($A103,請求書等医療機関一覧用!$B:$AO,O$5,FALSE)="○","ＨPV","")</f>
        <v/>
      </c>
      <c r="P103" s="45" t="str">
        <f>IF(VLOOKUP($A103,請求書等医療機関一覧用!$B:$AO,P$5,FALSE)="○","RS","")</f>
        <v/>
      </c>
      <c r="Q103" s="325" t="str">
        <f>IF(VLOOKUP($A103,請求書等医療機関一覧用!$B:$AO,Q$5,FALSE)="○","IV","")</f>
        <v/>
      </c>
      <c r="R103" s="325" t="str">
        <f>IF(VLOOKUP($A103,請求書等医療機関一覧用!$B:$AO,R$5,FALSE)="○","LAV","")</f>
        <v/>
      </c>
      <c r="S103" s="45" t="str">
        <f>IF(VLOOKUP($A103,請求書等医療機関一覧用!$B:$AO,S$5,FALSE)="○","Mu","")</f>
        <v/>
      </c>
      <c r="T103" s="45" t="str">
        <f>IF(VLOOKUP($A103,請求書等医療機関一覧用!$B:$AO,T$5,FALSE)="○","PE","")</f>
        <v/>
      </c>
      <c r="U103" s="45" t="str">
        <f>IF(VLOOKUP($A103,請求書等医療機関一覧用!$B:$AO,U$5,FALSE)="○","LZV","")</f>
        <v/>
      </c>
      <c r="V103" s="45" t="str">
        <f>IF(VLOOKUP($A103,請求書等医療機関一覧用!$B:$AO,V$5,FALSE)="○","inact","")</f>
        <v/>
      </c>
      <c r="W103" s="325" t="str">
        <f>IF(VLOOKUP($A103,請求書等医療機関一覧用!$B:$AO,W$5,FALSE)="○","F","")</f>
        <v>F</v>
      </c>
      <c r="X103" s="325" t="str">
        <f>IF(VLOOKUP($A103,請求書等医療機関一覧用!$B:$AO,X$5,FALSE)="○","HDF","")</f>
        <v/>
      </c>
      <c r="Y103" s="45" t="str">
        <f>IF(VLOOKUP($A103,請求書等医療機関一覧用!$B:$AO,Y$5,FALSE)="○","C","")</f>
        <v/>
      </c>
      <c r="Z103" s="36" t="str">
        <f>IF(VLOOKUP($A103,請求書等医療機関一覧用!$B:$BC,Z$5,FALSE)="","",VLOOKUP($A103,請求書等医療機関一覧用!$B:$BC,Z$5,FALSE))</f>
        <v/>
      </c>
      <c r="AA103">
        <f t="shared" si="3"/>
        <v>25</v>
      </c>
    </row>
    <row r="104" spans="1:27" ht="30" customHeight="1">
      <c r="A104" s="43" t="s">
        <v>527</v>
      </c>
      <c r="B104" s="35" t="str">
        <f>VLOOKUP($A104,請求書等医療機関一覧用!$B:$AR,B$5,FALSE)</f>
        <v>Sakane M Clinic</v>
      </c>
      <c r="C104" s="45" t="str">
        <f>VLOOKUP($A104,請求書等医療機関一覧用!$B:$BA,C$5,FALSE)</f>
        <v>Matsunoki</v>
      </c>
      <c r="D104" s="45" t="str">
        <f>VLOOKUP($A104,請求書等医療機関一覧用!$B:$AO,D$5,FALSE)</f>
        <v>836-6612</v>
      </c>
      <c r="E104" s="45" t="str">
        <f>IF(VLOOKUP($A104,請求書等医療機関一覧用!$B:$AO,E$5,FALSE)="○","R","")</f>
        <v/>
      </c>
      <c r="F104" s="45" t="str">
        <f>IF(VLOOKUP($A104,請求書等医療機関一覧用!$B:$AO,F$5,FALSE)="○","H","")</f>
        <v/>
      </c>
      <c r="G104" s="45" t="str">
        <f>IF(VLOOKUP($A104,請求書等医療機関一覧用!$B:$AO,G$5,FALSE)="○","P","")</f>
        <v/>
      </c>
      <c r="H104" s="45" t="str">
        <f>IF(VLOOKUP($A104,請求書等医療機関一覧用!$B:$AO,H$5,FALSE)="○","B","")</f>
        <v/>
      </c>
      <c r="I104" s="45" t="str">
        <f>IF(VLOOKUP($A104,請求書等医療機関一覧用!$B:$AO,I$5,FALSE)="○","5/1","")</f>
        <v/>
      </c>
      <c r="J104" s="45" t="str">
        <f>IF(VLOOKUP($A104,請求書等医療機関一覧用!$B:$AO,J$5,FALSE)="○","BCG","")</f>
        <v/>
      </c>
      <c r="K104" s="45" t="str">
        <f>IF(VLOOKUP($A104,請求書等医療機関一覧用!$B:$AO,K$5,FALSE)="○","MR","")</f>
        <v>MR</v>
      </c>
      <c r="L104" s="45" t="str">
        <f>IF(VLOOKUP($A104,請求書等医療機関一覧用!$B:$AO,L$5,FALSE)="○","CP","")</f>
        <v>CP</v>
      </c>
      <c r="M104" s="45" t="str">
        <f>IF(VLOOKUP($A104,請求書等医療機関一覧用!$B:$AO,M$5,FALSE)="○","JE","")</f>
        <v/>
      </c>
      <c r="N104" s="45" t="str">
        <f>IF(VLOOKUP($A104,請求書等医療機関一覧用!$B:$AO,N$5,FALSE)="○","DT","")</f>
        <v>DT</v>
      </c>
      <c r="O104" s="45" t="str">
        <f>IF(VLOOKUP($A104,請求書等医療機関一覧用!$B:$AO,O$5,FALSE)="○","ＨPV","")</f>
        <v>ＨPV</v>
      </c>
      <c r="P104" s="45" t="str">
        <f>IF(VLOOKUP($A104,請求書等医療機関一覧用!$B:$AO,P$5,FALSE)="○","RS","")</f>
        <v/>
      </c>
      <c r="Q104" s="325" t="str">
        <f>IF(VLOOKUP($A104,請求書等医療機関一覧用!$B:$AO,Q$5,FALSE)="○","IV","")</f>
        <v>IV</v>
      </c>
      <c r="R104" s="325" t="str">
        <f>IF(VLOOKUP($A104,請求書等医療機関一覧用!$B:$AO,R$5,FALSE)="○","LAV","")</f>
        <v/>
      </c>
      <c r="S104" s="45" t="str">
        <f>IF(VLOOKUP($A104,請求書等医療機関一覧用!$B:$AO,S$5,FALSE)="○","Mu","")</f>
        <v>Mu</v>
      </c>
      <c r="T104" s="45" t="str">
        <f>IF(VLOOKUP($A104,請求書等医療機関一覧用!$B:$AO,T$5,FALSE)="○","PE","")</f>
        <v>PE</v>
      </c>
      <c r="U104" s="45" t="str">
        <f>IF(VLOOKUP($A104,請求書等医療機関一覧用!$B:$AO,U$5,FALSE)="○","LZV","")</f>
        <v>LZV</v>
      </c>
      <c r="V104" s="45" t="str">
        <f>IF(VLOOKUP($A104,請求書等医療機関一覧用!$B:$AO,V$5,FALSE)="○","inact","")</f>
        <v>inact</v>
      </c>
      <c r="W104" s="325" t="str">
        <f>IF(VLOOKUP($A104,請求書等医療機関一覧用!$B:$AO,W$5,FALSE)="○","F","")</f>
        <v>F</v>
      </c>
      <c r="X104" s="325" t="str">
        <f>IF(VLOOKUP($A104,請求書等医療機関一覧用!$B:$AO,X$5,FALSE)="○","HDF","")</f>
        <v>HDF</v>
      </c>
      <c r="Y104" s="45" t="str">
        <f>IF(VLOOKUP($A104,請求書等医療機関一覧用!$B:$AO,Y$5,FALSE)="○","C","")</f>
        <v>C</v>
      </c>
      <c r="Z104" s="36" t="str">
        <f>IF(VLOOKUP($A104,請求書等医療機関一覧用!$B:$BC,Z$5,FALSE)="","",VLOOKUP($A104,請求書等医療機関一覧用!$B:$BC,Z$5,FALSE))</f>
        <v>English</v>
      </c>
      <c r="AA104">
        <f t="shared" si="3"/>
        <v>26</v>
      </c>
    </row>
    <row r="105" spans="1:27" ht="30" customHeight="1">
      <c r="A105" s="43" t="s">
        <v>530</v>
      </c>
      <c r="B105" s="35" t="str">
        <f>VLOOKUP($A105,請求書等医療機関一覧用!$B:$AR,B$5,FALSE)</f>
        <v xml:space="preserve">Sakuma Dermatology Clinic </v>
      </c>
      <c r="C105" s="45" t="str">
        <f>VLOOKUP($A105,請求書等医療機関一覧用!$B:$BA,C$5,FALSE)</f>
        <v>Kenkyugakuen</v>
      </c>
      <c r="D105" s="45" t="str">
        <f>VLOOKUP($A105,請求書等医療機関一覧用!$B:$AO,D$5,FALSE)</f>
        <v>863-2033</v>
      </c>
      <c r="E105" s="45" t="str">
        <f>IF(VLOOKUP($A105,請求書等医療機関一覧用!$B:$AO,E$5,FALSE)="○","R","")</f>
        <v/>
      </c>
      <c r="F105" s="45" t="str">
        <f>IF(VLOOKUP($A105,請求書等医療機関一覧用!$B:$AO,F$5,FALSE)="○","H","")</f>
        <v/>
      </c>
      <c r="G105" s="45" t="str">
        <f>IF(VLOOKUP($A105,請求書等医療機関一覧用!$B:$AO,G$5,FALSE)="○","P","")</f>
        <v/>
      </c>
      <c r="H105" s="45" t="str">
        <f>IF(VLOOKUP($A105,請求書等医療機関一覧用!$B:$AO,H$5,FALSE)="○","B","")</f>
        <v/>
      </c>
      <c r="I105" s="45" t="str">
        <f>IF(VLOOKUP($A105,請求書等医療機関一覧用!$B:$AO,I$5,FALSE)="○","5/1","")</f>
        <v/>
      </c>
      <c r="J105" s="45" t="str">
        <f>IF(VLOOKUP($A105,請求書等医療機関一覧用!$B:$AO,J$5,FALSE)="○","BCG","")</f>
        <v/>
      </c>
      <c r="K105" s="45" t="str">
        <f>IF(VLOOKUP($A105,請求書等医療機関一覧用!$B:$AO,K$5,FALSE)="○","MR","")</f>
        <v/>
      </c>
      <c r="L105" s="45" t="str">
        <f>IF(VLOOKUP($A105,請求書等医療機関一覧用!$B:$AO,L$5,FALSE)="○","CP","")</f>
        <v/>
      </c>
      <c r="M105" s="45" t="str">
        <f>IF(VLOOKUP($A105,請求書等医療機関一覧用!$B:$AO,M$5,FALSE)="○","JE","")</f>
        <v/>
      </c>
      <c r="N105" s="45" t="str">
        <f>IF(VLOOKUP($A105,請求書等医療機関一覧用!$B:$AO,N$5,FALSE)="○","DT","")</f>
        <v/>
      </c>
      <c r="O105" s="45" t="str">
        <f>IF(VLOOKUP($A105,請求書等医療機関一覧用!$B:$AO,O$5,FALSE)="○","ＨPV","")</f>
        <v/>
      </c>
      <c r="P105" s="45" t="str">
        <f>IF(VLOOKUP($A105,請求書等医療機関一覧用!$B:$AO,P$5,FALSE)="○","RS","")</f>
        <v/>
      </c>
      <c r="Q105" s="325" t="str">
        <f>IF(VLOOKUP($A105,請求書等医療機関一覧用!$B:$AO,Q$5,FALSE)="○","IV","")</f>
        <v/>
      </c>
      <c r="R105" s="325" t="str">
        <f>IF(VLOOKUP($A105,請求書等医療機関一覧用!$B:$AO,R$5,FALSE)="○","LAV","")</f>
        <v/>
      </c>
      <c r="S105" s="45" t="str">
        <f>IF(VLOOKUP($A105,請求書等医療機関一覧用!$B:$AO,S$5,FALSE)="○","Mu","")</f>
        <v/>
      </c>
      <c r="T105" s="45" t="str">
        <f>IF(VLOOKUP($A105,請求書等医療機関一覧用!$B:$AO,T$5,FALSE)="○","PE","")</f>
        <v/>
      </c>
      <c r="U105" s="45" t="str">
        <f>IF(VLOOKUP($A105,請求書等医療機関一覧用!$B:$AO,U$5,FALSE)="○","LZV","")</f>
        <v>LZV</v>
      </c>
      <c r="V105" s="45" t="str">
        <f>IF(VLOOKUP($A105,請求書等医療機関一覧用!$B:$AO,V$5,FALSE)="○","inact","")</f>
        <v>inact</v>
      </c>
      <c r="W105" s="325" t="str">
        <f>IF(VLOOKUP($A105,請求書等医療機関一覧用!$B:$AO,W$5,FALSE)="○","F","")</f>
        <v>F</v>
      </c>
      <c r="X105" s="325" t="str">
        <f>IF(VLOOKUP($A105,請求書等医療機関一覧用!$B:$AO,X$5,FALSE)="○","HDF","")</f>
        <v>HDF</v>
      </c>
      <c r="Y105" s="45" t="str">
        <f>IF(VLOOKUP($A105,請求書等医療機関一覧用!$B:$AO,Y$5,FALSE)="○","C","")</f>
        <v/>
      </c>
      <c r="Z105" s="36" t="str">
        <f>IF(VLOOKUP($A105,請求書等医療機関一覧用!$B:$BC,Z$5,FALSE)="","",VLOOKUP($A105,請求書等医療機関一覧用!$B:$BC,Z$5,FALSE))</f>
        <v>English</v>
      </c>
      <c r="AA105">
        <f t="shared" si="3"/>
        <v>27</v>
      </c>
    </row>
    <row r="106" spans="1:27" ht="30" customHeight="1">
      <c r="A106" s="43" t="s">
        <v>532</v>
      </c>
      <c r="B106" s="35" t="str">
        <f>VLOOKUP($A106,請求書等医療機関一覧用!$B:$AR,B$5,FALSE)</f>
        <v>Sato clinic</v>
      </c>
      <c r="C106" s="45" t="str">
        <f>VLOOKUP($A106,請求書等医療機関一覧用!$B:$BA,C$5,FALSE)</f>
        <v>Teshirogi</v>
      </c>
      <c r="D106" s="45" t="str">
        <f>VLOOKUP($A106,請求書等医療機関一覧用!$B:$AO,D$5,FALSE)</f>
        <v>839-4141</v>
      </c>
      <c r="E106" s="45" t="str">
        <f>IF(VLOOKUP($A106,請求書等医療機関一覧用!$B:$AO,E$5,FALSE)="○","R","")</f>
        <v>R</v>
      </c>
      <c r="F106" s="45" t="str">
        <f>IF(VLOOKUP($A106,請求書等医療機関一覧用!$B:$AO,F$5,FALSE)="○","H","")</f>
        <v/>
      </c>
      <c r="G106" s="45" t="str">
        <f>IF(VLOOKUP($A106,請求書等医療機関一覧用!$B:$AO,G$5,FALSE)="○","P","")</f>
        <v>P</v>
      </c>
      <c r="H106" s="45" t="str">
        <f>IF(VLOOKUP($A106,請求書等医療機関一覧用!$B:$AO,H$5,FALSE)="○","B","")</f>
        <v>B</v>
      </c>
      <c r="I106" s="45" t="str">
        <f>IF(VLOOKUP($A106,請求書等医療機関一覧用!$B:$AO,I$5,FALSE)="○","5/1","")</f>
        <v>5/1</v>
      </c>
      <c r="J106" s="45" t="str">
        <f>IF(VLOOKUP($A106,請求書等医療機関一覧用!$B:$AO,J$5,FALSE)="○","BCG","")</f>
        <v>BCG</v>
      </c>
      <c r="K106" s="45" t="str">
        <f>IF(VLOOKUP($A106,請求書等医療機関一覧用!$B:$AO,K$5,FALSE)="○","MR","")</f>
        <v>MR</v>
      </c>
      <c r="L106" s="45" t="str">
        <f>IF(VLOOKUP($A106,請求書等医療機関一覧用!$B:$AO,L$5,FALSE)="○","CP","")</f>
        <v>CP</v>
      </c>
      <c r="M106" s="45" t="str">
        <f>IF(VLOOKUP($A106,請求書等医療機関一覧用!$B:$AO,M$5,FALSE)="○","JE","")</f>
        <v>JE</v>
      </c>
      <c r="N106" s="45" t="str">
        <f>IF(VLOOKUP($A106,請求書等医療機関一覧用!$B:$AO,N$5,FALSE)="○","DT","")</f>
        <v>DT</v>
      </c>
      <c r="O106" s="45" t="str">
        <f>IF(VLOOKUP($A106,請求書等医療機関一覧用!$B:$AO,O$5,FALSE)="○","ＨPV","")</f>
        <v>ＨPV</v>
      </c>
      <c r="P106" s="45" t="str">
        <f>IF(VLOOKUP($A106,請求書等医療機関一覧用!$B:$AO,P$5,FALSE)="○","RS","")</f>
        <v>RS</v>
      </c>
      <c r="Q106" s="325" t="str">
        <f>IF(VLOOKUP($A106,請求書等医療機関一覧用!$B:$AO,Q$5,FALSE)="○","IV","")</f>
        <v>IV</v>
      </c>
      <c r="R106" s="325" t="str">
        <f>IF(VLOOKUP($A106,請求書等医療機関一覧用!$B:$AO,R$5,FALSE)="○","LAV","")</f>
        <v/>
      </c>
      <c r="S106" s="45" t="str">
        <f>IF(VLOOKUP($A106,請求書等医療機関一覧用!$B:$AO,S$5,FALSE)="○","Mu","")</f>
        <v>Mu</v>
      </c>
      <c r="T106" s="45" t="str">
        <f>IF(VLOOKUP($A106,請求書等医療機関一覧用!$B:$AO,T$5,FALSE)="○","PE","")</f>
        <v>PE</v>
      </c>
      <c r="U106" s="45" t="str">
        <f>IF(VLOOKUP($A106,請求書等医療機関一覧用!$B:$AO,U$5,FALSE)="○","LZV","")</f>
        <v>LZV</v>
      </c>
      <c r="V106" s="45" t="str">
        <f>IF(VLOOKUP($A106,請求書等医療機関一覧用!$B:$AO,V$5,FALSE)="○","inact","")</f>
        <v>inact</v>
      </c>
      <c r="W106" s="325" t="str">
        <f>IF(VLOOKUP($A106,請求書等医療機関一覧用!$B:$AO,W$5,FALSE)="○","F","")</f>
        <v>F</v>
      </c>
      <c r="X106" s="325" t="str">
        <f>IF(VLOOKUP($A106,請求書等医療機関一覧用!$B:$AO,X$5,FALSE)="○","HDF","")</f>
        <v>HDF</v>
      </c>
      <c r="Y106" s="45" t="str">
        <f>IF(VLOOKUP($A106,請求書等医療機関一覧用!$B:$AO,Y$5,FALSE)="○","C","")</f>
        <v/>
      </c>
      <c r="Z106" s="36" t="str">
        <f>IF(VLOOKUP($A106,請求書等医療機関一覧用!$B:$BC,Z$5,FALSE)="","",VLOOKUP($A106,請求書等医療機関一覧用!$B:$BC,Z$5,FALSE))</f>
        <v/>
      </c>
      <c r="AA106">
        <f t="shared" si="3"/>
        <v>28</v>
      </c>
    </row>
    <row r="107" spans="1:27" ht="30" customHeight="1">
      <c r="A107" s="43" t="s">
        <v>533</v>
      </c>
      <c r="B107" s="35" t="str">
        <f>VLOOKUP($A107,請求書等医療機関一覧用!$B:$AR,B$5,FALSE)</f>
        <v xml:space="preserve">Sunshine Clinic </v>
      </c>
      <c r="C107" s="45" t="str">
        <f>VLOOKUP($A107,請求書等医療機関一覧用!$B:$BA,C$5,FALSE)</f>
        <v>Yatabe</v>
      </c>
      <c r="D107" s="45" t="str">
        <f>VLOOKUP($A107,請求書等医療機関一覧用!$B:$AO,D$5,FALSE)</f>
        <v>839-3333</v>
      </c>
      <c r="E107" s="45" t="str">
        <f>IF(VLOOKUP($A107,請求書等医療機関一覧用!$B:$AO,E$5,FALSE)="○","R","")</f>
        <v/>
      </c>
      <c r="F107" s="45" t="str">
        <f>IF(VLOOKUP($A107,請求書等医療機関一覧用!$B:$AO,F$5,FALSE)="○","H","")</f>
        <v/>
      </c>
      <c r="G107" s="45" t="str">
        <f>IF(VLOOKUP($A107,請求書等医療機関一覧用!$B:$AO,G$5,FALSE)="○","P","")</f>
        <v/>
      </c>
      <c r="H107" s="45" t="str">
        <f>IF(VLOOKUP($A107,請求書等医療機関一覧用!$B:$AO,H$5,FALSE)="○","B","")</f>
        <v/>
      </c>
      <c r="I107" s="45" t="str">
        <f>IF(VLOOKUP($A107,請求書等医療機関一覧用!$B:$AO,I$5,FALSE)="○","5/1","")</f>
        <v/>
      </c>
      <c r="J107" s="45" t="str">
        <f>IF(VLOOKUP($A107,請求書等医療機関一覧用!$B:$AO,J$5,FALSE)="○","BCG","")</f>
        <v/>
      </c>
      <c r="K107" s="45" t="str">
        <f>IF(VLOOKUP($A107,請求書等医療機関一覧用!$B:$AO,K$5,FALSE)="○","MR","")</f>
        <v/>
      </c>
      <c r="L107" s="45" t="str">
        <f>IF(VLOOKUP($A107,請求書等医療機関一覧用!$B:$AO,L$5,FALSE)="○","CP","")</f>
        <v/>
      </c>
      <c r="M107" s="45" t="str">
        <f>IF(VLOOKUP($A107,請求書等医療機関一覧用!$B:$AO,M$5,FALSE)="○","JE","")</f>
        <v/>
      </c>
      <c r="N107" s="45" t="str">
        <f>IF(VLOOKUP($A107,請求書等医療機関一覧用!$B:$AO,N$5,FALSE)="○","DT","")</f>
        <v/>
      </c>
      <c r="O107" s="45" t="str">
        <f>IF(VLOOKUP($A107,請求書等医療機関一覧用!$B:$AO,O$5,FALSE)="○","ＨPV","")</f>
        <v/>
      </c>
      <c r="P107" s="45" t="str">
        <f>IF(VLOOKUP($A107,請求書等医療機関一覧用!$B:$AO,P$5,FALSE)="○","RS","")</f>
        <v/>
      </c>
      <c r="Q107" s="325" t="str">
        <f>IF(VLOOKUP($A107,請求書等医療機関一覧用!$B:$AO,Q$5,FALSE)="○","IV","")</f>
        <v/>
      </c>
      <c r="R107" s="325" t="str">
        <f>IF(VLOOKUP($A107,請求書等医療機関一覧用!$B:$AO,R$5,FALSE)="○","LAV","")</f>
        <v/>
      </c>
      <c r="S107" s="45" t="str">
        <f>IF(VLOOKUP($A107,請求書等医療機関一覧用!$B:$AO,S$5,FALSE)="○","Mu","")</f>
        <v/>
      </c>
      <c r="T107" s="45" t="str">
        <f>IF(VLOOKUP($A107,請求書等医療機関一覧用!$B:$AO,T$5,FALSE)="○","PE","")</f>
        <v>PE</v>
      </c>
      <c r="U107" s="45" t="str">
        <f>IF(VLOOKUP($A107,請求書等医療機関一覧用!$B:$AO,U$5,FALSE)="○","LZV","")</f>
        <v>LZV</v>
      </c>
      <c r="V107" s="45" t="str">
        <f>IF(VLOOKUP($A107,請求書等医療機関一覧用!$B:$AO,V$5,FALSE)="○","inact","")</f>
        <v>inact</v>
      </c>
      <c r="W107" s="325" t="str">
        <f>IF(VLOOKUP($A107,請求書等医療機関一覧用!$B:$AO,W$5,FALSE)="○","F","")</f>
        <v>F</v>
      </c>
      <c r="X107" s="325" t="str">
        <f>IF(VLOOKUP($A107,請求書等医療機関一覧用!$B:$AO,X$5,FALSE)="○","HDF","")</f>
        <v/>
      </c>
      <c r="Y107" s="45" t="str">
        <f>IF(VLOOKUP($A107,請求書等医療機関一覧用!$B:$AO,Y$5,FALSE)="○","C","")</f>
        <v>C</v>
      </c>
      <c r="Z107" s="36" t="str">
        <f>IF(VLOOKUP($A107,請求書等医療機関一覧用!$B:$BC,Z$5,FALSE)="","",VLOOKUP($A107,請求書等医療機関一覧用!$B:$BC,Z$5,FALSE))</f>
        <v/>
      </c>
      <c r="AA107">
        <f t="shared" si="3"/>
        <v>29</v>
      </c>
    </row>
    <row r="108" spans="1:27" ht="30" customHeight="1">
      <c r="A108" s="43" t="s">
        <v>539</v>
      </c>
      <c r="B108" s="35" t="str">
        <f>VLOOKUP($A108,請求書等医療機関一覧用!$B:$AR,B$5,FALSE)</f>
        <v>Shoji Clinic</v>
      </c>
      <c r="C108" s="45" t="str">
        <f>VLOOKUP($A108,請求書等医療機関一覧用!$B:$BA,C$5,FALSE)</f>
        <v>Nakano</v>
      </c>
      <c r="D108" s="45" t="str">
        <f>VLOOKUP($A108,請求書等医療機関一覧用!$B:$AO,D$5,FALSE)</f>
        <v>836-0405</v>
      </c>
      <c r="E108" s="45" t="str">
        <f>IF(VLOOKUP($A108,請求書等医療機関一覧用!$B:$AO,E$5,FALSE)="○","R","")</f>
        <v>R</v>
      </c>
      <c r="F108" s="45" t="str">
        <f>IF(VLOOKUP($A108,請求書等医療機関一覧用!$B:$AO,F$5,FALSE)="○","H","")</f>
        <v>H</v>
      </c>
      <c r="G108" s="45" t="str">
        <f>IF(VLOOKUP($A108,請求書等医療機関一覧用!$B:$AO,G$5,FALSE)="○","P","")</f>
        <v>P</v>
      </c>
      <c r="H108" s="45" t="str">
        <f>IF(VLOOKUP($A108,請求書等医療機関一覧用!$B:$AO,H$5,FALSE)="○","B","")</f>
        <v>B</v>
      </c>
      <c r="I108" s="45" t="str">
        <f>IF(VLOOKUP($A108,請求書等医療機関一覧用!$B:$AO,I$5,FALSE)="○","5/1","")</f>
        <v>5/1</v>
      </c>
      <c r="J108" s="45" t="str">
        <f>IF(VLOOKUP($A108,請求書等医療機関一覧用!$B:$AO,J$5,FALSE)="○","BCG","")</f>
        <v>BCG</v>
      </c>
      <c r="K108" s="45" t="str">
        <f>IF(VLOOKUP($A108,請求書等医療機関一覧用!$B:$AO,K$5,FALSE)="○","MR","")</f>
        <v>MR</v>
      </c>
      <c r="L108" s="45" t="str">
        <f>IF(VLOOKUP($A108,請求書等医療機関一覧用!$B:$AO,L$5,FALSE)="○","CP","")</f>
        <v>CP</v>
      </c>
      <c r="M108" s="45" t="str">
        <f>IF(VLOOKUP($A108,請求書等医療機関一覧用!$B:$AO,M$5,FALSE)="○","JE","")</f>
        <v>JE</v>
      </c>
      <c r="N108" s="45" t="str">
        <f>IF(VLOOKUP($A108,請求書等医療機関一覧用!$B:$AO,N$5,FALSE)="○","DT","")</f>
        <v>DT</v>
      </c>
      <c r="O108" s="45" t="str">
        <f>IF(VLOOKUP($A108,請求書等医療機関一覧用!$B:$AO,O$5,FALSE)="○","ＨPV","")</f>
        <v>ＨPV</v>
      </c>
      <c r="P108" s="45" t="str">
        <f>IF(VLOOKUP($A108,請求書等医療機関一覧用!$B:$AO,P$5,FALSE)="○","RS","")</f>
        <v>RS</v>
      </c>
      <c r="Q108" s="325" t="str">
        <f>IF(VLOOKUP($A108,請求書等医療機関一覧用!$B:$AO,Q$5,FALSE)="○","IV","")</f>
        <v>IV</v>
      </c>
      <c r="R108" s="325" t="str">
        <f>IF(VLOOKUP($A108,請求書等医療機関一覧用!$B:$AO,R$5,FALSE)="○","LAV","")</f>
        <v>LAV</v>
      </c>
      <c r="S108" s="45" t="str">
        <f>IF(VLOOKUP($A108,請求書等医療機関一覧用!$B:$AO,S$5,FALSE)="○","Mu","")</f>
        <v>Mu</v>
      </c>
      <c r="T108" s="45" t="str">
        <f>IF(VLOOKUP($A108,請求書等医療機関一覧用!$B:$AO,T$5,FALSE)="○","PE","")</f>
        <v>PE</v>
      </c>
      <c r="U108" s="45" t="str">
        <f>IF(VLOOKUP($A108,請求書等医療機関一覧用!$B:$AO,U$5,FALSE)="○","LZV","")</f>
        <v/>
      </c>
      <c r="V108" s="45" t="str">
        <f>IF(VLOOKUP($A108,請求書等医療機関一覧用!$B:$AO,V$5,FALSE)="○","inact","")</f>
        <v/>
      </c>
      <c r="W108" s="325" t="str">
        <f>IF(VLOOKUP($A108,請求書等医療機関一覧用!$B:$AO,W$5,FALSE)="○","F","")</f>
        <v>F</v>
      </c>
      <c r="X108" s="325" t="str">
        <f>IF(VLOOKUP($A108,請求書等医療機関一覧用!$B:$AO,X$5,FALSE)="○","HDF","")</f>
        <v/>
      </c>
      <c r="Y108" s="45" t="str">
        <f>IF(VLOOKUP($A108,請求書等医療機関一覧用!$B:$AO,Y$5,FALSE)="○","C","")</f>
        <v/>
      </c>
      <c r="Z108" s="36" t="str">
        <f>IF(VLOOKUP($A108,請求書等医療機関一覧用!$B:$BC,Z$5,FALSE)="","",VLOOKUP($A108,請求書等医療機関一覧用!$B:$BC,Z$5,FALSE))</f>
        <v>English</v>
      </c>
      <c r="AA108">
        <f t="shared" si="3"/>
        <v>30</v>
      </c>
    </row>
    <row r="109" spans="1:27" ht="30" customHeight="1">
      <c r="A109" s="43" t="s">
        <v>540</v>
      </c>
      <c r="B109" s="35" t="str">
        <f>VLOOKUP($A109,請求書等医療機関一覧用!$B:$AR,B$5,FALSE)</f>
        <v>Sugitani Medical Clinic</v>
      </c>
      <c r="C109" s="45" t="str">
        <f>VLOOKUP($A109,請求書等医療機関一覧用!$B:$BA,C$5,FALSE)</f>
        <v>Kenkyugakuen</v>
      </c>
      <c r="D109" s="45" t="str">
        <f>VLOOKUP($A109,請求書等医療機関一覧用!$B:$AO,D$5,FALSE)</f>
        <v>879-9310</v>
      </c>
      <c r="E109" s="45" t="str">
        <f>IF(VLOOKUP($A109,請求書等医療機関一覧用!$B:$AO,E$5,FALSE)="○","R","")</f>
        <v/>
      </c>
      <c r="F109" s="45" t="str">
        <f>IF(VLOOKUP($A109,請求書等医療機関一覧用!$B:$AO,F$5,FALSE)="○","H","")</f>
        <v/>
      </c>
      <c r="G109" s="45" t="str">
        <f>IF(VLOOKUP($A109,請求書等医療機関一覧用!$B:$AO,G$5,FALSE)="○","P","")</f>
        <v/>
      </c>
      <c r="H109" s="45" t="str">
        <f>IF(VLOOKUP($A109,請求書等医療機関一覧用!$B:$AO,H$5,FALSE)="○","B","")</f>
        <v/>
      </c>
      <c r="I109" s="45" t="str">
        <f>IF(VLOOKUP($A109,請求書等医療機関一覧用!$B:$AO,I$5,FALSE)="○","5/1","")</f>
        <v/>
      </c>
      <c r="J109" s="45" t="str">
        <f>IF(VLOOKUP($A109,請求書等医療機関一覧用!$B:$AO,J$5,FALSE)="○","BCG","")</f>
        <v/>
      </c>
      <c r="K109" s="45" t="str">
        <f>IF(VLOOKUP($A109,請求書等医療機関一覧用!$B:$AO,K$5,FALSE)="○","MR","")</f>
        <v/>
      </c>
      <c r="L109" s="45" t="str">
        <f>IF(VLOOKUP($A109,請求書等医療機関一覧用!$B:$AO,L$5,FALSE)="○","CP","")</f>
        <v/>
      </c>
      <c r="M109" s="45" t="str">
        <f>IF(VLOOKUP($A109,請求書等医療機関一覧用!$B:$AO,M$5,FALSE)="○","JE","")</f>
        <v/>
      </c>
      <c r="N109" s="45" t="str">
        <f>IF(VLOOKUP($A109,請求書等医療機関一覧用!$B:$AO,N$5,FALSE)="○","DT","")</f>
        <v/>
      </c>
      <c r="O109" s="45" t="str">
        <f>IF(VLOOKUP($A109,請求書等医療機関一覧用!$B:$AO,O$5,FALSE)="○","ＨPV","")</f>
        <v/>
      </c>
      <c r="P109" s="45" t="str">
        <f>IF(VLOOKUP($A109,請求書等医療機関一覧用!$B:$AO,P$5,FALSE)="○","RS","")</f>
        <v/>
      </c>
      <c r="Q109" s="325" t="str">
        <f>IF(VLOOKUP($A109,請求書等医療機関一覧用!$B:$AO,Q$5,FALSE)="○","IV","")</f>
        <v/>
      </c>
      <c r="R109" s="325" t="str">
        <f>IF(VLOOKUP($A109,請求書等医療機関一覧用!$B:$AO,R$5,FALSE)="○","LAV","")</f>
        <v/>
      </c>
      <c r="S109" s="45" t="str">
        <f>IF(VLOOKUP($A109,請求書等医療機関一覧用!$B:$AO,S$5,FALSE)="○","Mu","")</f>
        <v/>
      </c>
      <c r="T109" s="45" t="str">
        <f>IF(VLOOKUP($A109,請求書等医療機関一覧用!$B:$AO,T$5,FALSE)="○","PE","")</f>
        <v>PE</v>
      </c>
      <c r="U109" s="45" t="str">
        <f>IF(VLOOKUP($A109,請求書等医療機関一覧用!$B:$AO,U$5,FALSE)="○","LZV","")</f>
        <v/>
      </c>
      <c r="V109" s="45" t="str">
        <f>IF(VLOOKUP($A109,請求書等医療機関一覧用!$B:$AO,V$5,FALSE)="○","inact","")</f>
        <v/>
      </c>
      <c r="W109" s="325" t="str">
        <f>IF(VLOOKUP($A109,請求書等医療機関一覧用!$B:$AO,W$5,FALSE)="○","F","")</f>
        <v>F</v>
      </c>
      <c r="X109" s="325" t="str">
        <f>IF(VLOOKUP($A109,請求書等医療機関一覧用!$B:$AO,X$5,FALSE)="○","HDF","")</f>
        <v>HDF</v>
      </c>
      <c r="Y109" s="45" t="str">
        <f>IF(VLOOKUP($A109,請求書等医療機関一覧用!$B:$AO,Y$5,FALSE)="○","C","")</f>
        <v>C</v>
      </c>
      <c r="Z109" s="36" t="str">
        <f>IF(VLOOKUP($A109,請求書等医療機関一覧用!$B:$BC,Z$5,FALSE)="","",VLOOKUP($A109,請求書等医療機関一覧用!$B:$BC,Z$5,FALSE))</f>
        <v/>
      </c>
      <c r="AA109">
        <f t="shared" si="3"/>
        <v>31</v>
      </c>
    </row>
    <row r="110" spans="1:27" ht="30" customHeight="1">
      <c r="A110" s="43" t="s">
        <v>547</v>
      </c>
      <c r="B110" s="35" t="str">
        <f>VLOOKUP($A110,請求書等医療機関一覧用!$B:$AR,B$5,FALSE)</f>
        <v>Tamura Clinic</v>
      </c>
      <c r="C110" s="45" t="str">
        <f>VLOOKUP($A110,請求書等医療機関一覧用!$B:$BA,C$5,FALSE)</f>
        <v>Kamiyokoba</v>
      </c>
      <c r="D110" s="45" t="str">
        <f>VLOOKUP($A110,請求書等医療機関一覧用!$B:$AO,D$5,FALSE)</f>
        <v>837-1806</v>
      </c>
      <c r="E110" s="45" t="str">
        <f>IF(VLOOKUP($A110,請求書等医療機関一覧用!$B:$AO,E$5,FALSE)="○","R","")</f>
        <v/>
      </c>
      <c r="F110" s="45" t="str">
        <f>IF(VLOOKUP($A110,請求書等医療機関一覧用!$B:$AO,F$5,FALSE)="○","H","")</f>
        <v/>
      </c>
      <c r="G110" s="45" t="str">
        <f>IF(VLOOKUP($A110,請求書等医療機関一覧用!$B:$AO,G$5,FALSE)="○","P","")</f>
        <v/>
      </c>
      <c r="H110" s="45" t="str">
        <f>IF(VLOOKUP($A110,請求書等医療機関一覧用!$B:$AO,H$5,FALSE)="○","B","")</f>
        <v/>
      </c>
      <c r="I110" s="45" t="str">
        <f>IF(VLOOKUP($A110,請求書等医療機関一覧用!$B:$AO,I$5,FALSE)="○","5/1","")</f>
        <v/>
      </c>
      <c r="J110" s="45" t="str">
        <f>IF(VLOOKUP($A110,請求書等医療機関一覧用!$B:$AO,J$5,FALSE)="○","BCG","")</f>
        <v/>
      </c>
      <c r="K110" s="45" t="str">
        <f>IF(VLOOKUP($A110,請求書等医療機関一覧用!$B:$AO,K$5,FALSE)="○","MR","")</f>
        <v/>
      </c>
      <c r="L110" s="45" t="str">
        <f>IF(VLOOKUP($A110,請求書等医療機関一覧用!$B:$AO,L$5,FALSE)="○","CP","")</f>
        <v/>
      </c>
      <c r="M110" s="45" t="str">
        <f>IF(VLOOKUP($A110,請求書等医療機関一覧用!$B:$AO,M$5,FALSE)="○","JE","")</f>
        <v/>
      </c>
      <c r="N110" s="45" t="str">
        <f>IF(VLOOKUP($A110,請求書等医療機関一覧用!$B:$AO,N$5,FALSE)="○","DT","")</f>
        <v/>
      </c>
      <c r="O110" s="45" t="str">
        <f>IF(VLOOKUP($A110,請求書等医療機関一覧用!$B:$AO,O$5,FALSE)="○","ＨPV","")</f>
        <v/>
      </c>
      <c r="P110" s="45" t="str">
        <f>IF(VLOOKUP($A110,請求書等医療機関一覧用!$B:$AO,P$5,FALSE)="○","RS","")</f>
        <v/>
      </c>
      <c r="Q110" s="325" t="str">
        <f>IF(VLOOKUP($A110,請求書等医療機関一覧用!$B:$AO,Q$5,FALSE)="○","IV","")</f>
        <v>IV</v>
      </c>
      <c r="R110" s="325" t="str">
        <f>IF(VLOOKUP($A110,請求書等医療機関一覧用!$B:$AO,R$5,FALSE)="○","LAV","")</f>
        <v>LAV</v>
      </c>
      <c r="S110" s="45" t="str">
        <f>IF(VLOOKUP($A110,請求書等医療機関一覧用!$B:$AO,S$5,FALSE)="○","Mu","")</f>
        <v/>
      </c>
      <c r="T110" s="45" t="str">
        <f>IF(VLOOKUP($A110,請求書等医療機関一覧用!$B:$AO,T$5,FALSE)="○","PE","")</f>
        <v>PE</v>
      </c>
      <c r="U110" s="45" t="str">
        <f>IF(VLOOKUP($A110,請求書等医療機関一覧用!$B:$AO,U$5,FALSE)="○","LZV","")</f>
        <v>LZV</v>
      </c>
      <c r="V110" s="45" t="str">
        <f>IF(VLOOKUP($A110,請求書等医療機関一覧用!$B:$AO,V$5,FALSE)="○","inact","")</f>
        <v>inact</v>
      </c>
      <c r="W110" s="325" t="str">
        <f>IF(VLOOKUP($A110,請求書等医療機関一覧用!$B:$AO,W$5,FALSE)="○","F","")</f>
        <v>F</v>
      </c>
      <c r="X110" s="325" t="str">
        <f>IF(VLOOKUP($A110,請求書等医療機関一覧用!$B:$AO,X$5,FALSE)="○","HDF","")</f>
        <v>HDF</v>
      </c>
      <c r="Y110" s="45" t="str">
        <f>IF(VLOOKUP($A110,請求書等医療機関一覧用!$B:$AO,Y$5,FALSE)="○","C","")</f>
        <v>C</v>
      </c>
      <c r="Z110" s="36" t="str">
        <f>IF(VLOOKUP($A110,請求書等医療機関一覧用!$B:$BC,Z$5,FALSE)="","",VLOOKUP($A110,請求書等医療機関一覧用!$B:$BC,Z$5,FALSE))</f>
        <v>English</v>
      </c>
      <c r="AA110">
        <f t="shared" si="3"/>
        <v>32</v>
      </c>
    </row>
    <row r="111" spans="1:27" ht="30" customHeight="1">
      <c r="A111" s="43" t="s">
        <v>548</v>
      </c>
      <c r="B111" s="35" t="str">
        <f>VLOOKUP($A111,請求書等医療機関一覧用!$B:$AR,B$5,FALSE)</f>
        <v>Chikatsu Clinic</v>
      </c>
      <c r="C111" s="45" t="str">
        <f>VLOOKUP($A111,請求書等医療機関一覧用!$B:$BA,C$5,FALSE)</f>
        <v>Gakuennomori</v>
      </c>
      <c r="D111" s="45" t="str">
        <f>VLOOKUP($A111,請求書等医療機関一覧用!$B:$AO,D$5,FALSE)</f>
        <v>828-8700</v>
      </c>
      <c r="E111" s="45" t="str">
        <f>IF(VLOOKUP($A111,請求書等医療機関一覧用!$B:$AO,E$5,FALSE)="○","R","")</f>
        <v/>
      </c>
      <c r="F111" s="45" t="str">
        <f>IF(VLOOKUP($A111,請求書等医療機関一覧用!$B:$AO,F$5,FALSE)="○","H","")</f>
        <v/>
      </c>
      <c r="G111" s="45" t="str">
        <f>IF(VLOOKUP($A111,請求書等医療機関一覧用!$B:$AO,G$5,FALSE)="○","P","")</f>
        <v/>
      </c>
      <c r="H111" s="45" t="str">
        <f>IF(VLOOKUP($A111,請求書等医療機関一覧用!$B:$AO,H$5,FALSE)="○","B","")</f>
        <v/>
      </c>
      <c r="I111" s="45" t="str">
        <f>IF(VLOOKUP($A111,請求書等医療機関一覧用!$B:$AO,I$5,FALSE)="○","5/1","")</f>
        <v/>
      </c>
      <c r="J111" s="45" t="str">
        <f>IF(VLOOKUP($A111,請求書等医療機関一覧用!$B:$AO,J$5,FALSE)="○","BCG","")</f>
        <v/>
      </c>
      <c r="K111" s="45" t="str">
        <f>IF(VLOOKUP($A111,請求書等医療機関一覧用!$B:$AO,K$5,FALSE)="○","MR","")</f>
        <v/>
      </c>
      <c r="L111" s="45" t="str">
        <f>IF(VLOOKUP($A111,請求書等医療機関一覧用!$B:$AO,L$5,FALSE)="○","CP","")</f>
        <v/>
      </c>
      <c r="M111" s="45" t="str">
        <f>IF(VLOOKUP($A111,請求書等医療機関一覧用!$B:$AO,M$5,FALSE)="○","JE","")</f>
        <v>JE</v>
      </c>
      <c r="N111" s="45" t="str">
        <f>IF(VLOOKUP($A111,請求書等医療機関一覧用!$B:$AO,N$5,FALSE)="○","DT","")</f>
        <v>DT</v>
      </c>
      <c r="O111" s="45" t="str">
        <f>IF(VLOOKUP($A111,請求書等医療機関一覧用!$B:$AO,O$5,FALSE)="○","ＨPV","")</f>
        <v>ＨPV</v>
      </c>
      <c r="P111" s="45" t="str">
        <f>IF(VLOOKUP($A111,請求書等医療機関一覧用!$B:$AO,P$5,FALSE)="○","RS","")</f>
        <v/>
      </c>
      <c r="Q111" s="325" t="str">
        <f>IF(VLOOKUP($A111,請求書等医療機関一覧用!$B:$AO,Q$5,FALSE)="○","IV","")</f>
        <v>IV</v>
      </c>
      <c r="R111" s="325" t="str">
        <f>IF(VLOOKUP($A111,請求書等医療機関一覧用!$B:$AO,R$5,FALSE)="○","LAV","")</f>
        <v/>
      </c>
      <c r="S111" s="45" t="str">
        <f>IF(VLOOKUP($A111,請求書等医療機関一覧用!$B:$AO,S$5,FALSE)="○","Mu","")</f>
        <v/>
      </c>
      <c r="T111" s="45" t="str">
        <f>IF(VLOOKUP($A111,請求書等医療機関一覧用!$B:$AO,T$5,FALSE)="○","PE","")</f>
        <v>PE</v>
      </c>
      <c r="U111" s="45" t="str">
        <f>IF(VLOOKUP($A111,請求書等医療機関一覧用!$B:$AO,U$5,FALSE)="○","LZV","")</f>
        <v>LZV</v>
      </c>
      <c r="V111" s="45" t="str">
        <f>IF(VLOOKUP($A111,請求書等医療機関一覧用!$B:$AO,V$5,FALSE)="○","inact","")</f>
        <v>inact</v>
      </c>
      <c r="W111" s="325" t="str">
        <f>IF(VLOOKUP($A111,請求書等医療機関一覧用!$B:$AO,W$5,FALSE)="○","F","")</f>
        <v>F</v>
      </c>
      <c r="X111" s="325" t="str">
        <f>IF(VLOOKUP($A111,請求書等医療機関一覧用!$B:$AO,X$5,FALSE)="○","HDF","")</f>
        <v>HDF</v>
      </c>
      <c r="Y111" s="45" t="str">
        <f>IF(VLOOKUP($A111,請求書等医療機関一覧用!$B:$AO,Y$5,FALSE)="○","C","")</f>
        <v>C</v>
      </c>
      <c r="Z111" s="36" t="str">
        <f>IF(VLOOKUP($A111,請求書等医療機関一覧用!$B:$BC,Z$5,FALSE)="","",VLOOKUP($A111,請求書等医療機関一覧用!$B:$BC,Z$5,FALSE))</f>
        <v/>
      </c>
      <c r="AA111">
        <f t="shared" ref="AA111:AA142" si="4">ROW()-MATCH("▲",AB:AB,0)</f>
        <v>33</v>
      </c>
    </row>
    <row r="112" spans="1:27" ht="30" customHeight="1">
      <c r="A112" s="43" t="s">
        <v>550</v>
      </c>
      <c r="B112" s="35" t="str">
        <f>VLOOKUP($A112,請求書等医療機関一覧用!$B:$AR,B$5,FALSE)</f>
        <v>Tsukuba Uro Care Clinic</v>
      </c>
      <c r="C112" s="45" t="str">
        <f>VLOOKUP($A112,請求書等医療機関一覧用!$B:$BA,C$5,FALSE)</f>
        <v>Kasuga</v>
      </c>
      <c r="D112" s="45" t="str">
        <f>VLOOKUP($A112,請求書等医療機関一覧用!$B:$AO,D$5,FALSE)</f>
        <v>869-6820</v>
      </c>
      <c r="E112" s="45" t="str">
        <f>IF(VLOOKUP($A112,請求書等医療機関一覧用!$B:$AO,E$5,FALSE)="○","R","")</f>
        <v/>
      </c>
      <c r="F112" s="45" t="str">
        <f>IF(VLOOKUP($A112,請求書等医療機関一覧用!$B:$AO,F$5,FALSE)="○","H","")</f>
        <v/>
      </c>
      <c r="G112" s="45" t="str">
        <f>IF(VLOOKUP($A112,請求書等医療機関一覧用!$B:$AO,G$5,FALSE)="○","P","")</f>
        <v/>
      </c>
      <c r="H112" s="45" t="str">
        <f>IF(VLOOKUP($A112,請求書等医療機関一覧用!$B:$AO,H$5,FALSE)="○","B","")</f>
        <v/>
      </c>
      <c r="I112" s="45" t="str">
        <f>IF(VLOOKUP($A112,請求書等医療機関一覧用!$B:$AO,I$5,FALSE)="○","5/1","")</f>
        <v/>
      </c>
      <c r="J112" s="45" t="str">
        <f>IF(VLOOKUP($A112,請求書等医療機関一覧用!$B:$AO,J$5,FALSE)="○","BCG","")</f>
        <v/>
      </c>
      <c r="K112" s="45" t="str">
        <f>IF(VLOOKUP($A112,請求書等医療機関一覧用!$B:$AO,K$5,FALSE)="○","MR","")</f>
        <v/>
      </c>
      <c r="L112" s="45" t="str">
        <f>IF(VLOOKUP($A112,請求書等医療機関一覧用!$B:$AO,L$5,FALSE)="○","CP","")</f>
        <v/>
      </c>
      <c r="M112" s="45" t="str">
        <f>IF(VLOOKUP($A112,請求書等医療機関一覧用!$B:$AO,M$5,FALSE)="○","JE","")</f>
        <v/>
      </c>
      <c r="N112" s="45" t="str">
        <f>IF(VLOOKUP($A112,請求書等医療機関一覧用!$B:$AO,N$5,FALSE)="○","DT","")</f>
        <v/>
      </c>
      <c r="O112" s="45" t="str">
        <f>IF(VLOOKUP($A112,請求書等医療機関一覧用!$B:$AO,O$5,FALSE)="○","ＨPV","")</f>
        <v>ＨPV</v>
      </c>
      <c r="P112" s="45" t="str">
        <f>IF(VLOOKUP($A112,請求書等医療機関一覧用!$B:$AO,P$5,FALSE)="○","RS","")</f>
        <v/>
      </c>
      <c r="Q112" s="325" t="str">
        <f>IF(VLOOKUP($A112,請求書等医療機関一覧用!$B:$AO,Q$5,FALSE)="○","IV","")</f>
        <v/>
      </c>
      <c r="R112" s="325" t="str">
        <f>IF(VLOOKUP($A112,請求書等医療機関一覧用!$B:$AO,R$5,FALSE)="○","LAV","")</f>
        <v/>
      </c>
      <c r="S112" s="45" t="str">
        <f>IF(VLOOKUP($A112,請求書等医療機関一覧用!$B:$AO,S$5,FALSE)="○","Mu","")</f>
        <v/>
      </c>
      <c r="T112" s="45" t="str">
        <f>IF(VLOOKUP($A112,請求書等医療機関一覧用!$B:$AO,T$5,FALSE)="○","PE","")</f>
        <v/>
      </c>
      <c r="U112" s="45" t="str">
        <f>IF(VLOOKUP($A112,請求書等医療機関一覧用!$B:$AO,U$5,FALSE)="○","LZV","")</f>
        <v>LZV</v>
      </c>
      <c r="V112" s="45" t="str">
        <f>IF(VLOOKUP($A112,請求書等医療機関一覧用!$B:$AO,V$5,FALSE)="○","inact","")</f>
        <v>inact</v>
      </c>
      <c r="W112" s="325" t="str">
        <f>IF(VLOOKUP($A112,請求書等医療機関一覧用!$B:$AO,W$5,FALSE)="○","F","")</f>
        <v>F</v>
      </c>
      <c r="X112" s="325" t="str">
        <f>IF(VLOOKUP($A112,請求書等医療機関一覧用!$B:$AO,X$5,FALSE)="○","HDF","")</f>
        <v/>
      </c>
      <c r="Y112" s="45" t="str">
        <f>IF(VLOOKUP($A112,請求書等医療機関一覧用!$B:$AO,Y$5,FALSE)="○","C","")</f>
        <v/>
      </c>
      <c r="Z112" s="36" t="str">
        <f>IF(VLOOKUP($A112,請求書等医療機関一覧用!$B:$BC,Z$5,FALSE)="","",VLOOKUP($A112,請求書等医療機関一覧用!$B:$BC,Z$5,FALSE))</f>
        <v/>
      </c>
      <c r="AA112">
        <f t="shared" si="4"/>
        <v>34</v>
      </c>
    </row>
    <row r="113" spans="1:27" ht="30" customHeight="1">
      <c r="A113" s="43" t="s">
        <v>551</v>
      </c>
      <c r="B113" s="35" t="str">
        <f>VLOOKUP($A113,請求書等医療機関一覧用!$B:$AR,B$5,FALSE)</f>
        <v>Tsukuba Gakuen Clinic</v>
      </c>
      <c r="C113" s="45" t="str">
        <f>VLOOKUP($A113,請求書等医療機関一覧用!$B:$BA,C$5,FALSE)</f>
        <v>Karima</v>
      </c>
      <c r="D113" s="45" t="str">
        <f>VLOOKUP($A113,請求書等医療機関一覧用!$B:$AO,D$5,FALSE)</f>
        <v>863-6990</v>
      </c>
      <c r="E113" s="45" t="str">
        <f>IF(VLOOKUP($A113,請求書等医療機関一覧用!$B:$AO,E$5,FALSE)="○","R","")</f>
        <v/>
      </c>
      <c r="F113" s="45" t="str">
        <f>IF(VLOOKUP($A113,請求書等医療機関一覧用!$B:$AO,F$5,FALSE)="○","H","")</f>
        <v/>
      </c>
      <c r="G113" s="45" t="str">
        <f>IF(VLOOKUP($A113,請求書等医療機関一覧用!$B:$AO,G$5,FALSE)="○","P","")</f>
        <v/>
      </c>
      <c r="H113" s="45" t="str">
        <f>IF(VLOOKUP($A113,請求書等医療機関一覧用!$B:$AO,H$5,FALSE)="○","B","")</f>
        <v/>
      </c>
      <c r="I113" s="45" t="str">
        <f>IF(VLOOKUP($A113,請求書等医療機関一覧用!$B:$AO,I$5,FALSE)="○","5/1","")</f>
        <v/>
      </c>
      <c r="J113" s="45" t="str">
        <f>IF(VLOOKUP($A113,請求書等医療機関一覧用!$B:$AO,J$5,FALSE)="○","BCG","")</f>
        <v/>
      </c>
      <c r="K113" s="45" t="str">
        <f>IF(VLOOKUP($A113,請求書等医療機関一覧用!$B:$AO,K$5,FALSE)="○","MR","")</f>
        <v/>
      </c>
      <c r="L113" s="45" t="str">
        <f>IF(VLOOKUP($A113,請求書等医療機関一覧用!$B:$AO,L$5,FALSE)="○","CP","")</f>
        <v/>
      </c>
      <c r="M113" s="45" t="str">
        <f>IF(VLOOKUP($A113,請求書等医療機関一覧用!$B:$AO,M$5,FALSE)="○","JE","")</f>
        <v/>
      </c>
      <c r="N113" s="45" t="str">
        <f>IF(VLOOKUP($A113,請求書等医療機関一覧用!$B:$AO,N$5,FALSE)="○","DT","")</f>
        <v/>
      </c>
      <c r="O113" s="45" t="str">
        <f>IF(VLOOKUP($A113,請求書等医療機関一覧用!$B:$AO,O$5,FALSE)="○","ＨPV","")</f>
        <v/>
      </c>
      <c r="P113" s="45" t="str">
        <f>IF(VLOOKUP($A113,請求書等医療機関一覧用!$B:$AO,P$5,FALSE)="○","RS","")</f>
        <v/>
      </c>
      <c r="Q113" s="325" t="str">
        <f>IF(VLOOKUP($A113,請求書等医療機関一覧用!$B:$AO,Q$5,FALSE)="○","IV","")</f>
        <v/>
      </c>
      <c r="R113" s="325" t="str">
        <f>IF(VLOOKUP($A113,請求書等医療機関一覧用!$B:$AO,R$5,FALSE)="○","LAV","")</f>
        <v/>
      </c>
      <c r="S113" s="45" t="str">
        <f>IF(VLOOKUP($A113,請求書等医療機関一覧用!$B:$AO,S$5,FALSE)="○","Mu","")</f>
        <v/>
      </c>
      <c r="T113" s="45" t="str">
        <f>IF(VLOOKUP($A113,請求書等医療機関一覧用!$B:$AO,T$5,FALSE)="○","PE","")</f>
        <v>PE</v>
      </c>
      <c r="U113" s="45" t="str">
        <f>IF(VLOOKUP($A113,請求書等医療機関一覧用!$B:$AO,U$5,FALSE)="○","LZV","")</f>
        <v/>
      </c>
      <c r="V113" s="45" t="str">
        <f>IF(VLOOKUP($A113,請求書等医療機関一覧用!$B:$AO,V$5,FALSE)="○","inact","")</f>
        <v>inact</v>
      </c>
      <c r="W113" s="325" t="str">
        <f>IF(VLOOKUP($A113,請求書等医療機関一覧用!$B:$AO,W$5,FALSE)="○","F","")</f>
        <v>F</v>
      </c>
      <c r="X113" s="325" t="str">
        <f>IF(VLOOKUP($A113,請求書等医療機関一覧用!$B:$AO,X$5,FALSE)="○","HDF","")</f>
        <v>HDF</v>
      </c>
      <c r="Y113" s="45" t="str">
        <f>IF(VLOOKUP($A113,請求書等医療機関一覧用!$B:$AO,Y$5,FALSE)="○","C","")</f>
        <v>C</v>
      </c>
      <c r="Z113" s="36" t="str">
        <f>IF(VLOOKUP($A113,請求書等医療機関一覧用!$B:$BC,Z$5,FALSE)="","",VLOOKUP($A113,請求書等医療機関一覧用!$B:$BC,Z$5,FALSE))</f>
        <v/>
      </c>
      <c r="AA113">
        <f t="shared" si="4"/>
        <v>35</v>
      </c>
    </row>
    <row r="114" spans="1:27" ht="30" customHeight="1">
      <c r="A114" s="43" t="s">
        <v>552</v>
      </c>
      <c r="B114" s="35" t="str">
        <f>VLOOKUP($A114,請求書等医療機関一覧用!$B:$AR,B$5,FALSE)</f>
        <v>Tsukuba Gakuen Hospital</v>
      </c>
      <c r="C114" s="45" t="str">
        <f>VLOOKUP($A114,請求書等医療機関一覧用!$B:$BA,C$5,FALSE)</f>
        <v>Kamiyokoba</v>
      </c>
      <c r="D114" s="45" t="str">
        <f>VLOOKUP($A114,請求書等医療機関一覧用!$B:$AO,D$5,FALSE)</f>
        <v>0570-03-1355</v>
      </c>
      <c r="E114" s="45" t="str">
        <f>IF(VLOOKUP($A114,請求書等医療機関一覧用!$B:$AO,E$5,FALSE)="○","R","")</f>
        <v>R</v>
      </c>
      <c r="F114" s="45" t="str">
        <f>IF(VLOOKUP($A114,請求書等医療機関一覧用!$B:$AO,F$5,FALSE)="○","H","")</f>
        <v>H</v>
      </c>
      <c r="G114" s="45" t="str">
        <f>IF(VLOOKUP($A114,請求書等医療機関一覧用!$B:$AO,G$5,FALSE)="○","P","")</f>
        <v>P</v>
      </c>
      <c r="H114" s="45" t="str">
        <f>IF(VLOOKUP($A114,請求書等医療機関一覧用!$B:$AO,H$5,FALSE)="○","B","")</f>
        <v>B</v>
      </c>
      <c r="I114" s="45" t="str">
        <f>IF(VLOOKUP($A114,請求書等医療機関一覧用!$B:$AO,I$5,FALSE)="○","5/1","")</f>
        <v>5/1</v>
      </c>
      <c r="J114" s="45" t="str">
        <f>IF(VLOOKUP($A114,請求書等医療機関一覧用!$B:$AO,J$5,FALSE)="○","BCG","")</f>
        <v>BCG</v>
      </c>
      <c r="K114" s="45" t="str">
        <f>IF(VLOOKUP($A114,請求書等医療機関一覧用!$B:$AO,K$5,FALSE)="○","MR","")</f>
        <v>MR</v>
      </c>
      <c r="L114" s="45" t="str">
        <f>IF(VLOOKUP($A114,請求書等医療機関一覧用!$B:$AO,L$5,FALSE)="○","CP","")</f>
        <v>CP</v>
      </c>
      <c r="M114" s="45" t="str">
        <f>IF(VLOOKUP($A114,請求書等医療機関一覧用!$B:$AO,M$5,FALSE)="○","JE","")</f>
        <v>JE</v>
      </c>
      <c r="N114" s="45" t="str">
        <f>IF(VLOOKUP($A114,請求書等医療機関一覧用!$B:$AO,N$5,FALSE)="○","DT","")</f>
        <v>DT</v>
      </c>
      <c r="O114" s="45" t="str">
        <f>IF(VLOOKUP($A114,請求書等医療機関一覧用!$B:$AO,O$5,FALSE)="○","ＨPV","")</f>
        <v>ＨPV</v>
      </c>
      <c r="P114" s="45" t="str">
        <f>IF(VLOOKUP($A114,請求書等医療機関一覧用!$B:$AO,P$5,FALSE)="○","RS","")</f>
        <v>RS</v>
      </c>
      <c r="Q114" s="325" t="str">
        <f>IF(VLOOKUP($A114,請求書等医療機関一覧用!$B:$AO,Q$5,FALSE)="○","IV","")</f>
        <v>IV</v>
      </c>
      <c r="R114" s="325" t="str">
        <f>IF(VLOOKUP($A114,請求書等医療機関一覧用!$B:$AO,R$5,FALSE)="○","LAV","")</f>
        <v>LAV</v>
      </c>
      <c r="S114" s="45" t="str">
        <f>IF(VLOOKUP($A114,請求書等医療機関一覧用!$B:$AO,S$5,FALSE)="○","Mu","")</f>
        <v>Mu</v>
      </c>
      <c r="T114" s="45" t="str">
        <f>IF(VLOOKUP($A114,請求書等医療機関一覧用!$B:$AO,T$5,FALSE)="○","PE","")</f>
        <v>PE</v>
      </c>
      <c r="U114" s="45" t="str">
        <f>IF(VLOOKUP($A114,請求書等医療機関一覧用!$B:$AO,U$5,FALSE)="○","LZV","")</f>
        <v>LZV</v>
      </c>
      <c r="V114" s="45" t="str">
        <f>IF(VLOOKUP($A114,請求書等医療機関一覧用!$B:$AO,V$5,FALSE)="○","inact","")</f>
        <v>inact</v>
      </c>
      <c r="W114" s="325" t="str">
        <f>IF(VLOOKUP($A114,請求書等医療機関一覧用!$B:$AO,W$5,FALSE)="○","F","")</f>
        <v>F</v>
      </c>
      <c r="X114" s="325" t="str">
        <f>IF(VLOOKUP($A114,請求書等医療機関一覧用!$B:$AO,X$5,FALSE)="○","HDF","")</f>
        <v>HDF</v>
      </c>
      <c r="Y114" s="45" t="str">
        <f>IF(VLOOKUP($A114,請求書等医療機関一覧用!$B:$AO,Y$5,FALSE)="○","C","")</f>
        <v/>
      </c>
      <c r="Z114" s="36" t="str">
        <f>IF(VLOOKUP($A114,請求書等医療機関一覧用!$B:$BC,Z$5,FALSE)="","",VLOOKUP($A114,請求書等医療機関一覧用!$B:$BC,Z$5,FALSE))</f>
        <v/>
      </c>
      <c r="AA114">
        <f t="shared" si="4"/>
        <v>36</v>
      </c>
    </row>
    <row r="115" spans="1:27" ht="63.75" customHeight="1">
      <c r="A115" s="43" t="s">
        <v>554</v>
      </c>
      <c r="B115" s="35" t="str">
        <f>VLOOKUP($A115,請求書等医療機関一覧用!$B:$AR,B$5,FALSE)</f>
        <v>Tsukuba University of Technorogy,Department of Health,Center for Integrative Medicine</v>
      </c>
      <c r="C115" s="45" t="str">
        <f>VLOOKUP($A115,請求書等医療機関一覧用!$B:$BA,C$5,FALSE)</f>
        <v>Kasuga</v>
      </c>
      <c r="D115" s="45" t="str">
        <f>VLOOKUP($A115,請求書等医療機関一覧用!$B:$AO,D$5,FALSE)</f>
        <v>858-9589</v>
      </c>
      <c r="E115" s="45" t="str">
        <f>IF(VLOOKUP($A115,請求書等医療機関一覧用!$B:$AO,E$5,FALSE)="○","R","")</f>
        <v/>
      </c>
      <c r="F115" s="45" t="str">
        <f>IF(VLOOKUP($A115,請求書等医療機関一覧用!$B:$AO,F$5,FALSE)="○","H","")</f>
        <v/>
      </c>
      <c r="G115" s="45" t="str">
        <f>IF(VLOOKUP($A115,請求書等医療機関一覧用!$B:$AO,G$5,FALSE)="○","P","")</f>
        <v/>
      </c>
      <c r="H115" s="45" t="str">
        <f>IF(VLOOKUP($A115,請求書等医療機関一覧用!$B:$AO,H$5,FALSE)="○","B","")</f>
        <v/>
      </c>
      <c r="I115" s="45" t="str">
        <f>IF(VLOOKUP($A115,請求書等医療機関一覧用!$B:$AO,I$5,FALSE)="○","5/1","")</f>
        <v/>
      </c>
      <c r="J115" s="45" t="str">
        <f>IF(VLOOKUP($A115,請求書等医療機関一覧用!$B:$AO,J$5,FALSE)="○","BCG","")</f>
        <v/>
      </c>
      <c r="K115" s="45" t="str">
        <f>IF(VLOOKUP($A115,請求書等医療機関一覧用!$B:$AO,K$5,FALSE)="○","MR","")</f>
        <v/>
      </c>
      <c r="L115" s="45" t="str">
        <f>IF(VLOOKUP($A115,請求書等医療機関一覧用!$B:$AO,L$5,FALSE)="○","CP","")</f>
        <v/>
      </c>
      <c r="M115" s="45" t="str">
        <f>IF(VLOOKUP($A115,請求書等医療機関一覧用!$B:$AO,M$5,FALSE)="○","JE","")</f>
        <v/>
      </c>
      <c r="N115" s="45" t="str">
        <f>IF(VLOOKUP($A115,請求書等医療機関一覧用!$B:$AO,N$5,FALSE)="○","DT","")</f>
        <v/>
      </c>
      <c r="O115" s="45" t="str">
        <f>IF(VLOOKUP($A115,請求書等医療機関一覧用!$B:$AO,O$5,FALSE)="○","ＨPV","")</f>
        <v/>
      </c>
      <c r="P115" s="45" t="str">
        <f>IF(VLOOKUP($A115,請求書等医療機関一覧用!$B:$AO,P$5,FALSE)="○","RS","")</f>
        <v/>
      </c>
      <c r="Q115" s="325" t="str">
        <f>IF(VLOOKUP($A115,請求書等医療機関一覧用!$B:$AO,Q$5,FALSE)="○","IV","")</f>
        <v/>
      </c>
      <c r="R115" s="325" t="str">
        <f>IF(VLOOKUP($A115,請求書等医療機関一覧用!$B:$AO,R$5,FALSE)="○","LAV","")</f>
        <v/>
      </c>
      <c r="S115" s="45" t="str">
        <f>IF(VLOOKUP($A115,請求書等医療機関一覧用!$B:$AO,S$5,FALSE)="○","Mu","")</f>
        <v/>
      </c>
      <c r="T115" s="45" t="str">
        <f>IF(VLOOKUP($A115,請求書等医療機関一覧用!$B:$AO,T$5,FALSE)="○","PE","")</f>
        <v>PE</v>
      </c>
      <c r="U115" s="45" t="str">
        <f>IF(VLOOKUP($A115,請求書等医療機関一覧用!$B:$AO,U$5,FALSE)="○","LZV","")</f>
        <v/>
      </c>
      <c r="V115" s="45" t="str">
        <f>IF(VLOOKUP($A115,請求書等医療機関一覧用!$B:$AO,V$5,FALSE)="○","inact","")</f>
        <v/>
      </c>
      <c r="W115" s="325" t="str">
        <f>IF(VLOOKUP($A115,請求書等医療機関一覧用!$B:$AO,W$5,FALSE)="○","F","")</f>
        <v>F</v>
      </c>
      <c r="X115" s="325" t="str">
        <f>IF(VLOOKUP($A115,請求書等医療機関一覧用!$B:$AO,X$5,FALSE)="○","HDF","")</f>
        <v/>
      </c>
      <c r="Y115" s="45" t="str">
        <f>IF(VLOOKUP($A115,請求書等医療機関一覧用!$B:$AO,Y$5,FALSE)="○","C","")</f>
        <v>C</v>
      </c>
      <c r="Z115" s="36" t="str">
        <f>IF(VLOOKUP($A115,請求書等医療機関一覧用!$B:$BC,Z$5,FALSE)="","",VLOOKUP($A115,請求書等医療機関一覧用!$B:$BC,Z$5,FALSE))</f>
        <v>English</v>
      </c>
      <c r="AA115">
        <f t="shared" si="4"/>
        <v>37</v>
      </c>
    </row>
    <row r="116" spans="1:27" ht="30" customHeight="1">
      <c r="A116" s="43" t="s">
        <v>555</v>
      </c>
      <c r="B116" s="35" t="str">
        <f>VLOOKUP($A116,請求書等医療機関一覧用!$B:$AR,B$5,FALSE)</f>
        <v>Tsukuba Kid's Clinic</v>
      </c>
      <c r="C116" s="45" t="str">
        <f>VLOOKUP($A116,請求書等医療機関一覧用!$B:$BA,C$5,FALSE)</f>
        <v>Shimana</v>
      </c>
      <c r="D116" s="45" t="str">
        <f>VLOOKUP($A116,請求書等医療機関一覧用!$B:$AO,D$5,FALSE)</f>
        <v>836-2825</v>
      </c>
      <c r="E116" s="45" t="str">
        <f>IF(VLOOKUP($A116,請求書等医療機関一覧用!$B:$AO,E$5,FALSE)="○","R","")</f>
        <v>R</v>
      </c>
      <c r="F116" s="45" t="str">
        <f>IF(VLOOKUP($A116,請求書等医療機関一覧用!$B:$AO,F$5,FALSE)="○","H","")</f>
        <v>H</v>
      </c>
      <c r="G116" s="45" t="str">
        <f>IF(VLOOKUP($A116,請求書等医療機関一覧用!$B:$AO,G$5,FALSE)="○","P","")</f>
        <v>P</v>
      </c>
      <c r="H116" s="45" t="str">
        <f>IF(VLOOKUP($A116,請求書等医療機関一覧用!$B:$AO,H$5,FALSE)="○","B","")</f>
        <v>B</v>
      </c>
      <c r="I116" s="45" t="str">
        <f>IF(VLOOKUP($A116,請求書等医療機関一覧用!$B:$AO,I$5,FALSE)="○","5/1","")</f>
        <v>5/1</v>
      </c>
      <c r="J116" s="45" t="str">
        <f>IF(VLOOKUP($A116,請求書等医療機関一覧用!$B:$AO,J$5,FALSE)="○","BCG","")</f>
        <v>BCG</v>
      </c>
      <c r="K116" s="45" t="str">
        <f>IF(VLOOKUP($A116,請求書等医療機関一覧用!$B:$AO,K$5,FALSE)="○","MR","")</f>
        <v>MR</v>
      </c>
      <c r="L116" s="45" t="str">
        <f>IF(VLOOKUP($A116,請求書等医療機関一覧用!$B:$AO,L$5,FALSE)="○","CP","")</f>
        <v>CP</v>
      </c>
      <c r="M116" s="45" t="str">
        <f>IF(VLOOKUP($A116,請求書等医療機関一覧用!$B:$AO,M$5,FALSE)="○","JE","")</f>
        <v>JE</v>
      </c>
      <c r="N116" s="45" t="str">
        <f>IF(VLOOKUP($A116,請求書等医療機関一覧用!$B:$AO,N$5,FALSE)="○","DT","")</f>
        <v>DT</v>
      </c>
      <c r="O116" s="45" t="str">
        <f>IF(VLOOKUP($A116,請求書等医療機関一覧用!$B:$AO,O$5,FALSE)="○","ＨPV","")</f>
        <v>ＨPV</v>
      </c>
      <c r="P116" s="45" t="str">
        <f>IF(VLOOKUP($A116,請求書等医療機関一覧用!$B:$AO,P$5,FALSE)="○","RS","")</f>
        <v>RS</v>
      </c>
      <c r="Q116" s="325" t="str">
        <f>IF(VLOOKUP($A116,請求書等医療機関一覧用!$B:$AO,Q$5,FALSE)="○","IV","")</f>
        <v>IV</v>
      </c>
      <c r="R116" s="325" t="str">
        <f>IF(VLOOKUP($A116,請求書等医療機関一覧用!$B:$AO,R$5,FALSE)="○","LAV","")</f>
        <v>LAV</v>
      </c>
      <c r="S116" s="45" t="str">
        <f>IF(VLOOKUP($A116,請求書等医療機関一覧用!$B:$AO,S$5,FALSE)="○","Mu","")</f>
        <v>Mu</v>
      </c>
      <c r="T116" s="45" t="str">
        <f>IF(VLOOKUP($A116,請求書等医療機関一覧用!$B:$AO,T$5,FALSE)="○","PE","")</f>
        <v/>
      </c>
      <c r="U116" s="45" t="str">
        <f>IF(VLOOKUP($A116,請求書等医療機関一覧用!$B:$AO,U$5,FALSE)="○","LZV","")</f>
        <v/>
      </c>
      <c r="V116" s="45" t="str">
        <f>IF(VLOOKUP($A116,請求書等医療機関一覧用!$B:$AO,V$5,FALSE)="○","inact","")</f>
        <v/>
      </c>
      <c r="W116" s="325" t="str">
        <f>IF(VLOOKUP($A116,請求書等医療機関一覧用!$B:$AO,W$5,FALSE)="○","F","")</f>
        <v/>
      </c>
      <c r="X116" s="325" t="str">
        <f>IF(VLOOKUP($A116,請求書等医療機関一覧用!$B:$AO,X$5,FALSE)="○","HDF","")</f>
        <v/>
      </c>
      <c r="Y116" s="45" t="str">
        <f>IF(VLOOKUP($A116,請求書等医療機関一覧用!$B:$AO,Y$5,FALSE)="○","C","")</f>
        <v/>
      </c>
      <c r="Z116" s="36" t="str">
        <f>IF(VLOOKUP($A116,請求書等医療機関一覧用!$B:$BC,Z$5,FALSE)="","",VLOOKUP($A116,請求書等医療機関一覧用!$B:$BC,Z$5,FALSE))</f>
        <v/>
      </c>
      <c r="AA116">
        <f t="shared" si="4"/>
        <v>38</v>
      </c>
    </row>
    <row r="117" spans="1:27" ht="30" customHeight="1">
      <c r="A117" s="43" t="s">
        <v>557</v>
      </c>
      <c r="B117" s="35" t="str">
        <f>VLOOKUP($A117,請求書等医療機関一覧用!$B:$AR,B$5,FALSE)</f>
        <v xml:space="preserve">Tsukuba Park Family Clinic </v>
      </c>
      <c r="C117" s="45" t="str">
        <f>VLOOKUP($A117,請求書等医療機関一覧用!$B:$BA,C$5,FALSE)</f>
        <v>Mizubori</v>
      </c>
      <c r="D117" s="45" t="str">
        <f>VLOOKUP($A117,請求書等医療機関一覧用!$B:$AO,D$5,FALSE)</f>
        <v>非公表</v>
      </c>
      <c r="E117" s="45" t="str">
        <f>IF(VLOOKUP($A117,請求書等医療機関一覧用!$B:$AO,E$5,FALSE)="○","R","")</f>
        <v/>
      </c>
      <c r="F117" s="45" t="str">
        <f>IF(VLOOKUP($A117,請求書等医療機関一覧用!$B:$AO,F$5,FALSE)="○","H","")</f>
        <v/>
      </c>
      <c r="G117" s="45" t="str">
        <f>IF(VLOOKUP($A117,請求書等医療機関一覧用!$B:$AO,G$5,FALSE)="○","P","")</f>
        <v/>
      </c>
      <c r="H117" s="45" t="str">
        <f>IF(VLOOKUP($A117,請求書等医療機関一覧用!$B:$AO,H$5,FALSE)="○","B","")</f>
        <v/>
      </c>
      <c r="I117" s="45" t="str">
        <f>IF(VLOOKUP($A117,請求書等医療機関一覧用!$B:$AO,I$5,FALSE)="○","5/1","")</f>
        <v/>
      </c>
      <c r="J117" s="45" t="str">
        <f>IF(VLOOKUP($A117,請求書等医療機関一覧用!$B:$AO,J$5,FALSE)="○","BCG","")</f>
        <v/>
      </c>
      <c r="K117" s="45" t="str">
        <f>IF(VLOOKUP($A117,請求書等医療機関一覧用!$B:$AO,K$5,FALSE)="○","MR","")</f>
        <v/>
      </c>
      <c r="L117" s="45" t="str">
        <f>IF(VLOOKUP($A117,請求書等医療機関一覧用!$B:$AO,L$5,FALSE)="○","CP","")</f>
        <v/>
      </c>
      <c r="M117" s="45" t="str">
        <f>IF(VLOOKUP($A117,請求書等医療機関一覧用!$B:$AO,M$5,FALSE)="○","JE","")</f>
        <v/>
      </c>
      <c r="N117" s="45" t="str">
        <f>IF(VLOOKUP($A117,請求書等医療機関一覧用!$B:$AO,N$5,FALSE)="○","DT","")</f>
        <v/>
      </c>
      <c r="O117" s="45" t="str">
        <f>IF(VLOOKUP($A117,請求書等医療機関一覧用!$B:$AO,O$5,FALSE)="○","ＨPV","")</f>
        <v>ＨPV</v>
      </c>
      <c r="P117" s="45" t="str">
        <f>IF(VLOOKUP($A117,請求書等医療機関一覧用!$B:$AO,P$5,FALSE)="○","RS","")</f>
        <v/>
      </c>
      <c r="Q117" s="325" t="str">
        <f>IF(VLOOKUP($A117,請求書等医療機関一覧用!$B:$AO,Q$5,FALSE)="○","IV","")</f>
        <v>IV</v>
      </c>
      <c r="R117" s="325" t="str">
        <f>IF(VLOOKUP($A117,請求書等医療機関一覧用!$B:$AO,R$5,FALSE)="○","LAV","")</f>
        <v>LAV</v>
      </c>
      <c r="S117" s="45" t="str">
        <f>IF(VLOOKUP($A117,請求書等医療機関一覧用!$B:$AO,S$5,FALSE)="○","Mu","")</f>
        <v/>
      </c>
      <c r="T117" s="45" t="str">
        <f>IF(VLOOKUP($A117,請求書等医療機関一覧用!$B:$AO,T$5,FALSE)="○","PE","")</f>
        <v/>
      </c>
      <c r="U117" s="45" t="str">
        <f>IF(VLOOKUP($A117,請求書等医療機関一覧用!$B:$AO,U$5,FALSE)="○","LZV","")</f>
        <v/>
      </c>
      <c r="V117" s="45" t="str">
        <f>IF(VLOOKUP($A117,請求書等医療機関一覧用!$B:$AO,V$5,FALSE)="○","inact","")</f>
        <v/>
      </c>
      <c r="W117" s="325" t="str">
        <f>IF(VLOOKUP($A117,請求書等医療機関一覧用!$B:$AO,W$5,FALSE)="○","F","")</f>
        <v>F</v>
      </c>
      <c r="X117" s="325" t="str">
        <f>IF(VLOOKUP($A117,請求書等医療機関一覧用!$B:$AO,X$5,FALSE)="○","HDF","")</f>
        <v/>
      </c>
      <c r="Y117" s="45" t="str">
        <f>IF(VLOOKUP($A117,請求書等医療機関一覧用!$B:$AO,Y$5,FALSE)="○","C","")</f>
        <v/>
      </c>
      <c r="Z117" s="36" t="str">
        <f>IF(VLOOKUP($A117,請求書等医療機関一覧用!$B:$BC,Z$5,FALSE)="","",VLOOKUP($A117,請求書等医療機関一覧用!$B:$BC,Z$5,FALSE))</f>
        <v/>
      </c>
      <c r="AA117">
        <f t="shared" si="4"/>
        <v>39</v>
      </c>
    </row>
    <row r="118" spans="1:27" ht="30" customHeight="1">
      <c r="A118" s="43" t="s">
        <v>558</v>
      </c>
      <c r="B118" s="35" t="str">
        <f>VLOOKUP($A118,請求書等医療機関一覧用!$B:$AR,B$5,FALSE)</f>
        <v>Tsukuba Home-Care Clinic</v>
      </c>
      <c r="C118" s="45" t="str">
        <f>VLOOKUP($A118,請求書等医療機関一覧用!$B:$BA,C$5,FALSE)</f>
        <v>Nishionuma</v>
      </c>
      <c r="D118" s="45" t="str">
        <f>VLOOKUP($A118,請求書等医療機関一覧用!$B:$AO,D$5,FALSE)</f>
        <v>886-6123</v>
      </c>
      <c r="E118" s="45" t="str">
        <f>IF(VLOOKUP($A118,請求書等医療機関一覧用!$B:$AO,E$5,FALSE)="○","R","")</f>
        <v/>
      </c>
      <c r="F118" s="45" t="str">
        <f>IF(VLOOKUP($A118,請求書等医療機関一覧用!$B:$AO,F$5,FALSE)="○","H","")</f>
        <v/>
      </c>
      <c r="G118" s="45" t="str">
        <f>IF(VLOOKUP($A118,請求書等医療機関一覧用!$B:$AO,G$5,FALSE)="○","P","")</f>
        <v/>
      </c>
      <c r="H118" s="45" t="str">
        <f>IF(VLOOKUP($A118,請求書等医療機関一覧用!$B:$AO,H$5,FALSE)="○","B","")</f>
        <v/>
      </c>
      <c r="I118" s="45" t="str">
        <f>IF(VLOOKUP($A118,請求書等医療機関一覧用!$B:$AO,I$5,FALSE)="○","5/1","")</f>
        <v/>
      </c>
      <c r="J118" s="45" t="str">
        <f>IF(VLOOKUP($A118,請求書等医療機関一覧用!$B:$AO,J$5,FALSE)="○","BCG","")</f>
        <v/>
      </c>
      <c r="K118" s="45" t="str">
        <f>IF(VLOOKUP($A118,請求書等医療機関一覧用!$B:$AO,K$5,FALSE)="○","MR","")</f>
        <v/>
      </c>
      <c r="L118" s="45" t="str">
        <f>IF(VLOOKUP($A118,請求書等医療機関一覧用!$B:$AO,L$5,FALSE)="○","CP","")</f>
        <v/>
      </c>
      <c r="M118" s="45" t="str">
        <f>IF(VLOOKUP($A118,請求書等医療機関一覧用!$B:$AO,M$5,FALSE)="○","JE","")</f>
        <v/>
      </c>
      <c r="N118" s="45" t="str">
        <f>IF(VLOOKUP($A118,請求書等医療機関一覧用!$B:$AO,N$5,FALSE)="○","DT","")</f>
        <v/>
      </c>
      <c r="O118" s="45" t="str">
        <f>IF(VLOOKUP($A118,請求書等医療機関一覧用!$B:$AO,O$5,FALSE)="○","ＨPV","")</f>
        <v/>
      </c>
      <c r="P118" s="45" t="str">
        <f>IF(VLOOKUP($A118,請求書等医療機関一覧用!$B:$AO,P$5,FALSE)="○","RS","")</f>
        <v/>
      </c>
      <c r="Q118" s="325" t="str">
        <f>IF(VLOOKUP($A118,請求書等医療機関一覧用!$B:$AO,Q$5,FALSE)="○","IV","")</f>
        <v>IV</v>
      </c>
      <c r="R118" s="325" t="str">
        <f>IF(VLOOKUP($A118,請求書等医療機関一覧用!$B:$AO,R$5,FALSE)="○","LAV","")</f>
        <v/>
      </c>
      <c r="S118" s="45" t="str">
        <f>IF(VLOOKUP($A118,請求書等医療機関一覧用!$B:$AO,S$5,FALSE)="○","Mu","")</f>
        <v/>
      </c>
      <c r="T118" s="45" t="str">
        <f>IF(VLOOKUP($A118,請求書等医療機関一覧用!$B:$AO,T$5,FALSE)="○","PE","")</f>
        <v>PE</v>
      </c>
      <c r="U118" s="45" t="str">
        <f>IF(VLOOKUP($A118,請求書等医療機関一覧用!$B:$AO,U$5,FALSE)="○","LZV","")</f>
        <v>LZV</v>
      </c>
      <c r="V118" s="45" t="str">
        <f>IF(VLOOKUP($A118,請求書等医療機関一覧用!$B:$AO,V$5,FALSE)="○","inact","")</f>
        <v>inact</v>
      </c>
      <c r="W118" s="325" t="str">
        <f>IF(VLOOKUP($A118,請求書等医療機関一覧用!$B:$AO,W$5,FALSE)="○","F","")</f>
        <v>F</v>
      </c>
      <c r="X118" s="325" t="str">
        <f>IF(VLOOKUP($A118,請求書等医療機関一覧用!$B:$AO,X$5,FALSE)="○","HDF","")</f>
        <v>HDF</v>
      </c>
      <c r="Y118" s="45" t="str">
        <f>IF(VLOOKUP($A118,請求書等医療機関一覧用!$B:$AO,Y$5,FALSE)="○","C","")</f>
        <v>C</v>
      </c>
      <c r="Z118" s="36" t="str">
        <f>IF(VLOOKUP($A118,請求書等医療機関一覧用!$B:$BC,Z$5,FALSE)="","",VLOOKUP($A118,請求書等医療機関一覧用!$B:$BC,Z$5,FALSE))</f>
        <v>English</v>
      </c>
      <c r="AA118">
        <f t="shared" si="4"/>
        <v>40</v>
      </c>
    </row>
    <row r="119" spans="1:27" ht="45" customHeight="1">
      <c r="A119" s="43" t="s">
        <v>560</v>
      </c>
      <c r="B119" s="35" t="str">
        <f>VLOOKUP($A119,請求書等医療機関一覧用!$B:$AR,B$5,FALSE)</f>
        <v>Tsukuba Gastroenterology&amp;Endoscopy Clinic</v>
      </c>
      <c r="C119" s="45" t="str">
        <f>VLOOKUP($A119,請求書等医療機関一覧用!$B:$BA,C$5,FALSE)</f>
        <v>Kasuga</v>
      </c>
      <c r="D119" s="45" t="str">
        <f>VLOOKUP($A119,請求書等医療機関一覧用!$B:$AO,D$5,FALSE)</f>
        <v>886-9798</v>
      </c>
      <c r="E119" s="45" t="str">
        <f>IF(VLOOKUP($A119,請求書等医療機関一覧用!$B:$AO,E$5,FALSE)="○","R","")</f>
        <v/>
      </c>
      <c r="F119" s="45" t="str">
        <f>IF(VLOOKUP($A119,請求書等医療機関一覧用!$B:$AO,F$5,FALSE)="○","H","")</f>
        <v/>
      </c>
      <c r="G119" s="45" t="str">
        <f>IF(VLOOKUP($A119,請求書等医療機関一覧用!$B:$AO,G$5,FALSE)="○","P","")</f>
        <v/>
      </c>
      <c r="H119" s="45" t="str">
        <f>IF(VLOOKUP($A119,請求書等医療機関一覧用!$B:$AO,H$5,FALSE)="○","B","")</f>
        <v/>
      </c>
      <c r="I119" s="45" t="str">
        <f>IF(VLOOKUP($A119,請求書等医療機関一覧用!$B:$AO,I$5,FALSE)="○","5/1","")</f>
        <v/>
      </c>
      <c r="J119" s="45" t="str">
        <f>IF(VLOOKUP($A119,請求書等医療機関一覧用!$B:$AO,J$5,FALSE)="○","BCG","")</f>
        <v/>
      </c>
      <c r="K119" s="45" t="str">
        <f>IF(VLOOKUP($A119,請求書等医療機関一覧用!$B:$AO,K$5,FALSE)="○","MR","")</f>
        <v/>
      </c>
      <c r="L119" s="45" t="str">
        <f>IF(VLOOKUP($A119,請求書等医療機関一覧用!$B:$AO,L$5,FALSE)="○","CP","")</f>
        <v/>
      </c>
      <c r="M119" s="45" t="str">
        <f>IF(VLOOKUP($A119,請求書等医療機関一覧用!$B:$AO,M$5,FALSE)="○","JE","")</f>
        <v/>
      </c>
      <c r="N119" s="45" t="str">
        <f>IF(VLOOKUP($A119,請求書等医療機関一覧用!$B:$AO,N$5,FALSE)="○","DT","")</f>
        <v/>
      </c>
      <c r="O119" s="45" t="str">
        <f>IF(VLOOKUP($A119,請求書等医療機関一覧用!$B:$AO,O$5,FALSE)="○","ＨPV","")</f>
        <v>ＨPV</v>
      </c>
      <c r="P119" s="45" t="str">
        <f>IF(VLOOKUP($A119,請求書等医療機関一覧用!$B:$AO,P$5,FALSE)="○","RS","")</f>
        <v/>
      </c>
      <c r="Q119" s="325" t="str">
        <f>IF(VLOOKUP($A119,請求書等医療機関一覧用!$B:$AO,Q$5,FALSE)="○","IV","")</f>
        <v/>
      </c>
      <c r="R119" s="325" t="str">
        <f>IF(VLOOKUP($A119,請求書等医療機関一覧用!$B:$AO,R$5,FALSE)="○","LAV","")</f>
        <v/>
      </c>
      <c r="S119" s="45" t="str">
        <f>IF(VLOOKUP($A119,請求書等医療機関一覧用!$B:$AO,S$5,FALSE)="○","Mu","")</f>
        <v/>
      </c>
      <c r="T119" s="45" t="str">
        <f>IF(VLOOKUP($A119,請求書等医療機関一覧用!$B:$AO,T$5,FALSE)="○","PE","")</f>
        <v>PE</v>
      </c>
      <c r="U119" s="45" t="str">
        <f>IF(VLOOKUP($A119,請求書等医療機関一覧用!$B:$AO,U$5,FALSE)="○","LZV","")</f>
        <v/>
      </c>
      <c r="V119" s="45" t="str">
        <f>IF(VLOOKUP($A119,請求書等医療機関一覧用!$B:$AO,V$5,FALSE)="○","inact","")</f>
        <v>inact</v>
      </c>
      <c r="W119" s="325" t="str">
        <f>IF(VLOOKUP($A119,請求書等医療機関一覧用!$B:$AO,W$5,FALSE)="○","F","")</f>
        <v>F</v>
      </c>
      <c r="X119" s="325" t="str">
        <f>IF(VLOOKUP($A119,請求書等医療機関一覧用!$B:$AO,X$5,FALSE)="○","HDF","")</f>
        <v>HDF</v>
      </c>
      <c r="Y119" s="45" t="str">
        <f>IF(VLOOKUP($A119,請求書等医療機関一覧用!$B:$AO,Y$5,FALSE)="○","C","")</f>
        <v>C</v>
      </c>
      <c r="Z119" s="36" t="str">
        <f>IF(VLOOKUP($A119,請求書等医療機関一覧用!$B:$BC,Z$5,FALSE)="","",VLOOKUP($A119,請求書等医療機関一覧用!$B:$BC,Z$5,FALSE))</f>
        <v>English</v>
      </c>
      <c r="AA119">
        <f t="shared" si="4"/>
        <v>41</v>
      </c>
    </row>
    <row r="120" spans="1:27" ht="30" customHeight="1">
      <c r="A120" s="43" t="s">
        <v>561</v>
      </c>
      <c r="B120" s="35" t="str">
        <f>VLOOKUP($A120,請求書等医療機関一覧用!$B:$AR,B$5,FALSE)</f>
        <v>Tsukuba Nephrology Clinic</v>
      </c>
      <c r="C120" s="45" t="str">
        <f>VLOOKUP($A120,請求書等医療機関一覧用!$B:$BA,C$5,FALSE)</f>
        <v>Onozaki</v>
      </c>
      <c r="D120" s="45" t="str">
        <f>VLOOKUP($A120,請求書等医療機関一覧用!$B:$AO,D$5,FALSE)</f>
        <v>861-0100</v>
      </c>
      <c r="E120" s="45" t="str">
        <f>IF(VLOOKUP($A120,請求書等医療機関一覧用!$B:$AO,E$5,FALSE)="○","R","")</f>
        <v/>
      </c>
      <c r="F120" s="45" t="str">
        <f>IF(VLOOKUP($A120,請求書等医療機関一覧用!$B:$AO,F$5,FALSE)="○","H","")</f>
        <v/>
      </c>
      <c r="G120" s="45" t="str">
        <f>IF(VLOOKUP($A120,請求書等医療機関一覧用!$B:$AO,G$5,FALSE)="○","P","")</f>
        <v/>
      </c>
      <c r="H120" s="45" t="str">
        <f>IF(VLOOKUP($A120,請求書等医療機関一覧用!$B:$AO,H$5,FALSE)="○","B","")</f>
        <v/>
      </c>
      <c r="I120" s="45" t="str">
        <f>IF(VLOOKUP($A120,請求書等医療機関一覧用!$B:$AO,I$5,FALSE)="○","5/1","")</f>
        <v/>
      </c>
      <c r="J120" s="45" t="str">
        <f>IF(VLOOKUP($A120,請求書等医療機関一覧用!$B:$AO,J$5,FALSE)="○","BCG","")</f>
        <v/>
      </c>
      <c r="K120" s="45" t="str">
        <f>IF(VLOOKUP($A120,請求書等医療機関一覧用!$B:$AO,K$5,FALSE)="○","MR","")</f>
        <v/>
      </c>
      <c r="L120" s="45" t="str">
        <f>IF(VLOOKUP($A120,請求書等医療機関一覧用!$B:$AO,L$5,FALSE)="○","CP","")</f>
        <v/>
      </c>
      <c r="M120" s="45" t="str">
        <f>IF(VLOOKUP($A120,請求書等医療機関一覧用!$B:$AO,M$5,FALSE)="○","JE","")</f>
        <v/>
      </c>
      <c r="N120" s="45" t="str">
        <f>IF(VLOOKUP($A120,請求書等医療機関一覧用!$B:$AO,N$5,FALSE)="○","DT","")</f>
        <v/>
      </c>
      <c r="O120" s="45" t="str">
        <f>IF(VLOOKUP($A120,請求書等医療機関一覧用!$B:$AO,O$5,FALSE)="○","ＨPV","")</f>
        <v/>
      </c>
      <c r="P120" s="45" t="str">
        <f>IF(VLOOKUP($A120,請求書等医療機関一覧用!$B:$AO,P$5,FALSE)="○","RS","")</f>
        <v/>
      </c>
      <c r="Q120" s="325" t="str">
        <f>IF(VLOOKUP($A120,請求書等医療機関一覧用!$B:$AO,Q$5,FALSE)="○","IV","")</f>
        <v/>
      </c>
      <c r="R120" s="325" t="str">
        <f>IF(VLOOKUP($A120,請求書等医療機関一覧用!$B:$AO,R$5,FALSE)="○","LAV","")</f>
        <v/>
      </c>
      <c r="S120" s="45" t="str">
        <f>IF(VLOOKUP($A120,請求書等医療機関一覧用!$B:$AO,S$5,FALSE)="○","Mu","")</f>
        <v/>
      </c>
      <c r="T120" s="45" t="str">
        <f>IF(VLOOKUP($A120,請求書等医療機関一覧用!$B:$AO,T$5,FALSE)="○","PE","")</f>
        <v>PE</v>
      </c>
      <c r="U120" s="45" t="str">
        <f>IF(VLOOKUP($A120,請求書等医療機関一覧用!$B:$AO,U$5,FALSE)="○","LZV","")</f>
        <v/>
      </c>
      <c r="V120" s="45" t="str">
        <f>IF(VLOOKUP($A120,請求書等医療機関一覧用!$B:$AO,V$5,FALSE)="○","inact","")</f>
        <v>inact</v>
      </c>
      <c r="W120" s="325" t="str">
        <f>IF(VLOOKUP($A120,請求書等医療機関一覧用!$B:$AO,W$5,FALSE)="○","F","")</f>
        <v>F</v>
      </c>
      <c r="X120" s="325" t="str">
        <f>IF(VLOOKUP($A120,請求書等医療機関一覧用!$B:$AO,X$5,FALSE)="○","HDF","")</f>
        <v/>
      </c>
      <c r="Y120" s="45" t="str">
        <f>IF(VLOOKUP($A120,請求書等医療機関一覧用!$B:$AO,Y$5,FALSE)="○","C","")</f>
        <v/>
      </c>
      <c r="Z120" s="36" t="str">
        <f>IF(VLOOKUP($A120,請求書等医療機関一覧用!$B:$BC,Z$5,FALSE)="","",VLOOKUP($A120,請求書等医療機関一覧用!$B:$BC,Z$5,FALSE))</f>
        <v/>
      </c>
      <c r="AA120">
        <f t="shared" si="4"/>
        <v>42</v>
      </c>
    </row>
    <row r="121" spans="1:27" ht="30" customHeight="1">
      <c r="A121" s="43" t="s">
        <v>567</v>
      </c>
      <c r="B121" s="35" t="str">
        <f>VLOOKUP($A121,請求書等医療機関一覧用!$B:$AR,B$5,FALSE)</f>
        <v>Tsukuba Tsuji Clinic</v>
      </c>
      <c r="C121" s="45" t="str">
        <f>VLOOKUP($A121,請求書等医療機関一覧用!$B:$BA,C$5,FALSE)</f>
        <v>Kenkyugakuen</v>
      </c>
      <c r="D121" s="45" t="str">
        <f>VLOOKUP($A121,請求書等医療機関一覧用!$B:$AO,D$5,FALSE)</f>
        <v>868-7170</v>
      </c>
      <c r="E121" s="45" t="str">
        <f>IF(VLOOKUP($A121,請求書等医療機関一覧用!$B:$AO,E$5,FALSE)="○","R","")</f>
        <v/>
      </c>
      <c r="F121" s="45" t="str">
        <f>IF(VLOOKUP($A121,請求書等医療機関一覧用!$B:$AO,F$5,FALSE)="○","H","")</f>
        <v/>
      </c>
      <c r="G121" s="45" t="str">
        <f>IF(VLOOKUP($A121,請求書等医療機関一覧用!$B:$AO,G$5,FALSE)="○","P","")</f>
        <v/>
      </c>
      <c r="H121" s="45" t="str">
        <f>IF(VLOOKUP($A121,請求書等医療機関一覧用!$B:$AO,H$5,FALSE)="○","B","")</f>
        <v/>
      </c>
      <c r="I121" s="45" t="str">
        <f>IF(VLOOKUP($A121,請求書等医療機関一覧用!$B:$AO,I$5,FALSE)="○","5/1","")</f>
        <v/>
      </c>
      <c r="J121" s="45" t="str">
        <f>IF(VLOOKUP($A121,請求書等医療機関一覧用!$B:$AO,J$5,FALSE)="○","BCG","")</f>
        <v/>
      </c>
      <c r="K121" s="45" t="str">
        <f>IF(VLOOKUP($A121,請求書等医療機関一覧用!$B:$AO,K$5,FALSE)="○","MR","")</f>
        <v/>
      </c>
      <c r="L121" s="45" t="str">
        <f>IF(VLOOKUP($A121,請求書等医療機関一覧用!$B:$AO,L$5,FALSE)="○","CP","")</f>
        <v/>
      </c>
      <c r="M121" s="45" t="str">
        <f>IF(VLOOKUP($A121,請求書等医療機関一覧用!$B:$AO,M$5,FALSE)="○","JE","")</f>
        <v>JE</v>
      </c>
      <c r="N121" s="45" t="str">
        <f>IF(VLOOKUP($A121,請求書等医療機関一覧用!$B:$AO,N$5,FALSE)="○","DT","")</f>
        <v>DT</v>
      </c>
      <c r="O121" s="45" t="str">
        <f>IF(VLOOKUP($A121,請求書等医療機関一覧用!$B:$AO,O$5,FALSE)="○","ＨPV","")</f>
        <v>ＨPV</v>
      </c>
      <c r="P121" s="45" t="str">
        <f>IF(VLOOKUP($A121,請求書等医療機関一覧用!$B:$AO,P$5,FALSE)="○","RS","")</f>
        <v/>
      </c>
      <c r="Q121" s="325" t="str">
        <f>IF(VLOOKUP($A121,請求書等医療機関一覧用!$B:$AO,Q$5,FALSE)="○","IV","")</f>
        <v>IV</v>
      </c>
      <c r="R121" s="325" t="str">
        <f>IF(VLOOKUP($A121,請求書等医療機関一覧用!$B:$AO,R$5,FALSE)="○","LAV","")</f>
        <v/>
      </c>
      <c r="S121" s="45" t="str">
        <f>IF(VLOOKUP($A121,請求書等医療機関一覧用!$B:$AO,S$5,FALSE)="○","Mu","")</f>
        <v/>
      </c>
      <c r="T121" s="45" t="str">
        <f>IF(VLOOKUP($A121,請求書等医療機関一覧用!$B:$AO,T$5,FALSE)="○","PE","")</f>
        <v>PE</v>
      </c>
      <c r="U121" s="45" t="str">
        <f>IF(VLOOKUP($A121,請求書等医療機関一覧用!$B:$AO,U$5,FALSE)="○","LZV","")</f>
        <v>LZV</v>
      </c>
      <c r="V121" s="45" t="str">
        <f>IF(VLOOKUP($A121,請求書等医療機関一覧用!$B:$AO,V$5,FALSE)="○","inact","")</f>
        <v>inact</v>
      </c>
      <c r="W121" s="325" t="str">
        <f>IF(VLOOKUP($A121,請求書等医療機関一覧用!$B:$AO,W$5,FALSE)="○","F","")</f>
        <v>F</v>
      </c>
      <c r="X121" s="325" t="str">
        <f>IF(VLOOKUP($A121,請求書等医療機関一覧用!$B:$AO,X$5,FALSE)="○","HDF","")</f>
        <v>HDF</v>
      </c>
      <c r="Y121" s="45" t="str">
        <f>IF(VLOOKUP($A121,請求書等医療機関一覧用!$B:$AO,Y$5,FALSE)="○","C","")</f>
        <v>C</v>
      </c>
      <c r="Z121" s="36" t="str">
        <f>IF(VLOOKUP($A121,請求書等医療機関一覧用!$B:$BC,Z$5,FALSE)="","",VLOOKUP($A121,請求書等医療機関一覧用!$B:$BC,Z$5,FALSE))</f>
        <v/>
      </c>
      <c r="AA121">
        <f t="shared" si="4"/>
        <v>43</v>
      </c>
    </row>
    <row r="122" spans="1:27" ht="45" customHeight="1">
      <c r="A122" s="43" t="s">
        <v>569</v>
      </c>
      <c r="B122" s="35" t="str">
        <f>VLOOKUP($A122,請求書等医療機関一覧用!$B:$AR,B$5,FALSE)</f>
        <v>Tsukuba Neurosurgery&amp;Headache Clinic</v>
      </c>
      <c r="C122" s="45" t="str">
        <f>VLOOKUP($A122,請求書等医療機関一覧用!$B:$BA,C$5,FALSE)</f>
        <v>Karima</v>
      </c>
      <c r="D122" s="45" t="str">
        <f>VLOOKUP($A122,請求書等医療機関一覧用!$B:$AO,D$5,FALSE)</f>
        <v>852-1000</v>
      </c>
      <c r="E122" s="45" t="str">
        <f>IF(VLOOKUP($A122,請求書等医療機関一覧用!$B:$AO,E$5,FALSE)="○","R","")</f>
        <v/>
      </c>
      <c r="F122" s="45" t="str">
        <f>IF(VLOOKUP($A122,請求書等医療機関一覧用!$B:$AO,F$5,FALSE)="○","H","")</f>
        <v/>
      </c>
      <c r="G122" s="45" t="str">
        <f>IF(VLOOKUP($A122,請求書等医療機関一覧用!$B:$AO,G$5,FALSE)="○","P","")</f>
        <v/>
      </c>
      <c r="H122" s="45" t="str">
        <f>IF(VLOOKUP($A122,請求書等医療機関一覧用!$B:$AO,H$5,FALSE)="○","B","")</f>
        <v/>
      </c>
      <c r="I122" s="45" t="str">
        <f>IF(VLOOKUP($A122,請求書等医療機関一覧用!$B:$AO,I$5,FALSE)="○","5/1","")</f>
        <v/>
      </c>
      <c r="J122" s="45" t="str">
        <f>IF(VLOOKUP($A122,請求書等医療機関一覧用!$B:$AO,J$5,FALSE)="○","BCG","")</f>
        <v/>
      </c>
      <c r="K122" s="45" t="str">
        <f>IF(VLOOKUP($A122,請求書等医療機関一覧用!$B:$AO,K$5,FALSE)="○","MR","")</f>
        <v/>
      </c>
      <c r="L122" s="45" t="str">
        <f>IF(VLOOKUP($A122,請求書等医療機関一覧用!$B:$AO,L$5,FALSE)="○","CP","")</f>
        <v/>
      </c>
      <c r="M122" s="45" t="str">
        <f>IF(VLOOKUP($A122,請求書等医療機関一覧用!$B:$AO,M$5,FALSE)="○","JE","")</f>
        <v/>
      </c>
      <c r="N122" s="45" t="str">
        <f>IF(VLOOKUP($A122,請求書等医療機関一覧用!$B:$AO,N$5,FALSE)="○","DT","")</f>
        <v/>
      </c>
      <c r="O122" s="45" t="str">
        <f>IF(VLOOKUP($A122,請求書等医療機関一覧用!$B:$AO,O$5,FALSE)="○","ＨPV","")</f>
        <v/>
      </c>
      <c r="P122" s="45" t="str">
        <f>IF(VLOOKUP($A122,請求書等医療機関一覧用!$B:$AO,P$5,FALSE)="○","RS","")</f>
        <v/>
      </c>
      <c r="Q122" s="325" t="str">
        <f>IF(VLOOKUP($A122,請求書等医療機関一覧用!$B:$AO,Q$5,FALSE)="○","IV","")</f>
        <v>IV</v>
      </c>
      <c r="R122" s="325" t="str">
        <f>IF(VLOOKUP($A122,請求書等医療機関一覧用!$B:$AO,R$5,FALSE)="○","LAV","")</f>
        <v/>
      </c>
      <c r="S122" s="45" t="str">
        <f>IF(VLOOKUP($A122,請求書等医療機関一覧用!$B:$AO,S$5,FALSE)="○","Mu","")</f>
        <v/>
      </c>
      <c r="T122" s="45" t="str">
        <f>IF(VLOOKUP($A122,請求書等医療機関一覧用!$B:$AO,T$5,FALSE)="○","PE","")</f>
        <v/>
      </c>
      <c r="U122" s="45" t="str">
        <f>IF(VLOOKUP($A122,請求書等医療機関一覧用!$B:$AO,U$5,FALSE)="○","LZV","")</f>
        <v/>
      </c>
      <c r="V122" s="45" t="str">
        <f>IF(VLOOKUP($A122,請求書等医療機関一覧用!$B:$AO,V$5,FALSE)="○","inact","")</f>
        <v/>
      </c>
      <c r="W122" s="325" t="str">
        <f>IF(VLOOKUP($A122,請求書等医療機関一覧用!$B:$AO,W$5,FALSE)="○","F","")</f>
        <v>F</v>
      </c>
      <c r="X122" s="325" t="str">
        <f>IF(VLOOKUP($A122,請求書等医療機関一覧用!$B:$AO,X$5,FALSE)="○","HDF","")</f>
        <v/>
      </c>
      <c r="Y122" s="45" t="str">
        <f>IF(VLOOKUP($A122,請求書等医療機関一覧用!$B:$AO,Y$5,FALSE)="○","C","")</f>
        <v/>
      </c>
      <c r="Z122" s="36" t="str">
        <f>IF(VLOOKUP($A122,請求書等医療機関一覧用!$B:$BC,Z$5,FALSE)="","",VLOOKUP($A122,請求書等医療機関一覧用!$B:$BC,Z$5,FALSE))</f>
        <v/>
      </c>
      <c r="AA122">
        <f t="shared" si="4"/>
        <v>44</v>
      </c>
    </row>
    <row r="123" spans="1:27" ht="30" customHeight="1">
      <c r="A123" s="43" t="s">
        <v>571</v>
      </c>
      <c r="B123" s="35" t="str">
        <f>VLOOKUP($A123,請求書等医療機関一覧用!$B:$AR,B$5,FALSE)</f>
        <v>Tsukuba Hakua Clinic</v>
      </c>
      <c r="C123" s="45" t="str">
        <f>VLOOKUP($A123,請求書等医療機関一覧用!$B:$BA,C$5,FALSE)</f>
        <v>Midorino</v>
      </c>
      <c r="D123" s="45" t="str">
        <f>VLOOKUP($A123,請求書等医療機関一覧用!$B:$AO,D$5,FALSE)</f>
        <v>837-0208</v>
      </c>
      <c r="E123" s="45" t="str">
        <f>IF(VLOOKUP($A123,請求書等医療機関一覧用!$B:$AO,E$5,FALSE)="○","R","")</f>
        <v/>
      </c>
      <c r="F123" s="45" t="str">
        <f>IF(VLOOKUP($A123,請求書等医療機関一覧用!$B:$AO,F$5,FALSE)="○","H","")</f>
        <v/>
      </c>
      <c r="G123" s="45" t="str">
        <f>IF(VLOOKUP($A123,請求書等医療機関一覧用!$B:$AO,G$5,FALSE)="○","P","")</f>
        <v/>
      </c>
      <c r="H123" s="45" t="str">
        <f>IF(VLOOKUP($A123,請求書等医療機関一覧用!$B:$AO,H$5,FALSE)="○","B","")</f>
        <v/>
      </c>
      <c r="I123" s="45" t="str">
        <f>IF(VLOOKUP($A123,請求書等医療機関一覧用!$B:$AO,I$5,FALSE)="○","5/1","")</f>
        <v/>
      </c>
      <c r="J123" s="45" t="str">
        <f>IF(VLOOKUP($A123,請求書等医療機関一覧用!$B:$AO,J$5,FALSE)="○","BCG","")</f>
        <v/>
      </c>
      <c r="K123" s="45" t="str">
        <f>IF(VLOOKUP($A123,請求書等医療機関一覧用!$B:$AO,K$5,FALSE)="○","MR","")</f>
        <v/>
      </c>
      <c r="L123" s="45" t="str">
        <f>IF(VLOOKUP($A123,請求書等医療機関一覧用!$B:$AO,L$5,FALSE)="○","CP","")</f>
        <v/>
      </c>
      <c r="M123" s="45" t="str">
        <f>IF(VLOOKUP($A123,請求書等医療機関一覧用!$B:$AO,M$5,FALSE)="○","JE","")</f>
        <v/>
      </c>
      <c r="N123" s="45" t="str">
        <f>IF(VLOOKUP($A123,請求書等医療機関一覧用!$B:$AO,N$5,FALSE)="○","DT","")</f>
        <v/>
      </c>
      <c r="O123" s="45" t="str">
        <f>IF(VLOOKUP($A123,請求書等医療機関一覧用!$B:$AO,O$5,FALSE)="○","ＨPV","")</f>
        <v/>
      </c>
      <c r="P123" s="45" t="str">
        <f>IF(VLOOKUP($A123,請求書等医療機関一覧用!$B:$AO,P$5,FALSE)="○","RS","")</f>
        <v/>
      </c>
      <c r="Q123" s="325" t="str">
        <f>IF(VLOOKUP($A123,請求書等医療機関一覧用!$B:$AO,Q$5,FALSE)="○","IV","")</f>
        <v>IV</v>
      </c>
      <c r="R123" s="325" t="str">
        <f>IF(VLOOKUP($A123,請求書等医療機関一覧用!$B:$AO,R$5,FALSE)="○","LAV","")</f>
        <v/>
      </c>
      <c r="S123" s="45" t="str">
        <f>IF(VLOOKUP($A123,請求書等医療機関一覧用!$B:$AO,S$5,FALSE)="○","Mu","")</f>
        <v/>
      </c>
      <c r="T123" s="45" t="str">
        <f>IF(VLOOKUP($A123,請求書等医療機関一覧用!$B:$AO,T$5,FALSE)="○","PE","")</f>
        <v>PE</v>
      </c>
      <c r="U123" s="45" t="str">
        <f>IF(VLOOKUP($A123,請求書等医療機関一覧用!$B:$AO,U$5,FALSE)="○","LZV","")</f>
        <v>LZV</v>
      </c>
      <c r="V123" s="45" t="str">
        <f>IF(VLOOKUP($A123,請求書等医療機関一覧用!$B:$AO,V$5,FALSE)="○","inact","")</f>
        <v>inact</v>
      </c>
      <c r="W123" s="325" t="str">
        <f>IF(VLOOKUP($A123,請求書等医療機関一覧用!$B:$AO,W$5,FALSE)="○","F","")</f>
        <v>F</v>
      </c>
      <c r="X123" s="325" t="str">
        <f>IF(VLOOKUP($A123,請求書等医療機関一覧用!$B:$AO,X$5,FALSE)="○","HDF","")</f>
        <v>HDF</v>
      </c>
      <c r="Y123" s="45" t="str">
        <f>IF(VLOOKUP($A123,請求書等医療機関一覧用!$B:$AO,Y$5,FALSE)="○","C","")</f>
        <v>C</v>
      </c>
      <c r="Z123" s="36" t="str">
        <f>IF(VLOOKUP($A123,請求書等医療機関一覧用!$B:$BC,Z$5,FALSE)="","",VLOOKUP($A123,請求書等医療機関一覧用!$B:$BC,Z$5,FALSE))</f>
        <v/>
      </c>
      <c r="AA123">
        <f t="shared" si="4"/>
        <v>45</v>
      </c>
    </row>
    <row r="124" spans="1:27" ht="30" customHeight="1">
      <c r="A124" s="43" t="s">
        <v>581</v>
      </c>
      <c r="B124" s="35" t="str">
        <f>VLOOKUP($A124,請求書等医療機関一覧用!$B:$AR,B$5,FALSE)</f>
        <v>Togo Clinic</v>
      </c>
      <c r="C124" s="45" t="str">
        <f>VLOOKUP($A124,請求書等医療機関一覧用!$B:$BA,C$5,FALSE)</f>
        <v>Tateno</v>
      </c>
      <c r="D124" s="45" t="str">
        <f>VLOOKUP($A124,請求書等医療機関一覧用!$B:$AO,D$5,FALSE)</f>
        <v>837-1785</v>
      </c>
      <c r="E124" s="45" t="str">
        <f>IF(VLOOKUP($A124,請求書等医療機関一覧用!$B:$AO,E$5,FALSE)="○","R","")</f>
        <v/>
      </c>
      <c r="F124" s="45" t="str">
        <f>IF(VLOOKUP($A124,請求書等医療機関一覧用!$B:$AO,F$5,FALSE)="○","H","")</f>
        <v/>
      </c>
      <c r="G124" s="45" t="str">
        <f>IF(VLOOKUP($A124,請求書等医療機関一覧用!$B:$AO,G$5,FALSE)="○","P","")</f>
        <v/>
      </c>
      <c r="H124" s="45" t="str">
        <f>IF(VLOOKUP($A124,請求書等医療機関一覧用!$B:$AO,H$5,FALSE)="○","B","")</f>
        <v/>
      </c>
      <c r="I124" s="45" t="str">
        <f>IF(VLOOKUP($A124,請求書等医療機関一覧用!$B:$AO,I$5,FALSE)="○","5/1","")</f>
        <v/>
      </c>
      <c r="J124" s="45" t="str">
        <f>IF(VLOOKUP($A124,請求書等医療機関一覧用!$B:$AO,J$5,FALSE)="○","BCG","")</f>
        <v/>
      </c>
      <c r="K124" s="45" t="str">
        <f>IF(VLOOKUP($A124,請求書等医療機関一覧用!$B:$AO,K$5,FALSE)="○","MR","")</f>
        <v/>
      </c>
      <c r="L124" s="45" t="str">
        <f>IF(VLOOKUP($A124,請求書等医療機関一覧用!$B:$AO,L$5,FALSE)="○","CP","")</f>
        <v/>
      </c>
      <c r="M124" s="45" t="str">
        <f>IF(VLOOKUP($A124,請求書等医療機関一覧用!$B:$AO,M$5,FALSE)="○","JE","")</f>
        <v/>
      </c>
      <c r="N124" s="45" t="str">
        <f>IF(VLOOKUP($A124,請求書等医療機関一覧用!$B:$AO,N$5,FALSE)="○","DT","")</f>
        <v/>
      </c>
      <c r="O124" s="45" t="str">
        <f>IF(VLOOKUP($A124,請求書等医療機関一覧用!$B:$AO,O$5,FALSE)="○","ＨPV","")</f>
        <v/>
      </c>
      <c r="P124" s="45" t="str">
        <f>IF(VLOOKUP($A124,請求書等医療機関一覧用!$B:$AO,P$5,FALSE)="○","RS","")</f>
        <v/>
      </c>
      <c r="Q124" s="325" t="str">
        <f>IF(VLOOKUP($A124,請求書等医療機関一覧用!$B:$AO,Q$5,FALSE)="○","IV","")</f>
        <v>IV</v>
      </c>
      <c r="R124" s="325" t="str">
        <f>IF(VLOOKUP($A124,請求書等医療機関一覧用!$B:$AO,R$5,FALSE)="○","LAV","")</f>
        <v/>
      </c>
      <c r="S124" s="45" t="str">
        <f>IF(VLOOKUP($A124,請求書等医療機関一覧用!$B:$AO,S$5,FALSE)="○","Mu","")</f>
        <v/>
      </c>
      <c r="T124" s="45" t="str">
        <f>IF(VLOOKUP($A124,請求書等医療機関一覧用!$B:$AO,T$5,FALSE)="○","PE","")</f>
        <v>PE</v>
      </c>
      <c r="U124" s="45" t="str">
        <f>IF(VLOOKUP($A124,請求書等医療機関一覧用!$B:$AO,U$5,FALSE)="○","LZV","")</f>
        <v>LZV</v>
      </c>
      <c r="V124" s="45" t="str">
        <f>IF(VLOOKUP($A124,請求書等医療機関一覧用!$B:$AO,V$5,FALSE)="○","inact","")</f>
        <v>inact</v>
      </c>
      <c r="W124" s="325" t="str">
        <f>IF(VLOOKUP($A124,請求書等医療機関一覧用!$B:$AO,W$5,FALSE)="○","F","")</f>
        <v>F</v>
      </c>
      <c r="X124" s="325" t="str">
        <f>IF(VLOOKUP($A124,請求書等医療機関一覧用!$B:$AO,X$5,FALSE)="○","HDF","")</f>
        <v>HDF</v>
      </c>
      <c r="Y124" s="45" t="str">
        <f>IF(VLOOKUP($A124,請求書等医療機関一覧用!$B:$AO,Y$5,FALSE)="○","C","")</f>
        <v>C</v>
      </c>
      <c r="Z124" s="36" t="str">
        <f>IF(VLOOKUP($A124,請求書等医療機関一覧用!$B:$BC,Z$5,FALSE)="","",VLOOKUP($A124,請求書等医療機関一覧用!$B:$BC,Z$5,FALSE))</f>
        <v/>
      </c>
      <c r="AA124">
        <f t="shared" si="4"/>
        <v>46</v>
      </c>
    </row>
    <row r="125" spans="1:27" ht="30" customHeight="1">
      <c r="A125" s="43" t="s">
        <v>585</v>
      </c>
      <c r="B125" s="35" t="str">
        <f>VLOOKUP($A125,請求書等医療機関一覧用!$B:$AR,B$5,FALSE)</f>
        <v>Nakajima Kodomo Clinic</v>
      </c>
      <c r="C125" s="45" t="str">
        <f>VLOOKUP($A125,請求書等医療機関一覧用!$B:$BA,C$5,FALSE)</f>
        <v>Karima</v>
      </c>
      <c r="D125" s="45" t="str">
        <f>VLOOKUP($A125,請求書等医療機関一覧用!$B:$AO,D$5,FALSE)</f>
        <v>895-6027</v>
      </c>
      <c r="E125" s="45" t="str">
        <f>IF(VLOOKUP($A125,請求書等医療機関一覧用!$B:$AO,E$5,FALSE)="○","R","")</f>
        <v>R</v>
      </c>
      <c r="F125" s="45" t="str">
        <f>IF(VLOOKUP($A125,請求書等医療機関一覧用!$B:$AO,F$5,FALSE)="○","H","")</f>
        <v>H</v>
      </c>
      <c r="G125" s="45" t="str">
        <f>IF(VLOOKUP($A125,請求書等医療機関一覧用!$B:$AO,G$5,FALSE)="○","P","")</f>
        <v>P</v>
      </c>
      <c r="H125" s="45" t="str">
        <f>IF(VLOOKUP($A125,請求書等医療機関一覧用!$B:$AO,H$5,FALSE)="○","B","")</f>
        <v>B</v>
      </c>
      <c r="I125" s="45" t="str">
        <f>IF(VLOOKUP($A125,請求書等医療機関一覧用!$B:$AO,I$5,FALSE)="○","5/1","")</f>
        <v>5/1</v>
      </c>
      <c r="J125" s="45" t="str">
        <f>IF(VLOOKUP($A125,請求書等医療機関一覧用!$B:$AO,J$5,FALSE)="○","BCG","")</f>
        <v>BCG</v>
      </c>
      <c r="K125" s="45" t="str">
        <f>IF(VLOOKUP($A125,請求書等医療機関一覧用!$B:$AO,K$5,FALSE)="○","MR","")</f>
        <v>MR</v>
      </c>
      <c r="L125" s="45" t="str">
        <f>IF(VLOOKUP($A125,請求書等医療機関一覧用!$B:$AO,L$5,FALSE)="○","CP","")</f>
        <v>CP</v>
      </c>
      <c r="M125" s="45" t="str">
        <f>IF(VLOOKUP($A125,請求書等医療機関一覧用!$B:$AO,M$5,FALSE)="○","JE","")</f>
        <v>JE</v>
      </c>
      <c r="N125" s="45" t="str">
        <f>IF(VLOOKUP($A125,請求書等医療機関一覧用!$B:$AO,N$5,FALSE)="○","DT","")</f>
        <v>DT</v>
      </c>
      <c r="O125" s="45" t="str">
        <f>IF(VLOOKUP($A125,請求書等医療機関一覧用!$B:$AO,O$5,FALSE)="○","ＨPV","")</f>
        <v>ＨPV</v>
      </c>
      <c r="P125" s="45" t="str">
        <f>IF(VLOOKUP($A125,請求書等医療機関一覧用!$B:$AO,P$5,FALSE)="○","RS","")</f>
        <v/>
      </c>
      <c r="Q125" s="325" t="str">
        <f>IF(VLOOKUP($A125,請求書等医療機関一覧用!$B:$AO,Q$5,FALSE)="○","IV","")</f>
        <v>IV</v>
      </c>
      <c r="R125" s="325" t="str">
        <f>IF(VLOOKUP($A125,請求書等医療機関一覧用!$B:$AO,R$5,FALSE)="○","LAV","")</f>
        <v>LAV</v>
      </c>
      <c r="S125" s="45" t="str">
        <f>IF(VLOOKUP($A125,請求書等医療機関一覧用!$B:$AO,S$5,FALSE)="○","Mu","")</f>
        <v>Mu</v>
      </c>
      <c r="T125" s="45" t="str">
        <f>IF(VLOOKUP($A125,請求書等医療機関一覧用!$B:$AO,T$5,FALSE)="○","PE","")</f>
        <v/>
      </c>
      <c r="U125" s="45" t="str">
        <f>IF(VLOOKUP($A125,請求書等医療機関一覧用!$B:$AO,U$5,FALSE)="○","LZV","")</f>
        <v/>
      </c>
      <c r="V125" s="45" t="str">
        <f>IF(VLOOKUP($A125,請求書等医療機関一覧用!$B:$AO,V$5,FALSE)="○","inact","")</f>
        <v/>
      </c>
      <c r="W125" s="325" t="str">
        <f>IF(VLOOKUP($A125,請求書等医療機関一覧用!$B:$AO,W$5,FALSE)="○","F","")</f>
        <v/>
      </c>
      <c r="X125" s="325" t="str">
        <f>IF(VLOOKUP($A125,請求書等医療機関一覧用!$B:$AO,X$5,FALSE)="○","HDF","")</f>
        <v/>
      </c>
      <c r="Y125" s="45" t="str">
        <f>IF(VLOOKUP($A125,請求書等医療機関一覧用!$B:$AO,Y$5,FALSE)="○","C","")</f>
        <v/>
      </c>
      <c r="Z125" s="36" t="str">
        <f>IF(VLOOKUP($A125,請求書等医療機関一覧用!$B:$BC,Z$5,FALSE)="","",VLOOKUP($A125,請求書等医療機関一覧用!$B:$BC,Z$5,FALSE))</f>
        <v/>
      </c>
      <c r="AA125">
        <f t="shared" si="4"/>
        <v>47</v>
      </c>
    </row>
    <row r="126" spans="1:27" ht="30" customHeight="1">
      <c r="A126" s="43" t="s">
        <v>586</v>
      </c>
      <c r="B126" s="35" t="str">
        <f>VLOOKUP($A126,請求書等医療機関一覧用!$B:$AR,B$5,FALSE)</f>
        <v>Nakano EYE Clinic</v>
      </c>
      <c r="C126" s="45" t="str">
        <f>VLOOKUP($A126,請求書等医療機関一覧用!$B:$BA,C$5,FALSE)</f>
        <v>Midorino</v>
      </c>
      <c r="D126" s="45" t="str">
        <f>VLOOKUP($A126,請求書等医療機関一覧用!$B:$AO,D$5,FALSE)</f>
        <v>846-2297</v>
      </c>
      <c r="E126" s="45" t="str">
        <f>IF(VLOOKUP($A126,請求書等医療機関一覧用!$B:$AO,E$5,FALSE)="○","R","")</f>
        <v/>
      </c>
      <c r="F126" s="45" t="str">
        <f>IF(VLOOKUP($A126,請求書等医療機関一覧用!$B:$AO,F$5,FALSE)="○","H","")</f>
        <v/>
      </c>
      <c r="G126" s="45" t="str">
        <f>IF(VLOOKUP($A126,請求書等医療機関一覧用!$B:$AO,G$5,FALSE)="○","P","")</f>
        <v/>
      </c>
      <c r="H126" s="45" t="str">
        <f>IF(VLOOKUP($A126,請求書等医療機関一覧用!$B:$AO,H$5,FALSE)="○","B","")</f>
        <v/>
      </c>
      <c r="I126" s="45" t="str">
        <f>IF(VLOOKUP($A126,請求書等医療機関一覧用!$B:$AO,I$5,FALSE)="○","5/1","")</f>
        <v/>
      </c>
      <c r="J126" s="45" t="str">
        <f>IF(VLOOKUP($A126,請求書等医療機関一覧用!$B:$AO,J$5,FALSE)="○","BCG","")</f>
        <v/>
      </c>
      <c r="K126" s="45" t="str">
        <f>IF(VLOOKUP($A126,請求書等医療機関一覧用!$B:$AO,K$5,FALSE)="○","MR","")</f>
        <v/>
      </c>
      <c r="L126" s="45" t="str">
        <f>IF(VLOOKUP($A126,請求書等医療機関一覧用!$B:$AO,L$5,FALSE)="○","CP","")</f>
        <v/>
      </c>
      <c r="M126" s="45" t="str">
        <f>IF(VLOOKUP($A126,請求書等医療機関一覧用!$B:$AO,M$5,FALSE)="○","JE","")</f>
        <v/>
      </c>
      <c r="N126" s="45" t="str">
        <f>IF(VLOOKUP($A126,請求書等医療機関一覧用!$B:$AO,N$5,FALSE)="○","DT","")</f>
        <v/>
      </c>
      <c r="O126" s="45" t="str">
        <f>IF(VLOOKUP($A126,請求書等医療機関一覧用!$B:$AO,O$5,FALSE)="○","ＨPV","")</f>
        <v/>
      </c>
      <c r="P126" s="45" t="str">
        <f>IF(VLOOKUP($A126,請求書等医療機関一覧用!$B:$AO,P$5,FALSE)="○","RS","")</f>
        <v/>
      </c>
      <c r="Q126" s="325" t="str">
        <f>IF(VLOOKUP($A126,請求書等医療機関一覧用!$B:$AO,Q$5,FALSE)="○","IV","")</f>
        <v>IV</v>
      </c>
      <c r="R126" s="325" t="str">
        <f>IF(VLOOKUP($A126,請求書等医療機関一覧用!$B:$AO,R$5,FALSE)="○","LAV","")</f>
        <v/>
      </c>
      <c r="S126" s="45" t="str">
        <f>IF(VLOOKUP($A126,請求書等医療機関一覧用!$B:$AO,S$5,FALSE)="○","Mu","")</f>
        <v/>
      </c>
      <c r="T126" s="45" t="str">
        <f>IF(VLOOKUP($A126,請求書等医療機関一覧用!$B:$AO,T$5,FALSE)="○","PE","")</f>
        <v/>
      </c>
      <c r="U126" s="45" t="str">
        <f>IF(VLOOKUP($A126,請求書等医療機関一覧用!$B:$AO,U$5,FALSE)="○","LZV","")</f>
        <v/>
      </c>
      <c r="V126" s="45" t="str">
        <f>IF(VLOOKUP($A126,請求書等医療機関一覧用!$B:$AO,V$5,FALSE)="○","inact","")</f>
        <v/>
      </c>
      <c r="W126" s="325" t="str">
        <f>IF(VLOOKUP($A126,請求書等医療機関一覧用!$B:$AO,W$5,FALSE)="○","F","")</f>
        <v>F</v>
      </c>
      <c r="X126" s="325" t="str">
        <f>IF(VLOOKUP($A126,請求書等医療機関一覧用!$B:$AO,X$5,FALSE)="○","HDF","")</f>
        <v/>
      </c>
      <c r="Y126" s="45" t="str">
        <f>IF(VLOOKUP($A126,請求書等医療機関一覧用!$B:$AO,Y$5,FALSE)="○","C","")</f>
        <v/>
      </c>
      <c r="Z126" s="36" t="str">
        <f>IF(VLOOKUP($A126,請求書等医療機関一覧用!$B:$BC,Z$5,FALSE)="","",VLOOKUP($A126,請求書等医療機関一覧用!$B:$BC,Z$5,FALSE))</f>
        <v/>
      </c>
      <c r="AA126">
        <f t="shared" si="4"/>
        <v>48</v>
      </c>
    </row>
    <row r="127" spans="1:27" ht="30" customHeight="1">
      <c r="A127" s="43" t="s">
        <v>587</v>
      </c>
      <c r="B127" s="35" t="str">
        <f>VLOOKUP($A127,請求書等医療機関一覧用!$B:$AR,B$5,FALSE)</f>
        <v>NANAIRO Clinic for Kids</v>
      </c>
      <c r="C127" s="45" t="str">
        <f>VLOOKUP($A127,請求書等医療機関一覧用!$B:$BA,C$5,FALSE)</f>
        <v>Nishionuma</v>
      </c>
      <c r="D127" s="45" t="str">
        <f>VLOOKUP($A127,請求書等医療機関一覧用!$B:$AO,D$5,FALSE)</f>
        <v>886-7716</v>
      </c>
      <c r="E127" s="45" t="str">
        <f>IF(VLOOKUP($A127,請求書等医療機関一覧用!$B:$AO,E$5,FALSE)="○","R","")</f>
        <v>R</v>
      </c>
      <c r="F127" s="45" t="str">
        <f>IF(VLOOKUP($A127,請求書等医療機関一覧用!$B:$AO,F$5,FALSE)="○","H","")</f>
        <v>H</v>
      </c>
      <c r="G127" s="45" t="str">
        <f>IF(VLOOKUP($A127,請求書等医療機関一覧用!$B:$AO,G$5,FALSE)="○","P","")</f>
        <v>P</v>
      </c>
      <c r="H127" s="45" t="str">
        <f>IF(VLOOKUP($A127,請求書等医療機関一覧用!$B:$AO,H$5,FALSE)="○","B","")</f>
        <v>B</v>
      </c>
      <c r="I127" s="45" t="str">
        <f>IF(VLOOKUP($A127,請求書等医療機関一覧用!$B:$AO,I$5,FALSE)="○","5/1","")</f>
        <v>5/1</v>
      </c>
      <c r="J127" s="45" t="str">
        <f>IF(VLOOKUP($A127,請求書等医療機関一覧用!$B:$AO,J$5,FALSE)="○","BCG","")</f>
        <v>BCG</v>
      </c>
      <c r="K127" s="45" t="str">
        <f>IF(VLOOKUP($A127,請求書等医療機関一覧用!$B:$AO,K$5,FALSE)="○","MR","")</f>
        <v>MR</v>
      </c>
      <c r="L127" s="45" t="str">
        <f>IF(VLOOKUP($A127,請求書等医療機関一覧用!$B:$AO,L$5,FALSE)="○","CP","")</f>
        <v>CP</v>
      </c>
      <c r="M127" s="45" t="str">
        <f>IF(VLOOKUP($A127,請求書等医療機関一覧用!$B:$AO,M$5,FALSE)="○","JE","")</f>
        <v>JE</v>
      </c>
      <c r="N127" s="45" t="str">
        <f>IF(VLOOKUP($A127,請求書等医療機関一覧用!$B:$AO,N$5,FALSE)="○","DT","")</f>
        <v>DT</v>
      </c>
      <c r="O127" s="45" t="str">
        <f>IF(VLOOKUP($A127,請求書等医療機関一覧用!$B:$AO,O$5,FALSE)="○","ＨPV","")</f>
        <v>ＨPV</v>
      </c>
      <c r="P127" s="45" t="str">
        <f>IF(VLOOKUP($A127,請求書等医療機関一覧用!$B:$AO,P$5,FALSE)="○","RS","")</f>
        <v/>
      </c>
      <c r="Q127" s="325" t="str">
        <f>IF(VLOOKUP($A127,請求書等医療機関一覧用!$B:$AO,Q$5,FALSE)="○","IV","")</f>
        <v>IV</v>
      </c>
      <c r="R127" s="325" t="str">
        <f>IF(VLOOKUP($A127,請求書等医療機関一覧用!$B:$AO,R$5,FALSE)="○","LAV","")</f>
        <v>LAV</v>
      </c>
      <c r="S127" s="45" t="str">
        <f>IF(VLOOKUP($A127,請求書等医療機関一覧用!$B:$AO,S$5,FALSE)="○","Mu","")</f>
        <v>Mu</v>
      </c>
      <c r="T127" s="45" t="str">
        <f>IF(VLOOKUP($A127,請求書等医療機関一覧用!$B:$AO,T$5,FALSE)="○","PE","")</f>
        <v/>
      </c>
      <c r="U127" s="45" t="str">
        <f>IF(VLOOKUP($A127,請求書等医療機関一覧用!$B:$AO,U$5,FALSE)="○","LZV","")</f>
        <v/>
      </c>
      <c r="V127" s="45" t="str">
        <f>IF(VLOOKUP($A127,請求書等医療機関一覧用!$B:$AO,V$5,FALSE)="○","inact","")</f>
        <v/>
      </c>
      <c r="W127" s="325" t="str">
        <f>IF(VLOOKUP($A127,請求書等医療機関一覧用!$B:$AO,W$5,FALSE)="○","F","")</f>
        <v/>
      </c>
      <c r="X127" s="325" t="str">
        <f>IF(VLOOKUP($A127,請求書等医療機関一覧用!$B:$AO,X$5,FALSE)="○","HDF","")</f>
        <v/>
      </c>
      <c r="Y127" s="45" t="str">
        <f>IF(VLOOKUP($A127,請求書等医療機関一覧用!$B:$AO,Y$5,FALSE)="○","C","")</f>
        <v/>
      </c>
      <c r="Z127" s="36" t="str">
        <f>IF(VLOOKUP($A127,請求書等医療機関一覧用!$B:$BC,Z$5,FALSE)="","",VLOOKUP($A127,請求書等医療機関一覧用!$B:$BC,Z$5,FALSE))</f>
        <v/>
      </c>
      <c r="AA127">
        <f t="shared" si="4"/>
        <v>49</v>
      </c>
    </row>
    <row r="128" spans="1:27" ht="30" customHeight="1">
      <c r="A128" s="43" t="s">
        <v>588</v>
      </c>
      <c r="B128" s="35" t="str">
        <f>VLOOKUP($A128,請求書等医療機関一覧用!$B:$AR,B$5,FALSE)</f>
        <v>NANAIRO MOA BIRTH CLINIC</v>
      </c>
      <c r="C128" s="45" t="str">
        <f>VLOOKUP($A128,請求書等医療機関一覧用!$B:$BA,C$5,FALSE)</f>
        <v>Nishionuma</v>
      </c>
      <c r="D128" s="45" t="str">
        <f>VLOOKUP($A128,請求書等医療機関一覧用!$B:$AO,D$5,FALSE)</f>
        <v>886-3541</v>
      </c>
      <c r="E128" s="45" t="str">
        <f>IF(VLOOKUP($A128,請求書等医療機関一覧用!$B:$AO,E$5,FALSE)="○","R","")</f>
        <v/>
      </c>
      <c r="F128" s="45" t="str">
        <f>IF(VLOOKUP($A128,請求書等医療機関一覧用!$B:$AO,F$5,FALSE)="○","H","")</f>
        <v/>
      </c>
      <c r="G128" s="45" t="str">
        <f>IF(VLOOKUP($A128,請求書等医療機関一覧用!$B:$AO,G$5,FALSE)="○","P","")</f>
        <v/>
      </c>
      <c r="H128" s="45" t="str">
        <f>IF(VLOOKUP($A128,請求書等医療機関一覧用!$B:$AO,H$5,FALSE)="○","B","")</f>
        <v/>
      </c>
      <c r="I128" s="45" t="str">
        <f>IF(VLOOKUP($A128,請求書等医療機関一覧用!$B:$AO,I$5,FALSE)="○","5/1","")</f>
        <v/>
      </c>
      <c r="J128" s="45" t="str">
        <f>IF(VLOOKUP($A128,請求書等医療機関一覧用!$B:$AO,J$5,FALSE)="○","BCG","")</f>
        <v/>
      </c>
      <c r="K128" s="45" t="str">
        <f>IF(VLOOKUP($A128,請求書等医療機関一覧用!$B:$AO,K$5,FALSE)="○","MR","")</f>
        <v/>
      </c>
      <c r="L128" s="45" t="str">
        <f>IF(VLOOKUP($A128,請求書等医療機関一覧用!$B:$AO,L$5,FALSE)="○","CP","")</f>
        <v/>
      </c>
      <c r="M128" s="45" t="str">
        <f>IF(VLOOKUP($A128,請求書等医療機関一覧用!$B:$AO,M$5,FALSE)="○","JE","")</f>
        <v/>
      </c>
      <c r="N128" s="45" t="str">
        <f>IF(VLOOKUP($A128,請求書等医療機関一覧用!$B:$AO,N$5,FALSE)="○","DT","")</f>
        <v/>
      </c>
      <c r="O128" s="45" t="str">
        <f>IF(VLOOKUP($A128,請求書等医療機関一覧用!$B:$AO,O$5,FALSE)="○","ＨPV","")</f>
        <v>ＨPV</v>
      </c>
      <c r="P128" s="45" t="str">
        <f>IF(VLOOKUP($A128,請求書等医療機関一覧用!$B:$AO,P$5,FALSE)="○","RS","")</f>
        <v>RS</v>
      </c>
      <c r="Q128" s="325" t="str">
        <f>IF(VLOOKUP($A128,請求書等医療機関一覧用!$B:$AO,Q$5,FALSE)="○","IV","")</f>
        <v/>
      </c>
      <c r="R128" s="325" t="str">
        <f>IF(VLOOKUP($A128,請求書等医療機関一覧用!$B:$AO,R$5,FALSE)="○","LAV","")</f>
        <v/>
      </c>
      <c r="S128" s="45" t="str">
        <f>IF(VLOOKUP($A128,請求書等医療機関一覧用!$B:$AO,S$5,FALSE)="○","Mu","")</f>
        <v/>
      </c>
      <c r="T128" s="45" t="str">
        <f>IF(VLOOKUP($A128,請求書等医療機関一覧用!$B:$AO,T$5,FALSE)="○","PE","")</f>
        <v/>
      </c>
      <c r="U128" s="45" t="str">
        <f>IF(VLOOKUP($A128,請求書等医療機関一覧用!$B:$AO,U$5,FALSE)="○","LZV","")</f>
        <v/>
      </c>
      <c r="V128" s="45" t="str">
        <f>IF(VLOOKUP($A128,請求書等医療機関一覧用!$B:$AO,V$5,FALSE)="○","inact","")</f>
        <v/>
      </c>
      <c r="W128" s="325" t="str">
        <f>IF(VLOOKUP($A128,請求書等医療機関一覧用!$B:$AO,W$5,FALSE)="○","F","")</f>
        <v/>
      </c>
      <c r="X128" s="325" t="str">
        <f>IF(VLOOKUP($A128,請求書等医療機関一覧用!$B:$AO,X$5,FALSE)="○","HDF","")</f>
        <v/>
      </c>
      <c r="Y128" s="45" t="str">
        <f>IF(VLOOKUP($A128,請求書等医療機関一覧用!$B:$AO,Y$5,FALSE)="○","C","")</f>
        <v/>
      </c>
      <c r="Z128" s="36" t="str">
        <f>IF(VLOOKUP($A128,請求書等医療機関一覧用!$B:$BC,Z$5,FALSE)="","",VLOOKUP($A128,請求書等医療機関一覧用!$B:$BC,Z$5,FALSE))</f>
        <v/>
      </c>
      <c r="AA128">
        <f t="shared" si="4"/>
        <v>50</v>
      </c>
    </row>
    <row r="129" spans="1:27" ht="30" customHeight="1">
      <c r="A129" s="43" t="s">
        <v>589</v>
      </c>
      <c r="B129" s="35" t="str">
        <f>VLOOKUP($A129,請求書等医療機関一覧用!$B:$AR,B$5,FALSE)</f>
        <v>NANAIRO  Clinic for Women</v>
      </c>
      <c r="C129" s="45" t="str">
        <f>VLOOKUP($A129,請求書等医療機関一覧用!$B:$BA,C$5,FALSE)</f>
        <v>Nishionuma</v>
      </c>
      <c r="D129" s="45" t="str">
        <f>VLOOKUP($A129,請求書等医療機関一覧用!$B:$AO,D$5,FALSE)</f>
        <v>860-7716</v>
      </c>
      <c r="E129" s="45" t="str">
        <f>IF(VLOOKUP($A129,請求書等医療機関一覧用!$B:$AO,E$5,FALSE)="○","R","")</f>
        <v/>
      </c>
      <c r="F129" s="45" t="str">
        <f>IF(VLOOKUP($A129,請求書等医療機関一覧用!$B:$AO,F$5,FALSE)="○","H","")</f>
        <v/>
      </c>
      <c r="G129" s="45" t="str">
        <f>IF(VLOOKUP($A129,請求書等医療機関一覧用!$B:$AO,G$5,FALSE)="○","P","")</f>
        <v/>
      </c>
      <c r="H129" s="45" t="str">
        <f>IF(VLOOKUP($A129,請求書等医療機関一覧用!$B:$AO,H$5,FALSE)="○","B","")</f>
        <v/>
      </c>
      <c r="I129" s="45" t="str">
        <f>IF(VLOOKUP($A129,請求書等医療機関一覧用!$B:$AO,I$5,FALSE)="○","5/1","")</f>
        <v/>
      </c>
      <c r="J129" s="45" t="str">
        <f>IF(VLOOKUP($A129,請求書等医療機関一覧用!$B:$AO,J$5,FALSE)="○","BCG","")</f>
        <v/>
      </c>
      <c r="K129" s="45" t="str">
        <f>IF(VLOOKUP($A129,請求書等医療機関一覧用!$B:$AO,K$5,FALSE)="○","MR","")</f>
        <v/>
      </c>
      <c r="L129" s="45" t="str">
        <f>IF(VLOOKUP($A129,請求書等医療機関一覧用!$B:$AO,L$5,FALSE)="○","CP","")</f>
        <v/>
      </c>
      <c r="M129" s="45" t="str">
        <f>IF(VLOOKUP($A129,請求書等医療機関一覧用!$B:$AO,M$5,FALSE)="○","JE","")</f>
        <v/>
      </c>
      <c r="N129" s="45" t="str">
        <f>IF(VLOOKUP($A129,請求書等医療機関一覧用!$B:$AO,N$5,FALSE)="○","DT","")</f>
        <v/>
      </c>
      <c r="O129" s="45" t="str">
        <f>IF(VLOOKUP($A129,請求書等医療機関一覧用!$B:$AO,O$5,FALSE)="○","ＨPV","")</f>
        <v>ＨPV</v>
      </c>
      <c r="P129" s="45" t="str">
        <f>IF(VLOOKUP($A129,請求書等医療機関一覧用!$B:$AO,P$5,FALSE)="○","RS","")</f>
        <v>RS</v>
      </c>
      <c r="Q129" s="325" t="str">
        <f>IF(VLOOKUP($A129,請求書等医療機関一覧用!$B:$AO,Q$5,FALSE)="○","IV","")</f>
        <v/>
      </c>
      <c r="R129" s="325" t="str">
        <f>IF(VLOOKUP($A129,請求書等医療機関一覧用!$B:$AO,R$5,FALSE)="○","LAV","")</f>
        <v/>
      </c>
      <c r="S129" s="45" t="str">
        <f>IF(VLOOKUP($A129,請求書等医療機関一覧用!$B:$AO,S$5,FALSE)="○","Mu","")</f>
        <v/>
      </c>
      <c r="T129" s="45" t="str">
        <f>IF(VLOOKUP($A129,請求書等医療機関一覧用!$B:$AO,T$5,FALSE)="○","PE","")</f>
        <v/>
      </c>
      <c r="U129" s="45" t="str">
        <f>IF(VLOOKUP($A129,請求書等医療機関一覧用!$B:$AO,U$5,FALSE)="○","LZV","")</f>
        <v/>
      </c>
      <c r="V129" s="45" t="str">
        <f>IF(VLOOKUP($A129,請求書等医療機関一覧用!$B:$AO,V$5,FALSE)="○","inact","")</f>
        <v/>
      </c>
      <c r="W129" s="325" t="str">
        <f>IF(VLOOKUP($A129,請求書等医療機関一覧用!$B:$AO,W$5,FALSE)="○","F","")</f>
        <v/>
      </c>
      <c r="X129" s="325" t="str">
        <f>IF(VLOOKUP($A129,請求書等医療機関一覧用!$B:$AO,X$5,FALSE)="○","HDF","")</f>
        <v/>
      </c>
      <c r="Y129" s="45" t="str">
        <f>IF(VLOOKUP($A129,請求書等医療機関一覧用!$B:$AO,Y$5,FALSE)="○","C","")</f>
        <v/>
      </c>
      <c r="Z129" s="36" t="str">
        <f>IF(VLOOKUP($A129,請求書等医療機関一覧用!$B:$BC,Z$5,FALSE)="","",VLOOKUP($A129,請求書等医療機関一覧用!$B:$BC,Z$5,FALSE))</f>
        <v/>
      </c>
      <c r="AA129">
        <f t="shared" si="4"/>
        <v>51</v>
      </c>
    </row>
    <row r="130" spans="1:27" ht="30" customHeight="1">
      <c r="A130" s="43" t="s">
        <v>591</v>
      </c>
      <c r="B130" s="35" t="str">
        <f>VLOOKUP($A130,請求書等医療機関一覧用!$B:$AR,B$5,FALSE)</f>
        <v xml:space="preserve">Narushima Clinic </v>
      </c>
      <c r="C130" s="45" t="str">
        <f>VLOOKUP($A130,請求書等医療機関一覧用!$B:$BA,C$5,FALSE)</f>
        <v>Tateno</v>
      </c>
      <c r="D130" s="45" t="str">
        <f>VLOOKUP($A130,請求書等医療機関一覧用!$B:$AO,D$5,FALSE)</f>
        <v>839-2170</v>
      </c>
      <c r="E130" s="45" t="str">
        <f>IF(VLOOKUP($A130,請求書等医療機関一覧用!$B:$AO,E$5,FALSE)="○","R","")</f>
        <v/>
      </c>
      <c r="F130" s="45" t="str">
        <f>IF(VLOOKUP($A130,請求書等医療機関一覧用!$B:$AO,F$5,FALSE)="○","H","")</f>
        <v/>
      </c>
      <c r="G130" s="45" t="str">
        <f>IF(VLOOKUP($A130,請求書等医療機関一覧用!$B:$AO,G$5,FALSE)="○","P","")</f>
        <v/>
      </c>
      <c r="H130" s="45" t="str">
        <f>IF(VLOOKUP($A130,請求書等医療機関一覧用!$B:$AO,H$5,FALSE)="○","B","")</f>
        <v/>
      </c>
      <c r="I130" s="45" t="str">
        <f>IF(VLOOKUP($A130,請求書等医療機関一覧用!$B:$AO,I$5,FALSE)="○","5/1","")</f>
        <v/>
      </c>
      <c r="J130" s="45" t="str">
        <f>IF(VLOOKUP($A130,請求書等医療機関一覧用!$B:$AO,J$5,FALSE)="○","BCG","")</f>
        <v/>
      </c>
      <c r="K130" s="45" t="str">
        <f>IF(VLOOKUP($A130,請求書等医療機関一覧用!$B:$AO,K$5,FALSE)="○","MR","")</f>
        <v/>
      </c>
      <c r="L130" s="45" t="str">
        <f>IF(VLOOKUP($A130,請求書等医療機関一覧用!$B:$AO,L$5,FALSE)="○","CP","")</f>
        <v/>
      </c>
      <c r="M130" s="45" t="str">
        <f>IF(VLOOKUP($A130,請求書等医療機関一覧用!$B:$AO,M$5,FALSE)="○","JE","")</f>
        <v/>
      </c>
      <c r="N130" s="45" t="str">
        <f>IF(VLOOKUP($A130,請求書等医療機関一覧用!$B:$AO,N$5,FALSE)="○","DT","")</f>
        <v/>
      </c>
      <c r="O130" s="45" t="str">
        <f>IF(VLOOKUP($A130,請求書等医療機関一覧用!$B:$AO,O$5,FALSE)="○","ＨPV","")</f>
        <v/>
      </c>
      <c r="P130" s="45" t="str">
        <f>IF(VLOOKUP($A130,請求書等医療機関一覧用!$B:$AO,P$5,FALSE)="○","RS","")</f>
        <v/>
      </c>
      <c r="Q130" s="325" t="str">
        <f>IF(VLOOKUP($A130,請求書等医療機関一覧用!$B:$AO,Q$5,FALSE)="○","IV","")</f>
        <v>IV</v>
      </c>
      <c r="R130" s="325" t="str">
        <f>IF(VLOOKUP($A130,請求書等医療機関一覧用!$B:$AO,R$5,FALSE)="○","LAV","")</f>
        <v/>
      </c>
      <c r="S130" s="45" t="str">
        <f>IF(VLOOKUP($A130,請求書等医療機関一覧用!$B:$AO,S$5,FALSE)="○","Mu","")</f>
        <v/>
      </c>
      <c r="T130" s="45" t="str">
        <f>IF(VLOOKUP($A130,請求書等医療機関一覧用!$B:$AO,T$5,FALSE)="○","PE","")</f>
        <v>PE</v>
      </c>
      <c r="U130" s="45" t="str">
        <f>IF(VLOOKUP($A130,請求書等医療機関一覧用!$B:$AO,U$5,FALSE)="○","LZV","")</f>
        <v>LZV</v>
      </c>
      <c r="V130" s="45" t="str">
        <f>IF(VLOOKUP($A130,請求書等医療機関一覧用!$B:$AO,V$5,FALSE)="○","inact","")</f>
        <v>inact</v>
      </c>
      <c r="W130" s="325" t="str">
        <f>IF(VLOOKUP($A130,請求書等医療機関一覧用!$B:$AO,W$5,FALSE)="○","F","")</f>
        <v>F</v>
      </c>
      <c r="X130" s="325" t="str">
        <f>IF(VLOOKUP($A130,請求書等医療機関一覧用!$B:$AO,X$5,FALSE)="○","HDF","")</f>
        <v>HDF</v>
      </c>
      <c r="Y130" s="45" t="str">
        <f>IF(VLOOKUP($A130,請求書等医療機関一覧用!$B:$AO,Y$5,FALSE)="○","C","")</f>
        <v>C</v>
      </c>
      <c r="Z130" s="36" t="str">
        <f>IF(VLOOKUP($A130,請求書等医療機関一覧用!$B:$BC,Z$5,FALSE)="","",VLOOKUP($A130,請求書等医療機関一覧用!$B:$BC,Z$5,FALSE))</f>
        <v/>
      </c>
      <c r="AA130">
        <f t="shared" si="4"/>
        <v>52</v>
      </c>
    </row>
    <row r="131" spans="1:27" ht="30" customHeight="1">
      <c r="A131" s="43" t="s">
        <v>592</v>
      </c>
      <c r="B131" s="35" t="str">
        <f>VLOOKUP($A131,請求書等医療機関一覧用!$B:$AR,B$5,FALSE)</f>
        <v>Ninomiya Ochi Clinic for Children</v>
      </c>
      <c r="C131" s="45" t="str">
        <f>VLOOKUP($A131,請求書等医療機関一覧用!$B:$BA,C$5,FALSE)</f>
        <v>Matsunoki</v>
      </c>
      <c r="D131" s="45" t="str">
        <f>VLOOKUP($A131,請求書等医療機関一覧用!$B:$AO,D$5,FALSE)</f>
        <v>855-6688</v>
      </c>
      <c r="E131" s="45" t="str">
        <f>IF(VLOOKUP($A131,請求書等医療機関一覧用!$B:$AO,E$5,FALSE)="○","R","")</f>
        <v>R</v>
      </c>
      <c r="F131" s="45" t="str">
        <f>IF(VLOOKUP($A131,請求書等医療機関一覧用!$B:$AO,F$5,FALSE)="○","H","")</f>
        <v>H</v>
      </c>
      <c r="G131" s="45" t="str">
        <f>IF(VLOOKUP($A131,請求書等医療機関一覧用!$B:$AO,G$5,FALSE)="○","P","")</f>
        <v>P</v>
      </c>
      <c r="H131" s="45" t="str">
        <f>IF(VLOOKUP($A131,請求書等医療機関一覧用!$B:$AO,H$5,FALSE)="○","B","")</f>
        <v>B</v>
      </c>
      <c r="I131" s="45" t="str">
        <f>IF(VLOOKUP($A131,請求書等医療機関一覧用!$B:$AO,I$5,FALSE)="○","5/1","")</f>
        <v>5/1</v>
      </c>
      <c r="J131" s="45" t="str">
        <f>IF(VLOOKUP($A131,請求書等医療機関一覧用!$B:$AO,J$5,FALSE)="○","BCG","")</f>
        <v>BCG</v>
      </c>
      <c r="K131" s="45" t="str">
        <f>IF(VLOOKUP($A131,請求書等医療機関一覧用!$B:$AO,K$5,FALSE)="○","MR","")</f>
        <v>MR</v>
      </c>
      <c r="L131" s="45" t="str">
        <f>IF(VLOOKUP($A131,請求書等医療機関一覧用!$B:$AO,L$5,FALSE)="○","CP","")</f>
        <v>CP</v>
      </c>
      <c r="M131" s="45" t="str">
        <f>IF(VLOOKUP($A131,請求書等医療機関一覧用!$B:$AO,M$5,FALSE)="○","JE","")</f>
        <v>JE</v>
      </c>
      <c r="N131" s="45" t="str">
        <f>IF(VLOOKUP($A131,請求書等医療機関一覧用!$B:$AO,N$5,FALSE)="○","DT","")</f>
        <v>DT</v>
      </c>
      <c r="O131" s="45" t="str">
        <f>IF(VLOOKUP($A131,請求書等医療機関一覧用!$B:$AO,O$5,FALSE)="○","ＨPV","")</f>
        <v>ＨPV</v>
      </c>
      <c r="P131" s="45" t="str">
        <f>IF(VLOOKUP($A131,請求書等医療機関一覧用!$B:$AO,P$5,FALSE)="○","RS","")</f>
        <v/>
      </c>
      <c r="Q131" s="325" t="str">
        <f>IF(VLOOKUP($A131,請求書等医療機関一覧用!$B:$AO,Q$5,FALSE)="○","IV","")</f>
        <v>IV</v>
      </c>
      <c r="R131" s="325" t="str">
        <f>IF(VLOOKUP($A131,請求書等医療機関一覧用!$B:$AO,R$5,FALSE)="○","LAV","")</f>
        <v>LAV</v>
      </c>
      <c r="S131" s="45" t="str">
        <f>IF(VLOOKUP($A131,請求書等医療機関一覧用!$B:$AO,S$5,FALSE)="○","Mu","")</f>
        <v>Mu</v>
      </c>
      <c r="T131" s="45" t="str">
        <f>IF(VLOOKUP($A131,請求書等医療機関一覧用!$B:$AO,T$5,FALSE)="○","PE","")</f>
        <v>PE</v>
      </c>
      <c r="U131" s="45" t="str">
        <f>IF(VLOOKUP($A131,請求書等医療機関一覧用!$B:$AO,U$5,FALSE)="○","LZV","")</f>
        <v>LZV</v>
      </c>
      <c r="V131" s="45" t="str">
        <f>IF(VLOOKUP($A131,請求書等医療機関一覧用!$B:$AO,V$5,FALSE)="○","inact","")</f>
        <v>inact</v>
      </c>
      <c r="W131" s="325" t="str">
        <f>IF(VLOOKUP($A131,請求書等医療機関一覧用!$B:$AO,W$5,FALSE)="○","F","")</f>
        <v>F</v>
      </c>
      <c r="X131" s="325" t="str">
        <f>IF(VLOOKUP($A131,請求書等医療機関一覧用!$B:$AO,X$5,FALSE)="○","HDF","")</f>
        <v>HDF</v>
      </c>
      <c r="Y131" s="45" t="str">
        <f>IF(VLOOKUP($A131,請求書等医療機関一覧用!$B:$AO,Y$5,FALSE)="○","C","")</f>
        <v>C</v>
      </c>
      <c r="Z131" s="36" t="str">
        <f>IF(VLOOKUP($A131,請求書等医療機関一覧用!$B:$BC,Z$5,FALSE)="","",VLOOKUP($A131,請求書等医療機関一覧用!$B:$BC,Z$5,FALSE))</f>
        <v/>
      </c>
      <c r="AA131">
        <f t="shared" si="4"/>
        <v>53</v>
      </c>
    </row>
    <row r="132" spans="1:27" ht="30" customHeight="1">
      <c r="A132" s="43" t="s">
        <v>593</v>
      </c>
      <c r="B132" s="35" t="str">
        <f>VLOOKUP($A132,請求書等医療機関一覧用!$B:$AR,B$5,FALSE)</f>
        <v>Nemoto Clinic</v>
      </c>
      <c r="C132" s="45" t="str">
        <f>VLOOKUP($A132,請求書等医療機関一覧用!$B:$BA,C$5,FALSE)</f>
        <v>Onigakubo</v>
      </c>
      <c r="D132" s="45" t="str">
        <f>VLOOKUP($A132,請求書等医療機関一覧用!$B:$AO,D$5,FALSE)</f>
        <v>847-0550</v>
      </c>
      <c r="E132" s="45" t="str">
        <f>IF(VLOOKUP($A132,請求書等医療機関一覧用!$B:$AO,E$5,FALSE)="○","R","")</f>
        <v/>
      </c>
      <c r="F132" s="45" t="str">
        <f>IF(VLOOKUP($A132,請求書等医療機関一覧用!$B:$AO,F$5,FALSE)="○","H","")</f>
        <v/>
      </c>
      <c r="G132" s="45" t="str">
        <f>IF(VLOOKUP($A132,請求書等医療機関一覧用!$B:$AO,G$5,FALSE)="○","P","")</f>
        <v/>
      </c>
      <c r="H132" s="45" t="str">
        <f>IF(VLOOKUP($A132,請求書等医療機関一覧用!$B:$AO,H$5,FALSE)="○","B","")</f>
        <v/>
      </c>
      <c r="I132" s="45" t="str">
        <f>IF(VLOOKUP($A132,請求書等医療機関一覧用!$B:$AO,I$5,FALSE)="○","5/1","")</f>
        <v/>
      </c>
      <c r="J132" s="45" t="str">
        <f>IF(VLOOKUP($A132,請求書等医療機関一覧用!$B:$AO,J$5,FALSE)="○","BCG","")</f>
        <v/>
      </c>
      <c r="K132" s="45" t="str">
        <f>IF(VLOOKUP($A132,請求書等医療機関一覧用!$B:$AO,K$5,FALSE)="○","MR","")</f>
        <v/>
      </c>
      <c r="L132" s="45" t="str">
        <f>IF(VLOOKUP($A132,請求書等医療機関一覧用!$B:$AO,L$5,FALSE)="○","CP","")</f>
        <v/>
      </c>
      <c r="M132" s="45" t="str">
        <f>IF(VLOOKUP($A132,請求書等医療機関一覧用!$B:$AO,M$5,FALSE)="○","JE","")</f>
        <v/>
      </c>
      <c r="N132" s="45" t="str">
        <f>IF(VLOOKUP($A132,請求書等医療機関一覧用!$B:$AO,N$5,FALSE)="○","DT","")</f>
        <v/>
      </c>
      <c r="O132" s="45" t="str">
        <f>IF(VLOOKUP($A132,請求書等医療機関一覧用!$B:$AO,O$5,FALSE)="○","ＨPV","")</f>
        <v/>
      </c>
      <c r="P132" s="45" t="str">
        <f>IF(VLOOKUP($A132,請求書等医療機関一覧用!$B:$AO,P$5,FALSE)="○","RS","")</f>
        <v/>
      </c>
      <c r="Q132" s="325" t="str">
        <f>IF(VLOOKUP($A132,請求書等医療機関一覧用!$B:$AO,Q$5,FALSE)="○","IV","")</f>
        <v>IV</v>
      </c>
      <c r="R132" s="325" t="str">
        <f>IF(VLOOKUP($A132,請求書等医療機関一覧用!$B:$AO,R$5,FALSE)="○","LAV","")</f>
        <v/>
      </c>
      <c r="S132" s="45" t="str">
        <f>IF(VLOOKUP($A132,請求書等医療機関一覧用!$B:$AO,S$5,FALSE)="○","Mu","")</f>
        <v/>
      </c>
      <c r="T132" s="45" t="str">
        <f>IF(VLOOKUP($A132,請求書等医療機関一覧用!$B:$AO,T$5,FALSE)="○","PE","")</f>
        <v>PE</v>
      </c>
      <c r="U132" s="45" t="str">
        <f>IF(VLOOKUP($A132,請求書等医療機関一覧用!$B:$AO,U$5,FALSE)="○","LZV","")</f>
        <v>LZV</v>
      </c>
      <c r="V132" s="45" t="str">
        <f>IF(VLOOKUP($A132,請求書等医療機関一覧用!$B:$AO,V$5,FALSE)="○","inact","")</f>
        <v>inact</v>
      </c>
      <c r="W132" s="325" t="str">
        <f>IF(VLOOKUP($A132,請求書等医療機関一覧用!$B:$AO,W$5,FALSE)="○","F","")</f>
        <v>F</v>
      </c>
      <c r="X132" s="325" t="str">
        <f>IF(VLOOKUP($A132,請求書等医療機関一覧用!$B:$AO,X$5,FALSE)="○","HDF","")</f>
        <v>HDF</v>
      </c>
      <c r="Y132" s="45" t="str">
        <f>IF(VLOOKUP($A132,請求書等医療機関一覧用!$B:$AO,Y$5,FALSE)="○","C","")</f>
        <v>C</v>
      </c>
      <c r="Z132" s="36" t="str">
        <f>IF(VLOOKUP($A132,請求書等医療機関一覧用!$B:$BC,Z$5,FALSE)="","",VLOOKUP($A132,請求書等医療機関一覧用!$B:$BC,Z$5,FALSE))</f>
        <v/>
      </c>
      <c r="AA132">
        <f t="shared" si="4"/>
        <v>54</v>
      </c>
    </row>
    <row r="133" spans="1:27" ht="45" customHeight="1">
      <c r="A133" s="43" t="s">
        <v>596</v>
      </c>
      <c r="B133" s="35" t="str">
        <f>VLOOKUP($A133,請求書等医療機関一覧用!$B:$AR,B$5,FALSE)</f>
        <v>B-Leaf Medical Internal Medicine and Rehabilitation Clinic</v>
      </c>
      <c r="C133" s="45" t="str">
        <f>VLOOKUP($A133,請求書等医療機関一覧用!$B:$BA,C$5,FALSE)</f>
        <v>Onozaki</v>
      </c>
      <c r="D133" s="45" t="str">
        <f>VLOOKUP($A133,請求書等医療機関一覧用!$B:$AO,D$5,FALSE)</f>
        <v>869-8317</v>
      </c>
      <c r="E133" s="45" t="str">
        <f>IF(VLOOKUP($A133,請求書等医療機関一覧用!$B:$AO,E$5,FALSE)="○","R","")</f>
        <v>R</v>
      </c>
      <c r="F133" s="45" t="str">
        <f>IF(VLOOKUP($A133,請求書等医療機関一覧用!$B:$AO,F$5,FALSE)="○","H","")</f>
        <v/>
      </c>
      <c r="G133" s="45" t="str">
        <f>IF(VLOOKUP($A133,請求書等医療機関一覧用!$B:$AO,G$5,FALSE)="○","P","")</f>
        <v>P</v>
      </c>
      <c r="H133" s="45" t="str">
        <f>IF(VLOOKUP($A133,請求書等医療機関一覧用!$B:$AO,H$5,FALSE)="○","B","")</f>
        <v>B</v>
      </c>
      <c r="I133" s="45" t="str">
        <f>IF(VLOOKUP($A133,請求書等医療機関一覧用!$B:$AO,I$5,FALSE)="○","5/1","")</f>
        <v>5/1</v>
      </c>
      <c r="J133" s="45" t="str">
        <f>IF(VLOOKUP($A133,請求書等医療機関一覧用!$B:$AO,J$5,FALSE)="○","BCG","")</f>
        <v/>
      </c>
      <c r="K133" s="45" t="str">
        <f>IF(VLOOKUP($A133,請求書等医療機関一覧用!$B:$AO,K$5,FALSE)="○","MR","")</f>
        <v>MR</v>
      </c>
      <c r="L133" s="45" t="str">
        <f>IF(VLOOKUP($A133,請求書等医療機関一覧用!$B:$AO,L$5,FALSE)="○","CP","")</f>
        <v>CP</v>
      </c>
      <c r="M133" s="45" t="str">
        <f>IF(VLOOKUP($A133,請求書等医療機関一覧用!$B:$AO,M$5,FALSE)="○","JE","")</f>
        <v>JE</v>
      </c>
      <c r="N133" s="45" t="str">
        <f>IF(VLOOKUP($A133,請求書等医療機関一覧用!$B:$AO,N$5,FALSE)="○","DT","")</f>
        <v>DT</v>
      </c>
      <c r="O133" s="45" t="str">
        <f>IF(VLOOKUP($A133,請求書等医療機関一覧用!$B:$AO,O$5,FALSE)="○","ＨPV","")</f>
        <v>ＨPV</v>
      </c>
      <c r="P133" s="45" t="str">
        <f>IF(VLOOKUP($A133,請求書等医療機関一覧用!$B:$AO,P$5,FALSE)="○","RS","")</f>
        <v>RS</v>
      </c>
      <c r="Q133" s="325" t="str">
        <f>IF(VLOOKUP($A133,請求書等医療機関一覧用!$B:$AO,Q$5,FALSE)="○","IV","")</f>
        <v>IV</v>
      </c>
      <c r="R133" s="325" t="str">
        <f>IF(VLOOKUP($A133,請求書等医療機関一覧用!$B:$AO,R$5,FALSE)="○","LAV","")</f>
        <v>LAV</v>
      </c>
      <c r="S133" s="45" t="str">
        <f>IF(VLOOKUP($A133,請求書等医療機関一覧用!$B:$AO,S$5,FALSE)="○","Mu","")</f>
        <v>Mu</v>
      </c>
      <c r="T133" s="45" t="str">
        <f>IF(VLOOKUP($A133,請求書等医療機関一覧用!$B:$AO,T$5,FALSE)="○","PE","")</f>
        <v>PE</v>
      </c>
      <c r="U133" s="45" t="str">
        <f>IF(VLOOKUP($A133,請求書等医療機関一覧用!$B:$AO,U$5,FALSE)="○","LZV","")</f>
        <v>LZV</v>
      </c>
      <c r="V133" s="45" t="str">
        <f>IF(VLOOKUP($A133,請求書等医療機関一覧用!$B:$AO,V$5,FALSE)="○","inact","")</f>
        <v>inact</v>
      </c>
      <c r="W133" s="325" t="str">
        <f>IF(VLOOKUP($A133,請求書等医療機関一覧用!$B:$AO,W$5,FALSE)="○","F","")</f>
        <v>F</v>
      </c>
      <c r="X133" s="325" t="str">
        <f>IF(VLOOKUP($A133,請求書等医療機関一覧用!$B:$AO,X$5,FALSE)="○","HDF","")</f>
        <v>HDF</v>
      </c>
      <c r="Y133" s="45" t="str">
        <f>IF(VLOOKUP($A133,請求書等医療機関一覧用!$B:$AO,Y$5,FALSE)="○","C","")</f>
        <v/>
      </c>
      <c r="Z133" s="36" t="str">
        <f>IF(VLOOKUP($A133,請求書等医療機関一覧用!$B:$BC,Z$5,FALSE)="","",VLOOKUP($A133,請求書等医療機関一覧用!$B:$BC,Z$5,FALSE))</f>
        <v/>
      </c>
      <c r="AA133">
        <f t="shared" si="4"/>
        <v>55</v>
      </c>
    </row>
    <row r="134" spans="1:27" ht="30" customHeight="1">
      <c r="A134" s="43" t="s">
        <v>597</v>
      </c>
      <c r="B134" s="35" t="str">
        <f>VLOOKUP($A134,請求書等医療機関一覧用!$B:$AR,B$5,FALSE)</f>
        <v>Ｈigashi Surgical &amp; Internal Medicine Clinic</v>
      </c>
      <c r="C134" s="45" t="str">
        <f>VLOOKUP($A134,請求書等医療機関一覧用!$B:$BA,C$5,FALSE)</f>
        <v>Higashi</v>
      </c>
      <c r="D134" s="45" t="str">
        <f>VLOOKUP($A134,請求書等医療機関一覧用!$B:$AO,D$5,FALSE)</f>
        <v>856-7070</v>
      </c>
      <c r="E134" s="45" t="str">
        <f>IF(VLOOKUP($A134,請求書等医療機関一覧用!$B:$AO,E$5,FALSE)="○","R","")</f>
        <v/>
      </c>
      <c r="F134" s="45" t="str">
        <f>IF(VLOOKUP($A134,請求書等医療機関一覧用!$B:$AO,F$5,FALSE)="○","H","")</f>
        <v/>
      </c>
      <c r="G134" s="45" t="str">
        <f>IF(VLOOKUP($A134,請求書等医療機関一覧用!$B:$AO,G$5,FALSE)="○","P","")</f>
        <v/>
      </c>
      <c r="H134" s="45" t="str">
        <f>IF(VLOOKUP($A134,請求書等医療機関一覧用!$B:$AO,H$5,FALSE)="○","B","")</f>
        <v/>
      </c>
      <c r="I134" s="45" t="str">
        <f>IF(VLOOKUP($A134,請求書等医療機関一覧用!$B:$AO,I$5,FALSE)="○","5/1","")</f>
        <v/>
      </c>
      <c r="J134" s="45" t="str">
        <f>IF(VLOOKUP($A134,請求書等医療機関一覧用!$B:$AO,J$5,FALSE)="○","BCG","")</f>
        <v/>
      </c>
      <c r="K134" s="45" t="str">
        <f>IF(VLOOKUP($A134,請求書等医療機関一覧用!$B:$AO,K$5,FALSE)="○","MR","")</f>
        <v>MR</v>
      </c>
      <c r="L134" s="45" t="str">
        <f>IF(VLOOKUP($A134,請求書等医療機関一覧用!$B:$AO,L$5,FALSE)="○","CP","")</f>
        <v>CP</v>
      </c>
      <c r="M134" s="45" t="str">
        <f>IF(VLOOKUP($A134,請求書等医療機関一覧用!$B:$AO,M$5,FALSE)="○","JE","")</f>
        <v>JE</v>
      </c>
      <c r="N134" s="45" t="str">
        <f>IF(VLOOKUP($A134,請求書等医療機関一覧用!$B:$AO,N$5,FALSE)="○","DT","")</f>
        <v>DT</v>
      </c>
      <c r="O134" s="45" t="str">
        <f>IF(VLOOKUP($A134,請求書等医療機関一覧用!$B:$AO,O$5,FALSE)="○","ＨPV","")</f>
        <v>ＨPV</v>
      </c>
      <c r="P134" s="45" t="str">
        <f>IF(VLOOKUP($A134,請求書等医療機関一覧用!$B:$AO,P$5,FALSE)="○","RS","")</f>
        <v/>
      </c>
      <c r="Q134" s="325" t="str">
        <f>IF(VLOOKUP($A134,請求書等医療機関一覧用!$B:$AO,Q$5,FALSE)="○","IV","")</f>
        <v>IV</v>
      </c>
      <c r="R134" s="325" t="str">
        <f>IF(VLOOKUP($A134,請求書等医療機関一覧用!$B:$AO,R$5,FALSE)="○","LAV","")</f>
        <v/>
      </c>
      <c r="S134" s="45" t="str">
        <f>IF(VLOOKUP($A134,請求書等医療機関一覧用!$B:$AO,S$5,FALSE)="○","Mu","")</f>
        <v>Mu</v>
      </c>
      <c r="T134" s="45" t="str">
        <f>IF(VLOOKUP($A134,請求書等医療機関一覧用!$B:$AO,T$5,FALSE)="○","PE","")</f>
        <v>PE</v>
      </c>
      <c r="U134" s="45" t="str">
        <f>IF(VLOOKUP($A134,請求書等医療機関一覧用!$B:$AO,U$5,FALSE)="○","LZV","")</f>
        <v>LZV</v>
      </c>
      <c r="V134" s="45" t="str">
        <f>IF(VLOOKUP($A134,請求書等医療機関一覧用!$B:$AO,V$5,FALSE)="○","inact","")</f>
        <v>inact</v>
      </c>
      <c r="W134" s="325" t="str">
        <f>IF(VLOOKUP($A134,請求書等医療機関一覧用!$B:$AO,W$5,FALSE)="○","F","")</f>
        <v>F</v>
      </c>
      <c r="X134" s="325" t="str">
        <f>IF(VLOOKUP($A134,請求書等医療機関一覧用!$B:$AO,X$5,FALSE)="○","HDF","")</f>
        <v>HDF</v>
      </c>
      <c r="Y134" s="45" t="str">
        <f>IF(VLOOKUP($A134,請求書等医療機関一覧用!$B:$AO,Y$5,FALSE)="○","C","")</f>
        <v/>
      </c>
      <c r="Z134" s="36" t="str">
        <f>IF(VLOOKUP($A134,請求書等医療機関一覧用!$B:$BC,Z$5,FALSE)="","",VLOOKUP($A134,請求書等医療機関一覧用!$B:$BC,Z$5,FALSE))</f>
        <v>English</v>
      </c>
      <c r="AA134">
        <f t="shared" si="4"/>
        <v>56</v>
      </c>
    </row>
    <row r="135" spans="1:27" ht="30" customHeight="1">
      <c r="A135" s="43" t="s">
        <v>942</v>
      </c>
      <c r="B135" s="35" t="str">
        <f>VLOOKUP($A135,請求書等医療機関一覧用!$B:$AR,B$5,FALSE)</f>
        <v>Fukaya Internal Medicine and Rheumatology Clinic</v>
      </c>
      <c r="C135" s="45" t="str">
        <f>VLOOKUP($A135,請求書等医療機関一覧用!$B:$BA,C$5,FALSE)</f>
        <v>Yatabe</v>
      </c>
      <c r="D135" s="45" t="str">
        <f>VLOOKUP($A135,請求書等医療機関一覧用!$B:$AO,D$5,FALSE)</f>
        <v>896-5022</v>
      </c>
      <c r="E135" s="45" t="str">
        <f>IF(VLOOKUP($A135,請求書等医療機関一覧用!$B:$AO,E$5,FALSE)="○","R","")</f>
        <v>R</v>
      </c>
      <c r="F135" s="45" t="str">
        <f>IF(VLOOKUP($A135,請求書等医療機関一覧用!$B:$AO,F$5,FALSE)="○","H","")</f>
        <v>H</v>
      </c>
      <c r="G135" s="45" t="str">
        <f>IF(VLOOKUP($A135,請求書等医療機関一覧用!$B:$AO,G$5,FALSE)="○","P","")</f>
        <v>P</v>
      </c>
      <c r="H135" s="45" t="str">
        <f>IF(VLOOKUP($A135,請求書等医療機関一覧用!$B:$AO,H$5,FALSE)="○","B","")</f>
        <v>B</v>
      </c>
      <c r="I135" s="45" t="str">
        <f>IF(VLOOKUP($A135,請求書等医療機関一覧用!$B:$AO,I$5,FALSE)="○","5/1","")</f>
        <v>5/1</v>
      </c>
      <c r="J135" s="45" t="str">
        <f>IF(VLOOKUP($A135,請求書等医療機関一覧用!$B:$AO,J$5,FALSE)="○","BCG","")</f>
        <v>BCG</v>
      </c>
      <c r="K135" s="45" t="str">
        <f>IF(VLOOKUP($A135,請求書等医療機関一覧用!$B:$AO,K$5,FALSE)="○","MR","")</f>
        <v>MR</v>
      </c>
      <c r="L135" s="45" t="str">
        <f>IF(VLOOKUP($A135,請求書等医療機関一覧用!$B:$AO,L$5,FALSE)="○","CP","")</f>
        <v>CP</v>
      </c>
      <c r="M135" s="45" t="str">
        <f>IF(VLOOKUP($A135,請求書等医療機関一覧用!$B:$AO,M$5,FALSE)="○","JE","")</f>
        <v>JE</v>
      </c>
      <c r="N135" s="45" t="str">
        <f>IF(VLOOKUP($A135,請求書等医療機関一覧用!$B:$AO,N$5,FALSE)="○","DT","")</f>
        <v>DT</v>
      </c>
      <c r="O135" s="45" t="str">
        <f>IF(VLOOKUP($A135,請求書等医療機関一覧用!$B:$AO,O$5,FALSE)="○","ＨPV","")</f>
        <v>ＨPV</v>
      </c>
      <c r="P135" s="45" t="str">
        <f>IF(VLOOKUP($A135,請求書等医療機関一覧用!$B:$AO,P$5,FALSE)="○","RS","")</f>
        <v>RS</v>
      </c>
      <c r="Q135" s="325" t="str">
        <f>IF(VLOOKUP($A135,請求書等医療機関一覧用!$B:$AO,Q$5,FALSE)="○","IV","")</f>
        <v>IV</v>
      </c>
      <c r="R135" s="325" t="str">
        <f>IF(VLOOKUP($A135,請求書等医療機関一覧用!$B:$AO,R$5,FALSE)="○","LAV","")</f>
        <v/>
      </c>
      <c r="S135" s="45" t="str">
        <f>IF(VLOOKUP($A135,請求書等医療機関一覧用!$B:$AO,S$5,FALSE)="○","Mu","")</f>
        <v>Mu</v>
      </c>
      <c r="T135" s="45" t="str">
        <f>IF(VLOOKUP($A135,請求書等医療機関一覧用!$B:$AO,T$5,FALSE)="○","PE","")</f>
        <v>PE</v>
      </c>
      <c r="U135" s="45" t="str">
        <f>IF(VLOOKUP($A135,請求書等医療機関一覧用!$B:$AO,U$5,FALSE)="○","LZV","")</f>
        <v/>
      </c>
      <c r="V135" s="45" t="str">
        <f>IF(VLOOKUP($A135,請求書等医療機関一覧用!$B:$AO,V$5,FALSE)="○","inact","")</f>
        <v>inact</v>
      </c>
      <c r="W135" s="325" t="str">
        <f>IF(VLOOKUP($A135,請求書等医療機関一覧用!$B:$AO,W$5,FALSE)="○","F","")</f>
        <v>F</v>
      </c>
      <c r="X135" s="325" t="str">
        <f>IF(VLOOKUP($A135,請求書等医療機関一覧用!$B:$AO,X$5,FALSE)="○","HDF","")</f>
        <v>HDF</v>
      </c>
      <c r="Y135" s="45" t="str">
        <f>IF(VLOOKUP($A135,請求書等医療機関一覧用!$B:$AO,Y$5,FALSE)="○","C","")</f>
        <v>C</v>
      </c>
      <c r="Z135" s="36" t="str">
        <f>IF(VLOOKUP($A135,請求書等医療機関一覧用!$B:$BC,Z$5,FALSE)="","",VLOOKUP($A135,請求書等医療機関一覧用!$B:$BC,Z$5,FALSE))</f>
        <v>English</v>
      </c>
      <c r="AA135">
        <f t="shared" si="4"/>
        <v>57</v>
      </c>
    </row>
    <row r="136" spans="1:27" ht="30" customHeight="1">
      <c r="A136" s="43" t="s">
        <v>604</v>
      </c>
      <c r="B136" s="35" t="str">
        <f>VLOOKUP($A136,請求書等医療機関一覧用!$B:$AR,B$5,FALSE)</f>
        <v>homeon Clinic Tsukuba</v>
      </c>
      <c r="C136" s="45" t="str">
        <f>VLOOKUP($A136,請求書等医療機関一覧用!$B:$BA,C$5,FALSE)</f>
        <v>Kamiyokoba</v>
      </c>
      <c r="D136" s="45" t="str">
        <f>VLOOKUP($A136,請求書等医療機関一覧用!$B:$AO,D$5,FALSE)</f>
        <v>868-6611</v>
      </c>
      <c r="E136" s="45" t="str">
        <f>IF(VLOOKUP($A136,請求書等医療機関一覧用!$B:$AO,E$5,FALSE)="○","R","")</f>
        <v/>
      </c>
      <c r="F136" s="45" t="str">
        <f>IF(VLOOKUP($A136,請求書等医療機関一覧用!$B:$AO,F$5,FALSE)="○","H","")</f>
        <v/>
      </c>
      <c r="G136" s="45" t="str">
        <f>IF(VLOOKUP($A136,請求書等医療機関一覧用!$B:$AO,G$5,FALSE)="○","P","")</f>
        <v/>
      </c>
      <c r="H136" s="45" t="str">
        <f>IF(VLOOKUP($A136,請求書等医療機関一覧用!$B:$AO,H$5,FALSE)="○","B","")</f>
        <v/>
      </c>
      <c r="I136" s="45" t="str">
        <f>IF(VLOOKUP($A136,請求書等医療機関一覧用!$B:$AO,I$5,FALSE)="○","5/1","")</f>
        <v/>
      </c>
      <c r="J136" s="45" t="str">
        <f>IF(VLOOKUP($A136,請求書等医療機関一覧用!$B:$AO,J$5,FALSE)="○","BCG","")</f>
        <v/>
      </c>
      <c r="K136" s="45" t="str">
        <f>IF(VLOOKUP($A136,請求書等医療機関一覧用!$B:$AO,K$5,FALSE)="○","MR","")</f>
        <v/>
      </c>
      <c r="L136" s="45" t="str">
        <f>IF(VLOOKUP($A136,請求書等医療機関一覧用!$B:$AO,L$5,FALSE)="○","CP","")</f>
        <v/>
      </c>
      <c r="M136" s="45" t="str">
        <f>IF(VLOOKUP($A136,請求書等医療機関一覧用!$B:$AO,M$5,FALSE)="○","JE","")</f>
        <v/>
      </c>
      <c r="N136" s="45" t="str">
        <f>IF(VLOOKUP($A136,請求書等医療機関一覧用!$B:$AO,N$5,FALSE)="○","DT","")</f>
        <v/>
      </c>
      <c r="O136" s="45" t="str">
        <f>IF(VLOOKUP($A136,請求書等医療機関一覧用!$B:$AO,O$5,FALSE)="○","ＨPV","")</f>
        <v/>
      </c>
      <c r="P136" s="45" t="str">
        <f>IF(VLOOKUP($A136,請求書等医療機関一覧用!$B:$AO,P$5,FALSE)="○","RS","")</f>
        <v/>
      </c>
      <c r="Q136" s="325" t="str">
        <f>IF(VLOOKUP($A136,請求書等医療機関一覧用!$B:$AO,Q$5,FALSE)="○","IV","")</f>
        <v/>
      </c>
      <c r="R136" s="325" t="str">
        <f>IF(VLOOKUP($A136,請求書等医療機関一覧用!$B:$AO,R$5,FALSE)="○","LAV","")</f>
        <v/>
      </c>
      <c r="S136" s="45" t="str">
        <f>IF(VLOOKUP($A136,請求書等医療機関一覧用!$B:$AO,S$5,FALSE)="○","Mu","")</f>
        <v/>
      </c>
      <c r="T136" s="45" t="str">
        <f>IF(VLOOKUP($A136,請求書等医療機関一覧用!$B:$AO,T$5,FALSE)="○","PE","")</f>
        <v>PE</v>
      </c>
      <c r="U136" s="45" t="str">
        <f>IF(VLOOKUP($A136,請求書等医療機関一覧用!$B:$AO,U$5,FALSE)="○","LZV","")</f>
        <v>LZV</v>
      </c>
      <c r="V136" s="45" t="str">
        <f>IF(VLOOKUP($A136,請求書等医療機関一覧用!$B:$AO,V$5,FALSE)="○","inact","")</f>
        <v>inact</v>
      </c>
      <c r="W136" s="325" t="str">
        <f>IF(VLOOKUP($A136,請求書等医療機関一覧用!$B:$AO,W$5,FALSE)="○","F","")</f>
        <v>F</v>
      </c>
      <c r="X136" s="325" t="str">
        <f>IF(VLOOKUP($A136,請求書等医療機関一覧用!$B:$AO,X$5,FALSE)="○","HDF","")</f>
        <v>HDF</v>
      </c>
      <c r="Y136" s="45" t="str">
        <f>IF(VLOOKUP($A136,請求書等医療機関一覧用!$B:$AO,Y$5,FALSE)="○","C","")</f>
        <v>C</v>
      </c>
      <c r="Z136" s="36" t="str">
        <f>IF(VLOOKUP($A136,請求書等医療機関一覧用!$B:$BC,Z$5,FALSE)="","",VLOOKUP($A136,請求書等医療機関一覧用!$B:$BC,Z$5,FALSE))</f>
        <v/>
      </c>
      <c r="AA136">
        <f t="shared" si="4"/>
        <v>58</v>
      </c>
    </row>
    <row r="137" spans="1:27" ht="30" customHeight="1">
      <c r="A137" s="43" t="s">
        <v>606</v>
      </c>
      <c r="B137" s="35" t="str">
        <f>VLOOKUP($A137,請求書等医療機関一覧用!$B:$AR,B$5,FALSE)</f>
        <v>Maejima Ladies Clinic</v>
      </c>
      <c r="C137" s="45" t="str">
        <f>VLOOKUP($A137,請求書等医療機関一覧用!$B:$BA,C$5,FALSE)</f>
        <v>Teshirogi</v>
      </c>
      <c r="D137" s="45" t="str">
        <f>VLOOKUP($A137,請求書等医療機関一覧用!$B:$AO,D$5,FALSE)</f>
        <v>859-0726</v>
      </c>
      <c r="E137" s="45" t="str">
        <f>IF(VLOOKUP($A137,請求書等医療機関一覧用!$B:$AO,E$5,FALSE)="○","R","")</f>
        <v/>
      </c>
      <c r="F137" s="45" t="str">
        <f>IF(VLOOKUP($A137,請求書等医療機関一覧用!$B:$AO,F$5,FALSE)="○","H","")</f>
        <v/>
      </c>
      <c r="G137" s="45" t="str">
        <f>IF(VLOOKUP($A137,請求書等医療機関一覧用!$B:$AO,G$5,FALSE)="○","P","")</f>
        <v/>
      </c>
      <c r="H137" s="45" t="str">
        <f>IF(VLOOKUP($A137,請求書等医療機関一覧用!$B:$AO,H$5,FALSE)="○","B","")</f>
        <v/>
      </c>
      <c r="I137" s="45" t="str">
        <f>IF(VLOOKUP($A137,請求書等医療機関一覧用!$B:$AO,I$5,FALSE)="○","5/1","")</f>
        <v/>
      </c>
      <c r="J137" s="45" t="str">
        <f>IF(VLOOKUP($A137,請求書等医療機関一覧用!$B:$AO,J$5,FALSE)="○","BCG","")</f>
        <v/>
      </c>
      <c r="K137" s="45" t="str">
        <f>IF(VLOOKUP($A137,請求書等医療機関一覧用!$B:$AO,K$5,FALSE)="○","MR","")</f>
        <v/>
      </c>
      <c r="L137" s="45" t="str">
        <f>IF(VLOOKUP($A137,請求書等医療機関一覧用!$B:$AO,L$5,FALSE)="○","CP","")</f>
        <v/>
      </c>
      <c r="M137" s="45" t="str">
        <f>IF(VLOOKUP($A137,請求書等医療機関一覧用!$B:$AO,M$5,FALSE)="○","JE","")</f>
        <v/>
      </c>
      <c r="N137" s="45" t="str">
        <f>IF(VLOOKUP($A137,請求書等医療機関一覧用!$B:$AO,N$5,FALSE)="○","DT","")</f>
        <v/>
      </c>
      <c r="O137" s="45" t="str">
        <f>IF(VLOOKUP($A137,請求書等医療機関一覧用!$B:$AO,O$5,FALSE)="○","ＨPV","")</f>
        <v>ＨPV</v>
      </c>
      <c r="P137" s="45" t="str">
        <f>IF(VLOOKUP($A137,請求書等医療機関一覧用!$B:$AO,P$5,FALSE)="○","RS","")</f>
        <v/>
      </c>
      <c r="Q137" s="325" t="str">
        <f>IF(VLOOKUP($A137,請求書等医療機関一覧用!$B:$AO,Q$5,FALSE)="○","IV","")</f>
        <v/>
      </c>
      <c r="R137" s="325" t="str">
        <f>IF(VLOOKUP($A137,請求書等医療機関一覧用!$B:$AO,R$5,FALSE)="○","LAV","")</f>
        <v/>
      </c>
      <c r="S137" s="45" t="str">
        <f>IF(VLOOKUP($A137,請求書等医療機関一覧用!$B:$AO,S$5,FALSE)="○","Mu","")</f>
        <v/>
      </c>
      <c r="T137" s="45" t="str">
        <f>IF(VLOOKUP($A137,請求書等医療機関一覧用!$B:$AO,T$5,FALSE)="○","PE","")</f>
        <v/>
      </c>
      <c r="U137" s="45" t="str">
        <f>IF(VLOOKUP($A137,請求書等医療機関一覧用!$B:$AO,U$5,FALSE)="○","LZV","")</f>
        <v/>
      </c>
      <c r="V137" s="45" t="str">
        <f>IF(VLOOKUP($A137,請求書等医療機関一覧用!$B:$AO,V$5,FALSE)="○","inact","")</f>
        <v/>
      </c>
      <c r="W137" s="325" t="str">
        <f>IF(VLOOKUP($A137,請求書等医療機関一覧用!$B:$AO,W$5,FALSE)="○","F","")</f>
        <v/>
      </c>
      <c r="X137" s="325" t="str">
        <f>IF(VLOOKUP($A137,請求書等医療機関一覧用!$B:$AO,X$5,FALSE)="○","HDF","")</f>
        <v/>
      </c>
      <c r="Y137" s="45" t="str">
        <f>IF(VLOOKUP($A137,請求書等医療機関一覧用!$B:$AO,Y$5,FALSE)="○","C","")</f>
        <v/>
      </c>
      <c r="Z137" s="36" t="str">
        <f>IF(VLOOKUP($A137,請求書等医療機関一覧用!$B:$BC,Z$5,FALSE)="","",VLOOKUP($A137,請求書等医療機関一覧用!$B:$BC,Z$5,FALSE))</f>
        <v>English</v>
      </c>
      <c r="AA137">
        <f t="shared" si="4"/>
        <v>59</v>
      </c>
    </row>
    <row r="138" spans="1:27" ht="30" customHeight="1">
      <c r="A138" s="43" t="s">
        <v>607</v>
      </c>
      <c r="B138" s="35" t="str">
        <f>VLOOKUP($A138,請求書等医療機関一覧用!$B:$AR,B$5,FALSE)</f>
        <v>Matsushiro E.N.T. Clinic</v>
      </c>
      <c r="C138" s="45" t="str">
        <f>VLOOKUP($A138,請求書等医療機関一覧用!$B:$BA,C$5,FALSE)</f>
        <v>Matsushiro</v>
      </c>
      <c r="D138" s="45" t="str">
        <f>VLOOKUP($A138,請求書等医療機関一覧用!$B:$AO,D$5,FALSE)</f>
        <v>897-3310</v>
      </c>
      <c r="E138" s="45" t="str">
        <f>IF(VLOOKUP($A138,請求書等医療機関一覧用!$B:$AO,E$5,FALSE)="○","R","")</f>
        <v/>
      </c>
      <c r="F138" s="45" t="str">
        <f>IF(VLOOKUP($A138,請求書等医療機関一覧用!$B:$AO,F$5,FALSE)="○","H","")</f>
        <v/>
      </c>
      <c r="G138" s="45" t="str">
        <f>IF(VLOOKUP($A138,請求書等医療機関一覧用!$B:$AO,G$5,FALSE)="○","P","")</f>
        <v/>
      </c>
      <c r="H138" s="45" t="str">
        <f>IF(VLOOKUP($A138,請求書等医療機関一覧用!$B:$AO,H$5,FALSE)="○","B","")</f>
        <v/>
      </c>
      <c r="I138" s="45" t="str">
        <f>IF(VLOOKUP($A138,請求書等医療機関一覧用!$B:$AO,I$5,FALSE)="○","5/1","")</f>
        <v/>
      </c>
      <c r="J138" s="45" t="str">
        <f>IF(VLOOKUP($A138,請求書等医療機関一覧用!$B:$AO,J$5,FALSE)="○","BCG","")</f>
        <v/>
      </c>
      <c r="K138" s="45" t="str">
        <f>IF(VLOOKUP($A138,請求書等医療機関一覧用!$B:$AO,K$5,FALSE)="○","MR","")</f>
        <v/>
      </c>
      <c r="L138" s="45" t="str">
        <f>IF(VLOOKUP($A138,請求書等医療機関一覧用!$B:$AO,L$5,FALSE)="○","CP","")</f>
        <v/>
      </c>
      <c r="M138" s="45" t="str">
        <f>IF(VLOOKUP($A138,請求書等医療機関一覧用!$B:$AO,M$5,FALSE)="○","JE","")</f>
        <v/>
      </c>
      <c r="N138" s="45" t="str">
        <f>IF(VLOOKUP($A138,請求書等医療機関一覧用!$B:$AO,N$5,FALSE)="○","DT","")</f>
        <v/>
      </c>
      <c r="O138" s="45" t="str">
        <f>IF(VLOOKUP($A138,請求書等医療機関一覧用!$B:$AO,O$5,FALSE)="○","ＨPV","")</f>
        <v/>
      </c>
      <c r="P138" s="45" t="str">
        <f>IF(VLOOKUP($A138,請求書等医療機関一覧用!$B:$AO,P$5,FALSE)="○","RS","")</f>
        <v/>
      </c>
      <c r="Q138" s="325" t="str">
        <f>IF(VLOOKUP($A138,請求書等医療機関一覧用!$B:$AO,Q$5,FALSE)="○","IV","")</f>
        <v>IV</v>
      </c>
      <c r="R138" s="325" t="str">
        <f>IF(VLOOKUP($A138,請求書等医療機関一覧用!$B:$AO,R$5,FALSE)="○","LAV","")</f>
        <v>LAV</v>
      </c>
      <c r="S138" s="45" t="str">
        <f>IF(VLOOKUP($A138,請求書等医療機関一覧用!$B:$AO,S$5,FALSE)="○","Mu","")</f>
        <v/>
      </c>
      <c r="T138" s="45" t="str">
        <f>IF(VLOOKUP($A138,請求書等医療機関一覧用!$B:$AO,T$5,FALSE)="○","PE","")</f>
        <v>PE</v>
      </c>
      <c r="U138" s="45" t="str">
        <f>IF(VLOOKUP($A138,請求書等医療機関一覧用!$B:$AO,U$5,FALSE)="○","LZV","")</f>
        <v/>
      </c>
      <c r="V138" s="45" t="str">
        <f>IF(VLOOKUP($A138,請求書等医療機関一覧用!$B:$AO,V$5,FALSE)="○","inact","")</f>
        <v/>
      </c>
      <c r="W138" s="325" t="str">
        <f>IF(VLOOKUP($A138,請求書等医療機関一覧用!$B:$AO,W$5,FALSE)="○","F","")</f>
        <v>F</v>
      </c>
      <c r="X138" s="325" t="str">
        <f>IF(VLOOKUP($A138,請求書等医療機関一覧用!$B:$AO,X$5,FALSE)="○","HDF","")</f>
        <v>HDF</v>
      </c>
      <c r="Y138" s="45" t="str">
        <f>IF(VLOOKUP($A138,請求書等医療機関一覧用!$B:$AO,Y$5,FALSE)="○","C","")</f>
        <v>C</v>
      </c>
      <c r="Z138" s="36" t="str">
        <f>IF(VLOOKUP($A138,請求書等医療機関一覧用!$B:$BC,Z$5,FALSE)="","",VLOOKUP($A138,請求書等医療機関一覧用!$B:$BC,Z$5,FALSE))</f>
        <v/>
      </c>
      <c r="AA138">
        <f t="shared" si="4"/>
        <v>60</v>
      </c>
    </row>
    <row r="139" spans="1:27" ht="30" customHeight="1">
      <c r="A139" s="43" t="s">
        <v>941</v>
      </c>
      <c r="B139" s="35" t="str">
        <f>VLOOKUP($A139,請求書等医療機関一覧用!$B:$AR,B$5,FALSE)</f>
        <v>Midorino Kodomo Clinic</v>
      </c>
      <c r="C139" s="45" t="str">
        <f>VLOOKUP($A139,請求書等医療機関一覧用!$B:$BA,C$5,FALSE)</f>
        <v>Midorino</v>
      </c>
      <c r="D139" s="45" t="str">
        <f>VLOOKUP($A139,請求書等医療機関一覧用!$B:$AO,D$5,FALSE)</f>
        <v>846-0195</v>
      </c>
      <c r="E139" s="45" t="str">
        <f>IF(VLOOKUP($A139,請求書等医療機関一覧用!$B:$AO,E$5,FALSE)="○","R","")</f>
        <v>R</v>
      </c>
      <c r="F139" s="45" t="str">
        <f>IF(VLOOKUP($A139,請求書等医療機関一覧用!$B:$AO,F$5,FALSE)="○","H","")</f>
        <v/>
      </c>
      <c r="G139" s="45" t="str">
        <f>IF(VLOOKUP($A139,請求書等医療機関一覧用!$B:$AO,G$5,FALSE)="○","P","")</f>
        <v>P</v>
      </c>
      <c r="H139" s="45" t="str">
        <f>IF(VLOOKUP($A139,請求書等医療機関一覧用!$B:$AO,H$5,FALSE)="○","B","")</f>
        <v>B</v>
      </c>
      <c r="I139" s="45" t="str">
        <f>IF(VLOOKUP($A139,請求書等医療機関一覧用!$B:$AO,I$5,FALSE)="○","5/1","")</f>
        <v>5/1</v>
      </c>
      <c r="J139" s="45" t="str">
        <f>IF(VLOOKUP($A139,請求書等医療機関一覧用!$B:$AO,J$5,FALSE)="○","BCG","")</f>
        <v>BCG</v>
      </c>
      <c r="K139" s="45" t="str">
        <f>IF(VLOOKUP($A139,請求書等医療機関一覧用!$B:$AO,K$5,FALSE)="○","MR","")</f>
        <v>MR</v>
      </c>
      <c r="L139" s="45" t="str">
        <f>IF(VLOOKUP($A139,請求書等医療機関一覧用!$B:$AO,L$5,FALSE)="○","CP","")</f>
        <v>CP</v>
      </c>
      <c r="M139" s="45" t="str">
        <f>IF(VLOOKUP($A139,請求書等医療機関一覧用!$B:$AO,M$5,FALSE)="○","JE","")</f>
        <v>JE</v>
      </c>
      <c r="N139" s="45" t="str">
        <f>IF(VLOOKUP($A139,請求書等医療機関一覧用!$B:$AO,N$5,FALSE)="○","DT","")</f>
        <v>DT</v>
      </c>
      <c r="O139" s="45" t="str">
        <f>IF(VLOOKUP($A139,請求書等医療機関一覧用!$B:$AO,O$5,FALSE)="○","ＨPV","")</f>
        <v>ＨPV</v>
      </c>
      <c r="P139" s="45" t="str">
        <f>IF(VLOOKUP($A139,請求書等医療機関一覧用!$B:$AO,P$5,FALSE)="○","RS","")</f>
        <v/>
      </c>
      <c r="Q139" s="325" t="str">
        <f>IF(VLOOKUP($A139,請求書等医療機関一覧用!$B:$AO,Q$5,FALSE)="○","IV","")</f>
        <v>IV</v>
      </c>
      <c r="R139" s="325" t="str">
        <f>IF(VLOOKUP($A139,請求書等医療機関一覧用!$B:$AO,R$5,FALSE)="○","LAV","")</f>
        <v>LAV</v>
      </c>
      <c r="S139" s="45" t="str">
        <f>IF(VLOOKUP($A139,請求書等医療機関一覧用!$B:$AO,S$5,FALSE)="○","Mu","")</f>
        <v>Mu</v>
      </c>
      <c r="T139" s="45" t="str">
        <f>IF(VLOOKUP($A139,請求書等医療機関一覧用!$B:$AO,T$5,FALSE)="○","PE","")</f>
        <v/>
      </c>
      <c r="U139" s="45" t="str">
        <f>IF(VLOOKUP($A139,請求書等医療機関一覧用!$B:$AO,U$5,FALSE)="○","LZV","")</f>
        <v/>
      </c>
      <c r="V139" s="45" t="str">
        <f>IF(VLOOKUP($A139,請求書等医療機関一覧用!$B:$AO,V$5,FALSE)="○","inact","")</f>
        <v/>
      </c>
      <c r="W139" s="325" t="str">
        <f>IF(VLOOKUP($A139,請求書等医療機関一覧用!$B:$AO,W$5,FALSE)="○","F","")</f>
        <v/>
      </c>
      <c r="X139" s="325" t="str">
        <f>IF(VLOOKUP($A139,請求書等医療機関一覧用!$B:$AO,X$5,FALSE)="○","HDF","")</f>
        <v/>
      </c>
      <c r="Y139" s="45" t="str">
        <f>IF(VLOOKUP($A139,請求書等医療機関一覧用!$B:$AO,Y$5,FALSE)="○","C","")</f>
        <v/>
      </c>
      <c r="Z139" s="36" t="str">
        <f>IF(VLOOKUP($A139,請求書等医療機関一覧用!$B:$BC,Z$5,FALSE)="","",VLOOKUP($A139,請求書等医療機関一覧用!$B:$BC,Z$5,FALSE))</f>
        <v/>
      </c>
      <c r="AA139">
        <f t="shared" si="4"/>
        <v>61</v>
      </c>
    </row>
    <row r="140" spans="1:27" ht="48.75" customHeight="1">
      <c r="A140" s="43" t="s">
        <v>609</v>
      </c>
      <c r="B140" s="35" t="str">
        <f>VLOOKUP($A140,請求書等医療機関一覧用!$B:$AR,B$5,FALSE)</f>
        <v>Minano Clinic Internal Medicine &amp; Respiratory Medicine</v>
      </c>
      <c r="C140" s="45" t="str">
        <f>VLOOKUP($A140,請求書等医療機関一覧用!$B:$BA,C$5,FALSE)</f>
        <v>Nishihiratsuka</v>
      </c>
      <c r="D140" s="45" t="str">
        <f>VLOOKUP($A140,請求書等医療機関一覧用!$B:$AO,D$5,FALSE)</f>
        <v>850-4159</v>
      </c>
      <c r="E140" s="45" t="str">
        <f>IF(VLOOKUP($A140,請求書等医療機関一覧用!$B:$AO,E$5,FALSE)="○","R","")</f>
        <v/>
      </c>
      <c r="F140" s="45" t="str">
        <f>IF(VLOOKUP($A140,請求書等医療機関一覧用!$B:$AO,F$5,FALSE)="○","H","")</f>
        <v/>
      </c>
      <c r="G140" s="45" t="str">
        <f>IF(VLOOKUP($A140,請求書等医療機関一覧用!$B:$AO,G$5,FALSE)="○","P","")</f>
        <v/>
      </c>
      <c r="H140" s="45" t="str">
        <f>IF(VLOOKUP($A140,請求書等医療機関一覧用!$B:$AO,H$5,FALSE)="○","B","")</f>
        <v/>
      </c>
      <c r="I140" s="45" t="str">
        <f>IF(VLOOKUP($A140,請求書等医療機関一覧用!$B:$AO,I$5,FALSE)="○","5/1","")</f>
        <v/>
      </c>
      <c r="J140" s="45" t="str">
        <f>IF(VLOOKUP($A140,請求書等医療機関一覧用!$B:$AO,J$5,FALSE)="○","BCG","")</f>
        <v/>
      </c>
      <c r="K140" s="45" t="str">
        <f>IF(VLOOKUP($A140,請求書等医療機関一覧用!$B:$AO,K$5,FALSE)="○","MR","")</f>
        <v/>
      </c>
      <c r="L140" s="45" t="str">
        <f>IF(VLOOKUP($A140,請求書等医療機関一覧用!$B:$AO,L$5,FALSE)="○","CP","")</f>
        <v/>
      </c>
      <c r="M140" s="45" t="str">
        <f>IF(VLOOKUP($A140,請求書等医療機関一覧用!$B:$AO,M$5,FALSE)="○","JE","")</f>
        <v/>
      </c>
      <c r="N140" s="45" t="str">
        <f>IF(VLOOKUP($A140,請求書等医療機関一覧用!$B:$AO,N$5,FALSE)="○","DT","")</f>
        <v/>
      </c>
      <c r="O140" s="45" t="str">
        <f>IF(VLOOKUP($A140,請求書等医療機関一覧用!$B:$AO,O$5,FALSE)="○","ＨPV","")</f>
        <v/>
      </c>
      <c r="P140" s="45" t="str">
        <f>IF(VLOOKUP($A140,請求書等医療機関一覧用!$B:$AO,P$5,FALSE)="○","RS","")</f>
        <v/>
      </c>
      <c r="Q140" s="325" t="str">
        <f>IF(VLOOKUP($A140,請求書等医療機関一覧用!$B:$AO,Q$5,FALSE)="○","IV","")</f>
        <v>IV</v>
      </c>
      <c r="R140" s="325" t="str">
        <f>IF(VLOOKUP($A140,請求書等医療機関一覧用!$B:$AO,R$5,FALSE)="○","LAV","")</f>
        <v/>
      </c>
      <c r="S140" s="45" t="str">
        <f>IF(VLOOKUP($A140,請求書等医療機関一覧用!$B:$AO,S$5,FALSE)="○","Mu","")</f>
        <v/>
      </c>
      <c r="T140" s="45" t="str">
        <f>IF(VLOOKUP($A140,請求書等医療機関一覧用!$B:$AO,T$5,FALSE)="○","PE","")</f>
        <v>PE</v>
      </c>
      <c r="U140" s="45" t="str">
        <f>IF(VLOOKUP($A140,請求書等医療機関一覧用!$B:$AO,U$5,FALSE)="○","LZV","")</f>
        <v>LZV</v>
      </c>
      <c r="V140" s="45" t="str">
        <f>IF(VLOOKUP($A140,請求書等医療機関一覧用!$B:$AO,V$5,FALSE)="○","inact","")</f>
        <v>inact</v>
      </c>
      <c r="W140" s="325" t="str">
        <f>IF(VLOOKUP($A140,請求書等医療機関一覧用!$B:$AO,W$5,FALSE)="○","F","")</f>
        <v>F</v>
      </c>
      <c r="X140" s="325" t="str">
        <f>IF(VLOOKUP($A140,請求書等医療機関一覧用!$B:$AO,X$5,FALSE)="○","HDF","")</f>
        <v>HDF</v>
      </c>
      <c r="Y140" s="45" t="str">
        <f>IF(VLOOKUP($A140,請求書等医療機関一覧用!$B:$AO,Y$5,FALSE)="○","C","")</f>
        <v>C</v>
      </c>
      <c r="Z140" s="36" t="str">
        <f>IF(VLOOKUP($A140,請求書等医療機関一覧用!$B:$BC,Z$5,FALSE)="","",VLOOKUP($A140,請求書等医療機関一覧用!$B:$BC,Z$5,FALSE))</f>
        <v/>
      </c>
      <c r="AA140">
        <f t="shared" si="4"/>
        <v>62</v>
      </c>
    </row>
    <row r="141" spans="1:27" ht="45" customHeight="1">
      <c r="A141" s="43" t="s">
        <v>611</v>
      </c>
      <c r="B141" s="35" t="str">
        <f>VLOOKUP($A141,請求書等医療機関一覧用!$B:$AR,B$5,FALSE)</f>
        <v>Miyagawa Internal Medicine and Gastroenterorogy Clinic</v>
      </c>
      <c r="C141" s="45" t="str">
        <f>VLOOKUP($A141,請求書等医療機関一覧用!$B:$BA,C$5,FALSE)</f>
        <v>Ninomiya</v>
      </c>
      <c r="D141" s="45" t="str">
        <f>VLOOKUP($A141,請求書等医療機関一覧用!$B:$AO,D$5,FALSE)</f>
        <v>855-8777</v>
      </c>
      <c r="E141" s="45" t="str">
        <f>IF(VLOOKUP($A141,請求書等医療機関一覧用!$B:$AO,E$5,FALSE)="○","R","")</f>
        <v>R</v>
      </c>
      <c r="F141" s="45" t="str">
        <f>IF(VLOOKUP($A141,請求書等医療機関一覧用!$B:$AO,F$5,FALSE)="○","H","")</f>
        <v>H</v>
      </c>
      <c r="G141" s="45" t="str">
        <f>IF(VLOOKUP($A141,請求書等医療機関一覧用!$B:$AO,G$5,FALSE)="○","P","")</f>
        <v>P</v>
      </c>
      <c r="H141" s="45" t="str">
        <f>IF(VLOOKUP($A141,請求書等医療機関一覧用!$B:$AO,H$5,FALSE)="○","B","")</f>
        <v>B</v>
      </c>
      <c r="I141" s="45" t="str">
        <f>IF(VLOOKUP($A141,請求書等医療機関一覧用!$B:$AO,I$5,FALSE)="○","5/1","")</f>
        <v>5/1</v>
      </c>
      <c r="J141" s="45" t="str">
        <f>IF(VLOOKUP($A141,請求書等医療機関一覧用!$B:$AO,J$5,FALSE)="○","BCG","")</f>
        <v>BCG</v>
      </c>
      <c r="K141" s="45" t="str">
        <f>IF(VLOOKUP($A141,請求書等医療機関一覧用!$B:$AO,K$5,FALSE)="○","MR","")</f>
        <v>MR</v>
      </c>
      <c r="L141" s="45" t="str">
        <f>IF(VLOOKUP($A141,請求書等医療機関一覧用!$B:$AO,L$5,FALSE)="○","CP","")</f>
        <v>CP</v>
      </c>
      <c r="M141" s="45" t="str">
        <f>IF(VLOOKUP($A141,請求書等医療機関一覧用!$B:$AO,M$5,FALSE)="○","JE","")</f>
        <v>JE</v>
      </c>
      <c r="N141" s="45" t="str">
        <f>IF(VLOOKUP($A141,請求書等医療機関一覧用!$B:$AO,N$5,FALSE)="○","DT","")</f>
        <v>DT</v>
      </c>
      <c r="O141" s="45" t="str">
        <f>IF(VLOOKUP($A141,請求書等医療機関一覧用!$B:$AO,O$5,FALSE)="○","ＨPV","")</f>
        <v>ＨPV</v>
      </c>
      <c r="P141" s="45" t="str">
        <f>IF(VLOOKUP($A141,請求書等医療機関一覧用!$B:$AO,P$5,FALSE)="○","RS","")</f>
        <v/>
      </c>
      <c r="Q141" s="325" t="str">
        <f>IF(VLOOKUP($A141,請求書等医療機関一覧用!$B:$AO,Q$5,FALSE)="○","IV","")</f>
        <v>IV</v>
      </c>
      <c r="R141" s="325" t="str">
        <f>IF(VLOOKUP($A141,請求書等医療機関一覧用!$B:$AO,R$5,FALSE)="○","LAV","")</f>
        <v>LAV</v>
      </c>
      <c r="S141" s="45" t="str">
        <f>IF(VLOOKUP($A141,請求書等医療機関一覧用!$B:$AO,S$5,FALSE)="○","Mu","")</f>
        <v>Mu</v>
      </c>
      <c r="T141" s="45" t="str">
        <f>IF(VLOOKUP($A141,請求書等医療機関一覧用!$B:$AO,T$5,FALSE)="○","PE","")</f>
        <v>PE</v>
      </c>
      <c r="U141" s="45" t="str">
        <f>IF(VLOOKUP($A141,請求書等医療機関一覧用!$B:$AO,U$5,FALSE)="○","LZV","")</f>
        <v>LZV</v>
      </c>
      <c r="V141" s="45" t="str">
        <f>IF(VLOOKUP($A141,請求書等医療機関一覧用!$B:$AO,V$5,FALSE)="○","inact","")</f>
        <v>inact</v>
      </c>
      <c r="W141" s="325" t="str">
        <f>IF(VLOOKUP($A141,請求書等医療機関一覧用!$B:$AO,W$5,FALSE)="○","F","")</f>
        <v>F</v>
      </c>
      <c r="X141" s="325" t="str">
        <f>IF(VLOOKUP($A141,請求書等医療機関一覧用!$B:$AO,X$5,FALSE)="○","HDF","")</f>
        <v>HDF</v>
      </c>
      <c r="Y141" s="45" t="str">
        <f>IF(VLOOKUP($A141,請求書等医療機関一覧用!$B:$AO,Y$5,FALSE)="○","C","")</f>
        <v>C</v>
      </c>
      <c r="Z141" s="36" t="str">
        <f>IF(VLOOKUP($A141,請求書等医療機関一覧用!$B:$BC,Z$5,FALSE)="","",VLOOKUP($A141,請求書等医療機関一覧用!$B:$BC,Z$5,FALSE))</f>
        <v>English/Chinese</v>
      </c>
      <c r="AA141">
        <f t="shared" si="4"/>
        <v>63</v>
      </c>
    </row>
    <row r="142" spans="1:27" ht="30" customHeight="1">
      <c r="A142" s="43" t="s">
        <v>613</v>
      </c>
      <c r="B142" s="35" t="str">
        <f>VLOOKUP($A142,請求書等医療機関一覧用!$B:$AR,B$5,FALSE)</f>
        <v>Miyamoto Internal Medicine Clinic</v>
      </c>
      <c r="C142" s="45" t="str">
        <f>VLOOKUP($A142,請求書等医療機関一覧用!$B:$BA,C$5,FALSE)</f>
        <v>Karima</v>
      </c>
      <c r="D142" s="45" t="str">
        <f>VLOOKUP($A142,請求書等医療機関一覧用!$B:$AO,D$5,FALSE)</f>
        <v>855-6565</v>
      </c>
      <c r="E142" s="45" t="str">
        <f>IF(VLOOKUP($A142,請求書等医療機関一覧用!$B:$AO,E$5,FALSE)="○","R","")</f>
        <v/>
      </c>
      <c r="F142" s="45" t="str">
        <f>IF(VLOOKUP($A142,請求書等医療機関一覧用!$B:$AO,F$5,FALSE)="○","H","")</f>
        <v/>
      </c>
      <c r="G142" s="45" t="str">
        <f>IF(VLOOKUP($A142,請求書等医療機関一覧用!$B:$AO,G$5,FALSE)="○","P","")</f>
        <v/>
      </c>
      <c r="H142" s="45" t="str">
        <f>IF(VLOOKUP($A142,請求書等医療機関一覧用!$B:$AO,H$5,FALSE)="○","B","")</f>
        <v/>
      </c>
      <c r="I142" s="45" t="str">
        <f>IF(VLOOKUP($A142,請求書等医療機関一覧用!$B:$AO,I$5,FALSE)="○","5/1","")</f>
        <v/>
      </c>
      <c r="J142" s="45" t="str">
        <f>IF(VLOOKUP($A142,請求書等医療機関一覧用!$B:$AO,J$5,FALSE)="○","BCG","")</f>
        <v/>
      </c>
      <c r="K142" s="45" t="str">
        <f>IF(VLOOKUP($A142,請求書等医療機関一覧用!$B:$AO,K$5,FALSE)="○","MR","")</f>
        <v>MR</v>
      </c>
      <c r="L142" s="45" t="str">
        <f>IF(VLOOKUP($A142,請求書等医療機関一覧用!$B:$AO,L$5,FALSE)="○","CP","")</f>
        <v>CP</v>
      </c>
      <c r="M142" s="45" t="str">
        <f>IF(VLOOKUP($A142,請求書等医療機関一覧用!$B:$AO,M$5,FALSE)="○","JE","")</f>
        <v>JE</v>
      </c>
      <c r="N142" s="45" t="str">
        <f>IF(VLOOKUP($A142,請求書等医療機関一覧用!$B:$AO,N$5,FALSE)="○","DT","")</f>
        <v>DT</v>
      </c>
      <c r="O142" s="45" t="str">
        <f>IF(VLOOKUP($A142,請求書等医療機関一覧用!$B:$AO,O$5,FALSE)="○","ＨPV","")</f>
        <v>ＨPV</v>
      </c>
      <c r="P142" s="45" t="str">
        <f>IF(VLOOKUP($A142,請求書等医療機関一覧用!$B:$AO,P$5,FALSE)="○","RS","")</f>
        <v/>
      </c>
      <c r="Q142" s="325" t="str">
        <f>IF(VLOOKUP($A142,請求書等医療機関一覧用!$B:$AO,Q$5,FALSE)="○","IV","")</f>
        <v>IV</v>
      </c>
      <c r="R142" s="325" t="str">
        <f>IF(VLOOKUP($A142,請求書等医療機関一覧用!$B:$AO,R$5,FALSE)="○","LAV","")</f>
        <v/>
      </c>
      <c r="S142" s="45" t="str">
        <f>IF(VLOOKUP($A142,請求書等医療機関一覧用!$B:$AO,S$5,FALSE)="○","Mu","")</f>
        <v/>
      </c>
      <c r="T142" s="45" t="str">
        <f>IF(VLOOKUP($A142,請求書等医療機関一覧用!$B:$AO,T$5,FALSE)="○","PE","")</f>
        <v>PE</v>
      </c>
      <c r="U142" s="45" t="str">
        <f>IF(VLOOKUP($A142,請求書等医療機関一覧用!$B:$AO,U$5,FALSE)="○","LZV","")</f>
        <v>LZV</v>
      </c>
      <c r="V142" s="45" t="str">
        <f>IF(VLOOKUP($A142,請求書等医療機関一覧用!$B:$AO,V$5,FALSE)="○","inact","")</f>
        <v>inact</v>
      </c>
      <c r="W142" s="325" t="str">
        <f>IF(VLOOKUP($A142,請求書等医療機関一覧用!$B:$AO,W$5,FALSE)="○","F","")</f>
        <v>F</v>
      </c>
      <c r="X142" s="325" t="str">
        <f>IF(VLOOKUP($A142,請求書等医療機関一覧用!$B:$AO,X$5,FALSE)="○","HDF","")</f>
        <v>HDF</v>
      </c>
      <c r="Y142" s="45" t="str">
        <f>IF(VLOOKUP($A142,請求書等医療機関一覧用!$B:$AO,Y$5,FALSE)="○","C","")</f>
        <v>C</v>
      </c>
      <c r="Z142" s="36" t="str">
        <f>IF(VLOOKUP($A142,請求書等医療機関一覧用!$B:$BC,Z$5,FALSE)="","",VLOOKUP($A142,請求書等医療機関一覧用!$B:$BC,Z$5,FALSE))</f>
        <v/>
      </c>
      <c r="AA142">
        <f t="shared" si="4"/>
        <v>64</v>
      </c>
    </row>
    <row r="143" spans="1:27" ht="30" customHeight="1">
      <c r="A143" s="43" t="s">
        <v>617</v>
      </c>
      <c r="B143" s="35" t="str">
        <f>VLOOKUP($A143,請求書等医療機関一覧用!$B:$AR,B$5,FALSE)</f>
        <v>Murashita Internal Medicine Clinic</v>
      </c>
      <c r="C143" s="45" t="str">
        <f>VLOOKUP($A143,請求書等医療機関一覧用!$B:$BA,C$5,FALSE)</f>
        <v>Midorinohigashi</v>
      </c>
      <c r="D143" s="45" t="str">
        <f>VLOOKUP($A143,請求書等医療機関一覧用!$B:$AO,D$5,FALSE)</f>
        <v>801-1658</v>
      </c>
      <c r="E143" s="45" t="str">
        <f>IF(VLOOKUP($A143,請求書等医療機関一覧用!$B:$AO,E$5,FALSE)="○","R","")</f>
        <v/>
      </c>
      <c r="F143" s="45" t="str">
        <f>IF(VLOOKUP($A143,請求書等医療機関一覧用!$B:$AO,F$5,FALSE)="○","H","")</f>
        <v/>
      </c>
      <c r="G143" s="45" t="str">
        <f>IF(VLOOKUP($A143,請求書等医療機関一覧用!$B:$AO,G$5,FALSE)="○","P","")</f>
        <v/>
      </c>
      <c r="H143" s="45" t="str">
        <f>IF(VLOOKUP($A143,請求書等医療機関一覧用!$B:$AO,H$5,FALSE)="○","B","")</f>
        <v/>
      </c>
      <c r="I143" s="45" t="str">
        <f>IF(VLOOKUP($A143,請求書等医療機関一覧用!$B:$AO,I$5,FALSE)="○","5/1","")</f>
        <v/>
      </c>
      <c r="J143" s="45" t="str">
        <f>IF(VLOOKUP($A143,請求書等医療機関一覧用!$B:$AO,J$5,FALSE)="○","BCG","")</f>
        <v/>
      </c>
      <c r="K143" s="45" t="str">
        <f>IF(VLOOKUP($A143,請求書等医療機関一覧用!$B:$AO,K$5,FALSE)="○","MR","")</f>
        <v/>
      </c>
      <c r="L143" s="45" t="str">
        <f>IF(VLOOKUP($A143,請求書等医療機関一覧用!$B:$AO,L$5,FALSE)="○","CP","")</f>
        <v/>
      </c>
      <c r="M143" s="45" t="str">
        <f>IF(VLOOKUP($A143,請求書等医療機関一覧用!$B:$AO,M$5,FALSE)="○","JE","")</f>
        <v>JE</v>
      </c>
      <c r="N143" s="45" t="str">
        <f>IF(VLOOKUP($A143,請求書等医療機関一覧用!$B:$AO,N$5,FALSE)="○","DT","")</f>
        <v>DT</v>
      </c>
      <c r="O143" s="45" t="str">
        <f>IF(VLOOKUP($A143,請求書等医療機関一覧用!$B:$AO,O$5,FALSE)="○","ＨPV","")</f>
        <v>ＨPV</v>
      </c>
      <c r="P143" s="45" t="str">
        <f>IF(VLOOKUP($A143,請求書等医療機関一覧用!$B:$AO,P$5,FALSE)="○","RS","")</f>
        <v/>
      </c>
      <c r="Q143" s="325" t="str">
        <f>IF(VLOOKUP($A143,請求書等医療機関一覧用!$B:$AO,Q$5,FALSE)="○","IV","")</f>
        <v>IV</v>
      </c>
      <c r="R143" s="325" t="str">
        <f>IF(VLOOKUP($A143,請求書等医療機関一覧用!$B:$AO,R$5,FALSE)="○","LAV","")</f>
        <v/>
      </c>
      <c r="S143" s="45" t="str">
        <f>IF(VLOOKUP($A143,請求書等医療機関一覧用!$B:$AO,S$5,FALSE)="○","Mu","")</f>
        <v/>
      </c>
      <c r="T143" s="45" t="str">
        <f>IF(VLOOKUP($A143,請求書等医療機関一覧用!$B:$AO,T$5,FALSE)="○","PE","")</f>
        <v>PE</v>
      </c>
      <c r="U143" s="45" t="str">
        <f>IF(VLOOKUP($A143,請求書等医療機関一覧用!$B:$AO,U$5,FALSE)="○","LZV","")</f>
        <v>LZV</v>
      </c>
      <c r="V143" s="45" t="str">
        <f>IF(VLOOKUP($A143,請求書等医療機関一覧用!$B:$AO,V$5,FALSE)="○","inact","")</f>
        <v>inact</v>
      </c>
      <c r="W143" s="325" t="str">
        <f>IF(VLOOKUP($A143,請求書等医療機関一覧用!$B:$AO,W$5,FALSE)="○","F","")</f>
        <v>F</v>
      </c>
      <c r="X143" s="325" t="str">
        <f>IF(VLOOKUP($A143,請求書等医療機関一覧用!$B:$AO,X$5,FALSE)="○","HDF","")</f>
        <v>HDF</v>
      </c>
      <c r="Y143" s="45" t="str">
        <f>IF(VLOOKUP($A143,請求書等医療機関一覧用!$B:$AO,Y$5,FALSE)="○","C","")</f>
        <v>C</v>
      </c>
      <c r="Z143" s="36" t="str">
        <f>IF(VLOOKUP($A143,請求書等医療機関一覧用!$B:$BC,Z$5,FALSE)="","",VLOOKUP($A143,請求書等医療機関一覧用!$B:$BC,Z$5,FALSE))</f>
        <v/>
      </c>
      <c r="AA143">
        <f t="shared" ref="AA143:AA147" si="5">ROW()-MATCH("▲",AB:AB,0)</f>
        <v>65</v>
      </c>
    </row>
    <row r="144" spans="1:27" ht="30" customHeight="1">
      <c r="A144" s="43" t="s">
        <v>619</v>
      </c>
      <c r="B144" s="35" t="str">
        <f>VLOOKUP($A144,請求書等医療機関一覧用!$B:$AR,B$5,FALSE)</f>
        <v>Yatabe Clinic</v>
      </c>
      <c r="C144" s="45" t="str">
        <f>VLOOKUP($A144,請求書等医療機関一覧用!$B:$BA,C$5,FALSE)</f>
        <v>Yatabe</v>
      </c>
      <c r="D144" s="45" t="str">
        <f>VLOOKUP($A144,請求書等医療機関一覧用!$B:$AO,D$5,FALSE)</f>
        <v>836-1606</v>
      </c>
      <c r="E144" s="45" t="str">
        <f>IF(VLOOKUP($A144,請求書等医療機関一覧用!$B:$AO,E$5,FALSE)="○","R","")</f>
        <v/>
      </c>
      <c r="F144" s="45" t="str">
        <f>IF(VLOOKUP($A144,請求書等医療機関一覧用!$B:$AO,F$5,FALSE)="○","H","")</f>
        <v/>
      </c>
      <c r="G144" s="45" t="str">
        <f>IF(VLOOKUP($A144,請求書等医療機関一覧用!$B:$AO,G$5,FALSE)="○","P","")</f>
        <v/>
      </c>
      <c r="H144" s="45" t="str">
        <f>IF(VLOOKUP($A144,請求書等医療機関一覧用!$B:$AO,H$5,FALSE)="○","B","")</f>
        <v/>
      </c>
      <c r="I144" s="45" t="str">
        <f>IF(VLOOKUP($A144,請求書等医療機関一覧用!$B:$AO,I$5,FALSE)="○","5/1","")</f>
        <v/>
      </c>
      <c r="J144" s="45" t="str">
        <f>IF(VLOOKUP($A144,請求書等医療機関一覧用!$B:$AO,J$5,FALSE)="○","BCG","")</f>
        <v/>
      </c>
      <c r="K144" s="45" t="str">
        <f>IF(VLOOKUP($A144,請求書等医療機関一覧用!$B:$AO,K$5,FALSE)="○","MR","")</f>
        <v/>
      </c>
      <c r="L144" s="45" t="str">
        <f>IF(VLOOKUP($A144,請求書等医療機関一覧用!$B:$AO,L$5,FALSE)="○","CP","")</f>
        <v/>
      </c>
      <c r="M144" s="45" t="str">
        <f>IF(VLOOKUP($A144,請求書等医療機関一覧用!$B:$AO,M$5,FALSE)="○","JE","")</f>
        <v/>
      </c>
      <c r="N144" s="45" t="str">
        <f>IF(VLOOKUP($A144,請求書等医療機関一覧用!$B:$AO,N$5,FALSE)="○","DT","")</f>
        <v/>
      </c>
      <c r="O144" s="45" t="str">
        <f>IF(VLOOKUP($A144,請求書等医療機関一覧用!$B:$AO,O$5,FALSE)="○","ＨPV","")</f>
        <v/>
      </c>
      <c r="P144" s="45" t="str">
        <f>IF(VLOOKUP($A144,請求書等医療機関一覧用!$B:$AO,P$5,FALSE)="○","RS","")</f>
        <v/>
      </c>
      <c r="Q144" s="325" t="str">
        <f>IF(VLOOKUP($A144,請求書等医療機関一覧用!$B:$AO,Q$5,FALSE)="○","IV","")</f>
        <v/>
      </c>
      <c r="R144" s="325" t="str">
        <f>IF(VLOOKUP($A144,請求書等医療機関一覧用!$B:$AO,R$5,FALSE)="○","LAV","")</f>
        <v/>
      </c>
      <c r="S144" s="45" t="str">
        <f>IF(VLOOKUP($A144,請求書等医療機関一覧用!$B:$AO,S$5,FALSE)="○","Mu","")</f>
        <v/>
      </c>
      <c r="T144" s="45" t="str">
        <f>IF(VLOOKUP($A144,請求書等医療機関一覧用!$B:$AO,T$5,FALSE)="○","PE","")</f>
        <v>PE</v>
      </c>
      <c r="U144" s="45" t="str">
        <f>IF(VLOOKUP($A144,請求書等医療機関一覧用!$B:$AO,U$5,FALSE)="○","LZV","")</f>
        <v/>
      </c>
      <c r="V144" s="45" t="str">
        <f>IF(VLOOKUP($A144,請求書等医療機関一覧用!$B:$AO,V$5,FALSE)="○","inact","")</f>
        <v>inact</v>
      </c>
      <c r="W144" s="325" t="str">
        <f>IF(VLOOKUP($A144,請求書等医療機関一覧用!$B:$AO,W$5,FALSE)="○","F","")</f>
        <v>F</v>
      </c>
      <c r="X144" s="325" t="str">
        <f>IF(VLOOKUP($A144,請求書等医療機関一覧用!$B:$AO,X$5,FALSE)="○","HDF","")</f>
        <v>HDF</v>
      </c>
      <c r="Y144" s="45" t="str">
        <f>IF(VLOOKUP($A144,請求書等医療機関一覧用!$B:$AO,Y$5,FALSE)="○","C","")</f>
        <v>C</v>
      </c>
      <c r="Z144" s="36" t="str">
        <f>IF(VLOOKUP($A144,請求書等医療機関一覧用!$B:$BC,Z$5,FALSE)="","",VLOOKUP($A144,請求書等医療機関一覧用!$B:$BC,Z$5,FALSE))</f>
        <v/>
      </c>
      <c r="AA144">
        <f t="shared" si="5"/>
        <v>66</v>
      </c>
    </row>
    <row r="145" spans="1:28" ht="30" customHeight="1">
      <c r="A145" s="43" t="s">
        <v>621</v>
      </c>
      <c r="B145" s="35" t="str">
        <f>VLOOKUP($A145,請求書等医療機関一覧用!$B:$AR,B$5,FALSE)</f>
        <v>Yuko Ladies Clinic Tsukuba</v>
      </c>
      <c r="C145" s="45" t="str">
        <f>VLOOKUP($A145,請求書等医療機関一覧用!$B:$BA,C$5,FALSE)</f>
        <v>Kenkyugakuen</v>
      </c>
      <c r="D145" s="45" t="str">
        <f>VLOOKUP($A145,請求書等医療機関一覧用!$B:$AO,D$5,FALSE)</f>
        <v>875-5565</v>
      </c>
      <c r="E145" s="45" t="str">
        <f>IF(VLOOKUP($A145,請求書等医療機関一覧用!$B:$AO,E$5,FALSE)="○","R","")</f>
        <v/>
      </c>
      <c r="F145" s="45" t="str">
        <f>IF(VLOOKUP($A145,請求書等医療機関一覧用!$B:$AO,F$5,FALSE)="○","H","")</f>
        <v/>
      </c>
      <c r="G145" s="45" t="str">
        <f>IF(VLOOKUP($A145,請求書等医療機関一覧用!$B:$AO,G$5,FALSE)="○","P","")</f>
        <v/>
      </c>
      <c r="H145" s="45" t="str">
        <f>IF(VLOOKUP($A145,請求書等医療機関一覧用!$B:$AO,H$5,FALSE)="○","B","")</f>
        <v/>
      </c>
      <c r="I145" s="45" t="str">
        <f>IF(VLOOKUP($A145,請求書等医療機関一覧用!$B:$AO,I$5,FALSE)="○","5/1","")</f>
        <v/>
      </c>
      <c r="J145" s="45" t="str">
        <f>IF(VLOOKUP($A145,請求書等医療機関一覧用!$B:$AO,J$5,FALSE)="○","BCG","")</f>
        <v/>
      </c>
      <c r="K145" s="45" t="str">
        <f>IF(VLOOKUP($A145,請求書等医療機関一覧用!$B:$AO,K$5,FALSE)="○","MR","")</f>
        <v/>
      </c>
      <c r="L145" s="45" t="str">
        <f>IF(VLOOKUP($A145,請求書等医療機関一覧用!$B:$AO,L$5,FALSE)="○","CP","")</f>
        <v/>
      </c>
      <c r="M145" s="45" t="str">
        <f>IF(VLOOKUP($A145,請求書等医療機関一覧用!$B:$AO,M$5,FALSE)="○","JE","")</f>
        <v/>
      </c>
      <c r="N145" s="45" t="str">
        <f>IF(VLOOKUP($A145,請求書等医療機関一覧用!$B:$AO,N$5,FALSE)="○","DT","")</f>
        <v/>
      </c>
      <c r="O145" s="45" t="str">
        <f>IF(VLOOKUP($A145,請求書等医療機関一覧用!$B:$AO,O$5,FALSE)="○","ＨPV","")</f>
        <v>ＨPV</v>
      </c>
      <c r="P145" s="45" t="str">
        <f>IF(VLOOKUP($A145,請求書等医療機関一覧用!$B:$AO,P$5,FALSE)="○","RS","")</f>
        <v/>
      </c>
      <c r="Q145" s="325" t="str">
        <f>IF(VLOOKUP($A145,請求書等医療機関一覧用!$B:$AO,Q$5,FALSE)="○","IV","")</f>
        <v>IV</v>
      </c>
      <c r="R145" s="325" t="str">
        <f>IF(VLOOKUP($A145,請求書等医療機関一覧用!$B:$AO,R$5,FALSE)="○","LAV","")</f>
        <v/>
      </c>
      <c r="S145" s="45" t="str">
        <f>IF(VLOOKUP($A145,請求書等医療機関一覧用!$B:$AO,S$5,FALSE)="○","Mu","")</f>
        <v/>
      </c>
      <c r="T145" s="45" t="str">
        <f>IF(VLOOKUP($A145,請求書等医療機関一覧用!$B:$AO,T$5,FALSE)="○","PE","")</f>
        <v/>
      </c>
      <c r="U145" s="45" t="str">
        <f>IF(VLOOKUP($A145,請求書等医療機関一覧用!$B:$AO,U$5,FALSE)="○","LZV","")</f>
        <v/>
      </c>
      <c r="V145" s="45" t="str">
        <f>IF(VLOOKUP($A145,請求書等医療機関一覧用!$B:$AO,V$5,FALSE)="○","inact","")</f>
        <v/>
      </c>
      <c r="W145" s="325" t="str">
        <f>IF(VLOOKUP($A145,請求書等医療機関一覧用!$B:$AO,W$5,FALSE)="○","F","")</f>
        <v>F</v>
      </c>
      <c r="X145" s="325" t="str">
        <f>IF(VLOOKUP($A145,請求書等医療機関一覧用!$B:$AO,X$5,FALSE)="○","HDF","")</f>
        <v/>
      </c>
      <c r="Y145" s="45" t="str">
        <f>IF(VLOOKUP($A145,請求書等医療機関一覧用!$B:$AO,Y$5,FALSE)="○","C","")</f>
        <v/>
      </c>
      <c r="Z145" s="36" t="str">
        <f>IF(VLOOKUP($A145,請求書等医療機関一覧用!$B:$BC,Z$5,FALSE)="","",VLOOKUP($A145,請求書等医療機関一覧用!$B:$BC,Z$5,FALSE))</f>
        <v/>
      </c>
      <c r="AA145">
        <f t="shared" si="5"/>
        <v>67</v>
      </c>
    </row>
    <row r="146" spans="1:28" ht="30" customHeight="1">
      <c r="A146" s="43" t="s">
        <v>623</v>
      </c>
      <c r="B146" s="35" t="str">
        <f>VLOOKUP($A146,請求書等医療機関一覧用!$B:$AR,B$5,FALSE)</f>
        <v>Wakasugi Orthopedics/Hand Surgery Clinic</v>
      </c>
      <c r="C146" s="45" t="str">
        <f>VLOOKUP($A146,請求書等医療機関一覧用!$B:$BA,C$5,FALSE)</f>
        <v>Shimana</v>
      </c>
      <c r="D146" s="45" t="str">
        <f>VLOOKUP($A146,請求書等医療機関一覧用!$B:$AO,D$5,FALSE)</f>
        <v>886-7191</v>
      </c>
      <c r="E146" s="45" t="str">
        <f>IF(VLOOKUP($A146,請求書等医療機関一覧用!$B:$AO,E$5,FALSE)="○","R","")</f>
        <v/>
      </c>
      <c r="F146" s="45" t="str">
        <f>IF(VLOOKUP($A146,請求書等医療機関一覧用!$B:$AO,F$5,FALSE)="○","H","")</f>
        <v/>
      </c>
      <c r="G146" s="45" t="str">
        <f>IF(VLOOKUP($A146,請求書等医療機関一覧用!$B:$AO,G$5,FALSE)="○","P","")</f>
        <v/>
      </c>
      <c r="H146" s="45" t="str">
        <f>IF(VLOOKUP($A146,請求書等医療機関一覧用!$B:$AO,H$5,FALSE)="○","B","")</f>
        <v/>
      </c>
      <c r="I146" s="45" t="str">
        <f>IF(VLOOKUP($A146,請求書等医療機関一覧用!$B:$AO,I$5,FALSE)="○","5/1","")</f>
        <v/>
      </c>
      <c r="J146" s="45" t="str">
        <f>IF(VLOOKUP($A146,請求書等医療機関一覧用!$B:$AO,J$5,FALSE)="○","BCG","")</f>
        <v/>
      </c>
      <c r="K146" s="45" t="str">
        <f>IF(VLOOKUP($A146,請求書等医療機関一覧用!$B:$AO,K$5,FALSE)="○","MR","")</f>
        <v/>
      </c>
      <c r="L146" s="45" t="str">
        <f>IF(VLOOKUP($A146,請求書等医療機関一覧用!$B:$AO,L$5,FALSE)="○","CP","")</f>
        <v/>
      </c>
      <c r="M146" s="45" t="str">
        <f>IF(VLOOKUP($A146,請求書等医療機関一覧用!$B:$AO,M$5,FALSE)="○","JE","")</f>
        <v/>
      </c>
      <c r="N146" s="45" t="str">
        <f>IF(VLOOKUP($A146,請求書等医療機関一覧用!$B:$AO,N$5,FALSE)="○","DT","")</f>
        <v/>
      </c>
      <c r="O146" s="45" t="str">
        <f>IF(VLOOKUP($A146,請求書等医療機関一覧用!$B:$AO,O$5,FALSE)="○","ＨPV","")</f>
        <v/>
      </c>
      <c r="P146" s="45" t="str">
        <f>IF(VLOOKUP($A146,請求書等医療機関一覧用!$B:$AO,P$5,FALSE)="○","RS","")</f>
        <v/>
      </c>
      <c r="Q146" s="325" t="str">
        <f>IF(VLOOKUP($A146,請求書等医療機関一覧用!$B:$AO,Q$5,FALSE)="○","IV","")</f>
        <v>IV</v>
      </c>
      <c r="R146" s="325" t="str">
        <f>IF(VLOOKUP($A146,請求書等医療機関一覧用!$B:$AO,R$5,FALSE)="○","LAV","")</f>
        <v/>
      </c>
      <c r="S146" s="45" t="str">
        <f>IF(VLOOKUP($A146,請求書等医療機関一覧用!$B:$AO,S$5,FALSE)="○","Mu","")</f>
        <v/>
      </c>
      <c r="T146" s="45" t="str">
        <f>IF(VLOOKUP($A146,請求書等医療機関一覧用!$B:$AO,T$5,FALSE)="○","PE","")</f>
        <v/>
      </c>
      <c r="U146" s="45" t="str">
        <f>IF(VLOOKUP($A146,請求書等医療機関一覧用!$B:$AO,U$5,FALSE)="○","LZV","")</f>
        <v/>
      </c>
      <c r="V146" s="45" t="str">
        <f>IF(VLOOKUP($A146,請求書等医療機関一覧用!$B:$AO,V$5,FALSE)="○","inact","")</f>
        <v/>
      </c>
      <c r="W146" s="325" t="str">
        <f>IF(VLOOKUP($A146,請求書等医療機関一覧用!$B:$AO,W$5,FALSE)="○","F","")</f>
        <v>F</v>
      </c>
      <c r="X146" s="325" t="str">
        <f>IF(VLOOKUP($A146,請求書等医療機関一覧用!$B:$AO,X$5,FALSE)="○","HDF","")</f>
        <v/>
      </c>
      <c r="Y146" s="45" t="str">
        <f>IF(VLOOKUP($A146,請求書等医療機関一覧用!$B:$AO,Y$5,FALSE)="○","C","")</f>
        <v/>
      </c>
      <c r="Z146" s="36" t="str">
        <f>IF(VLOOKUP($A146,請求書等医療機関一覧用!$B:$BC,Z$5,FALSE)="","",VLOOKUP($A146,請求書等医療機関一覧用!$B:$BC,Z$5,FALSE))</f>
        <v/>
      </c>
      <c r="AA146">
        <f t="shared" si="5"/>
        <v>68</v>
      </c>
    </row>
    <row r="147" spans="1:28" ht="30" customHeight="1">
      <c r="A147" s="43" t="s">
        <v>624</v>
      </c>
      <c r="B147" s="35" t="str">
        <f>VLOOKUP($A147,請求書等医療機関一覧用!$B:$AR,B$5,FALSE)</f>
        <v>Watanabe Clinic</v>
      </c>
      <c r="C147" s="45" t="str">
        <f>VLOOKUP($A147,請求書等医療機関一覧用!$B:$BA,C$5,FALSE)</f>
        <v>Onozaki</v>
      </c>
      <c r="D147" s="45" t="str">
        <f>VLOOKUP($A147,請求書等医療機関一覧用!$B:$AO,D$5,FALSE)</f>
        <v>851-0550</v>
      </c>
      <c r="E147" s="45" t="str">
        <f>IF(VLOOKUP($A147,請求書等医療機関一覧用!$B:$AO,E$5,FALSE)="○","R","")</f>
        <v>R</v>
      </c>
      <c r="F147" s="45" t="str">
        <f>IF(VLOOKUP($A147,請求書等医療機関一覧用!$B:$AO,F$5,FALSE)="○","H","")</f>
        <v>H</v>
      </c>
      <c r="G147" s="45" t="str">
        <f>IF(VLOOKUP($A147,請求書等医療機関一覧用!$B:$AO,G$5,FALSE)="○","P","")</f>
        <v>P</v>
      </c>
      <c r="H147" s="45" t="str">
        <f>IF(VLOOKUP($A147,請求書等医療機関一覧用!$B:$AO,H$5,FALSE)="○","B","")</f>
        <v>B</v>
      </c>
      <c r="I147" s="45" t="str">
        <f>IF(VLOOKUP($A147,請求書等医療機関一覧用!$B:$AO,I$5,FALSE)="○","5/1","")</f>
        <v>5/1</v>
      </c>
      <c r="J147" s="45" t="str">
        <f>IF(VLOOKUP($A147,請求書等医療機関一覧用!$B:$AO,J$5,FALSE)="○","BCG","")</f>
        <v>BCG</v>
      </c>
      <c r="K147" s="45" t="str">
        <f>IF(VLOOKUP($A147,請求書等医療機関一覧用!$B:$AO,K$5,FALSE)="○","MR","")</f>
        <v>MR</v>
      </c>
      <c r="L147" s="45" t="str">
        <f>IF(VLOOKUP($A147,請求書等医療機関一覧用!$B:$AO,L$5,FALSE)="○","CP","")</f>
        <v>CP</v>
      </c>
      <c r="M147" s="45" t="str">
        <f>IF(VLOOKUP($A147,請求書等医療機関一覧用!$B:$AO,M$5,FALSE)="○","JE","")</f>
        <v>JE</v>
      </c>
      <c r="N147" s="45" t="str">
        <f>IF(VLOOKUP($A147,請求書等医療機関一覧用!$B:$AO,N$5,FALSE)="○","DT","")</f>
        <v>DT</v>
      </c>
      <c r="O147" s="45" t="str">
        <f>IF(VLOOKUP($A147,請求書等医療機関一覧用!$B:$AO,O$5,FALSE)="○","ＨPV","")</f>
        <v>ＨPV</v>
      </c>
      <c r="P147" s="45" t="str">
        <f>IF(VLOOKUP($A147,請求書等医療機関一覧用!$B:$AO,P$5,FALSE)="○","RS","")</f>
        <v/>
      </c>
      <c r="Q147" s="325" t="str">
        <f>IF(VLOOKUP($A147,請求書等医療機関一覧用!$B:$AO,Q$5,FALSE)="○","IV","")</f>
        <v>IV</v>
      </c>
      <c r="R147" s="325" t="str">
        <f>IF(VLOOKUP($A147,請求書等医療機関一覧用!$B:$AO,R$5,FALSE)="○","LAV","")</f>
        <v/>
      </c>
      <c r="S147" s="45" t="str">
        <f>IF(VLOOKUP($A147,請求書等医療機関一覧用!$B:$AO,S$5,FALSE)="○","Mu","")</f>
        <v>Mu</v>
      </c>
      <c r="T147" s="45" t="str">
        <f>IF(VLOOKUP($A147,請求書等医療機関一覧用!$B:$AO,T$5,FALSE)="○","PE","")</f>
        <v>PE</v>
      </c>
      <c r="U147" s="45" t="str">
        <f>IF(VLOOKUP($A147,請求書等医療機関一覧用!$B:$AO,U$5,FALSE)="○","LZV","")</f>
        <v>LZV</v>
      </c>
      <c r="V147" s="45" t="str">
        <f>IF(VLOOKUP($A147,請求書等医療機関一覧用!$B:$AO,V$5,FALSE)="○","inact","")</f>
        <v>inact</v>
      </c>
      <c r="W147" s="325" t="str">
        <f>IF(VLOOKUP($A147,請求書等医療機関一覧用!$B:$AO,W$5,FALSE)="○","F","")</f>
        <v>F</v>
      </c>
      <c r="X147" s="325" t="str">
        <f>IF(VLOOKUP($A147,請求書等医療機関一覧用!$B:$AO,X$5,FALSE)="○","HDF","")</f>
        <v>HDF</v>
      </c>
      <c r="Y147" s="45" t="str">
        <f>IF(VLOOKUP($A147,請求書等医療機関一覧用!$B:$AO,Y$5,FALSE)="○","C","")</f>
        <v>C</v>
      </c>
      <c r="Z147" s="36" t="str">
        <f>IF(VLOOKUP($A147,請求書等医療機関一覧用!$B:$BC,Z$5,FALSE)="","",VLOOKUP($A147,請求書等医療機関一覧用!$B:$BC,Z$5,FALSE))</f>
        <v/>
      </c>
      <c r="AA147">
        <f t="shared" si="5"/>
        <v>69</v>
      </c>
    </row>
    <row r="148" spans="1:28" ht="30" customHeight="1">
      <c r="B148" s="689" t="s">
        <v>1949</v>
      </c>
      <c r="C148" s="690"/>
      <c r="D148" s="690"/>
      <c r="E148" s="690"/>
      <c r="F148" s="690"/>
      <c r="G148" s="690"/>
      <c r="H148" s="690"/>
      <c r="I148" s="690"/>
      <c r="J148" s="690"/>
      <c r="K148" s="690"/>
      <c r="L148" s="690"/>
      <c r="M148" s="690"/>
      <c r="N148" s="690"/>
      <c r="O148" s="690"/>
      <c r="P148" s="690"/>
      <c r="Q148" s="690"/>
      <c r="R148" s="690"/>
      <c r="S148" s="690"/>
      <c r="T148" s="690"/>
      <c r="U148" s="690"/>
      <c r="V148" s="690"/>
      <c r="W148" s="690"/>
      <c r="X148" s="690"/>
      <c r="Y148" s="690"/>
      <c r="Z148" s="691"/>
      <c r="AB148" t="s">
        <v>971</v>
      </c>
    </row>
    <row r="149" spans="1:28" ht="30" customHeight="1">
      <c r="A149" s="43" t="s">
        <v>509</v>
      </c>
      <c r="B149" s="35" t="str">
        <f>VLOOKUP($A149,請求書等医療機関一覧用!$B:$AR,B$5,FALSE)</f>
        <v>Kasai Orthopedics Clinic</v>
      </c>
      <c r="C149" s="45" t="str">
        <f>VLOOKUP($A149,請求書等医療機関一覧用!$B:$BA,C$5,FALSE)</f>
        <v>Takasaki</v>
      </c>
      <c r="D149" s="45" t="str">
        <f>VLOOKUP($A149,請求書等医療機関一覧用!$B:$AO,D$5,FALSE)</f>
        <v>873-5050</v>
      </c>
      <c r="E149" s="45" t="str">
        <f>IF(VLOOKUP($A149,請求書等医療機関一覧用!$B:$AO,E$5,FALSE)="○","R","")</f>
        <v/>
      </c>
      <c r="F149" s="45" t="str">
        <f>IF(VLOOKUP($A149,請求書等医療機関一覧用!$B:$AO,F$5,FALSE)="○","H","")</f>
        <v/>
      </c>
      <c r="G149" s="45" t="str">
        <f>IF(VLOOKUP($A149,請求書等医療機関一覧用!$B:$AO,G$5,FALSE)="○","P","")</f>
        <v/>
      </c>
      <c r="H149" s="45" t="str">
        <f>IF(VLOOKUP($A149,請求書等医療機関一覧用!$B:$AO,H$5,FALSE)="○","B","")</f>
        <v/>
      </c>
      <c r="I149" s="45" t="str">
        <f>IF(VLOOKUP($A149,請求書等医療機関一覧用!$B:$AO,I$5,FALSE)="○","5/1","")</f>
        <v/>
      </c>
      <c r="J149" s="45" t="str">
        <f>IF(VLOOKUP($A149,請求書等医療機関一覧用!$B:$AO,J$5,FALSE)="○","BCG","")</f>
        <v/>
      </c>
      <c r="K149" s="45" t="str">
        <f>IF(VLOOKUP($A149,請求書等医療機関一覧用!$B:$AO,K$5,FALSE)="○","MR","")</f>
        <v/>
      </c>
      <c r="L149" s="45" t="str">
        <f>IF(VLOOKUP($A149,請求書等医療機関一覧用!$B:$AO,L$5,FALSE)="○","CP","")</f>
        <v/>
      </c>
      <c r="M149" s="45" t="str">
        <f>IF(VLOOKUP($A149,請求書等医療機関一覧用!$B:$AO,M$5,FALSE)="○","JE","")</f>
        <v/>
      </c>
      <c r="N149" s="45" t="str">
        <f>IF(VLOOKUP($A149,請求書等医療機関一覧用!$B:$AO,N$5,FALSE)="○","DT","")</f>
        <v/>
      </c>
      <c r="O149" s="45" t="str">
        <f>IF(VLOOKUP($A149,請求書等医療機関一覧用!$B:$AO,O$5,FALSE)="○","ＨPV","")</f>
        <v/>
      </c>
      <c r="P149" s="45" t="str">
        <f>IF(VLOOKUP($A149,請求書等医療機関一覧用!$B:$AO,P$5,FALSE)="○","RS","")</f>
        <v/>
      </c>
      <c r="Q149" s="325" t="str">
        <f>IF(VLOOKUP($A149,請求書等医療機関一覧用!$B:$AO,Q$5,FALSE)="○","IV","")</f>
        <v/>
      </c>
      <c r="R149" s="325" t="str">
        <f>IF(VLOOKUP($A149,請求書等医療機関一覧用!$B:$AO,R$5,FALSE)="○","LAV","")</f>
        <v/>
      </c>
      <c r="S149" s="45" t="str">
        <f>IF(VLOOKUP($A149,請求書等医療機関一覧用!$B:$AO,S$5,FALSE)="○","Mu","")</f>
        <v/>
      </c>
      <c r="T149" s="45" t="str">
        <f>IF(VLOOKUP($A149,請求書等医療機関一覧用!$B:$AO,T$5,FALSE)="○","PE","")</f>
        <v/>
      </c>
      <c r="U149" s="45" t="str">
        <f>IF(VLOOKUP($A149,請求書等医療機関一覧用!$B:$AO,U$5,FALSE)="○","LZV","")</f>
        <v/>
      </c>
      <c r="V149" s="45" t="str">
        <f>IF(VLOOKUP($A149,請求書等医療機関一覧用!$B:$AO,V$5,FALSE)="○","inact","")</f>
        <v>inact</v>
      </c>
      <c r="W149" s="325" t="str">
        <f>IF(VLOOKUP($A149,請求書等医療機関一覧用!$B:$AO,W$5,FALSE)="○","F","")</f>
        <v>F</v>
      </c>
      <c r="X149" s="325" t="str">
        <f>IF(VLOOKUP($A149,請求書等医療機関一覧用!$B:$AO,X$5,FALSE)="○","HDF","")</f>
        <v/>
      </c>
      <c r="Y149" s="45" t="str">
        <f>IF(VLOOKUP($A149,請求書等医療機関一覧用!$B:$AO,Y$5,FALSE)="○","C","")</f>
        <v/>
      </c>
      <c r="Z149" s="36" t="str">
        <f>IF(VLOOKUP($A149,請求書等医療機関一覧用!$B:$BC,Z$5,FALSE)="","",VLOOKUP($A149,請求書等医療機関一覧用!$B:$BC,Z$5,FALSE))</f>
        <v/>
      </c>
      <c r="AA149">
        <f t="shared" ref="AA149:AA156" si="6">ROW()-MATCH("■",AB:AB,0)</f>
        <v>1</v>
      </c>
    </row>
    <row r="150" spans="1:28" ht="30" customHeight="1">
      <c r="A150" s="43" t="s">
        <v>518</v>
      </c>
      <c r="B150" s="35" t="str">
        <f>VLOOKUP($A150,請求書等医療機関一覧用!$B:$AR,B$5,FALSE)</f>
        <v>Kukizaki Aoi Hospital</v>
      </c>
      <c r="C150" s="45" t="str">
        <f>VLOOKUP($A150,請求書等医療機関一覧用!$B:$BA,C$5,FALSE)</f>
        <v>Amaboki</v>
      </c>
      <c r="D150" s="45" t="str">
        <f>VLOOKUP($A150,請求書等医療機関一覧用!$B:$AO,D$5,FALSE)</f>
        <v>871-7777</v>
      </c>
      <c r="E150" s="45" t="str">
        <f>IF(VLOOKUP($A150,請求書等医療機関一覧用!$B:$AO,E$5,FALSE)="○","R","")</f>
        <v/>
      </c>
      <c r="F150" s="45" t="str">
        <f>IF(VLOOKUP($A150,請求書等医療機関一覧用!$B:$AO,F$5,FALSE)="○","H","")</f>
        <v/>
      </c>
      <c r="G150" s="45" t="str">
        <f>IF(VLOOKUP($A150,請求書等医療機関一覧用!$B:$AO,G$5,FALSE)="○","P","")</f>
        <v/>
      </c>
      <c r="H150" s="45" t="str">
        <f>IF(VLOOKUP($A150,請求書等医療機関一覧用!$B:$AO,H$5,FALSE)="○","B","")</f>
        <v/>
      </c>
      <c r="I150" s="45" t="str">
        <f>IF(VLOOKUP($A150,請求書等医療機関一覧用!$B:$AO,I$5,FALSE)="○","5/1","")</f>
        <v/>
      </c>
      <c r="J150" s="45" t="str">
        <f>IF(VLOOKUP($A150,請求書等医療機関一覧用!$B:$AO,J$5,FALSE)="○","BCG","")</f>
        <v/>
      </c>
      <c r="K150" s="45" t="str">
        <f>IF(VLOOKUP($A150,請求書等医療機関一覧用!$B:$AO,K$5,FALSE)="○","MR","")</f>
        <v/>
      </c>
      <c r="L150" s="45" t="str">
        <f>IF(VLOOKUP($A150,請求書等医療機関一覧用!$B:$AO,L$5,FALSE)="○","CP","")</f>
        <v/>
      </c>
      <c r="M150" s="45" t="str">
        <f>IF(VLOOKUP($A150,請求書等医療機関一覧用!$B:$AO,M$5,FALSE)="○","JE","")</f>
        <v/>
      </c>
      <c r="N150" s="45" t="str">
        <f>IF(VLOOKUP($A150,請求書等医療機関一覧用!$B:$AO,N$5,FALSE)="○","DT","")</f>
        <v/>
      </c>
      <c r="O150" s="45" t="str">
        <f>IF(VLOOKUP($A150,請求書等医療機関一覧用!$B:$AO,O$5,FALSE)="○","ＨPV","")</f>
        <v/>
      </c>
      <c r="P150" s="45" t="str">
        <f>IF(VLOOKUP($A150,請求書等医療機関一覧用!$B:$AO,P$5,FALSE)="○","RS","")</f>
        <v/>
      </c>
      <c r="Q150" s="325" t="str">
        <f>IF(VLOOKUP($A150,請求書等医療機関一覧用!$B:$AO,Q$5,FALSE)="○","IV","")</f>
        <v/>
      </c>
      <c r="R150" s="325" t="str">
        <f>IF(VLOOKUP($A150,請求書等医療機関一覧用!$B:$AO,R$5,FALSE)="○","LAV","")</f>
        <v/>
      </c>
      <c r="S150" s="45" t="str">
        <f>IF(VLOOKUP($A150,請求書等医療機関一覧用!$B:$AO,S$5,FALSE)="○","Mu","")</f>
        <v/>
      </c>
      <c r="T150" s="45" t="str">
        <f>IF(VLOOKUP($A150,請求書等医療機関一覧用!$B:$AO,T$5,FALSE)="○","PE","")</f>
        <v>PE</v>
      </c>
      <c r="U150" s="45" t="str">
        <f>IF(VLOOKUP($A150,請求書等医療機関一覧用!$B:$AO,U$5,FALSE)="○","LZV","")</f>
        <v>LZV</v>
      </c>
      <c r="V150" s="45" t="str">
        <f>IF(VLOOKUP($A150,請求書等医療機関一覧用!$B:$AO,V$5,FALSE)="○","inact","")</f>
        <v>inact</v>
      </c>
      <c r="W150" s="325" t="str">
        <f>IF(VLOOKUP($A150,請求書等医療機関一覧用!$B:$AO,W$5,FALSE)="○","F","")</f>
        <v>F</v>
      </c>
      <c r="X150" s="325" t="str">
        <f>IF(VLOOKUP($A150,請求書等医療機関一覧用!$B:$AO,X$5,FALSE)="○","HDF","")</f>
        <v>HDF</v>
      </c>
      <c r="Y150" s="45" t="str">
        <f>IF(VLOOKUP($A150,請求書等医療機関一覧用!$B:$AO,Y$5,FALSE)="○","C","")</f>
        <v>C</v>
      </c>
      <c r="Z150" s="36" t="str">
        <f>IF(VLOOKUP($A150,請求書等医療機関一覧用!$B:$BC,Z$5,FALSE)="","",VLOOKUP($A150,請求書等医療機関一覧用!$B:$BC,Z$5,FALSE))</f>
        <v/>
      </c>
      <c r="AA150">
        <f t="shared" si="6"/>
        <v>2</v>
      </c>
    </row>
    <row r="151" spans="1:28" ht="30" customHeight="1">
      <c r="A151" s="43" t="s">
        <v>537</v>
      </c>
      <c r="B151" s="35" t="str">
        <f>VLOOKUP($A151,請求書等医療機関一覧用!$B:$AR,B$5,FALSE)</f>
        <v>Shimizu　Orthopedics and Rehabilitation　Clinic</v>
      </c>
      <c r="C151" s="45" t="str">
        <f>VLOOKUP($A151,請求書等医療機関一覧用!$B:$BA,C$5,FALSE)</f>
        <v>Amaboki</v>
      </c>
      <c r="D151" s="45" t="str">
        <f>VLOOKUP($A151,請求書等医療機関一覧用!$B:$AO,D$5,FALSE)</f>
        <v>870-2202</v>
      </c>
      <c r="E151" s="45" t="str">
        <f>IF(VLOOKUP($A151,請求書等医療機関一覧用!$B:$AO,E$5,FALSE)="○","R","")</f>
        <v/>
      </c>
      <c r="F151" s="45" t="str">
        <f>IF(VLOOKUP($A151,請求書等医療機関一覧用!$B:$AO,F$5,FALSE)="○","H","")</f>
        <v/>
      </c>
      <c r="G151" s="45" t="str">
        <f>IF(VLOOKUP($A151,請求書等医療機関一覧用!$B:$AO,G$5,FALSE)="○","P","")</f>
        <v/>
      </c>
      <c r="H151" s="45" t="str">
        <f>IF(VLOOKUP($A151,請求書等医療機関一覧用!$B:$AO,H$5,FALSE)="○","B","")</f>
        <v/>
      </c>
      <c r="I151" s="45" t="str">
        <f>IF(VLOOKUP($A151,請求書等医療機関一覧用!$B:$AO,I$5,FALSE)="○","5/1","")</f>
        <v/>
      </c>
      <c r="J151" s="45" t="str">
        <f>IF(VLOOKUP($A151,請求書等医療機関一覧用!$B:$AO,J$5,FALSE)="○","BCG","")</f>
        <v/>
      </c>
      <c r="K151" s="45" t="str">
        <f>IF(VLOOKUP($A151,請求書等医療機関一覧用!$B:$AO,K$5,FALSE)="○","MR","")</f>
        <v/>
      </c>
      <c r="L151" s="45" t="str">
        <f>IF(VLOOKUP($A151,請求書等医療機関一覧用!$B:$AO,L$5,FALSE)="○","CP","")</f>
        <v/>
      </c>
      <c r="M151" s="45" t="str">
        <f>IF(VLOOKUP($A151,請求書等医療機関一覧用!$B:$AO,M$5,FALSE)="○","JE","")</f>
        <v/>
      </c>
      <c r="N151" s="45" t="str">
        <f>IF(VLOOKUP($A151,請求書等医療機関一覧用!$B:$AO,N$5,FALSE)="○","DT","")</f>
        <v/>
      </c>
      <c r="O151" s="45" t="str">
        <f>IF(VLOOKUP($A151,請求書等医療機関一覧用!$B:$AO,O$5,FALSE)="○","ＨPV","")</f>
        <v/>
      </c>
      <c r="P151" s="45" t="str">
        <f>IF(VLOOKUP($A151,請求書等医療機関一覧用!$B:$AO,P$5,FALSE)="○","RS","")</f>
        <v/>
      </c>
      <c r="Q151" s="325" t="str">
        <f>IF(VLOOKUP($A151,請求書等医療機関一覧用!$B:$AO,Q$5,FALSE)="○","IV","")</f>
        <v>IV</v>
      </c>
      <c r="R151" s="325" t="str">
        <f>IF(VLOOKUP($A151,請求書等医療機関一覧用!$B:$AO,R$5,FALSE)="○","LAV","")</f>
        <v/>
      </c>
      <c r="S151" s="45" t="str">
        <f>IF(VLOOKUP($A151,請求書等医療機関一覧用!$B:$AO,S$5,FALSE)="○","Mu","")</f>
        <v/>
      </c>
      <c r="T151" s="45" t="str">
        <f>IF(VLOOKUP($A151,請求書等医療機関一覧用!$B:$AO,T$5,FALSE)="○","PE","")</f>
        <v>PE</v>
      </c>
      <c r="U151" s="45" t="str">
        <f>IF(VLOOKUP($A151,請求書等医療機関一覧用!$B:$AO,U$5,FALSE)="○","LZV","")</f>
        <v/>
      </c>
      <c r="V151" s="45" t="str">
        <f>IF(VLOOKUP($A151,請求書等医療機関一覧用!$B:$AO,V$5,FALSE)="○","inact","")</f>
        <v>inact</v>
      </c>
      <c r="W151" s="325" t="str">
        <f>IF(VLOOKUP($A151,請求書等医療機関一覧用!$B:$AO,W$5,FALSE)="○","F","")</f>
        <v>F</v>
      </c>
      <c r="X151" s="325" t="str">
        <f>IF(VLOOKUP($A151,請求書等医療機関一覧用!$B:$AO,X$5,FALSE)="○","HDF","")</f>
        <v>HDF</v>
      </c>
      <c r="Y151" s="45" t="str">
        <f>IF(VLOOKUP($A151,請求書等医療機関一覧用!$B:$AO,Y$5,FALSE)="○","C","")</f>
        <v>C</v>
      </c>
      <c r="Z151" s="36" t="str">
        <f>IF(VLOOKUP($A151,請求書等医療機関一覧用!$B:$BC,Z$5,FALSE)="","",VLOOKUP($A151,請求書等医療機関一覧用!$B:$BC,Z$5,FALSE))</f>
        <v/>
      </c>
      <c r="AA151">
        <f t="shared" si="6"/>
        <v>3</v>
      </c>
    </row>
    <row r="152" spans="1:28" ht="30" customHeight="1">
      <c r="A152" s="43" t="s">
        <v>538</v>
      </c>
      <c r="B152" s="35" t="str">
        <f>VLOOKUP($A152,請求書等医療機関一覧用!$B:$AR,B$5,FALSE)</f>
        <v>Jiyugaoka Clinic</v>
      </c>
      <c r="C152" s="45" t="str">
        <f>VLOOKUP($A152,請求書等医療機関一覧用!$B:$BA,C$5,FALSE)</f>
        <v>Jiyugaoka</v>
      </c>
      <c r="D152" s="45" t="str">
        <f>VLOOKUP($A152,請求書等医療機関一覧用!$B:$AO,D$5,FALSE)</f>
        <v>876-0888</v>
      </c>
      <c r="E152" s="45" t="str">
        <f>IF(VLOOKUP($A152,請求書等医療機関一覧用!$B:$AO,E$5,FALSE)="○","R","")</f>
        <v>R</v>
      </c>
      <c r="F152" s="45" t="str">
        <f>IF(VLOOKUP($A152,請求書等医療機関一覧用!$B:$AO,F$5,FALSE)="○","H","")</f>
        <v>H</v>
      </c>
      <c r="G152" s="45" t="str">
        <f>IF(VLOOKUP($A152,請求書等医療機関一覧用!$B:$AO,G$5,FALSE)="○","P","")</f>
        <v>P</v>
      </c>
      <c r="H152" s="45" t="str">
        <f>IF(VLOOKUP($A152,請求書等医療機関一覧用!$B:$AO,H$5,FALSE)="○","B","")</f>
        <v>B</v>
      </c>
      <c r="I152" s="45" t="str">
        <f>IF(VLOOKUP($A152,請求書等医療機関一覧用!$B:$AO,I$5,FALSE)="○","5/1","")</f>
        <v>5/1</v>
      </c>
      <c r="J152" s="45" t="str">
        <f>IF(VLOOKUP($A152,請求書等医療機関一覧用!$B:$AO,J$5,FALSE)="○","BCG","")</f>
        <v>BCG</v>
      </c>
      <c r="K152" s="45" t="str">
        <f>IF(VLOOKUP($A152,請求書等医療機関一覧用!$B:$AO,K$5,FALSE)="○","MR","")</f>
        <v>MR</v>
      </c>
      <c r="L152" s="45" t="str">
        <f>IF(VLOOKUP($A152,請求書等医療機関一覧用!$B:$AO,L$5,FALSE)="○","CP","")</f>
        <v>CP</v>
      </c>
      <c r="M152" s="45" t="str">
        <f>IF(VLOOKUP($A152,請求書等医療機関一覧用!$B:$AO,M$5,FALSE)="○","JE","")</f>
        <v>JE</v>
      </c>
      <c r="N152" s="45" t="str">
        <f>IF(VLOOKUP($A152,請求書等医療機関一覧用!$B:$AO,N$5,FALSE)="○","DT","")</f>
        <v>DT</v>
      </c>
      <c r="O152" s="45" t="str">
        <f>IF(VLOOKUP($A152,請求書等医療機関一覧用!$B:$AO,O$5,FALSE)="○","ＨPV","")</f>
        <v>ＨPV</v>
      </c>
      <c r="P152" s="45" t="str">
        <f>IF(VLOOKUP($A152,請求書等医療機関一覧用!$B:$AO,P$5,FALSE)="○","RS","")</f>
        <v/>
      </c>
      <c r="Q152" s="325" t="str">
        <f>IF(VLOOKUP($A152,請求書等医療機関一覧用!$B:$AO,Q$5,FALSE)="○","IV","")</f>
        <v>IV</v>
      </c>
      <c r="R152" s="325" t="str">
        <f>IF(VLOOKUP($A152,請求書等医療機関一覧用!$B:$AO,R$5,FALSE)="○","LAV","")</f>
        <v>LAV</v>
      </c>
      <c r="S152" s="45" t="str">
        <f>IF(VLOOKUP($A152,請求書等医療機関一覧用!$B:$AO,S$5,FALSE)="○","Mu","")</f>
        <v>Mu</v>
      </c>
      <c r="T152" s="45" t="str">
        <f>IF(VLOOKUP($A152,請求書等医療機関一覧用!$B:$AO,T$5,FALSE)="○","PE","")</f>
        <v>PE</v>
      </c>
      <c r="U152" s="45" t="str">
        <f>IF(VLOOKUP($A152,請求書等医療機関一覧用!$B:$AO,U$5,FALSE)="○","LZV","")</f>
        <v/>
      </c>
      <c r="V152" s="45" t="str">
        <f>IF(VLOOKUP($A152,請求書等医療機関一覧用!$B:$AO,V$5,FALSE)="○","inact","")</f>
        <v>inact</v>
      </c>
      <c r="W152" s="325" t="str">
        <f>IF(VLOOKUP($A152,請求書等医療機関一覧用!$B:$AO,W$5,FALSE)="○","F","")</f>
        <v>F</v>
      </c>
      <c r="X152" s="325" t="str">
        <f>IF(VLOOKUP($A152,請求書等医療機関一覧用!$B:$AO,X$5,FALSE)="○","HDF","")</f>
        <v>HDF</v>
      </c>
      <c r="Y152" s="45" t="str">
        <f>IF(VLOOKUP($A152,請求書等医療機関一覧用!$B:$AO,Y$5,FALSE)="○","C","")</f>
        <v>C</v>
      </c>
      <c r="Z152" s="36" t="str">
        <f>IF(VLOOKUP($A152,請求書等医療機関一覧用!$B:$BC,Z$5,FALSE)="","",VLOOKUP($A152,請求書等医療機関一覧用!$B:$BC,Z$5,FALSE))</f>
        <v/>
      </c>
      <c r="AA152">
        <f t="shared" si="6"/>
        <v>4</v>
      </c>
    </row>
    <row r="153" spans="1:28" ht="30" customHeight="1">
      <c r="A153" s="43" t="s">
        <v>549</v>
      </c>
      <c r="B153" s="35" t="str">
        <f>VLOOKUP($A153,請求書等医療機関一覧用!$B:$AR,B$5,FALSE)</f>
        <v>Tsukuba gastrointestinal hospital</v>
      </c>
      <c r="C153" s="45" t="str">
        <f>VLOOKUP($A153,請求書等医療機関一覧用!$B:$BA,C$5,FALSE)</f>
        <v>Takamihara</v>
      </c>
      <c r="D153" s="45" t="str">
        <f>VLOOKUP($A153,請求書等医療機関一覧用!$B:$AO,D$5,FALSE)</f>
        <v>874-3321</v>
      </c>
      <c r="E153" s="45" t="str">
        <f>IF(VLOOKUP($A153,請求書等医療機関一覧用!$B:$AO,E$5,FALSE)="○","R","")</f>
        <v/>
      </c>
      <c r="F153" s="45" t="str">
        <f>IF(VLOOKUP($A153,請求書等医療機関一覧用!$B:$AO,F$5,FALSE)="○","H","")</f>
        <v/>
      </c>
      <c r="G153" s="45" t="str">
        <f>IF(VLOOKUP($A153,請求書等医療機関一覧用!$B:$AO,G$5,FALSE)="○","P","")</f>
        <v/>
      </c>
      <c r="H153" s="45" t="str">
        <f>IF(VLOOKUP($A153,請求書等医療機関一覧用!$B:$AO,H$5,FALSE)="○","B","")</f>
        <v/>
      </c>
      <c r="I153" s="45" t="str">
        <f>IF(VLOOKUP($A153,請求書等医療機関一覧用!$B:$AO,I$5,FALSE)="○","5/1","")</f>
        <v/>
      </c>
      <c r="J153" s="45" t="str">
        <f>IF(VLOOKUP($A153,請求書等医療機関一覧用!$B:$AO,J$5,FALSE)="○","BCG","")</f>
        <v/>
      </c>
      <c r="K153" s="45" t="str">
        <f>IF(VLOOKUP($A153,請求書等医療機関一覧用!$B:$AO,K$5,FALSE)="○","MR","")</f>
        <v/>
      </c>
      <c r="L153" s="45" t="str">
        <f>IF(VLOOKUP($A153,請求書等医療機関一覧用!$B:$AO,L$5,FALSE)="○","CP","")</f>
        <v/>
      </c>
      <c r="M153" s="45" t="str">
        <f>IF(VLOOKUP($A153,請求書等医療機関一覧用!$B:$AO,M$5,FALSE)="○","JE","")</f>
        <v/>
      </c>
      <c r="N153" s="45" t="str">
        <f>IF(VLOOKUP($A153,請求書等医療機関一覧用!$B:$AO,N$5,FALSE)="○","DT","")</f>
        <v/>
      </c>
      <c r="O153" s="45" t="str">
        <f>IF(VLOOKUP($A153,請求書等医療機関一覧用!$B:$AO,O$5,FALSE)="○","ＨPV","")</f>
        <v/>
      </c>
      <c r="P153" s="45" t="str">
        <f>IF(VLOOKUP($A153,請求書等医療機関一覧用!$B:$AO,P$5,FALSE)="○","RS","")</f>
        <v/>
      </c>
      <c r="Q153" s="325" t="str">
        <f>IF(VLOOKUP($A153,請求書等医療機関一覧用!$B:$AO,Q$5,FALSE)="○","IV","")</f>
        <v/>
      </c>
      <c r="R153" s="325" t="str">
        <f>IF(VLOOKUP($A153,請求書等医療機関一覧用!$B:$AO,R$5,FALSE)="○","LAV","")</f>
        <v/>
      </c>
      <c r="S153" s="45" t="str">
        <f>IF(VLOOKUP($A153,請求書等医療機関一覧用!$B:$AO,S$5,FALSE)="○","Mu","")</f>
        <v/>
      </c>
      <c r="T153" s="45" t="str">
        <f>IF(VLOOKUP($A153,請求書等医療機関一覧用!$B:$AO,T$5,FALSE)="○","PE","")</f>
        <v>PE</v>
      </c>
      <c r="U153" s="45" t="str">
        <f>IF(VLOOKUP($A153,請求書等医療機関一覧用!$B:$AO,U$5,FALSE)="○","LZV","")</f>
        <v/>
      </c>
      <c r="V153" s="45" t="str">
        <f>IF(VLOOKUP($A153,請求書等医療機関一覧用!$B:$AO,V$5,FALSE)="○","inact","")</f>
        <v>inact</v>
      </c>
      <c r="W153" s="325" t="str">
        <f>IF(VLOOKUP($A153,請求書等医療機関一覧用!$B:$AO,W$5,FALSE)="○","F","")</f>
        <v>F</v>
      </c>
      <c r="X153" s="325" t="str">
        <f>IF(VLOOKUP($A153,請求書等医療機関一覧用!$B:$AO,X$5,FALSE)="○","HDF","")</f>
        <v>HDF</v>
      </c>
      <c r="Y153" s="45" t="str">
        <f>IF(VLOOKUP($A153,請求書等医療機関一覧用!$B:$AO,Y$5,FALSE)="○","C","")</f>
        <v>C</v>
      </c>
      <c r="Z153" s="36" t="str">
        <f>IF(VLOOKUP($A153,請求書等医療機関一覧用!$B:$BC,Z$5,FALSE)="","",VLOOKUP($A153,請求書等医療機関一覧用!$B:$BC,Z$5,FALSE))</f>
        <v/>
      </c>
      <c r="AA153">
        <f t="shared" si="6"/>
        <v>5</v>
      </c>
    </row>
    <row r="154" spans="1:28" ht="30" customHeight="1">
      <c r="A154" s="43" t="s">
        <v>553</v>
      </c>
      <c r="B154" s="35" t="str">
        <f>VLOOKUP($A154,請求書等医療機関一覧用!$B:$AR,B$5,FALSE)</f>
        <v>Tsukuba Eye Clinic Yamada Clinic</v>
      </c>
      <c r="C154" s="45" t="str">
        <f>VLOOKUP($A154,請求書等医療機関一覧用!$B:$BA,C$5,FALSE)</f>
        <v>Takasaki</v>
      </c>
      <c r="D154" s="45" t="str">
        <f>VLOOKUP($A154,請求書等医療機関一覧用!$B:$AO,D$5,FALSE)</f>
        <v>871-4936</v>
      </c>
      <c r="E154" s="45" t="str">
        <f>IF(VLOOKUP($A154,請求書等医療機関一覧用!$B:$AO,E$5,FALSE)="○","R","")</f>
        <v/>
      </c>
      <c r="F154" s="45" t="str">
        <f>IF(VLOOKUP($A154,請求書等医療機関一覧用!$B:$AO,F$5,FALSE)="○","H","")</f>
        <v/>
      </c>
      <c r="G154" s="45" t="str">
        <f>IF(VLOOKUP($A154,請求書等医療機関一覧用!$B:$AO,G$5,FALSE)="○","P","")</f>
        <v/>
      </c>
      <c r="H154" s="45" t="str">
        <f>IF(VLOOKUP($A154,請求書等医療機関一覧用!$B:$AO,H$5,FALSE)="○","B","")</f>
        <v/>
      </c>
      <c r="I154" s="45" t="str">
        <f>IF(VLOOKUP($A154,請求書等医療機関一覧用!$B:$AO,I$5,FALSE)="○","5/1","")</f>
        <v/>
      </c>
      <c r="J154" s="45" t="str">
        <f>IF(VLOOKUP($A154,請求書等医療機関一覧用!$B:$AO,J$5,FALSE)="○","BCG","")</f>
        <v/>
      </c>
      <c r="K154" s="45" t="str">
        <f>IF(VLOOKUP($A154,請求書等医療機関一覧用!$B:$AO,K$5,FALSE)="○","MR","")</f>
        <v/>
      </c>
      <c r="L154" s="45" t="str">
        <f>IF(VLOOKUP($A154,請求書等医療機関一覧用!$B:$AO,L$5,FALSE)="○","CP","")</f>
        <v/>
      </c>
      <c r="M154" s="45" t="str">
        <f>IF(VLOOKUP($A154,請求書等医療機関一覧用!$B:$AO,M$5,FALSE)="○","JE","")</f>
        <v/>
      </c>
      <c r="N154" s="45" t="str">
        <f>IF(VLOOKUP($A154,請求書等医療機関一覧用!$B:$AO,N$5,FALSE)="○","DT","")</f>
        <v/>
      </c>
      <c r="O154" s="45" t="str">
        <f>IF(VLOOKUP($A154,請求書等医療機関一覧用!$B:$AO,O$5,FALSE)="○","ＨPV","")</f>
        <v/>
      </c>
      <c r="P154" s="45" t="str">
        <f>IF(VLOOKUP($A154,請求書等医療機関一覧用!$B:$AO,P$5,FALSE)="○","RS","")</f>
        <v/>
      </c>
      <c r="Q154" s="325" t="str">
        <f>IF(VLOOKUP($A154,請求書等医療機関一覧用!$B:$AO,Q$5,FALSE)="○","IV","")</f>
        <v/>
      </c>
      <c r="R154" s="325" t="str">
        <f>IF(VLOOKUP($A154,請求書等医療機関一覧用!$B:$AO,R$5,FALSE)="○","LAV","")</f>
        <v/>
      </c>
      <c r="S154" s="45" t="str">
        <f>IF(VLOOKUP($A154,請求書等医療機関一覧用!$B:$AO,S$5,FALSE)="○","Mu","")</f>
        <v/>
      </c>
      <c r="T154" s="45" t="str">
        <f>IF(VLOOKUP($A154,請求書等医療機関一覧用!$B:$AO,T$5,FALSE)="○","PE","")</f>
        <v/>
      </c>
      <c r="U154" s="45" t="str">
        <f>IF(VLOOKUP($A154,請求書等医療機関一覧用!$B:$AO,U$5,FALSE)="○","LZV","")</f>
        <v/>
      </c>
      <c r="V154" s="45" t="str">
        <f>IF(VLOOKUP($A154,請求書等医療機関一覧用!$B:$AO,V$5,FALSE)="○","inact","")</f>
        <v/>
      </c>
      <c r="W154" s="325" t="str">
        <f>IF(VLOOKUP($A154,請求書等医療機関一覧用!$B:$AO,W$5,FALSE)="○","F","")</f>
        <v>F</v>
      </c>
      <c r="X154" s="325" t="str">
        <f>IF(VLOOKUP($A154,請求書等医療機関一覧用!$B:$AO,X$5,FALSE)="○","HDF","")</f>
        <v/>
      </c>
      <c r="Y154" s="45" t="str">
        <f>IF(VLOOKUP($A154,請求書等医療機関一覧用!$B:$AO,Y$5,FALSE)="○","C","")</f>
        <v/>
      </c>
      <c r="Z154" s="36" t="str">
        <f>IF(VLOOKUP($A154,請求書等医療機関一覧用!$B:$BC,Z$5,FALSE)="","",VLOOKUP($A154,請求書等医療機関一覧用!$B:$BC,Z$5,FALSE))</f>
        <v/>
      </c>
      <c r="AA154">
        <f t="shared" si="6"/>
        <v>6</v>
      </c>
    </row>
    <row r="155" spans="1:28" ht="30" customHeight="1">
      <c r="A155" s="43" t="s">
        <v>564</v>
      </c>
      <c r="B155" s="35" t="str">
        <f>VLOOKUP($A155,請求書等医療機関一覧用!$B:$AR,B$5,FALSE)</f>
        <v>Tsukuba Soai Hospital</v>
      </c>
      <c r="C155" s="45" t="str">
        <f>VLOOKUP($A155,請求書等医療機関一覧用!$B:$BA,C$5,FALSE)</f>
        <v>Takasaki</v>
      </c>
      <c r="D155" s="45" t="str">
        <f>VLOOKUP($A155,請求書等医療機関一覧用!$B:$AO,D$5,FALSE)</f>
        <v>873-2511</v>
      </c>
      <c r="E155" s="45" t="str">
        <f>IF(VLOOKUP($A155,請求書等医療機関一覧用!$B:$AO,E$5,FALSE)="○","R","")</f>
        <v/>
      </c>
      <c r="F155" s="45" t="str">
        <f>IF(VLOOKUP($A155,請求書等医療機関一覧用!$B:$AO,F$5,FALSE)="○","H","")</f>
        <v/>
      </c>
      <c r="G155" s="45" t="str">
        <f>IF(VLOOKUP($A155,請求書等医療機関一覧用!$B:$AO,G$5,FALSE)="○","P","")</f>
        <v/>
      </c>
      <c r="H155" s="45" t="str">
        <f>IF(VLOOKUP($A155,請求書等医療機関一覧用!$B:$AO,H$5,FALSE)="○","B","")</f>
        <v/>
      </c>
      <c r="I155" s="45" t="str">
        <f>IF(VLOOKUP($A155,請求書等医療機関一覧用!$B:$AO,I$5,FALSE)="○","5/1","")</f>
        <v/>
      </c>
      <c r="J155" s="45" t="str">
        <f>IF(VLOOKUP($A155,請求書等医療機関一覧用!$B:$AO,J$5,FALSE)="○","BCG","")</f>
        <v/>
      </c>
      <c r="K155" s="45" t="str">
        <f>IF(VLOOKUP($A155,請求書等医療機関一覧用!$B:$AO,K$5,FALSE)="○","MR","")</f>
        <v/>
      </c>
      <c r="L155" s="45" t="str">
        <f>IF(VLOOKUP($A155,請求書等医療機関一覧用!$B:$AO,L$5,FALSE)="○","CP","")</f>
        <v/>
      </c>
      <c r="M155" s="45" t="str">
        <f>IF(VLOOKUP($A155,請求書等医療機関一覧用!$B:$AO,M$5,FALSE)="○","JE","")</f>
        <v/>
      </c>
      <c r="N155" s="45" t="str">
        <f>IF(VLOOKUP($A155,請求書等医療機関一覧用!$B:$AO,N$5,FALSE)="○","DT","")</f>
        <v/>
      </c>
      <c r="O155" s="45" t="str">
        <f>IF(VLOOKUP($A155,請求書等医療機関一覧用!$B:$AO,O$5,FALSE)="○","ＨPV","")</f>
        <v/>
      </c>
      <c r="P155" s="45" t="str">
        <f>IF(VLOOKUP($A155,請求書等医療機関一覧用!$B:$AO,P$5,FALSE)="○","RS","")</f>
        <v/>
      </c>
      <c r="Q155" s="325" t="str">
        <f>IF(VLOOKUP($A155,請求書等医療機関一覧用!$B:$AO,Q$5,FALSE)="○","IV","")</f>
        <v/>
      </c>
      <c r="R155" s="325" t="str">
        <f>IF(VLOOKUP($A155,請求書等医療機関一覧用!$B:$AO,R$5,FALSE)="○","LAV","")</f>
        <v/>
      </c>
      <c r="S155" s="45" t="str">
        <f>IF(VLOOKUP($A155,請求書等医療機関一覧用!$B:$AO,S$5,FALSE)="○","Mu","")</f>
        <v/>
      </c>
      <c r="T155" s="45" t="str">
        <f>IF(VLOOKUP($A155,請求書等医療機関一覧用!$B:$AO,T$5,FALSE)="○","PE","")</f>
        <v>PE</v>
      </c>
      <c r="U155" s="45" t="str">
        <f>IF(VLOOKUP($A155,請求書等医療機関一覧用!$B:$AO,U$5,FALSE)="○","LZV","")</f>
        <v/>
      </c>
      <c r="V155" s="45" t="str">
        <f>IF(VLOOKUP($A155,請求書等医療機関一覧用!$B:$AO,V$5,FALSE)="○","inact","")</f>
        <v>inact</v>
      </c>
      <c r="W155" s="325" t="str">
        <f>IF(VLOOKUP($A155,請求書等医療機関一覧用!$B:$AO,W$5,FALSE)="○","F","")</f>
        <v>F</v>
      </c>
      <c r="X155" s="325" t="str">
        <f>IF(VLOOKUP($A155,請求書等医療機関一覧用!$B:$AO,X$5,FALSE)="○","HDF","")</f>
        <v>HDF</v>
      </c>
      <c r="Y155" s="45" t="str">
        <f>IF(VLOOKUP($A155,請求書等医療機関一覧用!$B:$AO,Y$5,FALSE)="○","C","")</f>
        <v>C</v>
      </c>
      <c r="Z155" s="36" t="str">
        <f>IF(VLOOKUP($A155,請求書等医療機関一覧用!$B:$BC,Z$5,FALSE)="","",VLOOKUP($A155,請求書等医療機関一覧用!$B:$BC,Z$5,FALSE))</f>
        <v/>
      </c>
      <c r="AA155">
        <f t="shared" si="6"/>
        <v>7</v>
      </c>
    </row>
    <row r="156" spans="1:28" ht="30" customHeight="1">
      <c r="A156" s="43" t="s">
        <v>570</v>
      </c>
      <c r="B156" s="35" t="str">
        <f>VLOOKUP($A156,請求書等医療機関一覧用!$B:$AR,B$5,FALSE)</f>
        <v>Tsukuba Heart Clinic</v>
      </c>
      <c r="C156" s="45" t="str">
        <f>VLOOKUP($A156,請求書等医療機関一覧用!$B:$BA,C$5,FALSE)</f>
        <v>Takamihara</v>
      </c>
      <c r="D156" s="45" t="str">
        <f>VLOOKUP($A156,請求書等医療機関一覧用!$B:$AO,D$5,FALSE)</f>
        <v>893-5190</v>
      </c>
      <c r="E156" s="45" t="str">
        <f>IF(VLOOKUP($A156,請求書等医療機関一覧用!$B:$AO,E$5,FALSE)="○","R","")</f>
        <v/>
      </c>
      <c r="F156" s="45" t="str">
        <f>IF(VLOOKUP($A156,請求書等医療機関一覧用!$B:$AO,F$5,FALSE)="○","H","")</f>
        <v/>
      </c>
      <c r="G156" s="45" t="str">
        <f>IF(VLOOKUP($A156,請求書等医療機関一覧用!$B:$AO,G$5,FALSE)="○","P","")</f>
        <v/>
      </c>
      <c r="H156" s="45" t="str">
        <f>IF(VLOOKUP($A156,請求書等医療機関一覧用!$B:$AO,H$5,FALSE)="○","B","")</f>
        <v/>
      </c>
      <c r="I156" s="45" t="str">
        <f>IF(VLOOKUP($A156,請求書等医療機関一覧用!$B:$AO,I$5,FALSE)="○","5/1","")</f>
        <v/>
      </c>
      <c r="J156" s="45" t="str">
        <f>IF(VLOOKUP($A156,請求書等医療機関一覧用!$B:$AO,J$5,FALSE)="○","BCG","")</f>
        <v/>
      </c>
      <c r="K156" s="45" t="str">
        <f>IF(VLOOKUP($A156,請求書等医療機関一覧用!$B:$AO,K$5,FALSE)="○","MR","")</f>
        <v/>
      </c>
      <c r="L156" s="45" t="str">
        <f>IF(VLOOKUP($A156,請求書等医療機関一覧用!$B:$AO,L$5,FALSE)="○","CP","")</f>
        <v/>
      </c>
      <c r="M156" s="45" t="str">
        <f>IF(VLOOKUP($A156,請求書等医療機関一覧用!$B:$AO,M$5,FALSE)="○","JE","")</f>
        <v/>
      </c>
      <c r="N156" s="45" t="str">
        <f>IF(VLOOKUP($A156,請求書等医療機関一覧用!$B:$AO,N$5,FALSE)="○","DT","")</f>
        <v/>
      </c>
      <c r="O156" s="45" t="str">
        <f>IF(VLOOKUP($A156,請求書等医療機関一覧用!$B:$AO,O$5,FALSE)="○","ＨPV","")</f>
        <v/>
      </c>
      <c r="P156" s="45" t="str">
        <f>IF(VLOOKUP($A156,請求書等医療機関一覧用!$B:$AO,P$5,FALSE)="○","RS","")</f>
        <v/>
      </c>
      <c r="Q156" s="325" t="str">
        <f>IF(VLOOKUP($A156,請求書等医療機関一覧用!$B:$AO,Q$5,FALSE)="○","IV","")</f>
        <v>IV</v>
      </c>
      <c r="R156" s="325" t="str">
        <f>IF(VLOOKUP($A156,請求書等医療機関一覧用!$B:$AO,R$5,FALSE)="○","LAV","")</f>
        <v/>
      </c>
      <c r="S156" s="45" t="str">
        <f>IF(VLOOKUP($A156,請求書等医療機関一覧用!$B:$AO,S$5,FALSE)="○","Mu","")</f>
        <v/>
      </c>
      <c r="T156" s="45" t="str">
        <f>IF(VLOOKUP($A156,請求書等医療機関一覧用!$B:$AO,T$5,FALSE)="○","PE","")</f>
        <v>PE</v>
      </c>
      <c r="U156" s="45" t="str">
        <f>IF(VLOOKUP($A156,請求書等医療機関一覧用!$B:$AO,U$5,FALSE)="○","LZV","")</f>
        <v>LZV</v>
      </c>
      <c r="V156" s="45" t="str">
        <f>IF(VLOOKUP($A156,請求書等医療機関一覧用!$B:$AO,V$5,FALSE)="○","inact","")</f>
        <v>inact</v>
      </c>
      <c r="W156" s="325" t="str">
        <f>IF(VLOOKUP($A156,請求書等医療機関一覧用!$B:$AO,W$5,FALSE)="○","F","")</f>
        <v>F</v>
      </c>
      <c r="X156" s="325" t="str">
        <f>IF(VLOOKUP($A156,請求書等医療機関一覧用!$B:$AO,X$5,FALSE)="○","HDF","")</f>
        <v>HDF</v>
      </c>
      <c r="Y156" s="45" t="str">
        <f>IF(VLOOKUP($A156,請求書等医療機関一覧用!$B:$AO,Y$5,FALSE)="○","C","")</f>
        <v>C</v>
      </c>
      <c r="Z156" s="36" t="str">
        <f>IF(VLOOKUP($A156,請求書等医療機関一覧用!$B:$BC,Z$5,FALSE)="","",VLOOKUP($A156,請求書等医療機関一覧用!$B:$BC,Z$5,FALSE))</f>
        <v/>
      </c>
      <c r="AA156">
        <f t="shared" si="6"/>
        <v>8</v>
      </c>
    </row>
    <row r="157" spans="1:28" ht="30" customHeight="1">
      <c r="B157" s="683" t="s">
        <v>1950</v>
      </c>
      <c r="C157" s="684"/>
      <c r="D157" s="684"/>
      <c r="E157" s="684"/>
      <c r="F157" s="684"/>
      <c r="G157" s="684"/>
      <c r="H157" s="684"/>
      <c r="I157" s="684"/>
      <c r="J157" s="684"/>
      <c r="K157" s="684"/>
      <c r="L157" s="684"/>
      <c r="M157" s="684"/>
      <c r="N157" s="684"/>
      <c r="O157" s="684"/>
      <c r="P157" s="684"/>
      <c r="Q157" s="684"/>
      <c r="R157" s="684"/>
      <c r="S157" s="684"/>
      <c r="T157" s="684"/>
      <c r="U157" s="684"/>
      <c r="V157" s="684"/>
      <c r="W157" s="684"/>
      <c r="X157" s="684"/>
      <c r="Y157" s="684"/>
      <c r="Z157" s="685"/>
      <c r="AB157" t="s">
        <v>972</v>
      </c>
    </row>
    <row r="158" spans="1:28" ht="30" customHeight="1">
      <c r="A158" s="43" t="s">
        <v>990</v>
      </c>
      <c r="B158" s="35" t="str">
        <f>VLOOKUP($A158,請求書等医療機関一覧用!$B:$AR,B$5,FALSE)</f>
        <v xml:space="preserve">MED AGRI CLINIC Tsukubamirai </v>
      </c>
      <c r="C158" s="45" t="str">
        <f>VLOOKUP($A158,請求書等医療機関一覧用!$B:$BA,C$5,FALSE)</f>
        <v>Tsukubamirai</v>
      </c>
      <c r="D158" s="45" t="str">
        <f>VLOOKUP($A158,請求書等医療機関一覧用!$B:$AO,D$5,FALSE)</f>
        <v>0297-38-8578</v>
      </c>
      <c r="E158" s="45" t="str">
        <f>IF(VLOOKUP($A158,請求書等医療機関一覧用!$B:$AO,E$5,FALSE)="○","R","")</f>
        <v/>
      </c>
      <c r="F158" s="45" t="str">
        <f>IF(VLOOKUP($A158,請求書等医療機関一覧用!$B:$AO,F$5,FALSE)="○","H","")</f>
        <v/>
      </c>
      <c r="G158" s="45" t="str">
        <f>IF(VLOOKUP($A158,請求書等医療機関一覧用!$B:$AO,G$5,FALSE)="○","P","")</f>
        <v/>
      </c>
      <c r="H158" s="45" t="str">
        <f>IF(VLOOKUP($A158,請求書等医療機関一覧用!$B:$AO,H$5,FALSE)="○","B","")</f>
        <v/>
      </c>
      <c r="I158" s="45" t="str">
        <f>IF(VLOOKUP($A158,請求書等医療機関一覧用!$B:$AO,I$5,FALSE)="○","5/1","")</f>
        <v/>
      </c>
      <c r="J158" s="45" t="str">
        <f>IF(VLOOKUP($A158,請求書等医療機関一覧用!$B:$AO,J$5,FALSE)="○","BCG","")</f>
        <v/>
      </c>
      <c r="K158" s="45" t="str">
        <f>IF(VLOOKUP($A158,請求書等医療機関一覧用!$B:$AO,K$5,FALSE)="○","MR","")</f>
        <v/>
      </c>
      <c r="L158" s="45" t="str">
        <f>IF(VLOOKUP($A158,請求書等医療機関一覧用!$B:$AO,L$5,FALSE)="○","CP","")</f>
        <v/>
      </c>
      <c r="M158" s="45" t="str">
        <f>IF(VLOOKUP($A158,請求書等医療機関一覧用!$B:$AO,M$5,FALSE)="○","JE","")</f>
        <v/>
      </c>
      <c r="N158" s="45" t="str">
        <f>IF(VLOOKUP($A158,請求書等医療機関一覧用!$B:$AO,N$5,FALSE)="○","DT","")</f>
        <v/>
      </c>
      <c r="O158" s="45" t="str">
        <f>IF(VLOOKUP($A158,請求書等医療機関一覧用!$B:$AO,O$5,FALSE)="○","ＨPV","")</f>
        <v/>
      </c>
      <c r="P158" s="45" t="str">
        <f>IF(VLOOKUP($A158,請求書等医療機関一覧用!$B:$AO,P$5,FALSE)="○","RS","")</f>
        <v/>
      </c>
      <c r="Q158" s="325" t="str">
        <f>IF(VLOOKUP($A158,請求書等医療機関一覧用!$B:$AO,Q$5,FALSE)="○","IVF","")</f>
        <v>IVF</v>
      </c>
      <c r="R158" s="325" t="str">
        <f>IF(VLOOKUP($A158,請求書等医療機関一覧用!$B:$AO,R$5,FALSE)="○","LAV","")</f>
        <v/>
      </c>
      <c r="S158" s="45" t="str">
        <f>IF(VLOOKUP($A158,請求書等医療機関一覧用!$B:$AO,S$5,FALSE)="○","Mu","")</f>
        <v/>
      </c>
      <c r="T158" s="45" t="str">
        <f>IF(VLOOKUP($A158,請求書等医療機関一覧用!$B:$AO,T$5,FALSE)="○","PE","")</f>
        <v>PE</v>
      </c>
      <c r="U158" s="45" t="str">
        <f>IF(VLOOKUP($A158,請求書等医療機関一覧用!$B:$AO,U$5,FALSE)="○","LZV","")</f>
        <v>LZV</v>
      </c>
      <c r="V158" s="45" t="str">
        <f>IF(VLOOKUP($A158,請求書等医療機関一覧用!$B:$AO,V$5,FALSE)="○","inact","")</f>
        <v>inact</v>
      </c>
      <c r="W158" s="325" t="str">
        <f>IF(VLOOKUP($A158,請求書等医療機関一覧用!$B:$AO,W$5,FALSE)="○","F","")</f>
        <v>F</v>
      </c>
      <c r="X158" s="325" t="str">
        <f>IF(VLOOKUP($A158,請求書等医療機関一覧用!$B:$AO,X$5,FALSE)="○","HDF","")</f>
        <v>HDF</v>
      </c>
      <c r="Y158" s="45" t="str">
        <f>IF(VLOOKUP($A158,請求書等医療機関一覧用!$B:$AO,Y$5,FALSE)="○","C","")</f>
        <v>C</v>
      </c>
      <c r="Z158" s="36" t="str">
        <f>IF(VLOOKUP($A158,請求書等医療機関一覧用!$B:$BC,Z$5,FALSE)="","",VLOOKUP($A158,請求書等医療機関一覧用!$B:$BC,Z$5,FALSE))</f>
        <v/>
      </c>
      <c r="AA158">
        <f t="shared" ref="AA158:AA171" si="7">ROW()-MATCH("◆",AB:AB,0)</f>
        <v>1</v>
      </c>
    </row>
    <row r="159" spans="1:28" ht="30" customHeight="1">
      <c r="A159" s="43" t="s">
        <v>487</v>
      </c>
      <c r="B159" s="35" t="str">
        <f>VLOOKUP($A159,請求書等医療機関一覧用!$B:$AR,B$5,FALSE)</f>
        <v>Arima Dermatology Clinic</v>
      </c>
      <c r="C159" s="45" t="str">
        <f>VLOOKUP($A159,請求書等医療機関一覧用!$B:$BA,C$5,FALSE)</f>
        <v>Tsukubamirai</v>
      </c>
      <c r="D159" s="45" t="str">
        <f>VLOOKUP($A159,請求書等医療機関一覧用!$B:$AO,D$5,FALSE)</f>
        <v>0297-38-6116</v>
      </c>
      <c r="E159" s="45" t="str">
        <f>IF(VLOOKUP($A159,請求書等医療機関一覧用!$B:$AO,E$5,FALSE)="○","R","")</f>
        <v/>
      </c>
      <c r="F159" s="45" t="str">
        <f>IF(VLOOKUP($A159,請求書等医療機関一覧用!$B:$AO,F$5,FALSE)="○","H","")</f>
        <v/>
      </c>
      <c r="G159" s="45" t="str">
        <f>IF(VLOOKUP($A159,請求書等医療機関一覧用!$B:$AO,G$5,FALSE)="○","P","")</f>
        <v/>
      </c>
      <c r="H159" s="45" t="str">
        <f>IF(VLOOKUP($A159,請求書等医療機関一覧用!$B:$AO,H$5,FALSE)="○","B","")</f>
        <v/>
      </c>
      <c r="I159" s="45" t="str">
        <f>IF(VLOOKUP($A159,請求書等医療機関一覧用!$B:$AO,I$5,FALSE)="○","5/1","")</f>
        <v/>
      </c>
      <c r="J159" s="45" t="str">
        <f>IF(VLOOKUP($A159,請求書等医療機関一覧用!$B:$AO,J$5,FALSE)="○","BCG","")</f>
        <v/>
      </c>
      <c r="K159" s="45" t="str">
        <f>IF(VLOOKUP($A159,請求書等医療機関一覧用!$B:$AO,K$5,FALSE)="○","MR","")</f>
        <v/>
      </c>
      <c r="L159" s="45" t="str">
        <f>IF(VLOOKUP($A159,請求書等医療機関一覧用!$B:$AO,L$5,FALSE)="○","CP","")</f>
        <v/>
      </c>
      <c r="M159" s="45" t="str">
        <f>IF(VLOOKUP($A159,請求書等医療機関一覧用!$B:$AO,M$5,FALSE)="○","JE","")</f>
        <v/>
      </c>
      <c r="N159" s="45" t="str">
        <f>IF(VLOOKUP($A159,請求書等医療機関一覧用!$B:$AO,N$5,FALSE)="○","DT","")</f>
        <v/>
      </c>
      <c r="O159" s="45" t="str">
        <f>IF(VLOOKUP($A159,請求書等医療機関一覧用!$B:$AO,O$5,FALSE)="○","ＨPV","")</f>
        <v/>
      </c>
      <c r="P159" s="45" t="str">
        <f>IF(VLOOKUP($A159,請求書等医療機関一覧用!$B:$AO,P$5,FALSE)="○","RS","")</f>
        <v/>
      </c>
      <c r="Q159" s="325" t="str">
        <f>IF(VLOOKUP($A159,請求書等医療機関一覧用!$B:$AO,Q$5,FALSE)="○","IVF","")</f>
        <v>IVF</v>
      </c>
      <c r="R159" s="325" t="str">
        <f>IF(VLOOKUP($A159,請求書等医療機関一覧用!$B:$AO,R$5,FALSE)="○","LAV","")</f>
        <v>LAV</v>
      </c>
      <c r="S159" s="45" t="str">
        <f>IF(VLOOKUP($A159,請求書等医療機関一覧用!$B:$AO,S$5,FALSE)="○","Mu","")</f>
        <v/>
      </c>
      <c r="T159" s="45" t="str">
        <f>IF(VLOOKUP($A159,請求書等医療機関一覧用!$B:$AO,T$5,FALSE)="○","PE","")</f>
        <v/>
      </c>
      <c r="U159" s="45" t="str">
        <f>IF(VLOOKUP($A159,請求書等医療機関一覧用!$B:$AO,U$5,FALSE)="○","LZV","")</f>
        <v>LZV</v>
      </c>
      <c r="V159" s="45" t="str">
        <f>IF(VLOOKUP($A159,請求書等医療機関一覧用!$B:$AO,V$5,FALSE)="○","inact","")</f>
        <v>inact</v>
      </c>
      <c r="W159" s="325" t="str">
        <f>IF(VLOOKUP($A159,請求書等医療機関一覧用!$B:$AO,W$5,FALSE)="○","F","")</f>
        <v>F</v>
      </c>
      <c r="X159" s="325" t="str">
        <f>IF(VLOOKUP($A159,請求書等医療機関一覧用!$B:$AO,X$5,FALSE)="○","HDF","")</f>
        <v>HDF</v>
      </c>
      <c r="Y159" s="45" t="str">
        <f>IF(VLOOKUP($A159,請求書等医療機関一覧用!$B:$AO,Y$5,FALSE)="○","C","")</f>
        <v/>
      </c>
      <c r="Z159" s="36" t="str">
        <f>IF(VLOOKUP($A159,請求書等医療機関一覧用!$B:$BC,Z$5,FALSE)="","",VLOOKUP($A159,請求書等医療機関一覧用!$B:$BC,Z$5,FALSE))</f>
        <v/>
      </c>
      <c r="AA159">
        <f t="shared" si="7"/>
        <v>2</v>
      </c>
    </row>
    <row r="160" spans="1:28" ht="30" customHeight="1">
      <c r="A160" s="43" t="s">
        <v>492</v>
      </c>
      <c r="B160" s="35" t="str">
        <f>VLOOKUP($A160,請求書等医療機関一覧用!$B:$AR,B$5,FALSE)</f>
        <v>Ishikawa E.N.T. Clinic</v>
      </c>
      <c r="C160" s="45" t="str">
        <f>VLOOKUP($A160,請求書等医療機関一覧用!$B:$BA,C$5,FALSE)</f>
        <v>Tsukubamirai</v>
      </c>
      <c r="D160" s="45" t="str">
        <f>VLOOKUP($A160,請求書等医療機関一覧用!$B:$AO,D$5,FALSE)</f>
        <v>0297-57-8733</v>
      </c>
      <c r="E160" s="45" t="str">
        <f>IF(VLOOKUP($A160,請求書等医療機関一覧用!$B:$AO,E$5,FALSE)="○","R","")</f>
        <v/>
      </c>
      <c r="F160" s="45" t="str">
        <f>IF(VLOOKUP($A160,請求書等医療機関一覧用!$B:$AO,F$5,FALSE)="○","H","")</f>
        <v/>
      </c>
      <c r="G160" s="45" t="str">
        <f>IF(VLOOKUP($A160,請求書等医療機関一覧用!$B:$AO,G$5,FALSE)="○","P","")</f>
        <v/>
      </c>
      <c r="H160" s="45" t="str">
        <f>IF(VLOOKUP($A160,請求書等医療機関一覧用!$B:$AO,H$5,FALSE)="○","B","")</f>
        <v/>
      </c>
      <c r="I160" s="45" t="str">
        <f>IF(VLOOKUP($A160,請求書等医療機関一覧用!$B:$AO,I$5,FALSE)="○","5/1","")</f>
        <v/>
      </c>
      <c r="J160" s="45" t="str">
        <f>IF(VLOOKUP($A160,請求書等医療機関一覧用!$B:$AO,J$5,FALSE)="○","BCG","")</f>
        <v/>
      </c>
      <c r="K160" s="45" t="str">
        <f>IF(VLOOKUP($A160,請求書等医療機関一覧用!$B:$AO,K$5,FALSE)="○","MR","")</f>
        <v/>
      </c>
      <c r="L160" s="45" t="str">
        <f>IF(VLOOKUP($A160,請求書等医療機関一覧用!$B:$AO,L$5,FALSE)="○","CP","")</f>
        <v/>
      </c>
      <c r="M160" s="45" t="str">
        <f>IF(VLOOKUP($A160,請求書等医療機関一覧用!$B:$AO,M$5,FALSE)="○","JE","")</f>
        <v/>
      </c>
      <c r="N160" s="45" t="str">
        <f>IF(VLOOKUP($A160,請求書等医療機関一覧用!$B:$AO,N$5,FALSE)="○","DT","")</f>
        <v/>
      </c>
      <c r="O160" s="45" t="str">
        <f>IF(VLOOKUP($A160,請求書等医療機関一覧用!$B:$AO,O$5,FALSE)="○","ＨPV","")</f>
        <v/>
      </c>
      <c r="P160" s="45" t="str">
        <f>IF(VLOOKUP($A160,請求書等医療機関一覧用!$B:$AO,P$5,FALSE)="○","RS","")</f>
        <v/>
      </c>
      <c r="Q160" s="325" t="str">
        <f>IF(VLOOKUP($A160,請求書等医療機関一覧用!$B:$AO,Q$5,FALSE)="○","IVF","")</f>
        <v>IVF</v>
      </c>
      <c r="R160" s="325" t="str">
        <f>IF(VLOOKUP($A160,請求書等医療機関一覧用!$B:$AO,R$5,FALSE)="○","LAV","")</f>
        <v/>
      </c>
      <c r="S160" s="45" t="str">
        <f>IF(VLOOKUP($A160,請求書等医療機関一覧用!$B:$AO,S$5,FALSE)="○","Mu","")</f>
        <v/>
      </c>
      <c r="T160" s="45" t="str">
        <f>IF(VLOOKUP($A160,請求書等医療機関一覧用!$B:$AO,T$5,FALSE)="○","PE","")</f>
        <v/>
      </c>
      <c r="U160" s="45" t="str">
        <f>IF(VLOOKUP($A160,請求書等医療機関一覧用!$B:$AO,U$5,FALSE)="○","LZV","")</f>
        <v/>
      </c>
      <c r="V160" s="45" t="str">
        <f>IF(VLOOKUP($A160,請求書等医療機関一覧用!$B:$AO,V$5,FALSE)="○","inact","")</f>
        <v/>
      </c>
      <c r="W160" s="325" t="str">
        <f>IF(VLOOKUP($A160,請求書等医療機関一覧用!$B:$AO,W$5,FALSE)="○","F","")</f>
        <v>F</v>
      </c>
      <c r="X160" s="325" t="str">
        <f>IF(VLOOKUP($A160,請求書等医療機関一覧用!$B:$AO,X$5,FALSE)="○","HDF","")</f>
        <v>HDF</v>
      </c>
      <c r="Y160" s="45" t="str">
        <f>IF(VLOOKUP($A160,請求書等医療機関一覧用!$B:$AO,Y$5,FALSE)="○","C","")</f>
        <v/>
      </c>
      <c r="Z160" s="36" t="str">
        <f>IF(VLOOKUP($A160,請求書等医療機関一覧用!$B:$BC,Z$5,FALSE)="","",VLOOKUP($A160,請求書等医療機関一覧用!$B:$BC,Z$5,FALSE))</f>
        <v/>
      </c>
      <c r="AA160">
        <f t="shared" si="7"/>
        <v>3</v>
      </c>
    </row>
    <row r="161" spans="1:27" ht="30" customHeight="1">
      <c r="A161" s="43" t="s">
        <v>513</v>
      </c>
      <c r="B161" s="35" t="str">
        <f>VLOOKUP($A161,請求書等医療機関一覧用!$B:$AR,B$5,FALSE)</f>
        <v>Kano Orthopedics</v>
      </c>
      <c r="C161" s="45" t="str">
        <f>VLOOKUP($A161,請求書等医療機関一覧用!$B:$BA,C$5,FALSE)</f>
        <v>Tsuchiura</v>
      </c>
      <c r="D161" s="45" t="str">
        <f>VLOOKUP($A161,請求書等医療機関一覧用!$B:$AO,D$5,FALSE)</f>
        <v>843-6050</v>
      </c>
      <c r="E161" s="45" t="str">
        <f>IF(VLOOKUP($A161,請求書等医療機関一覧用!$B:$AO,E$5,FALSE)="○","R","")</f>
        <v/>
      </c>
      <c r="F161" s="45" t="str">
        <f>IF(VLOOKUP($A161,請求書等医療機関一覧用!$B:$AO,F$5,FALSE)="○","H","")</f>
        <v/>
      </c>
      <c r="G161" s="45" t="str">
        <f>IF(VLOOKUP($A161,請求書等医療機関一覧用!$B:$AO,G$5,FALSE)="○","P","")</f>
        <v/>
      </c>
      <c r="H161" s="45" t="str">
        <f>IF(VLOOKUP($A161,請求書等医療機関一覧用!$B:$AO,H$5,FALSE)="○","B","")</f>
        <v/>
      </c>
      <c r="I161" s="45" t="str">
        <f>IF(VLOOKUP($A161,請求書等医療機関一覧用!$B:$AO,I$5,FALSE)="○","5/1","")</f>
        <v/>
      </c>
      <c r="J161" s="45" t="str">
        <f>IF(VLOOKUP($A161,請求書等医療機関一覧用!$B:$AO,J$5,FALSE)="○","BCG","")</f>
        <v/>
      </c>
      <c r="K161" s="45" t="str">
        <f>IF(VLOOKUP($A161,請求書等医療機関一覧用!$B:$AO,K$5,FALSE)="○","MR","")</f>
        <v/>
      </c>
      <c r="L161" s="45" t="str">
        <f>IF(VLOOKUP($A161,請求書等医療機関一覧用!$B:$AO,L$5,FALSE)="○","CP","")</f>
        <v/>
      </c>
      <c r="M161" s="45" t="str">
        <f>IF(VLOOKUP($A161,請求書等医療機関一覧用!$B:$AO,M$5,FALSE)="○","JE","")</f>
        <v/>
      </c>
      <c r="N161" s="45" t="str">
        <f>IF(VLOOKUP($A161,請求書等医療機関一覧用!$B:$AO,N$5,FALSE)="○","DT","")</f>
        <v/>
      </c>
      <c r="O161" s="45" t="str">
        <f>IF(VLOOKUP($A161,請求書等医療機関一覧用!$B:$AO,O$5,FALSE)="○","ＨPV","")</f>
        <v/>
      </c>
      <c r="P161" s="45" t="str">
        <f>IF(VLOOKUP($A161,請求書等医療機関一覧用!$B:$AO,P$5,FALSE)="○","RS","")</f>
        <v/>
      </c>
      <c r="Q161" s="325" t="str">
        <f>IF(VLOOKUP($A161,請求書等医療機関一覧用!$B:$AO,Q$5,FALSE)="○","IVF","")</f>
        <v/>
      </c>
      <c r="R161" s="325" t="str">
        <f>IF(VLOOKUP($A161,請求書等医療機関一覧用!$B:$AO,R$5,FALSE)="○","LAV","")</f>
        <v/>
      </c>
      <c r="S161" s="45" t="str">
        <f>IF(VLOOKUP($A161,請求書等医療機関一覧用!$B:$AO,S$5,FALSE)="○","Mu","")</f>
        <v/>
      </c>
      <c r="T161" s="45" t="str">
        <f>IF(VLOOKUP($A161,請求書等医療機関一覧用!$B:$AO,T$5,FALSE)="○","PE","")</f>
        <v>PE</v>
      </c>
      <c r="U161" s="45" t="str">
        <f>IF(VLOOKUP($A161,請求書等医療機関一覧用!$B:$AO,U$5,FALSE)="○","LZV","")</f>
        <v/>
      </c>
      <c r="V161" s="45" t="str">
        <f>IF(VLOOKUP($A161,請求書等医療機関一覧用!$B:$AO,V$5,FALSE)="○","inact","")</f>
        <v/>
      </c>
      <c r="W161" s="325" t="str">
        <f>IF(VLOOKUP($A161,請求書等医療機関一覧用!$B:$AO,W$5,FALSE)="○","F","")</f>
        <v>F</v>
      </c>
      <c r="X161" s="325" t="str">
        <f>IF(VLOOKUP($A161,請求書等医療機関一覧用!$B:$AO,X$5,FALSE)="○","HDF","")</f>
        <v>HDF</v>
      </c>
      <c r="Y161" s="45" t="str">
        <f>IF(VLOOKUP($A161,請求書等医療機関一覧用!$B:$AO,Y$5,FALSE)="○","C","")</f>
        <v>C</v>
      </c>
      <c r="Z161" s="36" t="str">
        <f>IF(VLOOKUP($A161,請求書等医療機関一覧用!$B:$BC,Z$5,FALSE)="","",VLOOKUP($A161,請求書等医療機関一覧用!$B:$BC,Z$5,FALSE))</f>
        <v/>
      </c>
      <c r="AA161">
        <f t="shared" si="7"/>
        <v>4</v>
      </c>
    </row>
    <row r="162" spans="1:27" ht="30" customHeight="1">
      <c r="A162" s="43" t="s">
        <v>575</v>
      </c>
      <c r="B162" s="35" t="str">
        <f>VLOOKUP($A162,請求書等医療機関一覧用!$B:$AR,B$5,FALSE)</f>
        <v>Tsukubamirai Endo Ladies Clinic</v>
      </c>
      <c r="C162" s="45" t="str">
        <f>VLOOKUP($A162,請求書等医療機関一覧用!$B:$BA,C$5,FALSE)</f>
        <v>Tsukubamirai</v>
      </c>
      <c r="D162" s="45" t="str">
        <f>VLOOKUP($A162,請求書等医療機関一覧用!$B:$AO,D$5,FALSE)</f>
        <v>0297-47-2055</v>
      </c>
      <c r="E162" s="45" t="str">
        <f>IF(VLOOKUP($A162,請求書等医療機関一覧用!$B:$AO,E$5,FALSE)="○","R","")</f>
        <v/>
      </c>
      <c r="F162" s="45" t="str">
        <f>IF(VLOOKUP($A162,請求書等医療機関一覧用!$B:$AO,F$5,FALSE)="○","H","")</f>
        <v/>
      </c>
      <c r="G162" s="45" t="str">
        <f>IF(VLOOKUP($A162,請求書等医療機関一覧用!$B:$AO,G$5,FALSE)="○","P","")</f>
        <v/>
      </c>
      <c r="H162" s="45" t="str">
        <f>IF(VLOOKUP($A162,請求書等医療機関一覧用!$B:$AO,H$5,FALSE)="○","B","")</f>
        <v/>
      </c>
      <c r="I162" s="45" t="str">
        <f>IF(VLOOKUP($A162,請求書等医療機関一覧用!$B:$AO,I$5,FALSE)="○","5/1","")</f>
        <v/>
      </c>
      <c r="J162" s="45" t="str">
        <f>IF(VLOOKUP($A162,請求書等医療機関一覧用!$B:$AO,J$5,FALSE)="○","BCG","")</f>
        <v/>
      </c>
      <c r="K162" s="45" t="str">
        <f>IF(VLOOKUP($A162,請求書等医療機関一覧用!$B:$AO,K$5,FALSE)="○","MR","")</f>
        <v/>
      </c>
      <c r="L162" s="45" t="str">
        <f>IF(VLOOKUP($A162,請求書等医療機関一覧用!$B:$AO,L$5,FALSE)="○","CP","")</f>
        <v/>
      </c>
      <c r="M162" s="45" t="str">
        <f>IF(VLOOKUP($A162,請求書等医療機関一覧用!$B:$AO,M$5,FALSE)="○","JE","")</f>
        <v/>
      </c>
      <c r="N162" s="45" t="str">
        <f>IF(VLOOKUP($A162,請求書等医療機関一覧用!$B:$AO,N$5,FALSE)="○","DT","")</f>
        <v/>
      </c>
      <c r="O162" s="45" t="str">
        <f>IF(VLOOKUP($A162,請求書等医療機関一覧用!$B:$AO,O$5,FALSE)="○","ＨPV","")</f>
        <v>ＨPV</v>
      </c>
      <c r="P162" s="45" t="str">
        <f>IF(VLOOKUP($A162,請求書等医療機関一覧用!$B:$AO,P$5,FALSE)="○","RS","")</f>
        <v>RS</v>
      </c>
      <c r="Q162" s="325" t="str">
        <f>IF(VLOOKUP($A162,請求書等医療機関一覧用!$B:$AO,Q$5,FALSE)="○","IVF","")</f>
        <v/>
      </c>
      <c r="R162" s="325" t="str">
        <f>IF(VLOOKUP($A162,請求書等医療機関一覧用!$B:$AO,R$5,FALSE)="○","LAV","")</f>
        <v/>
      </c>
      <c r="S162" s="45" t="str">
        <f>IF(VLOOKUP($A162,請求書等医療機関一覧用!$B:$AO,S$5,FALSE)="○","Mu","")</f>
        <v/>
      </c>
      <c r="T162" s="45" t="str">
        <f>IF(VLOOKUP($A162,請求書等医療機関一覧用!$B:$AO,T$5,FALSE)="○","PE","")</f>
        <v/>
      </c>
      <c r="U162" s="45" t="str">
        <f>IF(VLOOKUP($A162,請求書等医療機関一覧用!$B:$AO,U$5,FALSE)="○","LZV","")</f>
        <v/>
      </c>
      <c r="V162" s="45" t="str">
        <f>IF(VLOOKUP($A162,請求書等医療機関一覧用!$B:$AO,V$5,FALSE)="○","inact","")</f>
        <v/>
      </c>
      <c r="W162" s="325" t="str">
        <f>IF(VLOOKUP($A162,請求書等医療機関一覧用!$B:$AO,W$5,FALSE)="○","F","")</f>
        <v/>
      </c>
      <c r="X162" s="325" t="str">
        <f>IF(VLOOKUP($A162,請求書等医療機関一覧用!$B:$AO,X$5,FALSE)="○","HDF","")</f>
        <v/>
      </c>
      <c r="Y162" s="45" t="str">
        <f>IF(VLOOKUP($A162,請求書等医療機関一覧用!$B:$AO,Y$5,FALSE)="○","C","")</f>
        <v/>
      </c>
      <c r="Z162" s="36" t="str">
        <f>IF(VLOOKUP($A162,請求書等医療機関一覧用!$B:$BC,Z$5,FALSE)="","",VLOOKUP($A162,請求書等医療機関一覧用!$B:$BC,Z$5,FALSE))</f>
        <v>English</v>
      </c>
      <c r="AA162">
        <f t="shared" si="7"/>
        <v>5</v>
      </c>
    </row>
    <row r="163" spans="1:27" ht="30" customHeight="1">
      <c r="A163" s="43" t="s">
        <v>2000</v>
      </c>
      <c r="B163" s="35" t="str">
        <f>VLOOKUP($A163,請求書等医療機関一覧用!$B:$AR,B$5,FALSE)</f>
        <v>Tuskuba Minami Clinic</v>
      </c>
      <c r="C163" s="45" t="str">
        <f>VLOOKUP($A163,請求書等医療機関一覧用!$B:$BA,C$5,FALSE)</f>
        <v>Tsukubamirai</v>
      </c>
      <c r="D163" s="45" t="str">
        <f>VLOOKUP($A163,請求書等医療機関一覧用!$B:$AO,D$5,FALSE)</f>
        <v>0297-38-6200</v>
      </c>
      <c r="E163" s="45" t="str">
        <f>IF(VLOOKUP($A163,請求書等医療機関一覧用!$B:$AO,E$5,FALSE)="○","R","")</f>
        <v/>
      </c>
      <c r="F163" s="45" t="str">
        <f>IF(VLOOKUP($A163,請求書等医療機関一覧用!$B:$AO,F$5,FALSE)="○","H","")</f>
        <v/>
      </c>
      <c r="G163" s="45" t="str">
        <f>IF(VLOOKUP($A163,請求書等医療機関一覧用!$B:$AO,G$5,FALSE)="○","P","")</f>
        <v/>
      </c>
      <c r="H163" s="45" t="str">
        <f>IF(VLOOKUP($A163,請求書等医療機関一覧用!$B:$AO,H$5,FALSE)="○","B","")</f>
        <v/>
      </c>
      <c r="I163" s="45" t="str">
        <f>IF(VLOOKUP($A163,請求書等医療機関一覧用!$B:$AO,I$5,FALSE)="○","5/1","")</f>
        <v/>
      </c>
      <c r="J163" s="45" t="str">
        <f>IF(VLOOKUP($A163,請求書等医療機関一覧用!$B:$AO,J$5,FALSE)="○","BCG","")</f>
        <v/>
      </c>
      <c r="K163" s="45" t="str">
        <f>IF(VLOOKUP($A163,請求書等医療機関一覧用!$B:$AO,K$5,FALSE)="○","MR","")</f>
        <v/>
      </c>
      <c r="L163" s="45" t="str">
        <f>IF(VLOOKUP($A163,請求書等医療機関一覧用!$B:$AO,L$5,FALSE)="○","CP","")</f>
        <v/>
      </c>
      <c r="M163" s="45" t="str">
        <f>IF(VLOOKUP($A163,請求書等医療機関一覧用!$B:$AO,M$5,FALSE)="○","JE","")</f>
        <v/>
      </c>
      <c r="N163" s="45" t="str">
        <f>IF(VLOOKUP($A163,請求書等医療機関一覧用!$B:$AO,N$5,FALSE)="○","DT","")</f>
        <v/>
      </c>
      <c r="O163" s="45" t="str">
        <f>IF(VLOOKUP($A163,請求書等医療機関一覧用!$B:$AO,O$5,FALSE)="○","ＨPV","")</f>
        <v/>
      </c>
      <c r="P163" s="45" t="str">
        <f>IF(VLOOKUP($A163,請求書等医療機関一覧用!$B:$AO,P$5,FALSE)="○","RS","")</f>
        <v/>
      </c>
      <c r="Q163" s="325" t="str">
        <f>IF(VLOOKUP($A163,請求書等医療機関一覧用!$B:$AO,Q$5,FALSE)="○","IVF","")</f>
        <v>IVF</v>
      </c>
      <c r="R163" s="325" t="str">
        <f>IF(VLOOKUP($A163,請求書等医療機関一覧用!$B:$AO,R$5,FALSE)="○","LAV","")</f>
        <v/>
      </c>
      <c r="S163" s="45" t="str">
        <f>IF(VLOOKUP($A163,請求書等医療機関一覧用!$B:$AO,S$5,FALSE)="○","Mu","")</f>
        <v/>
      </c>
      <c r="T163" s="45" t="str">
        <f>IF(VLOOKUP($A163,請求書等医療機関一覧用!$B:$AO,T$5,FALSE)="○","PE","")</f>
        <v>PE</v>
      </c>
      <c r="U163" s="45" t="str">
        <f>IF(VLOOKUP($A163,請求書等医療機関一覧用!$B:$AO,U$5,FALSE)="○","LZV","")</f>
        <v/>
      </c>
      <c r="V163" s="45" t="str">
        <f>IF(VLOOKUP($A163,請求書等医療機関一覧用!$B:$AO,V$5,FALSE)="○","inact","")</f>
        <v/>
      </c>
      <c r="W163" s="325" t="str">
        <f>IF(VLOOKUP($A163,請求書等医療機関一覧用!$B:$AO,W$5,FALSE)="○","F","")</f>
        <v>F</v>
      </c>
      <c r="X163" s="325" t="str">
        <f>IF(VLOOKUP($A163,請求書等医療機関一覧用!$B:$AO,X$5,FALSE)="○","HDF","")</f>
        <v/>
      </c>
      <c r="Y163" s="45" t="str">
        <f>IF(VLOOKUP($A163,請求書等医療機関一覧用!$B:$AO,Y$5,FALSE)="○","C","")</f>
        <v>C</v>
      </c>
      <c r="Z163" s="36" t="str">
        <f>IF(VLOOKUP($A163,請求書等医療機関一覧用!$B:$BC,Z$5,FALSE)="","",VLOOKUP($A163,請求書等医療機関一覧用!$B:$BC,Z$5,FALSE))</f>
        <v/>
      </c>
      <c r="AA163">
        <f t="shared" si="7"/>
        <v>6</v>
      </c>
    </row>
    <row r="164" spans="1:27" ht="30" customHeight="1">
      <c r="A164" s="43" t="s">
        <v>576</v>
      </c>
      <c r="B164" s="35" t="str">
        <f>VLOOKUP($A164,請求書等医療機関一覧用!$B:$AR,B$5,FALSE)</f>
        <v>Tsukubamirai Family Clinic</v>
      </c>
      <c r="C164" s="45" t="str">
        <f>VLOOKUP($A164,請求書等医療機関一覧用!$B:$BA,C$5,FALSE)</f>
        <v>Tsukubamirai</v>
      </c>
      <c r="D164" s="45" t="str">
        <f>VLOOKUP($A164,請求書等医療機関一覧用!$B:$AO,D$5,FALSE)</f>
        <v>0297-21-8025</v>
      </c>
      <c r="E164" s="45" t="str">
        <f>IF(VLOOKUP($A164,請求書等医療機関一覧用!$B:$AO,E$5,FALSE)="○","R","")</f>
        <v/>
      </c>
      <c r="F164" s="45" t="str">
        <f>IF(VLOOKUP($A164,請求書等医療機関一覧用!$B:$AO,F$5,FALSE)="○","H","")</f>
        <v/>
      </c>
      <c r="G164" s="45" t="str">
        <f>IF(VLOOKUP($A164,請求書等医療機関一覧用!$B:$AO,G$5,FALSE)="○","P","")</f>
        <v/>
      </c>
      <c r="H164" s="45" t="str">
        <f>IF(VLOOKUP($A164,請求書等医療機関一覧用!$B:$AO,H$5,FALSE)="○","B","")</f>
        <v/>
      </c>
      <c r="I164" s="45" t="str">
        <f>IF(VLOOKUP($A164,請求書等医療機関一覧用!$B:$AO,I$5,FALSE)="○","5/1","")</f>
        <v/>
      </c>
      <c r="J164" s="45" t="str">
        <f>IF(VLOOKUP($A164,請求書等医療機関一覧用!$B:$AO,J$5,FALSE)="○","BCG","")</f>
        <v/>
      </c>
      <c r="K164" s="45" t="str">
        <f>IF(VLOOKUP($A164,請求書等医療機関一覧用!$B:$AO,K$5,FALSE)="○","MR","")</f>
        <v>MR</v>
      </c>
      <c r="L164" s="45" t="str">
        <f>IF(VLOOKUP($A164,請求書等医療機関一覧用!$B:$AO,L$5,FALSE)="○","CP","")</f>
        <v>CP</v>
      </c>
      <c r="M164" s="45" t="str">
        <f>IF(VLOOKUP($A164,請求書等医療機関一覧用!$B:$AO,M$5,FALSE)="○","JE","")</f>
        <v>JE</v>
      </c>
      <c r="N164" s="45" t="str">
        <f>IF(VLOOKUP($A164,請求書等医療機関一覧用!$B:$AO,N$5,FALSE)="○","DT","")</f>
        <v>DT</v>
      </c>
      <c r="O164" s="45" t="str">
        <f>IF(VLOOKUP($A164,請求書等医療機関一覧用!$B:$AO,O$5,FALSE)="○","ＨPV","")</f>
        <v/>
      </c>
      <c r="P164" s="45" t="str">
        <f>IF(VLOOKUP($A164,請求書等医療機関一覧用!$B:$AO,P$5,FALSE)="○","RS","")</f>
        <v/>
      </c>
      <c r="Q164" s="325" t="str">
        <f>IF(VLOOKUP($A164,請求書等医療機関一覧用!$B:$AO,Q$5,FALSE)="○","IVF","")</f>
        <v>IVF</v>
      </c>
      <c r="R164" s="325" t="str">
        <f>IF(VLOOKUP($A164,請求書等医療機関一覧用!$B:$AO,R$5,FALSE)="○","LAV","")</f>
        <v/>
      </c>
      <c r="S164" s="45" t="str">
        <f>IF(VLOOKUP($A164,請求書等医療機関一覧用!$B:$AO,S$5,FALSE)="○","Mu","")</f>
        <v>Mu</v>
      </c>
      <c r="T164" s="45" t="str">
        <f>IF(VLOOKUP($A164,請求書等医療機関一覧用!$B:$AO,T$5,FALSE)="○","PE","")</f>
        <v>PE</v>
      </c>
      <c r="U164" s="45" t="str">
        <f>IF(VLOOKUP($A164,請求書等医療機関一覧用!$B:$AO,U$5,FALSE)="○","LZV","")</f>
        <v>LZV</v>
      </c>
      <c r="V164" s="45" t="str">
        <f>IF(VLOOKUP($A164,請求書等医療機関一覧用!$B:$AO,V$5,FALSE)="○","inact","")</f>
        <v>inact</v>
      </c>
      <c r="W164" s="325" t="str">
        <f>IF(VLOOKUP($A164,請求書等医療機関一覧用!$B:$AO,W$5,FALSE)="○","F","")</f>
        <v>F</v>
      </c>
      <c r="X164" s="325" t="str">
        <f>IF(VLOOKUP($A164,請求書等医療機関一覧用!$B:$AO,X$5,FALSE)="○","HDF","")</f>
        <v>HDF</v>
      </c>
      <c r="Y164" s="45" t="str">
        <f>IF(VLOOKUP($A164,請求書等医療機関一覧用!$B:$AO,Y$5,FALSE)="○","C","")</f>
        <v>C</v>
      </c>
      <c r="Z164" s="36" t="str">
        <f>IF(VLOOKUP($A164,請求書等医療機関一覧用!$B:$BC,Z$5,FALSE)="","",VLOOKUP($A164,請求書等医療機関一覧用!$B:$BC,Z$5,FALSE))</f>
        <v/>
      </c>
      <c r="AA164">
        <f t="shared" si="7"/>
        <v>7</v>
      </c>
    </row>
    <row r="165" spans="1:27" ht="30" customHeight="1">
      <c r="A165" s="43" t="s">
        <v>584</v>
      </c>
      <c r="B165" s="35" t="str">
        <f>VLOOKUP($A165,請求書等医療機関一覧用!$B:$AR,B$5,FALSE)</f>
        <v>Nakazawa　Clinic</v>
      </c>
      <c r="C165" s="45" t="str">
        <f>VLOOKUP($A165,請求書等医療機関一覧用!$B:$BA,C$5,FALSE)</f>
        <v>Tsukubamirai</v>
      </c>
      <c r="D165" s="45" t="str">
        <f>VLOOKUP($A165,請求書等医療機関一覧用!$B:$AO,D$5,FALSE)</f>
        <v>0297-34-1122</v>
      </c>
      <c r="E165" s="45" t="str">
        <f>IF(VLOOKUP($A165,請求書等医療機関一覧用!$B:$AO,E$5,FALSE)="○","R","")</f>
        <v/>
      </c>
      <c r="F165" s="45" t="str">
        <f>IF(VLOOKUP($A165,請求書等医療機関一覧用!$B:$AO,F$5,FALSE)="○","H","")</f>
        <v/>
      </c>
      <c r="G165" s="45" t="str">
        <f>IF(VLOOKUP($A165,請求書等医療機関一覧用!$B:$AO,G$5,FALSE)="○","P","")</f>
        <v/>
      </c>
      <c r="H165" s="45" t="str">
        <f>IF(VLOOKUP($A165,請求書等医療機関一覧用!$B:$AO,H$5,FALSE)="○","B","")</f>
        <v/>
      </c>
      <c r="I165" s="45" t="str">
        <f>IF(VLOOKUP($A165,請求書等医療機関一覧用!$B:$AO,I$5,FALSE)="○","5/1","")</f>
        <v/>
      </c>
      <c r="J165" s="45" t="str">
        <f>IF(VLOOKUP($A165,請求書等医療機関一覧用!$B:$AO,J$5,FALSE)="○","BCG","")</f>
        <v/>
      </c>
      <c r="K165" s="45" t="str">
        <f>IF(VLOOKUP($A165,請求書等医療機関一覧用!$B:$AO,K$5,FALSE)="○","MR","")</f>
        <v>MR</v>
      </c>
      <c r="L165" s="45" t="str">
        <f>IF(VLOOKUP($A165,請求書等医療機関一覧用!$B:$AO,L$5,FALSE)="○","CP","")</f>
        <v/>
      </c>
      <c r="M165" s="45" t="str">
        <f>IF(VLOOKUP($A165,請求書等医療機関一覧用!$B:$AO,M$5,FALSE)="○","JE","")</f>
        <v>JE</v>
      </c>
      <c r="N165" s="45" t="str">
        <f>IF(VLOOKUP($A165,請求書等医療機関一覧用!$B:$AO,N$5,FALSE)="○","DT","")</f>
        <v>DT</v>
      </c>
      <c r="O165" s="45" t="str">
        <f>IF(VLOOKUP($A165,請求書等医療機関一覧用!$B:$AO,O$5,FALSE)="○","ＨPV","")</f>
        <v>ＨPV</v>
      </c>
      <c r="P165" s="45" t="str">
        <f>IF(VLOOKUP($A165,請求書等医療機関一覧用!$B:$AO,P$5,FALSE)="○","RS","")</f>
        <v>RS</v>
      </c>
      <c r="Q165" s="325" t="str">
        <f>IF(VLOOKUP($A165,請求書等医療機関一覧用!$B:$AO,Q$5,FALSE)="○","IVF","")</f>
        <v>IVF</v>
      </c>
      <c r="R165" s="325" t="str">
        <f>IF(VLOOKUP($A165,請求書等医療機関一覧用!$B:$AO,R$5,FALSE)="○","LAV","")</f>
        <v/>
      </c>
      <c r="S165" s="45" t="str">
        <f>IF(VLOOKUP($A165,請求書等医療機関一覧用!$B:$AO,S$5,FALSE)="○","Mu","")</f>
        <v>Mu</v>
      </c>
      <c r="T165" s="45" t="str">
        <f>IF(VLOOKUP($A165,請求書等医療機関一覧用!$B:$AO,T$5,FALSE)="○","PE","")</f>
        <v>PE</v>
      </c>
      <c r="U165" s="45" t="str">
        <f>IF(VLOOKUP($A165,請求書等医療機関一覧用!$B:$AO,U$5,FALSE)="○","LZV","")</f>
        <v>LZV</v>
      </c>
      <c r="V165" s="45" t="str">
        <f>IF(VLOOKUP($A165,請求書等医療機関一覧用!$B:$AO,V$5,FALSE)="○","inact","")</f>
        <v>inact</v>
      </c>
      <c r="W165" s="325" t="str">
        <f>IF(VLOOKUP($A165,請求書等医療機関一覧用!$B:$AO,W$5,FALSE)="○","F","")</f>
        <v>F</v>
      </c>
      <c r="X165" s="325" t="str">
        <f>IF(VLOOKUP($A165,請求書等医療機関一覧用!$B:$AO,X$5,FALSE)="○","HDF","")</f>
        <v>HDF</v>
      </c>
      <c r="Y165" s="45" t="str">
        <f>IF(VLOOKUP($A165,請求書等医療機関一覧用!$B:$AO,Y$5,FALSE)="○","C","")</f>
        <v>C</v>
      </c>
      <c r="Z165" s="36" t="str">
        <f>IF(VLOOKUP($A165,請求書等医療機関一覧用!$B:$BC,Z$5,FALSE)="","",VLOOKUP($A165,請求書等医療機関一覧用!$B:$BC,Z$5,FALSE))</f>
        <v/>
      </c>
      <c r="AA165">
        <f t="shared" si="7"/>
        <v>8</v>
      </c>
    </row>
    <row r="166" spans="1:27" ht="30" customHeight="1">
      <c r="A166" s="43" t="s">
        <v>598</v>
      </c>
      <c r="B166" s="35" t="str">
        <f>VLOOKUP($A166,請求書等医療機関一覧用!$B:$AR,B$5,FALSE)</f>
        <v>Hirai Clinic</v>
      </c>
      <c r="C166" s="45" t="str">
        <f>VLOOKUP($A166,請求書等医療機関一覧用!$B:$BA,C$5,FALSE)</f>
        <v>Tsukubamirai</v>
      </c>
      <c r="D166" s="45" t="str">
        <f>VLOOKUP($A166,請求書等医療機関一覧用!$B:$AO,D$5,FALSE)</f>
        <v>0297-58-3311</v>
      </c>
      <c r="E166" s="45" t="str">
        <f>IF(VLOOKUP($A166,請求書等医療機関一覧用!$B:$AO,E$5,FALSE)="○","R","")</f>
        <v/>
      </c>
      <c r="F166" s="45" t="str">
        <f>IF(VLOOKUP($A166,請求書等医療機関一覧用!$B:$AO,F$5,FALSE)="○","H","")</f>
        <v/>
      </c>
      <c r="G166" s="45" t="str">
        <f>IF(VLOOKUP($A166,請求書等医療機関一覧用!$B:$AO,G$5,FALSE)="○","P","")</f>
        <v/>
      </c>
      <c r="H166" s="45" t="str">
        <f>IF(VLOOKUP($A166,請求書等医療機関一覧用!$B:$AO,H$5,FALSE)="○","B","")</f>
        <v/>
      </c>
      <c r="I166" s="45" t="str">
        <f>IF(VLOOKUP($A166,請求書等医療機関一覧用!$B:$AO,I$5,FALSE)="○","5/1","")</f>
        <v/>
      </c>
      <c r="J166" s="45" t="str">
        <f>IF(VLOOKUP($A166,請求書等医療機関一覧用!$B:$AO,J$5,FALSE)="○","BCG","")</f>
        <v/>
      </c>
      <c r="K166" s="45" t="str">
        <f>IF(VLOOKUP($A166,請求書等医療機関一覧用!$B:$AO,K$5,FALSE)="○","MR","")</f>
        <v/>
      </c>
      <c r="L166" s="45" t="str">
        <f>IF(VLOOKUP($A166,請求書等医療機関一覧用!$B:$AO,L$5,FALSE)="○","CP","")</f>
        <v/>
      </c>
      <c r="M166" s="45" t="str">
        <f>IF(VLOOKUP($A166,請求書等医療機関一覧用!$B:$AO,M$5,FALSE)="○","JE","")</f>
        <v/>
      </c>
      <c r="N166" s="45" t="str">
        <f>IF(VLOOKUP($A166,請求書等医療機関一覧用!$B:$AO,N$5,FALSE)="○","DT","")</f>
        <v/>
      </c>
      <c r="O166" s="45" t="str">
        <f>IF(VLOOKUP($A166,請求書等医療機関一覧用!$B:$AO,O$5,FALSE)="○","ＨPV","")</f>
        <v/>
      </c>
      <c r="P166" s="45" t="str">
        <f>IF(VLOOKUP($A166,請求書等医療機関一覧用!$B:$AO,P$5,FALSE)="○","RS","")</f>
        <v/>
      </c>
      <c r="Q166" s="325" t="str">
        <f>IF(VLOOKUP($A166,請求書等医療機関一覧用!$B:$AO,Q$5,FALSE)="○","IVF","")</f>
        <v/>
      </c>
      <c r="R166" s="325" t="str">
        <f>IF(VLOOKUP($A166,請求書等医療機関一覧用!$B:$AO,R$5,FALSE)="○","LAV","")</f>
        <v/>
      </c>
      <c r="S166" s="45" t="str">
        <f>IF(VLOOKUP($A166,請求書等医療機関一覧用!$B:$AO,S$5,FALSE)="○","Mu","")</f>
        <v/>
      </c>
      <c r="T166" s="45" t="str">
        <f>IF(VLOOKUP($A166,請求書等医療機関一覧用!$B:$AO,T$5,FALSE)="○","PE","")</f>
        <v>PE</v>
      </c>
      <c r="U166" s="45" t="str">
        <f>IF(VLOOKUP($A166,請求書等医療機関一覧用!$B:$AO,U$5,FALSE)="○","LZV","")</f>
        <v/>
      </c>
      <c r="V166" s="45" t="str">
        <f>IF(VLOOKUP($A166,請求書等医療機関一覧用!$B:$AO,V$5,FALSE)="○","inact","")</f>
        <v>inact</v>
      </c>
      <c r="W166" s="325" t="str">
        <f>IF(VLOOKUP($A166,請求書等医療機関一覧用!$B:$AO,W$5,FALSE)="○","F","")</f>
        <v>F</v>
      </c>
      <c r="X166" s="325" t="str">
        <f>IF(VLOOKUP($A166,請求書等医療機関一覧用!$B:$AO,X$5,FALSE)="○","HDF","")</f>
        <v/>
      </c>
      <c r="Y166" s="45" t="str">
        <f>IF(VLOOKUP($A166,請求書等医療機関一覧用!$B:$AO,Y$5,FALSE)="○","C","")</f>
        <v/>
      </c>
      <c r="Z166" s="36" t="str">
        <f>IF(VLOOKUP($A166,請求書等医療機関一覧用!$B:$BC,Z$5,FALSE)="","",VLOOKUP($A166,請求書等医療機関一覧用!$B:$BC,Z$5,FALSE))</f>
        <v/>
      </c>
      <c r="AA166">
        <f t="shared" si="7"/>
        <v>9</v>
      </c>
    </row>
    <row r="167" spans="1:27" ht="30" customHeight="1">
      <c r="A167" s="43" t="s">
        <v>608</v>
      </c>
      <c r="B167" s="35" t="str">
        <f>VLOOKUP($A167,請求書等医療機関一覧用!$B:$AR,B$5,FALSE)</f>
        <v>Midori Clinic</v>
      </c>
      <c r="C167" s="45" t="str">
        <f>VLOOKUP($A167,請求書等医療機関一覧用!$B:$BA,C$5,FALSE)</f>
        <v>Tsukubamirai</v>
      </c>
      <c r="D167" s="45" t="str">
        <f>VLOOKUP($A167,請求書等医療機関一覧用!$B:$AO,D$5,FALSE)</f>
        <v>0297-58-5222</v>
      </c>
      <c r="E167" s="45" t="str">
        <f>IF(VLOOKUP($A167,請求書等医療機関一覧用!$B:$AO,E$5,FALSE)="○","R","")</f>
        <v>R</v>
      </c>
      <c r="F167" s="45" t="str">
        <f>IF(VLOOKUP($A167,請求書等医療機関一覧用!$B:$AO,F$5,FALSE)="○","H","")</f>
        <v>H</v>
      </c>
      <c r="G167" s="45" t="str">
        <f>IF(VLOOKUP($A167,請求書等医療機関一覧用!$B:$AO,G$5,FALSE)="○","P","")</f>
        <v>P</v>
      </c>
      <c r="H167" s="45" t="str">
        <f>IF(VLOOKUP($A167,請求書等医療機関一覧用!$B:$AO,H$5,FALSE)="○","B","")</f>
        <v>B</v>
      </c>
      <c r="I167" s="45" t="str">
        <f>IF(VLOOKUP($A167,請求書等医療機関一覧用!$B:$AO,I$5,FALSE)="○","5/1","")</f>
        <v>5/1</v>
      </c>
      <c r="J167" s="45" t="str">
        <f>IF(VLOOKUP($A167,請求書等医療機関一覧用!$B:$AO,J$5,FALSE)="○","BCG","")</f>
        <v>BCG</v>
      </c>
      <c r="K167" s="45" t="str">
        <f>IF(VLOOKUP($A167,請求書等医療機関一覧用!$B:$AO,K$5,FALSE)="○","MR","")</f>
        <v>MR</v>
      </c>
      <c r="L167" s="45" t="str">
        <f>IF(VLOOKUP($A167,請求書等医療機関一覧用!$B:$AO,L$5,FALSE)="○","CP","")</f>
        <v>CP</v>
      </c>
      <c r="M167" s="45" t="str">
        <f>IF(VLOOKUP($A167,請求書等医療機関一覧用!$B:$AO,M$5,FALSE)="○","JE","")</f>
        <v>JE</v>
      </c>
      <c r="N167" s="45" t="str">
        <f>IF(VLOOKUP($A167,請求書等医療機関一覧用!$B:$AO,N$5,FALSE)="○","DT","")</f>
        <v>DT</v>
      </c>
      <c r="O167" s="45" t="str">
        <f>IF(VLOOKUP($A167,請求書等医療機関一覧用!$B:$AO,O$5,FALSE)="○","ＨPV","")</f>
        <v>ＨPV</v>
      </c>
      <c r="P167" s="45" t="str">
        <f>IF(VLOOKUP($A167,請求書等医療機関一覧用!$B:$AO,P$5,FALSE)="○","RS","")</f>
        <v/>
      </c>
      <c r="Q167" s="325" t="str">
        <f>IF(VLOOKUP($A167,請求書等医療機関一覧用!$B:$AO,Q$5,FALSE)="○","IVF","")</f>
        <v>IVF</v>
      </c>
      <c r="R167" s="325" t="str">
        <f>IF(VLOOKUP($A167,請求書等医療機関一覧用!$B:$AO,R$5,FALSE)="○","LAV","")</f>
        <v>LAV</v>
      </c>
      <c r="S167" s="45" t="str">
        <f>IF(VLOOKUP($A167,請求書等医療機関一覧用!$B:$AO,S$5,FALSE)="○","Mu","")</f>
        <v>Mu</v>
      </c>
      <c r="T167" s="45" t="str">
        <f>IF(VLOOKUP($A167,請求書等医療機関一覧用!$B:$AO,T$5,FALSE)="○","PE","")</f>
        <v>PE</v>
      </c>
      <c r="U167" s="45" t="str">
        <f>IF(VLOOKUP($A167,請求書等医療機関一覧用!$B:$AO,U$5,FALSE)="○","LZV","")</f>
        <v/>
      </c>
      <c r="V167" s="45" t="str">
        <f>IF(VLOOKUP($A167,請求書等医療機関一覧用!$B:$AO,V$5,FALSE)="○","inact","")</f>
        <v>inact</v>
      </c>
      <c r="W167" s="325" t="str">
        <f>IF(VLOOKUP($A167,請求書等医療機関一覧用!$B:$AO,W$5,FALSE)="○","F","")</f>
        <v>F</v>
      </c>
      <c r="X167" s="325" t="str">
        <f>IF(VLOOKUP($A167,請求書等医療機関一覧用!$B:$AO,X$5,FALSE)="○","HDF","")</f>
        <v>HDF</v>
      </c>
      <c r="Y167" s="45" t="str">
        <f>IF(VLOOKUP($A167,請求書等医療機関一覧用!$B:$AO,Y$5,FALSE)="○","C","")</f>
        <v>C</v>
      </c>
      <c r="Z167" s="36" t="str">
        <f>IF(VLOOKUP($A167,請求書等医療機関一覧用!$B:$BC,Z$5,FALSE)="","",VLOOKUP($A167,請求書等医療機関一覧用!$B:$BC,Z$5,FALSE))</f>
        <v>English/Chinese</v>
      </c>
      <c r="AA167">
        <f t="shared" si="7"/>
        <v>10</v>
      </c>
    </row>
    <row r="168" spans="1:27" ht="30" customHeight="1">
      <c r="A168" s="43" t="s">
        <v>614</v>
      </c>
      <c r="B168" s="35" t="str">
        <f>VLOOKUP($A168,請求書等医療機関一覧用!$B:$AR,B$5,FALSE)</f>
        <v>Miraidaira Clinic</v>
      </c>
      <c r="C168" s="45" t="str">
        <f>VLOOKUP($A168,請求書等医療機関一覧用!$B:$BA,C$5,FALSE)</f>
        <v>Tsukubamirai</v>
      </c>
      <c r="D168" s="45" t="str">
        <f>VLOOKUP($A168,請求書等医療機関一覧用!$B:$AO,D$5,FALSE)</f>
        <v>0297-38-4023</v>
      </c>
      <c r="E168" s="45" t="str">
        <f>IF(VLOOKUP($A168,請求書等医療機関一覧用!$B:$AO,E$5,FALSE)="○","R","")</f>
        <v/>
      </c>
      <c r="F168" s="45" t="str">
        <f>IF(VLOOKUP($A168,請求書等医療機関一覧用!$B:$AO,F$5,FALSE)="○","H","")</f>
        <v/>
      </c>
      <c r="G168" s="45" t="str">
        <f>IF(VLOOKUP($A168,請求書等医療機関一覧用!$B:$AO,G$5,FALSE)="○","P","")</f>
        <v/>
      </c>
      <c r="H168" s="45" t="str">
        <f>IF(VLOOKUP($A168,請求書等医療機関一覧用!$B:$AO,H$5,FALSE)="○","B","")</f>
        <v/>
      </c>
      <c r="I168" s="45" t="str">
        <f>IF(VLOOKUP($A168,請求書等医療機関一覧用!$B:$AO,I$5,FALSE)="○","5/1","")</f>
        <v/>
      </c>
      <c r="J168" s="45" t="str">
        <f>IF(VLOOKUP($A168,請求書等医療機関一覧用!$B:$AO,J$5,FALSE)="○","BCG","")</f>
        <v/>
      </c>
      <c r="K168" s="45" t="str">
        <f>IF(VLOOKUP($A168,請求書等医療機関一覧用!$B:$AO,K$5,FALSE)="○","MR","")</f>
        <v/>
      </c>
      <c r="L168" s="45" t="str">
        <f>IF(VLOOKUP($A168,請求書等医療機関一覧用!$B:$AO,L$5,FALSE)="○","CP","")</f>
        <v/>
      </c>
      <c r="M168" s="45" t="str">
        <f>IF(VLOOKUP($A168,請求書等医療機関一覧用!$B:$AO,M$5,FALSE)="○","JE","")</f>
        <v/>
      </c>
      <c r="N168" s="45" t="str">
        <f>IF(VLOOKUP($A168,請求書等医療機関一覧用!$B:$AO,N$5,FALSE)="○","DT","")</f>
        <v/>
      </c>
      <c r="O168" s="45" t="str">
        <f>IF(VLOOKUP($A168,請求書等医療機関一覧用!$B:$AO,O$5,FALSE)="○","ＨPV","")</f>
        <v/>
      </c>
      <c r="P168" s="45" t="str">
        <f>IF(VLOOKUP($A168,請求書等医療機関一覧用!$B:$AO,P$5,FALSE)="○","RS","")</f>
        <v/>
      </c>
      <c r="Q168" s="325" t="str">
        <f>IF(VLOOKUP($A168,請求書等医療機関一覧用!$B:$AO,Q$5,FALSE)="○","IVF","")</f>
        <v/>
      </c>
      <c r="R168" s="325" t="str">
        <f>IF(VLOOKUP($A168,請求書等医療機関一覧用!$B:$AO,R$5,FALSE)="○","LAV","")</f>
        <v/>
      </c>
      <c r="S168" s="45" t="str">
        <f>IF(VLOOKUP($A168,請求書等医療機関一覧用!$B:$AO,S$5,FALSE)="○","Mu","")</f>
        <v/>
      </c>
      <c r="T168" s="45" t="str">
        <f>IF(VLOOKUP($A168,請求書等医療機関一覧用!$B:$AO,T$5,FALSE)="○","PE","")</f>
        <v>PE</v>
      </c>
      <c r="U168" s="45" t="str">
        <f>IF(VLOOKUP($A168,請求書等医療機関一覧用!$B:$AO,U$5,FALSE)="○","LZV","")</f>
        <v/>
      </c>
      <c r="V168" s="45" t="str">
        <f>IF(VLOOKUP($A168,請求書等医療機関一覧用!$B:$AO,V$5,FALSE)="○","inact","")</f>
        <v>inact</v>
      </c>
      <c r="W168" s="325" t="str">
        <f>IF(VLOOKUP($A168,請求書等医療機関一覧用!$B:$AO,W$5,FALSE)="○","F","")</f>
        <v>F</v>
      </c>
      <c r="X168" s="325" t="str">
        <f>IF(VLOOKUP($A168,請求書等医療機関一覧用!$B:$AO,X$5,FALSE)="○","HDF","")</f>
        <v/>
      </c>
      <c r="Y168" s="45" t="str">
        <f>IF(VLOOKUP($A168,請求書等医療機関一覧用!$B:$AO,Y$5,FALSE)="○","C","")</f>
        <v>C</v>
      </c>
      <c r="Z168" s="36" t="str">
        <f>IF(VLOOKUP($A168,請求書等医療機関一覧用!$B:$BC,Z$5,FALSE)="","",VLOOKUP($A168,請求書等医療機関一覧用!$B:$BC,Z$5,FALSE))</f>
        <v/>
      </c>
      <c r="AA168">
        <f t="shared" si="7"/>
        <v>11</v>
      </c>
    </row>
    <row r="169" spans="1:27" ht="30" customHeight="1">
      <c r="A169" s="43" t="s">
        <v>615</v>
      </c>
      <c r="B169" s="35" t="str">
        <f>VLOOKUP($A169,請求書等医療機関一覧用!$B:$AR,B$5,FALSE)</f>
        <v>Miraidaira Kid's Clinic</v>
      </c>
      <c r="C169" s="45" t="str">
        <f>VLOOKUP($A169,請求書等医療機関一覧用!$B:$BA,C$5,FALSE)</f>
        <v>Tsukubamirai</v>
      </c>
      <c r="D169" s="45" t="str">
        <f>VLOOKUP($A169,請求書等医療機関一覧用!$B:$AO,D$5,FALSE)</f>
        <v>0297-47-2251</v>
      </c>
      <c r="E169" s="45" t="str">
        <f>IF(VLOOKUP($A169,請求書等医療機関一覧用!$B:$AO,E$5,FALSE)="○","R","")</f>
        <v>R</v>
      </c>
      <c r="F169" s="45" t="str">
        <f>IF(VLOOKUP($A169,請求書等医療機関一覧用!$B:$AO,F$5,FALSE)="○","H","")</f>
        <v>H</v>
      </c>
      <c r="G169" s="45" t="str">
        <f>IF(VLOOKUP($A169,請求書等医療機関一覧用!$B:$AO,G$5,FALSE)="○","P","")</f>
        <v>P</v>
      </c>
      <c r="H169" s="45" t="str">
        <f>IF(VLOOKUP($A169,請求書等医療機関一覧用!$B:$AO,H$5,FALSE)="○","B","")</f>
        <v>B</v>
      </c>
      <c r="I169" s="45" t="str">
        <f>IF(VLOOKUP($A169,請求書等医療機関一覧用!$B:$AO,I$5,FALSE)="○","5/1","")</f>
        <v>5/1</v>
      </c>
      <c r="J169" s="45" t="str">
        <f>IF(VLOOKUP($A169,請求書等医療機関一覧用!$B:$AO,J$5,FALSE)="○","BCG","")</f>
        <v>BCG</v>
      </c>
      <c r="K169" s="45" t="str">
        <f>IF(VLOOKUP($A169,請求書等医療機関一覧用!$B:$AO,K$5,FALSE)="○","MR","")</f>
        <v>MR</v>
      </c>
      <c r="L169" s="45" t="str">
        <f>IF(VLOOKUP($A169,請求書等医療機関一覧用!$B:$AO,L$5,FALSE)="○","CP","")</f>
        <v>CP</v>
      </c>
      <c r="M169" s="45" t="str">
        <f>IF(VLOOKUP($A169,請求書等医療機関一覧用!$B:$AO,M$5,FALSE)="○","JE","")</f>
        <v>JE</v>
      </c>
      <c r="N169" s="45" t="str">
        <f>IF(VLOOKUP($A169,請求書等医療機関一覧用!$B:$AO,N$5,FALSE)="○","DT","")</f>
        <v>DT</v>
      </c>
      <c r="O169" s="45" t="str">
        <f>IF(VLOOKUP($A169,請求書等医療機関一覧用!$B:$AO,O$5,FALSE)="○","ＨPV","")</f>
        <v>ＨPV</v>
      </c>
      <c r="P169" s="45" t="str">
        <f>IF(VLOOKUP($A169,請求書等医療機関一覧用!$B:$AO,P$5,FALSE)="○","RS","")</f>
        <v/>
      </c>
      <c r="Q169" s="325" t="str">
        <f>IF(VLOOKUP($A169,請求書等医療機関一覧用!$B:$AO,Q$5,FALSE)="○","IVF","")</f>
        <v>IVF</v>
      </c>
      <c r="R169" s="325" t="str">
        <f>IF(VLOOKUP($A169,請求書等医療機関一覧用!$B:$AO,R$5,FALSE)="○","LAV","")</f>
        <v>LAV</v>
      </c>
      <c r="S169" s="45" t="str">
        <f>IF(VLOOKUP($A169,請求書等医療機関一覧用!$B:$AO,S$5,FALSE)="○","Mu","")</f>
        <v>Mu</v>
      </c>
      <c r="T169" s="45" t="str">
        <f>IF(VLOOKUP($A169,請求書等医療機関一覧用!$B:$AO,T$5,FALSE)="○","PE","")</f>
        <v/>
      </c>
      <c r="U169" s="45" t="str">
        <f>IF(VLOOKUP($A169,請求書等医療機関一覧用!$B:$AO,U$5,FALSE)="○","LZV","")</f>
        <v/>
      </c>
      <c r="V169" s="45" t="str">
        <f>IF(VLOOKUP($A169,請求書等医療機関一覧用!$B:$AO,V$5,FALSE)="○","inact","")</f>
        <v/>
      </c>
      <c r="W169" s="325" t="str">
        <f>IF(VLOOKUP($A169,請求書等医療機関一覧用!$B:$AO,W$5,FALSE)="○","F","")</f>
        <v/>
      </c>
      <c r="X169" s="325" t="str">
        <f>IF(VLOOKUP($A169,請求書等医療機関一覧用!$B:$AO,X$5,FALSE)="○","HDF","")</f>
        <v/>
      </c>
      <c r="Y169" s="45" t="str">
        <f>IF(VLOOKUP($A169,請求書等医療機関一覧用!$B:$AO,Y$5,FALSE)="○","C","")</f>
        <v/>
      </c>
      <c r="Z169" s="36" t="str">
        <f>IF(VLOOKUP($A169,請求書等医療機関一覧用!$B:$BC,Z$5,FALSE)="","",VLOOKUP($A169,請求書等医療機関一覧用!$B:$BC,Z$5,FALSE))</f>
        <v/>
      </c>
      <c r="AA169">
        <f t="shared" si="7"/>
        <v>12</v>
      </c>
    </row>
    <row r="170" spans="1:27" ht="30" customHeight="1">
      <c r="A170" s="43" t="s">
        <v>616</v>
      </c>
      <c r="B170" s="35" t="str">
        <f>VLOOKUP($A170,請求書等医療機関一覧用!$B:$AR,B$5,FALSE)</f>
        <v>Mirai no mori Kids Clinic</v>
      </c>
      <c r="C170" s="45" t="str">
        <f>VLOOKUP($A170,請求書等医療機関一覧用!$B:$BA,C$5,FALSE)</f>
        <v>Tsukubamirai</v>
      </c>
      <c r="D170" s="45" t="str">
        <f>VLOOKUP($A170,請求書等医療機関一覧用!$B:$AO,D$5,FALSE)</f>
        <v>0297-21-9342</v>
      </c>
      <c r="E170" s="45" t="str">
        <f>IF(VLOOKUP($A170,請求書等医療機関一覧用!$B:$AO,E$5,FALSE)="○","R","")</f>
        <v>R</v>
      </c>
      <c r="F170" s="45" t="str">
        <f>IF(VLOOKUP($A170,請求書等医療機関一覧用!$B:$AO,F$5,FALSE)="○","H","")</f>
        <v/>
      </c>
      <c r="G170" s="45" t="str">
        <f>IF(VLOOKUP($A170,請求書等医療機関一覧用!$B:$AO,G$5,FALSE)="○","P","")</f>
        <v>P</v>
      </c>
      <c r="H170" s="45" t="str">
        <f>IF(VLOOKUP($A170,請求書等医療機関一覧用!$B:$AO,H$5,FALSE)="○","B","")</f>
        <v>B</v>
      </c>
      <c r="I170" s="45" t="str">
        <f>IF(VLOOKUP($A170,請求書等医療機関一覧用!$B:$AO,I$5,FALSE)="○","5/1","")</f>
        <v>5/1</v>
      </c>
      <c r="J170" s="45" t="str">
        <f>IF(VLOOKUP($A170,請求書等医療機関一覧用!$B:$AO,J$5,FALSE)="○","BCG","")</f>
        <v>BCG</v>
      </c>
      <c r="K170" s="45" t="str">
        <f>IF(VLOOKUP($A170,請求書等医療機関一覧用!$B:$AO,K$5,FALSE)="○","MR","")</f>
        <v>MR</v>
      </c>
      <c r="L170" s="45" t="str">
        <f>IF(VLOOKUP($A170,請求書等医療機関一覧用!$B:$AO,L$5,FALSE)="○","CP","")</f>
        <v>CP</v>
      </c>
      <c r="M170" s="45" t="str">
        <f>IF(VLOOKUP($A170,請求書等医療機関一覧用!$B:$AO,M$5,FALSE)="○","JE","")</f>
        <v>JE</v>
      </c>
      <c r="N170" s="45" t="str">
        <f>IF(VLOOKUP($A170,請求書等医療機関一覧用!$B:$AO,N$5,FALSE)="○","DT","")</f>
        <v>DT</v>
      </c>
      <c r="O170" s="45" t="str">
        <f>IF(VLOOKUP($A170,請求書等医療機関一覧用!$B:$AO,O$5,FALSE)="○","ＨPV","")</f>
        <v>ＨPV</v>
      </c>
      <c r="P170" s="45" t="str">
        <f>IF(VLOOKUP($A170,請求書等医療機関一覧用!$B:$AO,P$5,FALSE)="○","RS","")</f>
        <v/>
      </c>
      <c r="Q170" s="325" t="str">
        <f>IF(VLOOKUP($A170,請求書等医療機関一覧用!$B:$AO,Q$5,FALSE)="○","IVF","")</f>
        <v>IVF</v>
      </c>
      <c r="R170" s="325" t="str">
        <f>IF(VLOOKUP($A170,請求書等医療機関一覧用!$B:$AO,R$5,FALSE)="○","LAV","")</f>
        <v>LAV</v>
      </c>
      <c r="S170" s="45" t="str">
        <f>IF(VLOOKUP($A170,請求書等医療機関一覧用!$B:$AO,S$5,FALSE)="○","Mu","")</f>
        <v>Mu</v>
      </c>
      <c r="T170" s="45" t="str">
        <f>IF(VLOOKUP($A170,請求書等医療機関一覧用!$B:$AO,T$5,FALSE)="○","PE","")</f>
        <v/>
      </c>
      <c r="U170" s="45" t="str">
        <f>IF(VLOOKUP($A170,請求書等医療機関一覧用!$B:$AO,U$5,FALSE)="○","LZV","")</f>
        <v/>
      </c>
      <c r="V170" s="45" t="str">
        <f>IF(VLOOKUP($A170,請求書等医療機関一覧用!$B:$AO,V$5,FALSE)="○","inact","")</f>
        <v/>
      </c>
      <c r="W170" s="325" t="str">
        <f>IF(VLOOKUP($A170,請求書等医療機関一覧用!$B:$AO,W$5,FALSE)="○","F","")</f>
        <v/>
      </c>
      <c r="X170" s="325" t="str">
        <f>IF(VLOOKUP($A170,請求書等医療機関一覧用!$B:$AO,X$5,FALSE)="○","HDF","")</f>
        <v/>
      </c>
      <c r="Y170" s="45" t="str">
        <f>IF(VLOOKUP($A170,請求書等医療機関一覧用!$B:$AO,Y$5,FALSE)="○","C","")</f>
        <v/>
      </c>
      <c r="Z170" s="36" t="str">
        <f>IF(VLOOKUP($A170,請求書等医療機関一覧用!$B:$BC,Z$5,FALSE)="","",VLOOKUP($A170,請求書等医療機関一覧用!$B:$BC,Z$5,FALSE))</f>
        <v/>
      </c>
      <c r="AA170">
        <f t="shared" si="7"/>
        <v>13</v>
      </c>
    </row>
    <row r="171" spans="1:27" ht="30" customHeight="1">
      <c r="A171" s="43" t="s">
        <v>618</v>
      </c>
      <c r="B171" s="35" t="str">
        <f>VLOOKUP($A171,請求書等医療機関一覧用!$B:$AR,B$5,FALSE)</f>
        <v>Yaita Clinic</v>
      </c>
      <c r="C171" s="45" t="str">
        <f>VLOOKUP($A171,請求書等医療機関一覧用!$B:$BA,C$5,FALSE)</f>
        <v>Tsukubamirai</v>
      </c>
      <c r="D171" s="45" t="str">
        <f>VLOOKUP($A171,請求書等医療機関一覧用!$B:$AO,D$5,FALSE)</f>
        <v>0297-57-0500</v>
      </c>
      <c r="E171" s="45" t="str">
        <f>IF(VLOOKUP($A171,請求書等医療機関一覧用!$B:$AO,E$5,FALSE)="○","R","")</f>
        <v>R</v>
      </c>
      <c r="F171" s="45" t="str">
        <f>IF(VLOOKUP($A171,請求書等医療機関一覧用!$B:$AO,F$5,FALSE)="○","H","")</f>
        <v>H</v>
      </c>
      <c r="G171" s="45" t="str">
        <f>IF(VLOOKUP($A171,請求書等医療機関一覧用!$B:$AO,G$5,FALSE)="○","P","")</f>
        <v>P</v>
      </c>
      <c r="H171" s="45" t="str">
        <f>IF(VLOOKUP($A171,請求書等医療機関一覧用!$B:$AO,H$5,FALSE)="○","B","")</f>
        <v>B</v>
      </c>
      <c r="I171" s="45" t="str">
        <f>IF(VLOOKUP($A171,請求書等医療機関一覧用!$B:$AO,I$5,FALSE)="○","5/1","")</f>
        <v>5/1</v>
      </c>
      <c r="J171" s="45" t="str">
        <f>IF(VLOOKUP($A171,請求書等医療機関一覧用!$B:$AO,J$5,FALSE)="○","BCG","")</f>
        <v>BCG</v>
      </c>
      <c r="K171" s="45" t="str">
        <f>IF(VLOOKUP($A171,請求書等医療機関一覧用!$B:$AO,K$5,FALSE)="○","MR","")</f>
        <v>MR</v>
      </c>
      <c r="L171" s="45" t="str">
        <f>IF(VLOOKUP($A171,請求書等医療機関一覧用!$B:$AO,L$5,FALSE)="○","CP","")</f>
        <v>CP</v>
      </c>
      <c r="M171" s="45" t="str">
        <f>IF(VLOOKUP($A171,請求書等医療機関一覧用!$B:$AO,M$5,FALSE)="○","JE","")</f>
        <v>JE</v>
      </c>
      <c r="N171" s="45" t="str">
        <f>IF(VLOOKUP($A171,請求書等医療機関一覧用!$B:$AO,N$5,FALSE)="○","DT","")</f>
        <v>DT</v>
      </c>
      <c r="O171" s="45" t="str">
        <f>IF(VLOOKUP($A171,請求書等医療機関一覧用!$B:$AO,O$5,FALSE)="○","ＨPV","")</f>
        <v>ＨPV</v>
      </c>
      <c r="P171" s="45" t="str">
        <f>IF(VLOOKUP($A171,請求書等医療機関一覧用!$B:$AO,P$5,FALSE)="○","RS","")</f>
        <v/>
      </c>
      <c r="Q171" s="325" t="str">
        <f>IF(VLOOKUP($A171,請求書等医療機関一覧用!$B:$AO,Q$5,FALSE)="○","IVF","")</f>
        <v>IVF</v>
      </c>
      <c r="R171" s="325" t="str">
        <f>IF(VLOOKUP($A171,請求書等医療機関一覧用!$B:$AO,R$5,FALSE)="○","LAV","")</f>
        <v/>
      </c>
      <c r="S171" s="45" t="str">
        <f>IF(VLOOKUP($A171,請求書等医療機関一覧用!$B:$AO,S$5,FALSE)="○","Mu","")</f>
        <v>Mu</v>
      </c>
      <c r="T171" s="45" t="str">
        <f>IF(VLOOKUP($A171,請求書等医療機関一覧用!$B:$AO,T$5,FALSE)="○","PE","")</f>
        <v>PE</v>
      </c>
      <c r="U171" s="45" t="str">
        <f>IF(VLOOKUP($A171,請求書等医療機関一覧用!$B:$AO,U$5,FALSE)="○","LZV","")</f>
        <v>LZV</v>
      </c>
      <c r="V171" s="45" t="str">
        <f>IF(VLOOKUP($A171,請求書等医療機関一覧用!$B:$AO,V$5,FALSE)="○","inact","")</f>
        <v>inact</v>
      </c>
      <c r="W171" s="325" t="str">
        <f>IF(VLOOKUP($A171,請求書等医療機関一覧用!$B:$AO,W$5,FALSE)="○","F","")</f>
        <v>F</v>
      </c>
      <c r="X171" s="325" t="str">
        <f>IF(VLOOKUP($A171,請求書等医療機関一覧用!$B:$AO,X$5,FALSE)="○","HDF","")</f>
        <v>HDF</v>
      </c>
      <c r="Y171" s="45" t="str">
        <f>IF(VLOOKUP($A171,請求書等医療機関一覧用!$B:$AO,Y$5,FALSE)="○","C","")</f>
        <v>C</v>
      </c>
      <c r="Z171" s="36" t="str">
        <f>IF(VLOOKUP($A171,請求書等医療機関一覧用!$B:$BC,Z$5,FALSE)="","",VLOOKUP($A171,請求書等医療機関一覧用!$B:$BC,Z$5,FALSE))</f>
        <v/>
      </c>
      <c r="AA171">
        <f t="shared" si="7"/>
        <v>14</v>
      </c>
    </row>
  </sheetData>
  <mergeCells count="36">
    <mergeCell ref="B148:Z148"/>
    <mergeCell ref="B157:Z157"/>
    <mergeCell ref="U7:V7"/>
    <mergeCell ref="W7:X7"/>
    <mergeCell ref="Q7:R7"/>
    <mergeCell ref="Y7:Y8"/>
    <mergeCell ref="T7:T8"/>
    <mergeCell ref="S7:S8"/>
    <mergeCell ref="P7:P8"/>
    <mergeCell ref="O7:O8"/>
    <mergeCell ref="B78:Z78"/>
    <mergeCell ref="Z6:Z8"/>
    <mergeCell ref="B6:B8"/>
    <mergeCell ref="E6:O6"/>
    <mergeCell ref="B9:Z9"/>
    <mergeCell ref="B20:Z20"/>
    <mergeCell ref="B1:Z1"/>
    <mergeCell ref="B2:Y2"/>
    <mergeCell ref="B3:Z3"/>
    <mergeCell ref="T6:Y6"/>
    <mergeCell ref="Q6:S6"/>
    <mergeCell ref="B4:Z4"/>
    <mergeCell ref="B34:Z34"/>
    <mergeCell ref="B37:Z37"/>
    <mergeCell ref="N7:N8"/>
    <mergeCell ref="M7:M8"/>
    <mergeCell ref="L7:L8"/>
    <mergeCell ref="K7:K8"/>
    <mergeCell ref="G7:G8"/>
    <mergeCell ref="F7:F8"/>
    <mergeCell ref="E7:E8"/>
    <mergeCell ref="C6:C8"/>
    <mergeCell ref="D6:D8"/>
    <mergeCell ref="J7:J8"/>
    <mergeCell ref="I7:I8"/>
    <mergeCell ref="H7:H8"/>
  </mergeCells>
  <phoneticPr fontId="4"/>
  <conditionalFormatting sqref="B10:AA19">
    <cfRule type="expression" dxfId="14" priority="13">
      <formula>MOD($AA10,2)=1</formula>
    </cfRule>
  </conditionalFormatting>
  <conditionalFormatting sqref="B21:AA33">
    <cfRule type="expression" dxfId="13" priority="12">
      <formula>MOD($AA21,2)=1</formula>
    </cfRule>
  </conditionalFormatting>
  <conditionalFormatting sqref="B38:AA77">
    <cfRule type="expression" dxfId="12" priority="11">
      <formula>MOD($AA38,2)=1</formula>
    </cfRule>
  </conditionalFormatting>
  <conditionalFormatting sqref="B79:AA147">
    <cfRule type="expression" dxfId="11" priority="10">
      <formula>MOD($AA79,2)=1</formula>
    </cfRule>
  </conditionalFormatting>
  <conditionalFormatting sqref="B149:AA156">
    <cfRule type="expression" dxfId="10" priority="9">
      <formula>MOD($AA149,2)=1</formula>
    </cfRule>
  </conditionalFormatting>
  <conditionalFormatting sqref="AA158:AA171">
    <cfRule type="expression" dxfId="9" priority="8">
      <formula>MOD($AA158,2)=0</formula>
    </cfRule>
  </conditionalFormatting>
  <conditionalFormatting sqref="A21:A33">
    <cfRule type="duplicateValues" dxfId="8" priority="7"/>
  </conditionalFormatting>
  <conditionalFormatting sqref="A35:A36">
    <cfRule type="duplicateValues" dxfId="7" priority="6"/>
  </conditionalFormatting>
  <conditionalFormatting sqref="A38:A77">
    <cfRule type="duplicateValues" dxfId="6" priority="5"/>
  </conditionalFormatting>
  <conditionalFormatting sqref="A149:A156">
    <cfRule type="duplicateValues" dxfId="5" priority="4"/>
  </conditionalFormatting>
  <conditionalFormatting sqref="A158:A171">
    <cfRule type="duplicateValues" dxfId="4" priority="3"/>
  </conditionalFormatting>
  <conditionalFormatting sqref="A10:A19">
    <cfRule type="duplicateValues" dxfId="3" priority="14"/>
  </conditionalFormatting>
  <conditionalFormatting sqref="B158:AA171">
    <cfRule type="expression" dxfId="2" priority="2">
      <formula>MOD($AA158,2)=1</formula>
    </cfRule>
  </conditionalFormatting>
  <conditionalFormatting sqref="B35:AA36">
    <cfRule type="expression" dxfId="1" priority="1">
      <formula>MOD($AA35,2)</formula>
    </cfRule>
  </conditionalFormatting>
  <conditionalFormatting sqref="A79:A147">
    <cfRule type="duplicateValues" dxfId="0" priority="60"/>
  </conditionalFormatting>
  <printOptions horizontalCentered="1"/>
  <pageMargins left="0.39370078740157483" right="0.39370078740157483" top="0.39370078740157483" bottom="0.39370078740157483" header="0" footer="0"/>
  <pageSetup paperSize="8" scale="69" fitToHeight="0" orientation="portrait" r:id="rId1"/>
  <headerFooter>
    <oddFooter>&amp;C&amp;"BIZ UDPゴシック,標準"&amp;P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C790C-E99A-445A-83A9-49D837F5CA4C}">
  <sheetPr codeName="Sheet19">
    <tabColor theme="7"/>
    <pageSetUpPr fitToPage="1"/>
  </sheetPr>
  <dimension ref="B1:Y94"/>
  <sheetViews>
    <sheetView showGridLines="0" zoomScale="85" zoomScaleNormal="85" zoomScaleSheetLayoutView="85" workbookViewId="0">
      <pane ySplit="6" topLeftCell="A7" activePane="bottomLeft" state="frozen"/>
      <selection pane="bottomLeft" activeCell="Q9" sqref="Q9"/>
    </sheetView>
  </sheetViews>
  <sheetFormatPr defaultColWidth="9" defaultRowHeight="24" customHeight="1"/>
  <cols>
    <col min="1" max="1" width="2.375" style="191" customWidth="1"/>
    <col min="2" max="2" width="3.125" style="216" bestFit="1" customWidth="1"/>
    <col min="3" max="3" width="15" style="191" customWidth="1"/>
    <col min="4" max="4" width="9.875" style="191" customWidth="1"/>
    <col min="5" max="5" width="6.875" style="191" customWidth="1"/>
    <col min="6" max="6" width="15" style="191" customWidth="1"/>
    <col min="7" max="7" width="9.875" style="191" customWidth="1"/>
    <col min="8" max="8" width="9.875" style="217" customWidth="1"/>
    <col min="9" max="14" width="9.875" style="191" customWidth="1"/>
    <col min="15" max="15" width="2.375" style="191" customWidth="1"/>
    <col min="16" max="16" width="13.875" style="191" customWidth="1"/>
    <col min="17" max="17" width="7.5" style="191" customWidth="1"/>
    <col min="18" max="18" width="3.125" style="191" customWidth="1"/>
    <col min="19" max="19" width="3.75" style="191" customWidth="1"/>
    <col min="20" max="20" width="3.125" style="191" customWidth="1"/>
    <col min="21" max="21" width="3.75" style="191" customWidth="1"/>
    <col min="22" max="22" width="3.125" style="191" customWidth="1"/>
    <col min="23" max="23" width="3.5" style="191" bestFit="1" customWidth="1"/>
    <col min="24" max="25" width="9" style="191"/>
    <col min="26" max="26" width="2.875" style="191" customWidth="1"/>
    <col min="27" max="16384" width="9" style="191"/>
  </cols>
  <sheetData>
    <row r="1" spans="2:25" ht="16.5" customHeight="1">
      <c r="B1" s="380" t="s">
        <v>1104</v>
      </c>
      <c r="C1" s="380"/>
      <c r="D1" s="380"/>
      <c r="E1" s="380"/>
      <c r="F1" s="380"/>
      <c r="G1" s="380"/>
      <c r="H1" s="380"/>
      <c r="I1" s="380"/>
      <c r="M1" s="192"/>
      <c r="N1" s="192"/>
    </row>
    <row r="2" spans="2:25" ht="16.5" customHeight="1" thickBot="1">
      <c r="B2" s="380"/>
      <c r="C2" s="380"/>
      <c r="D2" s="380"/>
      <c r="E2" s="380"/>
      <c r="F2" s="380"/>
      <c r="G2" s="380"/>
      <c r="H2" s="380"/>
      <c r="I2" s="380"/>
      <c r="J2" s="193"/>
      <c r="K2" s="192"/>
      <c r="L2" s="192"/>
      <c r="M2" s="192"/>
      <c r="N2" s="192"/>
    </row>
    <row r="3" spans="2:25" ht="16.5" customHeight="1" thickBot="1">
      <c r="B3" s="442" t="s">
        <v>1176</v>
      </c>
      <c r="C3" s="443"/>
      <c r="D3" s="379" t="s">
        <v>1174</v>
      </c>
      <c r="E3" s="379"/>
      <c r="F3" s="379"/>
      <c r="G3" s="379"/>
      <c r="H3" s="375" t="s">
        <v>1177</v>
      </c>
      <c r="I3" s="376"/>
      <c r="J3" s="194" t="s">
        <v>1179</v>
      </c>
      <c r="K3" s="195"/>
    </row>
    <row r="4" spans="2:25" ht="11.25" customHeight="1">
      <c r="B4" s="196"/>
      <c r="C4" s="196"/>
      <c r="D4" s="196"/>
      <c r="E4" s="196"/>
      <c r="F4" s="196"/>
      <c r="G4" s="196"/>
      <c r="H4" s="196"/>
      <c r="I4" s="196"/>
      <c r="J4" s="194"/>
      <c r="K4" s="195"/>
    </row>
    <row r="5" spans="2:25" ht="14.25" customHeight="1">
      <c r="B5" s="397" t="s">
        <v>1002</v>
      </c>
      <c r="C5" s="397"/>
      <c r="D5" s="397"/>
      <c r="E5" s="396" t="s">
        <v>1003</v>
      </c>
      <c r="F5" s="397"/>
      <c r="G5" s="421" t="s">
        <v>1036</v>
      </c>
      <c r="H5" s="421"/>
      <c r="I5" s="421"/>
      <c r="J5" s="422" t="s">
        <v>1035</v>
      </c>
      <c r="K5" s="423"/>
      <c r="L5" s="396"/>
      <c r="M5" s="444" t="s">
        <v>1107</v>
      </c>
      <c r="N5" s="418" t="s">
        <v>1108</v>
      </c>
      <c r="P5" s="377" t="s">
        <v>1175</v>
      </c>
      <c r="Q5" s="378"/>
      <c r="R5" s="378"/>
      <c r="S5" s="378"/>
      <c r="T5" s="378"/>
      <c r="U5" s="378"/>
      <c r="V5" s="378"/>
    </row>
    <row r="6" spans="2:25" ht="23.25" thickBot="1">
      <c r="B6" s="397"/>
      <c r="C6" s="397"/>
      <c r="D6" s="397"/>
      <c r="E6" s="396"/>
      <c r="F6" s="397"/>
      <c r="G6" s="197" t="s">
        <v>1115</v>
      </c>
      <c r="H6" s="198" t="s">
        <v>1105</v>
      </c>
      <c r="I6" s="198" t="s">
        <v>1106</v>
      </c>
      <c r="J6" s="197" t="s">
        <v>1115</v>
      </c>
      <c r="K6" s="198" t="s">
        <v>1105</v>
      </c>
      <c r="L6" s="198" t="s">
        <v>1106</v>
      </c>
      <c r="M6" s="445"/>
      <c r="N6" s="419"/>
      <c r="P6" s="378"/>
      <c r="Q6" s="378"/>
      <c r="R6" s="378"/>
      <c r="S6" s="378"/>
      <c r="T6" s="378"/>
      <c r="U6" s="378"/>
      <c r="V6" s="378"/>
    </row>
    <row r="7" spans="2:25" ht="24" customHeight="1" thickBot="1">
      <c r="B7" s="387" t="s">
        <v>1055</v>
      </c>
      <c r="C7" s="389" t="s">
        <v>1005</v>
      </c>
      <c r="D7" s="389"/>
      <c r="E7" s="388" t="s">
        <v>1037</v>
      </c>
      <c r="F7" s="388"/>
      <c r="G7" s="184"/>
      <c r="H7" s="154"/>
      <c r="I7" s="404">
        <f>SUM(H7:H10)</f>
        <v>0</v>
      </c>
      <c r="J7" s="184"/>
      <c r="K7" s="154"/>
      <c r="L7" s="406">
        <f>SUM(K7:K10)</f>
        <v>0</v>
      </c>
      <c r="M7" s="199">
        <f>H7+K7</f>
        <v>0</v>
      </c>
      <c r="N7" s="401">
        <f>SUM(I7,L7)</f>
        <v>0</v>
      </c>
      <c r="P7" s="367" t="s">
        <v>1114</v>
      </c>
      <c r="Q7" s="369"/>
      <c r="R7" s="370"/>
      <c r="S7" s="370"/>
      <c r="T7" s="370"/>
      <c r="U7" s="370"/>
      <c r="V7" s="371"/>
      <c r="W7" s="441" t="s">
        <v>1647</v>
      </c>
      <c r="X7" s="433" t="str">
        <f ca="1">IFERROR(VLOOKUP(Q7,INDIRECT('印刷等(編集しない)'!S13),'印刷等(編集しない)'!Q13,FALSE),"")</f>
        <v/>
      </c>
      <c r="Y7" s="434"/>
    </row>
    <row r="8" spans="2:25" ht="24" customHeight="1" thickBot="1">
      <c r="B8" s="387"/>
      <c r="C8" s="389"/>
      <c r="D8" s="389"/>
      <c r="E8" s="388" t="s">
        <v>1038</v>
      </c>
      <c r="F8" s="388"/>
      <c r="G8" s="184"/>
      <c r="H8" s="154"/>
      <c r="I8" s="420"/>
      <c r="J8" s="184"/>
      <c r="K8" s="154"/>
      <c r="L8" s="414"/>
      <c r="M8" s="199">
        <f t="shared" ref="M8:M71" si="0">H8+K8</f>
        <v>0</v>
      </c>
      <c r="N8" s="402"/>
      <c r="P8" s="368"/>
      <c r="Q8" s="372"/>
      <c r="R8" s="373"/>
      <c r="S8" s="373"/>
      <c r="T8" s="373"/>
      <c r="U8" s="373"/>
      <c r="V8" s="374"/>
      <c r="W8" s="441"/>
      <c r="X8" s="435"/>
      <c r="Y8" s="436"/>
    </row>
    <row r="9" spans="2:25" ht="24" customHeight="1" thickBot="1">
      <c r="B9" s="387"/>
      <c r="C9" s="389"/>
      <c r="D9" s="389"/>
      <c r="E9" s="388" t="s">
        <v>1039</v>
      </c>
      <c r="F9" s="388"/>
      <c r="G9" s="184"/>
      <c r="H9" s="154"/>
      <c r="I9" s="420"/>
      <c r="J9" s="184"/>
      <c r="K9" s="154"/>
      <c r="L9" s="414"/>
      <c r="M9" s="199">
        <f t="shared" si="0"/>
        <v>0</v>
      </c>
      <c r="N9" s="402"/>
      <c r="P9" s="200" t="s">
        <v>1178</v>
      </c>
      <c r="Q9" s="153"/>
      <c r="R9" s="201" t="s">
        <v>1124</v>
      </c>
      <c r="S9" s="153"/>
      <c r="T9" s="381" t="s">
        <v>1128</v>
      </c>
      <c r="U9" s="382"/>
      <c r="V9" s="383"/>
      <c r="X9" s="437" t="s">
        <v>1646</v>
      </c>
      <c r="Y9" s="438"/>
    </row>
    <row r="10" spans="2:25" ht="24" customHeight="1" thickBot="1">
      <c r="B10" s="387"/>
      <c r="C10" s="389"/>
      <c r="D10" s="389"/>
      <c r="E10" s="388" t="s">
        <v>1040</v>
      </c>
      <c r="F10" s="388"/>
      <c r="G10" s="184"/>
      <c r="H10" s="154"/>
      <c r="I10" s="405"/>
      <c r="J10" s="184"/>
      <c r="K10" s="154"/>
      <c r="L10" s="407"/>
      <c r="M10" s="199">
        <f t="shared" si="0"/>
        <v>0</v>
      </c>
      <c r="N10" s="403"/>
      <c r="P10" s="200" t="s">
        <v>1061</v>
      </c>
      <c r="Q10" s="153"/>
      <c r="R10" s="202" t="s">
        <v>1124</v>
      </c>
      <c r="S10" s="153"/>
      <c r="T10" s="202" t="s">
        <v>1129</v>
      </c>
      <c r="U10" s="153"/>
      <c r="V10" s="203" t="s">
        <v>1125</v>
      </c>
      <c r="X10" s="439"/>
      <c r="Y10" s="440"/>
    </row>
    <row r="11" spans="2:25" ht="24" customHeight="1" thickBot="1">
      <c r="B11" s="387"/>
      <c r="C11" s="389" t="s">
        <v>1008</v>
      </c>
      <c r="D11" s="389"/>
      <c r="E11" s="388" t="s">
        <v>1037</v>
      </c>
      <c r="F11" s="388"/>
      <c r="G11" s="184"/>
      <c r="H11" s="154"/>
      <c r="I11" s="404">
        <f>SUM(H11:H14)</f>
        <v>0</v>
      </c>
      <c r="J11" s="184"/>
      <c r="K11" s="154"/>
      <c r="L11" s="406">
        <f>SUM(K11:K14)</f>
        <v>0</v>
      </c>
      <c r="M11" s="199">
        <f t="shared" si="0"/>
        <v>0</v>
      </c>
      <c r="N11" s="401">
        <f>SUM(I11,L11)</f>
        <v>0</v>
      </c>
      <c r="P11" s="200" t="s">
        <v>1126</v>
      </c>
      <c r="Q11" s="384"/>
      <c r="R11" s="385"/>
      <c r="S11" s="385"/>
      <c r="T11" s="385"/>
      <c r="U11" s="385"/>
      <c r="V11" s="386"/>
    </row>
    <row r="12" spans="2:25" ht="24" customHeight="1" thickBot="1">
      <c r="B12" s="387"/>
      <c r="C12" s="389"/>
      <c r="D12" s="389"/>
      <c r="E12" s="388" t="s">
        <v>1038</v>
      </c>
      <c r="F12" s="388"/>
      <c r="G12" s="184"/>
      <c r="H12" s="154"/>
      <c r="I12" s="420"/>
      <c r="J12" s="184"/>
      <c r="K12" s="154"/>
      <c r="L12" s="414"/>
      <c r="M12" s="199">
        <f t="shared" si="0"/>
        <v>0</v>
      </c>
      <c r="N12" s="402"/>
      <c r="P12" s="200" t="s">
        <v>1127</v>
      </c>
      <c r="Q12" s="384"/>
      <c r="R12" s="385"/>
      <c r="S12" s="385"/>
      <c r="T12" s="385"/>
      <c r="U12" s="385"/>
      <c r="V12" s="386"/>
    </row>
    <row r="13" spans="2:25" ht="24" customHeight="1" thickBot="1">
      <c r="B13" s="387"/>
      <c r="C13" s="389"/>
      <c r="D13" s="389"/>
      <c r="E13" s="388" t="s">
        <v>1039</v>
      </c>
      <c r="F13" s="388"/>
      <c r="G13" s="184"/>
      <c r="H13" s="154"/>
      <c r="I13" s="420"/>
      <c r="J13" s="184"/>
      <c r="K13" s="154"/>
      <c r="L13" s="414"/>
      <c r="M13" s="199">
        <f t="shared" si="0"/>
        <v>0</v>
      </c>
      <c r="N13" s="402"/>
    </row>
    <row r="14" spans="2:25" ht="24" customHeight="1" thickBot="1">
      <c r="B14" s="387"/>
      <c r="C14" s="389"/>
      <c r="D14" s="389"/>
      <c r="E14" s="388" t="s">
        <v>1040</v>
      </c>
      <c r="F14" s="388"/>
      <c r="G14" s="184"/>
      <c r="H14" s="154"/>
      <c r="I14" s="405"/>
      <c r="J14" s="184"/>
      <c r="K14" s="154"/>
      <c r="L14" s="407"/>
      <c r="M14" s="199">
        <f t="shared" si="0"/>
        <v>0</v>
      </c>
      <c r="N14" s="403"/>
    </row>
    <row r="15" spans="2:25" ht="24" customHeight="1" thickBot="1">
      <c r="B15" s="387"/>
      <c r="C15" s="389" t="s">
        <v>1047</v>
      </c>
      <c r="D15" s="389"/>
      <c r="E15" s="398"/>
      <c r="F15" s="398"/>
      <c r="G15" s="184"/>
      <c r="H15" s="154"/>
      <c r="I15" s="204">
        <f>H15</f>
        <v>0</v>
      </c>
      <c r="J15" s="184"/>
      <c r="K15" s="154"/>
      <c r="L15" s="205">
        <f>K15</f>
        <v>0</v>
      </c>
      <c r="M15" s="199">
        <f t="shared" si="0"/>
        <v>0</v>
      </c>
      <c r="N15" s="206">
        <f>SUM(I15,L15)</f>
        <v>0</v>
      </c>
    </row>
    <row r="16" spans="2:25" ht="24" customHeight="1" thickBot="1">
      <c r="B16" s="387"/>
      <c r="C16" s="389" t="s">
        <v>1009</v>
      </c>
      <c r="D16" s="389"/>
      <c r="E16" s="388" t="s">
        <v>1041</v>
      </c>
      <c r="F16" s="388"/>
      <c r="G16" s="184"/>
      <c r="H16" s="154"/>
      <c r="I16" s="404">
        <f>SUM(H16:H17)</f>
        <v>0</v>
      </c>
      <c r="J16" s="184"/>
      <c r="K16" s="154"/>
      <c r="L16" s="406">
        <f>SUM(K16:K17)</f>
        <v>0</v>
      </c>
      <c r="M16" s="199">
        <f t="shared" si="0"/>
        <v>0</v>
      </c>
      <c r="N16" s="401">
        <f>SUM(I16,L16)</f>
        <v>0</v>
      </c>
    </row>
    <row r="17" spans="2:14" ht="24" customHeight="1" thickBot="1">
      <c r="B17" s="387"/>
      <c r="C17" s="389"/>
      <c r="D17" s="389"/>
      <c r="E17" s="388" t="s">
        <v>1042</v>
      </c>
      <c r="F17" s="388"/>
      <c r="G17" s="184"/>
      <c r="H17" s="154"/>
      <c r="I17" s="405"/>
      <c r="J17" s="184"/>
      <c r="K17" s="154"/>
      <c r="L17" s="407"/>
      <c r="M17" s="199">
        <f t="shared" si="0"/>
        <v>0</v>
      </c>
      <c r="N17" s="403"/>
    </row>
    <row r="18" spans="2:14" ht="24" customHeight="1" thickBot="1">
      <c r="B18" s="387"/>
      <c r="C18" s="389" t="s">
        <v>1010</v>
      </c>
      <c r="D18" s="389"/>
      <c r="E18" s="388" t="s">
        <v>1041</v>
      </c>
      <c r="F18" s="388"/>
      <c r="G18" s="184"/>
      <c r="H18" s="154"/>
      <c r="I18" s="404">
        <f t="shared" ref="I18" si="1">SUM(H18:H19)</f>
        <v>0</v>
      </c>
      <c r="J18" s="184"/>
      <c r="K18" s="154"/>
      <c r="L18" s="406">
        <f t="shared" ref="L18" si="2">SUM(K18:K19)</f>
        <v>0</v>
      </c>
      <c r="M18" s="199">
        <f t="shared" si="0"/>
        <v>0</v>
      </c>
      <c r="N18" s="401">
        <f t="shared" ref="N18" si="3">SUM(I18,L18)</f>
        <v>0</v>
      </c>
    </row>
    <row r="19" spans="2:14" ht="24" customHeight="1" thickBot="1">
      <c r="B19" s="387"/>
      <c r="C19" s="389"/>
      <c r="D19" s="389"/>
      <c r="E19" s="388" t="s">
        <v>1042</v>
      </c>
      <c r="F19" s="388"/>
      <c r="G19" s="184"/>
      <c r="H19" s="154"/>
      <c r="I19" s="405"/>
      <c r="J19" s="184"/>
      <c r="K19" s="154"/>
      <c r="L19" s="407"/>
      <c r="M19" s="199">
        <f t="shared" si="0"/>
        <v>0</v>
      </c>
      <c r="N19" s="403"/>
    </row>
    <row r="20" spans="2:14" ht="24" customHeight="1" thickBot="1">
      <c r="B20" s="387"/>
      <c r="C20" s="389" t="s">
        <v>1011</v>
      </c>
      <c r="D20" s="389"/>
      <c r="E20" s="388" t="s">
        <v>1041</v>
      </c>
      <c r="F20" s="388"/>
      <c r="G20" s="184"/>
      <c r="H20" s="154"/>
      <c r="I20" s="404">
        <f t="shared" ref="I20" si="4">SUM(H20:H21)</f>
        <v>0</v>
      </c>
      <c r="J20" s="184"/>
      <c r="K20" s="154"/>
      <c r="L20" s="406">
        <f t="shared" ref="L20" si="5">SUM(K20:K21)</f>
        <v>0</v>
      </c>
      <c r="M20" s="199">
        <f t="shared" si="0"/>
        <v>0</v>
      </c>
      <c r="N20" s="401">
        <f t="shared" ref="N20" si="6">SUM(I20,L20)</f>
        <v>0</v>
      </c>
    </row>
    <row r="21" spans="2:14" ht="24" customHeight="1" thickBot="1">
      <c r="B21" s="387"/>
      <c r="C21" s="389"/>
      <c r="D21" s="389"/>
      <c r="E21" s="388" t="s">
        <v>1042</v>
      </c>
      <c r="F21" s="388"/>
      <c r="G21" s="184"/>
      <c r="H21" s="154"/>
      <c r="I21" s="405"/>
      <c r="J21" s="184"/>
      <c r="K21" s="154"/>
      <c r="L21" s="407"/>
      <c r="M21" s="199">
        <f t="shared" si="0"/>
        <v>0</v>
      </c>
      <c r="N21" s="403"/>
    </row>
    <row r="22" spans="2:14" ht="24" customHeight="1" thickBot="1">
      <c r="B22" s="387"/>
      <c r="C22" s="389" t="s">
        <v>1012</v>
      </c>
      <c r="D22" s="389"/>
      <c r="E22" s="391" t="s">
        <v>1050</v>
      </c>
      <c r="F22" s="207" t="s">
        <v>1037</v>
      </c>
      <c r="G22" s="184"/>
      <c r="H22" s="154"/>
      <c r="I22" s="404">
        <f>SUM(H22:H24)</f>
        <v>0</v>
      </c>
      <c r="J22" s="184"/>
      <c r="K22" s="154"/>
      <c r="L22" s="406">
        <f>SUM(K22:K24)</f>
        <v>0</v>
      </c>
      <c r="M22" s="199">
        <f t="shared" si="0"/>
        <v>0</v>
      </c>
      <c r="N22" s="401">
        <f>SUM(I22,L22)</f>
        <v>0</v>
      </c>
    </row>
    <row r="23" spans="2:14" ht="24" customHeight="1" thickBot="1">
      <c r="B23" s="387"/>
      <c r="C23" s="389"/>
      <c r="D23" s="389"/>
      <c r="E23" s="392"/>
      <c r="F23" s="207" t="s">
        <v>1038</v>
      </c>
      <c r="G23" s="184"/>
      <c r="H23" s="154"/>
      <c r="I23" s="420"/>
      <c r="J23" s="184"/>
      <c r="K23" s="154"/>
      <c r="L23" s="414"/>
      <c r="M23" s="199">
        <f t="shared" si="0"/>
        <v>0</v>
      </c>
      <c r="N23" s="402"/>
    </row>
    <row r="24" spans="2:14" ht="24" customHeight="1" thickBot="1">
      <c r="B24" s="387"/>
      <c r="C24" s="389"/>
      <c r="D24" s="389"/>
      <c r="E24" s="393"/>
      <c r="F24" s="207" t="s">
        <v>1040</v>
      </c>
      <c r="G24" s="184"/>
      <c r="H24" s="154"/>
      <c r="I24" s="405"/>
      <c r="J24" s="184"/>
      <c r="K24" s="154"/>
      <c r="L24" s="407"/>
      <c r="M24" s="199">
        <f t="shared" si="0"/>
        <v>0</v>
      </c>
      <c r="N24" s="403"/>
    </row>
    <row r="25" spans="2:14" ht="24" customHeight="1" thickBot="1">
      <c r="B25" s="387"/>
      <c r="C25" s="389"/>
      <c r="D25" s="389"/>
      <c r="E25" s="391" t="s">
        <v>1051</v>
      </c>
      <c r="F25" s="207" t="s">
        <v>1006</v>
      </c>
      <c r="G25" s="184"/>
      <c r="H25" s="154"/>
      <c r="I25" s="404">
        <f>SUM(H25:H28)</f>
        <v>0</v>
      </c>
      <c r="J25" s="184"/>
      <c r="K25" s="154"/>
      <c r="L25" s="406">
        <f>SUM(K25:K28)</f>
        <v>0</v>
      </c>
      <c r="M25" s="199">
        <f t="shared" si="0"/>
        <v>0</v>
      </c>
      <c r="N25" s="401">
        <f>SUM(I25,L25)</f>
        <v>0</v>
      </c>
    </row>
    <row r="26" spans="2:14" ht="24" customHeight="1" thickBot="1">
      <c r="B26" s="387"/>
      <c r="C26" s="389"/>
      <c r="D26" s="389"/>
      <c r="E26" s="392"/>
      <c r="F26" s="207" t="s">
        <v>1007</v>
      </c>
      <c r="G26" s="184"/>
      <c r="H26" s="154"/>
      <c r="I26" s="420"/>
      <c r="J26" s="184"/>
      <c r="K26" s="154"/>
      <c r="L26" s="414"/>
      <c r="M26" s="199">
        <f t="shared" si="0"/>
        <v>0</v>
      </c>
      <c r="N26" s="402"/>
    </row>
    <row r="27" spans="2:14" ht="24" customHeight="1" thickBot="1">
      <c r="B27" s="387"/>
      <c r="C27" s="389"/>
      <c r="D27" s="389"/>
      <c r="E27" s="392"/>
      <c r="F27" s="207" t="s">
        <v>1040</v>
      </c>
      <c r="G27" s="184"/>
      <c r="H27" s="154"/>
      <c r="I27" s="420"/>
      <c r="J27" s="184"/>
      <c r="K27" s="154"/>
      <c r="L27" s="414"/>
      <c r="M27" s="199">
        <f t="shared" si="0"/>
        <v>0</v>
      </c>
      <c r="N27" s="402"/>
    </row>
    <row r="28" spans="2:14" ht="24" customHeight="1" thickBot="1">
      <c r="B28" s="387"/>
      <c r="C28" s="389"/>
      <c r="D28" s="389"/>
      <c r="E28" s="393"/>
      <c r="F28" s="207" t="s">
        <v>1045</v>
      </c>
      <c r="G28" s="184"/>
      <c r="H28" s="154"/>
      <c r="I28" s="405"/>
      <c r="J28" s="184"/>
      <c r="K28" s="154"/>
      <c r="L28" s="407"/>
      <c r="M28" s="199">
        <f t="shared" si="0"/>
        <v>0</v>
      </c>
      <c r="N28" s="403"/>
    </row>
    <row r="29" spans="2:14" ht="24" customHeight="1" thickBot="1">
      <c r="B29" s="387"/>
      <c r="C29" s="389" t="s">
        <v>1048</v>
      </c>
      <c r="D29" s="389"/>
      <c r="E29" s="394"/>
      <c r="F29" s="395"/>
      <c r="G29" s="184"/>
      <c r="H29" s="154"/>
      <c r="I29" s="204">
        <f>H29</f>
        <v>0</v>
      </c>
      <c r="J29" s="184"/>
      <c r="K29" s="154"/>
      <c r="L29" s="205">
        <f>K29</f>
        <v>0</v>
      </c>
      <c r="M29" s="199">
        <f t="shared" si="0"/>
        <v>0</v>
      </c>
      <c r="N29" s="206">
        <f>SUM(I29,L29)</f>
        <v>0</v>
      </c>
    </row>
    <row r="30" spans="2:14" ht="24" customHeight="1" thickBot="1">
      <c r="B30" s="387"/>
      <c r="C30" s="389" t="s">
        <v>1013</v>
      </c>
      <c r="D30" s="389"/>
      <c r="E30" s="388" t="s">
        <v>1037</v>
      </c>
      <c r="F30" s="388"/>
      <c r="G30" s="184"/>
      <c r="H30" s="154"/>
      <c r="I30" s="404">
        <f>SUM(H30:H33)</f>
        <v>0</v>
      </c>
      <c r="J30" s="184"/>
      <c r="K30" s="154"/>
      <c r="L30" s="406">
        <f>SUM(K30:K33)</f>
        <v>0</v>
      </c>
      <c r="M30" s="199">
        <f t="shared" si="0"/>
        <v>0</v>
      </c>
      <c r="N30" s="401">
        <f>SUM(I30,L30)</f>
        <v>0</v>
      </c>
    </row>
    <row r="31" spans="2:14" ht="24" customHeight="1" thickBot="1">
      <c r="B31" s="387"/>
      <c r="C31" s="389"/>
      <c r="D31" s="389"/>
      <c r="E31" s="388" t="s">
        <v>1038</v>
      </c>
      <c r="F31" s="388"/>
      <c r="G31" s="184"/>
      <c r="H31" s="154"/>
      <c r="I31" s="420"/>
      <c r="J31" s="184"/>
      <c r="K31" s="154"/>
      <c r="L31" s="414"/>
      <c r="M31" s="199">
        <f t="shared" si="0"/>
        <v>0</v>
      </c>
      <c r="N31" s="402"/>
    </row>
    <row r="32" spans="2:14" ht="24" customHeight="1" thickBot="1">
      <c r="B32" s="387"/>
      <c r="C32" s="389"/>
      <c r="D32" s="389"/>
      <c r="E32" s="388" t="s">
        <v>1039</v>
      </c>
      <c r="F32" s="388"/>
      <c r="G32" s="184"/>
      <c r="H32" s="154"/>
      <c r="I32" s="420"/>
      <c r="J32" s="184"/>
      <c r="K32" s="154"/>
      <c r="L32" s="414"/>
      <c r="M32" s="199">
        <f t="shared" si="0"/>
        <v>0</v>
      </c>
      <c r="N32" s="402"/>
    </row>
    <row r="33" spans="2:14" ht="24" customHeight="1" thickBot="1">
      <c r="B33" s="387"/>
      <c r="C33" s="389"/>
      <c r="D33" s="389"/>
      <c r="E33" s="388" t="s">
        <v>1040</v>
      </c>
      <c r="F33" s="388"/>
      <c r="G33" s="184"/>
      <c r="H33" s="154"/>
      <c r="I33" s="405"/>
      <c r="J33" s="184"/>
      <c r="K33" s="154"/>
      <c r="L33" s="407"/>
      <c r="M33" s="199">
        <f t="shared" si="0"/>
        <v>0</v>
      </c>
      <c r="N33" s="403"/>
    </row>
    <row r="34" spans="2:14" ht="24" customHeight="1" thickBot="1">
      <c r="B34" s="387"/>
      <c r="C34" s="399" t="s">
        <v>1112</v>
      </c>
      <c r="D34" s="390" t="s">
        <v>1100</v>
      </c>
      <c r="E34" s="388" t="s">
        <v>1014</v>
      </c>
      <c r="F34" s="388"/>
      <c r="G34" s="184"/>
      <c r="H34" s="154"/>
      <c r="I34" s="404">
        <f>SUM(H34:H36)</f>
        <v>0</v>
      </c>
      <c r="J34" s="184"/>
      <c r="K34" s="154"/>
      <c r="L34" s="406">
        <f>SUM(K34:K36)</f>
        <v>0</v>
      </c>
      <c r="M34" s="199">
        <f t="shared" si="0"/>
        <v>0</v>
      </c>
      <c r="N34" s="401">
        <f>SUM(I34,L34)</f>
        <v>0</v>
      </c>
    </row>
    <row r="35" spans="2:14" ht="24" customHeight="1" thickBot="1">
      <c r="B35" s="387"/>
      <c r="C35" s="399"/>
      <c r="D35" s="390"/>
      <c r="E35" s="388" t="s">
        <v>1015</v>
      </c>
      <c r="F35" s="388"/>
      <c r="G35" s="184"/>
      <c r="H35" s="154"/>
      <c r="I35" s="420"/>
      <c r="J35" s="184"/>
      <c r="K35" s="154"/>
      <c r="L35" s="414"/>
      <c r="M35" s="199">
        <f t="shared" si="0"/>
        <v>0</v>
      </c>
      <c r="N35" s="402"/>
    </row>
    <row r="36" spans="2:14" ht="24" customHeight="1" thickBot="1">
      <c r="B36" s="387"/>
      <c r="C36" s="399"/>
      <c r="D36" s="390"/>
      <c r="E36" s="388" t="s">
        <v>1016</v>
      </c>
      <c r="F36" s="388"/>
      <c r="G36" s="184"/>
      <c r="H36" s="154"/>
      <c r="I36" s="405"/>
      <c r="J36" s="184"/>
      <c r="K36" s="154"/>
      <c r="L36" s="407"/>
      <c r="M36" s="199">
        <f t="shared" si="0"/>
        <v>0</v>
      </c>
      <c r="N36" s="403"/>
    </row>
    <row r="37" spans="2:14" ht="24" customHeight="1" thickBot="1">
      <c r="B37" s="387"/>
      <c r="C37" s="399" t="s">
        <v>1113</v>
      </c>
      <c r="D37" s="399"/>
      <c r="E37" s="388" t="s">
        <v>1037</v>
      </c>
      <c r="F37" s="388"/>
      <c r="G37" s="184"/>
      <c r="H37" s="154"/>
      <c r="I37" s="404">
        <f>SUM(H37:H40)</f>
        <v>0</v>
      </c>
      <c r="J37" s="184"/>
      <c r="K37" s="154"/>
      <c r="L37" s="406">
        <f>SUM(K37:K40)</f>
        <v>0</v>
      </c>
      <c r="M37" s="199">
        <f t="shared" si="0"/>
        <v>0</v>
      </c>
      <c r="N37" s="401">
        <f>SUM(I37,L37)</f>
        <v>0</v>
      </c>
    </row>
    <row r="38" spans="2:14" ht="24" customHeight="1" thickBot="1">
      <c r="B38" s="387"/>
      <c r="C38" s="399"/>
      <c r="D38" s="399"/>
      <c r="E38" s="388" t="s">
        <v>1038</v>
      </c>
      <c r="F38" s="388"/>
      <c r="G38" s="184"/>
      <c r="H38" s="154"/>
      <c r="I38" s="420"/>
      <c r="J38" s="184"/>
      <c r="K38" s="154"/>
      <c r="L38" s="414"/>
      <c r="M38" s="199">
        <f t="shared" si="0"/>
        <v>0</v>
      </c>
      <c r="N38" s="402"/>
    </row>
    <row r="39" spans="2:14" ht="24" customHeight="1" thickBot="1">
      <c r="B39" s="387"/>
      <c r="C39" s="399"/>
      <c r="D39" s="399"/>
      <c r="E39" s="388" t="s">
        <v>1039</v>
      </c>
      <c r="F39" s="388"/>
      <c r="G39" s="184"/>
      <c r="H39" s="154"/>
      <c r="I39" s="420"/>
      <c r="J39" s="184"/>
      <c r="K39" s="154"/>
      <c r="L39" s="414"/>
      <c r="M39" s="199">
        <f t="shared" si="0"/>
        <v>0</v>
      </c>
      <c r="N39" s="402"/>
    </row>
    <row r="40" spans="2:14" ht="24" customHeight="1" thickBot="1">
      <c r="B40" s="387"/>
      <c r="C40" s="399"/>
      <c r="D40" s="399"/>
      <c r="E40" s="388" t="s">
        <v>1040</v>
      </c>
      <c r="F40" s="388"/>
      <c r="G40" s="184"/>
      <c r="H40" s="154"/>
      <c r="I40" s="405"/>
      <c r="J40" s="184"/>
      <c r="K40" s="154"/>
      <c r="L40" s="407"/>
      <c r="M40" s="199">
        <f t="shared" si="0"/>
        <v>0</v>
      </c>
      <c r="N40" s="403"/>
    </row>
    <row r="41" spans="2:14" ht="24" customHeight="1" thickBot="1">
      <c r="B41" s="387"/>
      <c r="C41" s="399" t="s">
        <v>1111</v>
      </c>
      <c r="D41" s="400" t="s">
        <v>1017</v>
      </c>
      <c r="E41" s="388" t="s">
        <v>1037</v>
      </c>
      <c r="F41" s="388"/>
      <c r="G41" s="184"/>
      <c r="H41" s="154"/>
      <c r="I41" s="427">
        <f>SUM(H41:H48)</f>
        <v>0</v>
      </c>
      <c r="J41" s="184"/>
      <c r="K41" s="154"/>
      <c r="L41" s="424">
        <f>SUM(K41:K48)</f>
        <v>0</v>
      </c>
      <c r="M41" s="199">
        <f t="shared" si="0"/>
        <v>0</v>
      </c>
      <c r="N41" s="401">
        <f>SUM(I41,L41)</f>
        <v>0</v>
      </c>
    </row>
    <row r="42" spans="2:14" ht="24" customHeight="1" thickBot="1">
      <c r="B42" s="387"/>
      <c r="C42" s="389"/>
      <c r="D42" s="400"/>
      <c r="E42" s="388" t="s">
        <v>1038</v>
      </c>
      <c r="F42" s="388"/>
      <c r="G42" s="184"/>
      <c r="H42" s="154"/>
      <c r="I42" s="428"/>
      <c r="J42" s="184"/>
      <c r="K42" s="154"/>
      <c r="L42" s="425"/>
      <c r="M42" s="199">
        <f t="shared" si="0"/>
        <v>0</v>
      </c>
      <c r="N42" s="402"/>
    </row>
    <row r="43" spans="2:14" ht="24" customHeight="1" thickBot="1">
      <c r="B43" s="387"/>
      <c r="C43" s="389"/>
      <c r="D43" s="400"/>
      <c r="E43" s="388" t="s">
        <v>1039</v>
      </c>
      <c r="F43" s="388"/>
      <c r="G43" s="184"/>
      <c r="H43" s="154"/>
      <c r="I43" s="428"/>
      <c r="J43" s="184"/>
      <c r="K43" s="154"/>
      <c r="L43" s="425"/>
      <c r="M43" s="199">
        <f t="shared" si="0"/>
        <v>0</v>
      </c>
      <c r="N43" s="402"/>
    </row>
    <row r="44" spans="2:14" ht="24" customHeight="1" thickBot="1">
      <c r="B44" s="387"/>
      <c r="C44" s="389"/>
      <c r="D44" s="400"/>
      <c r="E44" s="388" t="s">
        <v>1040</v>
      </c>
      <c r="F44" s="388"/>
      <c r="G44" s="184"/>
      <c r="H44" s="154"/>
      <c r="I44" s="428"/>
      <c r="J44" s="184"/>
      <c r="K44" s="154"/>
      <c r="L44" s="425"/>
      <c r="M44" s="199">
        <f t="shared" si="0"/>
        <v>0</v>
      </c>
      <c r="N44" s="402"/>
    </row>
    <row r="45" spans="2:14" ht="24" customHeight="1" thickBot="1">
      <c r="B45" s="387"/>
      <c r="C45" s="389"/>
      <c r="D45" s="400" t="s">
        <v>1018</v>
      </c>
      <c r="E45" s="388" t="s">
        <v>1037</v>
      </c>
      <c r="F45" s="388"/>
      <c r="G45" s="184"/>
      <c r="H45" s="154"/>
      <c r="I45" s="428"/>
      <c r="J45" s="184"/>
      <c r="K45" s="154"/>
      <c r="L45" s="425"/>
      <c r="M45" s="199">
        <f t="shared" si="0"/>
        <v>0</v>
      </c>
      <c r="N45" s="402"/>
    </row>
    <row r="46" spans="2:14" ht="24" customHeight="1" thickBot="1">
      <c r="B46" s="387"/>
      <c r="C46" s="389"/>
      <c r="D46" s="400"/>
      <c r="E46" s="388" t="s">
        <v>1038</v>
      </c>
      <c r="F46" s="388"/>
      <c r="G46" s="184"/>
      <c r="H46" s="154"/>
      <c r="I46" s="428"/>
      <c r="J46" s="184"/>
      <c r="K46" s="154"/>
      <c r="L46" s="425"/>
      <c r="M46" s="199">
        <f t="shared" si="0"/>
        <v>0</v>
      </c>
      <c r="N46" s="402"/>
    </row>
    <row r="47" spans="2:14" ht="24" customHeight="1" thickBot="1">
      <c r="B47" s="387"/>
      <c r="C47" s="389"/>
      <c r="D47" s="400"/>
      <c r="E47" s="388" t="s">
        <v>1039</v>
      </c>
      <c r="F47" s="388"/>
      <c r="G47" s="184"/>
      <c r="H47" s="154"/>
      <c r="I47" s="428"/>
      <c r="J47" s="184"/>
      <c r="K47" s="154"/>
      <c r="L47" s="425"/>
      <c r="M47" s="199">
        <f t="shared" si="0"/>
        <v>0</v>
      </c>
      <c r="N47" s="402"/>
    </row>
    <row r="48" spans="2:14" ht="24" customHeight="1" thickBot="1">
      <c r="B48" s="387"/>
      <c r="C48" s="389"/>
      <c r="D48" s="400"/>
      <c r="E48" s="388" t="s">
        <v>1040</v>
      </c>
      <c r="F48" s="388"/>
      <c r="G48" s="184"/>
      <c r="H48" s="154"/>
      <c r="I48" s="429"/>
      <c r="J48" s="184"/>
      <c r="K48" s="154"/>
      <c r="L48" s="426"/>
      <c r="M48" s="199">
        <f t="shared" si="0"/>
        <v>0</v>
      </c>
      <c r="N48" s="403"/>
    </row>
    <row r="49" spans="2:14" ht="24" customHeight="1" thickBot="1">
      <c r="B49" s="387"/>
      <c r="C49" s="389" t="s">
        <v>1019</v>
      </c>
      <c r="D49" s="389"/>
      <c r="E49" s="388" t="s">
        <v>1014</v>
      </c>
      <c r="F49" s="388"/>
      <c r="G49" s="184"/>
      <c r="H49" s="154"/>
      <c r="I49" s="404">
        <f>SUM(H49:H50)</f>
        <v>0</v>
      </c>
      <c r="J49" s="184"/>
      <c r="K49" s="154"/>
      <c r="L49" s="406">
        <f>SUM(K49:K50)</f>
        <v>0</v>
      </c>
      <c r="M49" s="199">
        <f t="shared" si="0"/>
        <v>0</v>
      </c>
      <c r="N49" s="401">
        <f>SUM(I49,L49)</f>
        <v>0</v>
      </c>
    </row>
    <row r="50" spans="2:14" ht="24" customHeight="1" thickBot="1">
      <c r="B50" s="387"/>
      <c r="C50" s="389"/>
      <c r="D50" s="389"/>
      <c r="E50" s="388" t="s">
        <v>1015</v>
      </c>
      <c r="F50" s="388"/>
      <c r="G50" s="184"/>
      <c r="H50" s="154"/>
      <c r="I50" s="405"/>
      <c r="J50" s="184"/>
      <c r="K50" s="154"/>
      <c r="L50" s="407"/>
      <c r="M50" s="199">
        <f t="shared" si="0"/>
        <v>0</v>
      </c>
      <c r="N50" s="403"/>
    </row>
    <row r="51" spans="2:14" ht="24" customHeight="1" thickBot="1">
      <c r="B51" s="387"/>
      <c r="C51" s="389" t="s">
        <v>1020</v>
      </c>
      <c r="D51" s="389"/>
      <c r="E51" s="388" t="s">
        <v>1014</v>
      </c>
      <c r="F51" s="388"/>
      <c r="G51" s="184"/>
      <c r="H51" s="154"/>
      <c r="I51" s="404">
        <f>SUM(H51:H53)</f>
        <v>0</v>
      </c>
      <c r="J51" s="184"/>
      <c r="K51" s="154"/>
      <c r="L51" s="406">
        <f>SUM(K51:K53)</f>
        <v>0</v>
      </c>
      <c r="M51" s="199">
        <f t="shared" si="0"/>
        <v>0</v>
      </c>
      <c r="N51" s="401">
        <f>SUM(I51,L51)</f>
        <v>0</v>
      </c>
    </row>
    <row r="52" spans="2:14" ht="24" customHeight="1" thickBot="1">
      <c r="B52" s="387"/>
      <c r="C52" s="389"/>
      <c r="D52" s="389"/>
      <c r="E52" s="388" t="s">
        <v>1015</v>
      </c>
      <c r="F52" s="388"/>
      <c r="G52" s="184"/>
      <c r="H52" s="154"/>
      <c r="I52" s="420"/>
      <c r="J52" s="184"/>
      <c r="K52" s="154"/>
      <c r="L52" s="414"/>
      <c r="M52" s="199">
        <f t="shared" si="0"/>
        <v>0</v>
      </c>
      <c r="N52" s="402"/>
    </row>
    <row r="53" spans="2:14" ht="24" customHeight="1" thickBot="1">
      <c r="B53" s="387"/>
      <c r="C53" s="389"/>
      <c r="D53" s="389"/>
      <c r="E53" s="388" t="s">
        <v>1016</v>
      </c>
      <c r="F53" s="388"/>
      <c r="G53" s="184"/>
      <c r="H53" s="154"/>
      <c r="I53" s="405"/>
      <c r="J53" s="184"/>
      <c r="K53" s="154"/>
      <c r="L53" s="407"/>
      <c r="M53" s="199">
        <f t="shared" si="0"/>
        <v>0</v>
      </c>
      <c r="N53" s="403"/>
    </row>
    <row r="54" spans="2:14" ht="24" customHeight="1" thickBot="1">
      <c r="B54" s="387"/>
      <c r="C54" s="389" t="s">
        <v>1021</v>
      </c>
      <c r="D54" s="400" t="s">
        <v>1022</v>
      </c>
      <c r="E54" s="388" t="s">
        <v>1014</v>
      </c>
      <c r="F54" s="388"/>
      <c r="G54" s="184"/>
      <c r="H54" s="154"/>
      <c r="I54" s="404">
        <f>SUM(H54:H55)</f>
        <v>0</v>
      </c>
      <c r="J54" s="184"/>
      <c r="K54" s="154"/>
      <c r="L54" s="406">
        <f>SUM(K54:K55)</f>
        <v>0</v>
      </c>
      <c r="M54" s="199">
        <f t="shared" si="0"/>
        <v>0</v>
      </c>
      <c r="N54" s="401">
        <f>SUM(I54,L54)</f>
        <v>0</v>
      </c>
    </row>
    <row r="55" spans="2:14" ht="24" customHeight="1" thickBot="1">
      <c r="B55" s="387"/>
      <c r="C55" s="389"/>
      <c r="D55" s="400"/>
      <c r="E55" s="388" t="s">
        <v>1015</v>
      </c>
      <c r="F55" s="388"/>
      <c r="G55" s="184"/>
      <c r="H55" s="154"/>
      <c r="I55" s="405"/>
      <c r="J55" s="184"/>
      <c r="K55" s="154"/>
      <c r="L55" s="407"/>
      <c r="M55" s="199">
        <f t="shared" si="0"/>
        <v>0</v>
      </c>
      <c r="N55" s="403"/>
    </row>
    <row r="56" spans="2:14" ht="24" customHeight="1" thickBot="1">
      <c r="B56" s="387"/>
      <c r="C56" s="389"/>
      <c r="D56" s="400" t="s">
        <v>1023</v>
      </c>
      <c r="E56" s="388" t="s">
        <v>1014</v>
      </c>
      <c r="F56" s="388"/>
      <c r="G56" s="184"/>
      <c r="H56" s="154"/>
      <c r="I56" s="404">
        <f>SUM(H56:H58)</f>
        <v>0</v>
      </c>
      <c r="J56" s="184"/>
      <c r="K56" s="154"/>
      <c r="L56" s="406">
        <f>SUM(K56:K58)</f>
        <v>0</v>
      </c>
      <c r="M56" s="199">
        <f t="shared" si="0"/>
        <v>0</v>
      </c>
      <c r="N56" s="401">
        <f>SUM(I56,L56)</f>
        <v>0</v>
      </c>
    </row>
    <row r="57" spans="2:14" ht="24" customHeight="1" thickBot="1">
      <c r="B57" s="387"/>
      <c r="C57" s="389"/>
      <c r="D57" s="400"/>
      <c r="E57" s="388" t="s">
        <v>1015</v>
      </c>
      <c r="F57" s="388"/>
      <c r="G57" s="184"/>
      <c r="H57" s="154"/>
      <c r="I57" s="420"/>
      <c r="J57" s="184"/>
      <c r="K57" s="154"/>
      <c r="L57" s="414"/>
      <c r="M57" s="199">
        <f t="shared" si="0"/>
        <v>0</v>
      </c>
      <c r="N57" s="402"/>
    </row>
    <row r="58" spans="2:14" ht="24" customHeight="1" thickBot="1">
      <c r="B58" s="387"/>
      <c r="C58" s="389"/>
      <c r="D58" s="400"/>
      <c r="E58" s="388" t="s">
        <v>1016</v>
      </c>
      <c r="F58" s="388"/>
      <c r="G58" s="184"/>
      <c r="H58" s="154"/>
      <c r="I58" s="405"/>
      <c r="J58" s="184"/>
      <c r="K58" s="154"/>
      <c r="L58" s="407"/>
      <c r="M58" s="199">
        <f t="shared" si="0"/>
        <v>0</v>
      </c>
      <c r="N58" s="403"/>
    </row>
    <row r="59" spans="2:14" ht="24" customHeight="1" thickBot="1">
      <c r="B59" s="387"/>
      <c r="C59" s="389" t="s">
        <v>1049</v>
      </c>
      <c r="D59" s="389"/>
      <c r="E59" s="394"/>
      <c r="F59" s="395"/>
      <c r="G59" s="184"/>
      <c r="H59" s="154"/>
      <c r="I59" s="208">
        <f>H59</f>
        <v>0</v>
      </c>
      <c r="J59" s="184"/>
      <c r="K59" s="154"/>
      <c r="L59" s="209">
        <f>K59</f>
        <v>0</v>
      </c>
      <c r="M59" s="199">
        <f t="shared" si="0"/>
        <v>0</v>
      </c>
      <c r="N59" s="210">
        <f>SUM(I59,L59)</f>
        <v>0</v>
      </c>
    </row>
    <row r="60" spans="2:14" ht="24" customHeight="1" thickBot="1">
      <c r="B60" s="387" t="s">
        <v>1056</v>
      </c>
      <c r="C60" s="389" t="s">
        <v>1031</v>
      </c>
      <c r="D60" s="389"/>
      <c r="E60" s="394"/>
      <c r="F60" s="395"/>
      <c r="G60" s="184"/>
      <c r="H60" s="154"/>
      <c r="I60" s="208">
        <f t="shared" ref="I60:I64" si="7">H60</f>
        <v>0</v>
      </c>
      <c r="J60" s="184"/>
      <c r="K60" s="154"/>
      <c r="L60" s="209">
        <f t="shared" ref="L60:L64" si="8">K60</f>
        <v>0</v>
      </c>
      <c r="M60" s="199">
        <f t="shared" si="0"/>
        <v>0</v>
      </c>
      <c r="N60" s="210">
        <f t="shared" ref="N60:N64" si="9">SUM(I60,L60)</f>
        <v>0</v>
      </c>
    </row>
    <row r="61" spans="2:14" ht="24" customHeight="1" thickBot="1">
      <c r="B61" s="387"/>
      <c r="C61" s="399" t="s">
        <v>1052</v>
      </c>
      <c r="D61" s="399"/>
      <c r="E61" s="388" t="s">
        <v>1046</v>
      </c>
      <c r="F61" s="388"/>
      <c r="G61" s="184"/>
      <c r="H61" s="154"/>
      <c r="I61" s="208">
        <f t="shared" si="7"/>
        <v>0</v>
      </c>
      <c r="J61" s="184"/>
      <c r="K61" s="154"/>
      <c r="L61" s="209">
        <f t="shared" si="8"/>
        <v>0</v>
      </c>
      <c r="M61" s="199">
        <f t="shared" si="0"/>
        <v>0</v>
      </c>
      <c r="N61" s="210">
        <f t="shared" si="9"/>
        <v>0</v>
      </c>
    </row>
    <row r="62" spans="2:14" ht="24" customHeight="1" thickBot="1">
      <c r="B62" s="387"/>
      <c r="C62" s="399"/>
      <c r="D62" s="399"/>
      <c r="E62" s="388" t="s">
        <v>1026</v>
      </c>
      <c r="F62" s="388"/>
      <c r="G62" s="154"/>
      <c r="H62" s="154"/>
      <c r="I62" s="208">
        <f t="shared" si="7"/>
        <v>0</v>
      </c>
      <c r="J62" s="154"/>
      <c r="K62" s="154"/>
      <c r="L62" s="209">
        <f t="shared" si="8"/>
        <v>0</v>
      </c>
      <c r="M62" s="199">
        <f t="shared" si="0"/>
        <v>0</v>
      </c>
      <c r="N62" s="210">
        <f t="shared" si="9"/>
        <v>0</v>
      </c>
    </row>
    <row r="63" spans="2:14" ht="24" customHeight="1" thickBot="1">
      <c r="B63" s="387"/>
      <c r="C63" s="399" t="s">
        <v>1053</v>
      </c>
      <c r="D63" s="390" t="s">
        <v>1099</v>
      </c>
      <c r="E63" s="388" t="s">
        <v>1046</v>
      </c>
      <c r="F63" s="388"/>
      <c r="G63" s="184"/>
      <c r="H63" s="154"/>
      <c r="I63" s="208">
        <f t="shared" si="7"/>
        <v>0</v>
      </c>
      <c r="J63" s="184"/>
      <c r="K63" s="154"/>
      <c r="L63" s="209">
        <f t="shared" si="8"/>
        <v>0</v>
      </c>
      <c r="M63" s="199">
        <f t="shared" si="0"/>
        <v>0</v>
      </c>
      <c r="N63" s="210">
        <f t="shared" si="9"/>
        <v>0</v>
      </c>
    </row>
    <row r="64" spans="2:14" ht="24" customHeight="1" thickBot="1">
      <c r="B64" s="387"/>
      <c r="C64" s="389"/>
      <c r="D64" s="400"/>
      <c r="E64" s="388" t="s">
        <v>1026</v>
      </c>
      <c r="F64" s="388"/>
      <c r="G64" s="154"/>
      <c r="H64" s="154"/>
      <c r="I64" s="208">
        <f t="shared" si="7"/>
        <v>0</v>
      </c>
      <c r="J64" s="154"/>
      <c r="K64" s="154"/>
      <c r="L64" s="209">
        <f t="shared" si="8"/>
        <v>0</v>
      </c>
      <c r="M64" s="199">
        <f t="shared" si="0"/>
        <v>0</v>
      </c>
      <c r="N64" s="210">
        <f t="shared" si="9"/>
        <v>0</v>
      </c>
    </row>
    <row r="65" spans="2:14" ht="24" customHeight="1" thickBot="1">
      <c r="B65" s="387"/>
      <c r="C65" s="389"/>
      <c r="D65" s="390" t="s">
        <v>930</v>
      </c>
      <c r="E65" s="412" t="s">
        <v>1046</v>
      </c>
      <c r="F65" s="207" t="s">
        <v>1014</v>
      </c>
      <c r="G65" s="184"/>
      <c r="H65" s="154"/>
      <c r="I65" s="404">
        <f>SUM(H65:H66)</f>
        <v>0</v>
      </c>
      <c r="J65" s="184"/>
      <c r="K65" s="154"/>
      <c r="L65" s="406">
        <f>SUM(K65:K66)</f>
        <v>0</v>
      </c>
      <c r="M65" s="199">
        <f t="shared" si="0"/>
        <v>0</v>
      </c>
      <c r="N65" s="401">
        <f>SUM(I65,L65)</f>
        <v>0</v>
      </c>
    </row>
    <row r="66" spans="2:14" ht="24" customHeight="1" thickBot="1">
      <c r="B66" s="387"/>
      <c r="C66" s="389"/>
      <c r="D66" s="390"/>
      <c r="E66" s="412"/>
      <c r="F66" s="207" t="s">
        <v>1015</v>
      </c>
      <c r="G66" s="184"/>
      <c r="H66" s="154"/>
      <c r="I66" s="405"/>
      <c r="J66" s="184"/>
      <c r="K66" s="154"/>
      <c r="L66" s="407"/>
      <c r="M66" s="199">
        <f t="shared" si="0"/>
        <v>0</v>
      </c>
      <c r="N66" s="403"/>
    </row>
    <row r="67" spans="2:14" ht="24" customHeight="1" thickBot="1">
      <c r="B67" s="387"/>
      <c r="C67" s="389"/>
      <c r="D67" s="390"/>
      <c r="E67" s="413" t="s">
        <v>999</v>
      </c>
      <c r="F67" s="207" t="s">
        <v>1014</v>
      </c>
      <c r="G67" s="415"/>
      <c r="H67" s="154"/>
      <c r="I67" s="404">
        <f>SUM(H67:H68)</f>
        <v>0</v>
      </c>
      <c r="J67" s="415"/>
      <c r="K67" s="154"/>
      <c r="L67" s="406">
        <f>SUM(K67:K68)</f>
        <v>0</v>
      </c>
      <c r="M67" s="199">
        <f t="shared" si="0"/>
        <v>0</v>
      </c>
      <c r="N67" s="401">
        <f>SUM(I67,L67)</f>
        <v>0</v>
      </c>
    </row>
    <row r="68" spans="2:14" ht="24" customHeight="1" thickBot="1">
      <c r="B68" s="387"/>
      <c r="C68" s="389"/>
      <c r="D68" s="390"/>
      <c r="E68" s="412"/>
      <c r="F68" s="207" t="s">
        <v>1015</v>
      </c>
      <c r="G68" s="416"/>
      <c r="H68" s="154"/>
      <c r="I68" s="405"/>
      <c r="J68" s="416"/>
      <c r="K68" s="154"/>
      <c r="L68" s="407"/>
      <c r="M68" s="199">
        <f t="shared" si="0"/>
        <v>0</v>
      </c>
      <c r="N68" s="403"/>
    </row>
    <row r="69" spans="2:14" ht="24" customHeight="1" thickBot="1">
      <c r="B69" s="387" t="s">
        <v>1057</v>
      </c>
      <c r="C69" s="399" t="s">
        <v>1110</v>
      </c>
      <c r="D69" s="399"/>
      <c r="E69" s="388" t="s">
        <v>1046</v>
      </c>
      <c r="F69" s="388"/>
      <c r="G69" s="184"/>
      <c r="H69" s="154"/>
      <c r="I69" s="204">
        <f>H69</f>
        <v>0</v>
      </c>
      <c r="J69" s="184"/>
      <c r="K69" s="154"/>
      <c r="L69" s="205">
        <f>K69</f>
        <v>0</v>
      </c>
      <c r="M69" s="199">
        <f t="shared" si="0"/>
        <v>0</v>
      </c>
      <c r="N69" s="206">
        <f>SUM(I69,L69)</f>
        <v>0</v>
      </c>
    </row>
    <row r="70" spans="2:14" ht="24" customHeight="1" thickBot="1">
      <c r="B70" s="387"/>
      <c r="C70" s="399"/>
      <c r="D70" s="399"/>
      <c r="E70" s="388" t="s">
        <v>1026</v>
      </c>
      <c r="F70" s="388"/>
      <c r="G70" s="154"/>
      <c r="H70" s="154"/>
      <c r="I70" s="211">
        <f t="shared" ref="I70" si="10">H70</f>
        <v>0</v>
      </c>
      <c r="J70" s="154"/>
      <c r="K70" s="154"/>
      <c r="L70" s="205">
        <f t="shared" ref="L70" si="11">K70</f>
        <v>0</v>
      </c>
      <c r="M70" s="199">
        <f t="shared" si="0"/>
        <v>0</v>
      </c>
      <c r="N70" s="206">
        <f t="shared" ref="N70:N81" si="12">SUM(I70,L70)</f>
        <v>0</v>
      </c>
    </row>
    <row r="71" spans="2:14" ht="24" customHeight="1" thickBot="1">
      <c r="B71" s="387" t="s">
        <v>1058</v>
      </c>
      <c r="C71" s="399" t="s">
        <v>1059</v>
      </c>
      <c r="D71" s="430" t="s">
        <v>930</v>
      </c>
      <c r="E71" s="412" t="s">
        <v>1025</v>
      </c>
      <c r="F71" s="207" t="s">
        <v>997</v>
      </c>
      <c r="G71" s="218"/>
      <c r="H71" s="218"/>
      <c r="I71" s="219"/>
      <c r="J71" s="212"/>
      <c r="K71" s="154"/>
      <c r="L71" s="406">
        <f>SUM(K71:K72)</f>
        <v>0</v>
      </c>
      <c r="M71" s="199">
        <f t="shared" si="0"/>
        <v>0</v>
      </c>
      <c r="N71" s="401">
        <f t="shared" si="12"/>
        <v>0</v>
      </c>
    </row>
    <row r="72" spans="2:14" ht="24" customHeight="1" thickBot="1">
      <c r="B72" s="387"/>
      <c r="C72" s="389"/>
      <c r="D72" s="431"/>
      <c r="E72" s="412"/>
      <c r="F72" s="207" t="s">
        <v>998</v>
      </c>
      <c r="G72" s="219"/>
      <c r="H72" s="219"/>
      <c r="I72" s="219"/>
      <c r="J72" s="213"/>
      <c r="K72" s="154"/>
      <c r="L72" s="407"/>
      <c r="M72" s="199">
        <f t="shared" ref="M72:M94" si="13">H72+K72</f>
        <v>0</v>
      </c>
      <c r="N72" s="403"/>
    </row>
    <row r="73" spans="2:14" ht="24" customHeight="1" thickBot="1">
      <c r="B73" s="387"/>
      <c r="C73" s="389"/>
      <c r="D73" s="431"/>
      <c r="E73" s="413" t="s">
        <v>999</v>
      </c>
      <c r="F73" s="207" t="s">
        <v>997</v>
      </c>
      <c r="G73" s="219"/>
      <c r="H73" s="219"/>
      <c r="I73" s="220"/>
      <c r="J73" s="415"/>
      <c r="K73" s="154"/>
      <c r="L73" s="406">
        <f>SUM(K73:K74)</f>
        <v>0</v>
      </c>
      <c r="M73" s="199">
        <f t="shared" si="13"/>
        <v>0</v>
      </c>
      <c r="N73" s="401">
        <f t="shared" si="12"/>
        <v>0</v>
      </c>
    </row>
    <row r="74" spans="2:14" ht="24" customHeight="1" thickBot="1">
      <c r="B74" s="387"/>
      <c r="C74" s="389"/>
      <c r="D74" s="432"/>
      <c r="E74" s="412"/>
      <c r="F74" s="207" t="s">
        <v>998</v>
      </c>
      <c r="G74" s="219"/>
      <c r="H74" s="219"/>
      <c r="I74" s="220"/>
      <c r="J74" s="416"/>
      <c r="K74" s="154"/>
      <c r="L74" s="407"/>
      <c r="M74" s="199">
        <f t="shared" si="13"/>
        <v>0</v>
      </c>
      <c r="N74" s="403"/>
    </row>
    <row r="75" spans="2:14" ht="24" customHeight="1" thickBot="1">
      <c r="B75" s="387"/>
      <c r="C75" s="389"/>
      <c r="D75" s="430" t="s">
        <v>1001</v>
      </c>
      <c r="E75" s="412" t="s">
        <v>1025</v>
      </c>
      <c r="F75" s="207" t="s">
        <v>1101</v>
      </c>
      <c r="G75" s="219"/>
      <c r="H75" s="219"/>
      <c r="I75" s="219"/>
      <c r="J75" s="212"/>
      <c r="K75" s="154"/>
      <c r="L75" s="406">
        <f>SUM(K75:K76)</f>
        <v>0</v>
      </c>
      <c r="M75" s="199">
        <f t="shared" si="13"/>
        <v>0</v>
      </c>
      <c r="N75" s="401">
        <f t="shared" si="12"/>
        <v>0</v>
      </c>
    </row>
    <row r="76" spans="2:14" ht="24" customHeight="1" thickBot="1">
      <c r="B76" s="387"/>
      <c r="C76" s="389"/>
      <c r="D76" s="431"/>
      <c r="E76" s="412"/>
      <c r="F76" s="207" t="s">
        <v>1102</v>
      </c>
      <c r="G76" s="219"/>
      <c r="H76" s="219"/>
      <c r="I76" s="219"/>
      <c r="J76" s="213"/>
      <c r="K76" s="154"/>
      <c r="L76" s="407"/>
      <c r="M76" s="199">
        <f t="shared" si="13"/>
        <v>0</v>
      </c>
      <c r="N76" s="403"/>
    </row>
    <row r="77" spans="2:14" ht="24" customHeight="1" thickBot="1">
      <c r="B77" s="387"/>
      <c r="C77" s="389"/>
      <c r="D77" s="431"/>
      <c r="E77" s="413" t="s">
        <v>999</v>
      </c>
      <c r="F77" s="207" t="s">
        <v>1101</v>
      </c>
      <c r="G77" s="219"/>
      <c r="H77" s="219"/>
      <c r="I77" s="220"/>
      <c r="J77" s="415"/>
      <c r="K77" s="154"/>
      <c r="L77" s="406">
        <f>SUM(K77:K78)</f>
        <v>0</v>
      </c>
      <c r="M77" s="199">
        <f t="shared" si="13"/>
        <v>0</v>
      </c>
      <c r="N77" s="401">
        <f t="shared" si="12"/>
        <v>0</v>
      </c>
    </row>
    <row r="78" spans="2:14" ht="24" customHeight="1" thickBot="1">
      <c r="B78" s="387"/>
      <c r="C78" s="389"/>
      <c r="D78" s="432"/>
      <c r="E78" s="412"/>
      <c r="F78" s="207" t="s">
        <v>1102</v>
      </c>
      <c r="G78" s="219"/>
      <c r="H78" s="219"/>
      <c r="I78" s="220"/>
      <c r="J78" s="416"/>
      <c r="K78" s="154"/>
      <c r="L78" s="407"/>
      <c r="M78" s="199">
        <f t="shared" si="13"/>
        <v>0</v>
      </c>
      <c r="N78" s="403"/>
    </row>
    <row r="79" spans="2:14" ht="24" customHeight="1" thickBot="1">
      <c r="B79" s="387"/>
      <c r="C79" s="399" t="s">
        <v>1109</v>
      </c>
      <c r="D79" s="399"/>
      <c r="E79" s="412" t="s">
        <v>1025</v>
      </c>
      <c r="F79" s="207" t="s">
        <v>997</v>
      </c>
      <c r="G79" s="219"/>
      <c r="H79" s="219"/>
      <c r="I79" s="219"/>
      <c r="J79" s="212"/>
      <c r="K79" s="154"/>
      <c r="L79" s="424">
        <f>SUM(K79:K80)</f>
        <v>0</v>
      </c>
      <c r="M79" s="199">
        <f>H79+K79</f>
        <v>0</v>
      </c>
      <c r="N79" s="401">
        <f t="shared" si="12"/>
        <v>0</v>
      </c>
    </row>
    <row r="80" spans="2:14" ht="24" customHeight="1" thickBot="1">
      <c r="B80" s="387"/>
      <c r="C80" s="399"/>
      <c r="D80" s="399"/>
      <c r="E80" s="412"/>
      <c r="F80" s="207" t="s">
        <v>998</v>
      </c>
      <c r="G80" s="219"/>
      <c r="H80" s="219"/>
      <c r="I80" s="219"/>
      <c r="J80" s="213"/>
      <c r="K80" s="154"/>
      <c r="L80" s="426"/>
      <c r="M80" s="199">
        <f t="shared" ref="M80:M81" si="14">H80+K80</f>
        <v>0</v>
      </c>
      <c r="N80" s="403"/>
    </row>
    <row r="81" spans="2:18" ht="24" customHeight="1" thickBot="1">
      <c r="B81" s="387"/>
      <c r="C81" s="399"/>
      <c r="D81" s="399"/>
      <c r="E81" s="413" t="s">
        <v>999</v>
      </c>
      <c r="F81" s="207" t="s">
        <v>997</v>
      </c>
      <c r="G81" s="219"/>
      <c r="H81" s="219"/>
      <c r="I81" s="220"/>
      <c r="J81" s="415"/>
      <c r="K81" s="154"/>
      <c r="L81" s="424">
        <f>SUM(K81:K82)</f>
        <v>0</v>
      </c>
      <c r="M81" s="199">
        <f t="shared" si="14"/>
        <v>0</v>
      </c>
      <c r="N81" s="401">
        <f t="shared" si="12"/>
        <v>0</v>
      </c>
    </row>
    <row r="82" spans="2:18" ht="24" customHeight="1" thickBot="1">
      <c r="B82" s="387"/>
      <c r="C82" s="399"/>
      <c r="D82" s="399"/>
      <c r="E82" s="412"/>
      <c r="F82" s="207" t="s">
        <v>998</v>
      </c>
      <c r="G82" s="219"/>
      <c r="H82" s="219"/>
      <c r="I82" s="220"/>
      <c r="J82" s="416"/>
      <c r="K82" s="154"/>
      <c r="L82" s="426"/>
      <c r="M82" s="199">
        <f t="shared" si="13"/>
        <v>0</v>
      </c>
      <c r="N82" s="403"/>
    </row>
    <row r="83" spans="2:18" ht="24" customHeight="1" thickBot="1">
      <c r="B83" s="387"/>
      <c r="C83" s="399" t="s">
        <v>1060</v>
      </c>
      <c r="D83" s="408" t="s">
        <v>930</v>
      </c>
      <c r="E83" s="410" t="s">
        <v>1025</v>
      </c>
      <c r="F83" s="214" t="s">
        <v>1027</v>
      </c>
      <c r="G83" s="219"/>
      <c r="H83" s="219"/>
      <c r="I83" s="219"/>
      <c r="J83" s="212"/>
      <c r="K83" s="154"/>
      <c r="L83" s="406">
        <f>SUM(K83:K85)</f>
        <v>0</v>
      </c>
      <c r="M83" s="199">
        <f t="shared" si="13"/>
        <v>0</v>
      </c>
      <c r="N83" s="401">
        <f>SUM(I83,L83)</f>
        <v>0</v>
      </c>
    </row>
    <row r="84" spans="2:18" ht="24" customHeight="1" thickBot="1">
      <c r="B84" s="387"/>
      <c r="C84" s="389"/>
      <c r="D84" s="409"/>
      <c r="E84" s="410"/>
      <c r="F84" s="214" t="s">
        <v>1028</v>
      </c>
      <c r="G84" s="219"/>
      <c r="H84" s="219"/>
      <c r="I84" s="219"/>
      <c r="J84" s="213"/>
      <c r="K84" s="154"/>
      <c r="L84" s="414"/>
      <c r="M84" s="199">
        <f t="shared" si="13"/>
        <v>0</v>
      </c>
      <c r="N84" s="402"/>
    </row>
    <row r="85" spans="2:18" ht="24" customHeight="1" thickBot="1">
      <c r="B85" s="387"/>
      <c r="C85" s="389"/>
      <c r="D85" s="409"/>
      <c r="E85" s="410"/>
      <c r="F85" s="214" t="s">
        <v>1029</v>
      </c>
      <c r="G85" s="219"/>
      <c r="H85" s="219"/>
      <c r="I85" s="219"/>
      <c r="J85" s="213"/>
      <c r="K85" s="154"/>
      <c r="L85" s="407"/>
      <c r="M85" s="199">
        <f t="shared" si="13"/>
        <v>0</v>
      </c>
      <c r="N85" s="403"/>
      <c r="R85" s="215"/>
    </row>
    <row r="86" spans="2:18" ht="24" customHeight="1" thickBot="1">
      <c r="B86" s="387"/>
      <c r="C86" s="389"/>
      <c r="D86" s="409"/>
      <c r="E86" s="411" t="s">
        <v>1054</v>
      </c>
      <c r="F86" s="214" t="s">
        <v>1027</v>
      </c>
      <c r="G86" s="219"/>
      <c r="H86" s="219"/>
      <c r="I86" s="220"/>
      <c r="J86" s="415"/>
      <c r="K86" s="154"/>
      <c r="L86" s="406">
        <f t="shared" ref="L86" si="15">SUM(K86:K88)</f>
        <v>0</v>
      </c>
      <c r="M86" s="199">
        <f t="shared" si="13"/>
        <v>0</v>
      </c>
      <c r="N86" s="401">
        <f t="shared" ref="N86" si="16">SUM(I86,L86)</f>
        <v>0</v>
      </c>
    </row>
    <row r="87" spans="2:18" ht="24" customHeight="1" thickBot="1">
      <c r="B87" s="387"/>
      <c r="C87" s="389"/>
      <c r="D87" s="409"/>
      <c r="E87" s="410"/>
      <c r="F87" s="214" t="s">
        <v>1028</v>
      </c>
      <c r="G87" s="219"/>
      <c r="H87" s="219"/>
      <c r="I87" s="220"/>
      <c r="J87" s="417"/>
      <c r="K87" s="154"/>
      <c r="L87" s="414"/>
      <c r="M87" s="199">
        <f t="shared" si="13"/>
        <v>0</v>
      </c>
      <c r="N87" s="402"/>
    </row>
    <row r="88" spans="2:18" ht="24" customHeight="1" thickBot="1">
      <c r="B88" s="387"/>
      <c r="C88" s="389"/>
      <c r="D88" s="409"/>
      <c r="E88" s="410"/>
      <c r="F88" s="214" t="s">
        <v>1029</v>
      </c>
      <c r="G88" s="219"/>
      <c r="H88" s="219"/>
      <c r="I88" s="220"/>
      <c r="J88" s="416"/>
      <c r="K88" s="154"/>
      <c r="L88" s="407"/>
      <c r="M88" s="199">
        <f t="shared" si="13"/>
        <v>0</v>
      </c>
      <c r="N88" s="403"/>
    </row>
    <row r="89" spans="2:18" ht="24" customHeight="1" thickBot="1">
      <c r="B89" s="387"/>
      <c r="C89" s="389"/>
      <c r="D89" s="408" t="s">
        <v>1637</v>
      </c>
      <c r="E89" s="410" t="s">
        <v>1025</v>
      </c>
      <c r="F89" s="214" t="s">
        <v>1027</v>
      </c>
      <c r="G89" s="219"/>
      <c r="H89" s="219"/>
      <c r="I89" s="219"/>
      <c r="J89" s="212"/>
      <c r="K89" s="154"/>
      <c r="L89" s="406">
        <f t="shared" ref="L89" si="17">SUM(K89:K91)</f>
        <v>0</v>
      </c>
      <c r="M89" s="199">
        <f t="shared" si="13"/>
        <v>0</v>
      </c>
      <c r="N89" s="401">
        <f t="shared" ref="N89" si="18">SUM(I89,L89)</f>
        <v>0</v>
      </c>
    </row>
    <row r="90" spans="2:18" ht="24" customHeight="1" thickBot="1">
      <c r="B90" s="387"/>
      <c r="C90" s="389"/>
      <c r="D90" s="408"/>
      <c r="E90" s="410"/>
      <c r="F90" s="214" t="s">
        <v>1028</v>
      </c>
      <c r="G90" s="219"/>
      <c r="H90" s="219"/>
      <c r="I90" s="219"/>
      <c r="J90" s="213"/>
      <c r="K90" s="154"/>
      <c r="L90" s="414"/>
      <c r="M90" s="199">
        <f t="shared" si="13"/>
        <v>0</v>
      </c>
      <c r="N90" s="402"/>
    </row>
    <row r="91" spans="2:18" ht="24" customHeight="1" thickBot="1">
      <c r="B91" s="387"/>
      <c r="C91" s="389"/>
      <c r="D91" s="408"/>
      <c r="E91" s="410"/>
      <c r="F91" s="214" t="s">
        <v>1029</v>
      </c>
      <c r="G91" s="219"/>
      <c r="H91" s="219"/>
      <c r="I91" s="219"/>
      <c r="J91" s="213"/>
      <c r="K91" s="154"/>
      <c r="L91" s="407"/>
      <c r="M91" s="199">
        <f t="shared" si="13"/>
        <v>0</v>
      </c>
      <c r="N91" s="403"/>
    </row>
    <row r="92" spans="2:18" ht="24" customHeight="1" thickBot="1">
      <c r="B92" s="387"/>
      <c r="C92" s="389"/>
      <c r="D92" s="408"/>
      <c r="E92" s="411" t="s">
        <v>1054</v>
      </c>
      <c r="F92" s="214" t="s">
        <v>1027</v>
      </c>
      <c r="G92" s="219"/>
      <c r="H92" s="219"/>
      <c r="I92" s="220"/>
      <c r="J92" s="415"/>
      <c r="K92" s="154"/>
      <c r="L92" s="406">
        <f t="shared" ref="L92" si="19">SUM(K92:K94)</f>
        <v>0</v>
      </c>
      <c r="M92" s="199">
        <f t="shared" si="13"/>
        <v>0</v>
      </c>
      <c r="N92" s="401">
        <f t="shared" ref="N92" si="20">SUM(I92,L92)</f>
        <v>0</v>
      </c>
    </row>
    <row r="93" spans="2:18" ht="24" customHeight="1" thickBot="1">
      <c r="B93" s="387"/>
      <c r="C93" s="389"/>
      <c r="D93" s="408"/>
      <c r="E93" s="410"/>
      <c r="F93" s="214" t="s">
        <v>1028</v>
      </c>
      <c r="G93" s="219"/>
      <c r="H93" s="219"/>
      <c r="I93" s="220"/>
      <c r="J93" s="417"/>
      <c r="K93" s="154"/>
      <c r="L93" s="414"/>
      <c r="M93" s="199">
        <f t="shared" si="13"/>
        <v>0</v>
      </c>
      <c r="N93" s="402"/>
    </row>
    <row r="94" spans="2:18" ht="24" customHeight="1" thickBot="1">
      <c r="B94" s="387"/>
      <c r="C94" s="389"/>
      <c r="D94" s="408"/>
      <c r="E94" s="410"/>
      <c r="F94" s="214" t="s">
        <v>1029</v>
      </c>
      <c r="G94" s="219"/>
      <c r="H94" s="219"/>
      <c r="I94" s="220"/>
      <c r="J94" s="416"/>
      <c r="K94" s="154"/>
      <c r="L94" s="407"/>
      <c r="M94" s="206">
        <f t="shared" si="13"/>
        <v>0</v>
      </c>
      <c r="N94" s="403"/>
    </row>
  </sheetData>
  <sheetProtection algorithmName="SHA-512" hashValue="CDMlIq3ToDFLEzBsPdA7NMBSNqs+5CqmLJtZ7n/bCPC08f4Oqk0wkszWBGlxSdRE0f2G8wCly/2tN3NhjtTHqg==" saltValue="eXZmTZKZjK/4gSyChqf4sw==" spinCount="100000" sheet="1" objects="1" scenarios="1"/>
  <mergeCells count="202">
    <mergeCell ref="N56:N58"/>
    <mergeCell ref="L54:L55"/>
    <mergeCell ref="X7:Y8"/>
    <mergeCell ref="X9:Y10"/>
    <mergeCell ref="W7:W8"/>
    <mergeCell ref="N81:N82"/>
    <mergeCell ref="B3:C3"/>
    <mergeCell ref="M5:M6"/>
    <mergeCell ref="C83:C94"/>
    <mergeCell ref="E62:F62"/>
    <mergeCell ref="E63:F63"/>
    <mergeCell ref="N51:N53"/>
    <mergeCell ref="E54:F54"/>
    <mergeCell ref="N54:N55"/>
    <mergeCell ref="E55:F55"/>
    <mergeCell ref="I51:I53"/>
    <mergeCell ref="I54:I55"/>
    <mergeCell ref="I56:I58"/>
    <mergeCell ref="C63:C68"/>
    <mergeCell ref="E79:E80"/>
    <mergeCell ref="E81:E82"/>
    <mergeCell ref="J81:J82"/>
    <mergeCell ref="L79:L80"/>
    <mergeCell ref="L81:L82"/>
    <mergeCell ref="N79:N80"/>
    <mergeCell ref="L41:L48"/>
    <mergeCell ref="N41:N48"/>
    <mergeCell ref="I41:I48"/>
    <mergeCell ref="L49:L50"/>
    <mergeCell ref="C71:C78"/>
    <mergeCell ref="E77:E78"/>
    <mergeCell ref="D71:D74"/>
    <mergeCell ref="D75:D78"/>
    <mergeCell ref="D63:D64"/>
    <mergeCell ref="D65:D68"/>
    <mergeCell ref="N71:N72"/>
    <mergeCell ref="N73:N74"/>
    <mergeCell ref="N75:N76"/>
    <mergeCell ref="N77:N78"/>
    <mergeCell ref="E65:E66"/>
    <mergeCell ref="E57:F57"/>
    <mergeCell ref="E58:F58"/>
    <mergeCell ref="E59:F59"/>
    <mergeCell ref="C59:D59"/>
    <mergeCell ref="C60:D60"/>
    <mergeCell ref="E67:E68"/>
    <mergeCell ref="L56:L58"/>
    <mergeCell ref="C54:C58"/>
    <mergeCell ref="E41:F41"/>
    <mergeCell ref="E42:F42"/>
    <mergeCell ref="E43:F43"/>
    <mergeCell ref="C61:D62"/>
    <mergeCell ref="E53:F53"/>
    <mergeCell ref="E46:F46"/>
    <mergeCell ref="E47:F47"/>
    <mergeCell ref="E48:F48"/>
    <mergeCell ref="E50:F50"/>
    <mergeCell ref="E51:F51"/>
    <mergeCell ref="E52:F52"/>
    <mergeCell ref="E60:F60"/>
    <mergeCell ref="E44:F44"/>
    <mergeCell ref="E45:F45"/>
    <mergeCell ref="E49:F49"/>
    <mergeCell ref="E34:F34"/>
    <mergeCell ref="N34:N36"/>
    <mergeCell ref="E35:F35"/>
    <mergeCell ref="E36:F36"/>
    <mergeCell ref="N37:N40"/>
    <mergeCell ref="I25:I28"/>
    <mergeCell ref="L25:L28"/>
    <mergeCell ref="N25:N28"/>
    <mergeCell ref="L20:L21"/>
    <mergeCell ref="L22:L24"/>
    <mergeCell ref="E37:F37"/>
    <mergeCell ref="E38:F38"/>
    <mergeCell ref="E39:F39"/>
    <mergeCell ref="E40:F40"/>
    <mergeCell ref="N20:N21"/>
    <mergeCell ref="N22:N24"/>
    <mergeCell ref="I20:I21"/>
    <mergeCell ref="I22:I24"/>
    <mergeCell ref="N30:N33"/>
    <mergeCell ref="I30:I33"/>
    <mergeCell ref="E33:F33"/>
    <mergeCell ref="N49:N50"/>
    <mergeCell ref="N7:N10"/>
    <mergeCell ref="N5:N6"/>
    <mergeCell ref="I7:I10"/>
    <mergeCell ref="I11:I14"/>
    <mergeCell ref="I16:I17"/>
    <mergeCell ref="I18:I19"/>
    <mergeCell ref="N16:N17"/>
    <mergeCell ref="G5:I5"/>
    <mergeCell ref="J5:L5"/>
    <mergeCell ref="L7:L10"/>
    <mergeCell ref="L11:L14"/>
    <mergeCell ref="L16:L17"/>
    <mergeCell ref="L18:L19"/>
    <mergeCell ref="I34:I36"/>
    <mergeCell ref="I37:I40"/>
    <mergeCell ref="I49:I50"/>
    <mergeCell ref="L30:L33"/>
    <mergeCell ref="L34:L36"/>
    <mergeCell ref="L37:L40"/>
    <mergeCell ref="N11:N14"/>
    <mergeCell ref="N18:N19"/>
    <mergeCell ref="C34:C36"/>
    <mergeCell ref="C49:D50"/>
    <mergeCell ref="C51:D53"/>
    <mergeCell ref="D54:D55"/>
    <mergeCell ref="D56:D58"/>
    <mergeCell ref="L92:L94"/>
    <mergeCell ref="G67:G68"/>
    <mergeCell ref="J67:J68"/>
    <mergeCell ref="J86:J88"/>
    <mergeCell ref="J92:J94"/>
    <mergeCell ref="L71:L72"/>
    <mergeCell ref="L73:L74"/>
    <mergeCell ref="L75:L76"/>
    <mergeCell ref="L77:L78"/>
    <mergeCell ref="J73:J74"/>
    <mergeCell ref="J77:J78"/>
    <mergeCell ref="L83:L85"/>
    <mergeCell ref="L86:L88"/>
    <mergeCell ref="L89:L91"/>
    <mergeCell ref="E56:F56"/>
    <mergeCell ref="E69:F69"/>
    <mergeCell ref="E70:F70"/>
    <mergeCell ref="E61:F61"/>
    <mergeCell ref="L51:L53"/>
    <mergeCell ref="N92:N94"/>
    <mergeCell ref="E64:F64"/>
    <mergeCell ref="B69:B70"/>
    <mergeCell ref="B71:B94"/>
    <mergeCell ref="N83:N85"/>
    <mergeCell ref="N65:N66"/>
    <mergeCell ref="N67:N68"/>
    <mergeCell ref="I65:I66"/>
    <mergeCell ref="L65:L66"/>
    <mergeCell ref="I67:I68"/>
    <mergeCell ref="L67:L68"/>
    <mergeCell ref="N86:N88"/>
    <mergeCell ref="N89:N91"/>
    <mergeCell ref="D83:D88"/>
    <mergeCell ref="D89:D94"/>
    <mergeCell ref="E83:E85"/>
    <mergeCell ref="E86:E88"/>
    <mergeCell ref="E89:E91"/>
    <mergeCell ref="E92:E94"/>
    <mergeCell ref="C69:D70"/>
    <mergeCell ref="C79:D82"/>
    <mergeCell ref="E71:E72"/>
    <mergeCell ref="E73:E74"/>
    <mergeCell ref="E75:E76"/>
    <mergeCell ref="B60:B68"/>
    <mergeCell ref="E5:F6"/>
    <mergeCell ref="B5:D6"/>
    <mergeCell ref="C7:D10"/>
    <mergeCell ref="C11:D14"/>
    <mergeCell ref="C15:D15"/>
    <mergeCell ref="E7:F7"/>
    <mergeCell ref="E8:F8"/>
    <mergeCell ref="E9:F9"/>
    <mergeCell ref="E10:F10"/>
    <mergeCell ref="E11:F11"/>
    <mergeCell ref="E12:F12"/>
    <mergeCell ref="E13:F13"/>
    <mergeCell ref="E14:F14"/>
    <mergeCell ref="E15:F15"/>
    <mergeCell ref="C37:D40"/>
    <mergeCell ref="D41:D44"/>
    <mergeCell ref="D45:D48"/>
    <mergeCell ref="C41:C48"/>
    <mergeCell ref="E16:F16"/>
    <mergeCell ref="E17:F17"/>
    <mergeCell ref="E18:F18"/>
    <mergeCell ref="E19:F19"/>
    <mergeCell ref="E20:F20"/>
    <mergeCell ref="P7:P8"/>
    <mergeCell ref="Q7:V8"/>
    <mergeCell ref="H3:I3"/>
    <mergeCell ref="P5:V6"/>
    <mergeCell ref="D3:G3"/>
    <mergeCell ref="B1:I2"/>
    <mergeCell ref="T9:V9"/>
    <mergeCell ref="Q11:V11"/>
    <mergeCell ref="Q12:V12"/>
    <mergeCell ref="B7:B59"/>
    <mergeCell ref="E21:F21"/>
    <mergeCell ref="C16:D17"/>
    <mergeCell ref="C18:D19"/>
    <mergeCell ref="D34:D36"/>
    <mergeCell ref="C20:D21"/>
    <mergeCell ref="E22:E24"/>
    <mergeCell ref="E25:E28"/>
    <mergeCell ref="C22:D28"/>
    <mergeCell ref="E29:F29"/>
    <mergeCell ref="C29:D29"/>
    <mergeCell ref="E30:F30"/>
    <mergeCell ref="E31:F31"/>
    <mergeCell ref="E32:F32"/>
    <mergeCell ref="C30:D33"/>
  </mergeCells>
  <phoneticPr fontId="4"/>
  <conditionalFormatting sqref="H7:H70 K7:K94 G62 G64 G67:G68 G70 J62 J64 J67:J68 J70 J73:J74 J77:J78 J81:J82 J86:J88 J92:J94 Q7:V8 Q9:Q10 S9:S10 U10 Q11:V12">
    <cfRule type="containsBlanks" dxfId="33" priority="2">
      <formula>LEN(TRIM(G7))=0</formula>
    </cfRule>
  </conditionalFormatting>
  <dataValidations count="8">
    <dataValidation type="whole" imeMode="halfAlpha" allowBlank="1" showInputMessage="1" showErrorMessage="1" error="数字のみ入力してください。" prompt="接種月を入力してください。" sqref="S9" xr:uid="{F4E64F00-1B63-41F9-A705-6FFD93E54FA0}">
      <formula1>1</formula1>
      <formula2>12</formula2>
    </dataValidation>
    <dataValidation type="whole" imeMode="halfAlpha" operator="greaterThan" allowBlank="1" showInputMessage="1" showErrorMessage="1" error="数字のみ入力してください。" prompt="接種年を西暦で入力してください。" sqref="Q9" xr:uid="{D855A4AD-B6CC-4145-ABF6-C5FCB277E685}">
      <formula1>2021</formula1>
    </dataValidation>
    <dataValidation type="whole" imeMode="halfAlpha" allowBlank="1" showInputMessage="1" showErrorMessage="1" error="数字のみ入力してください。" prompt="請求月を入力してください。" sqref="S10" xr:uid="{517263BD-5C95-4BBE-9DC4-F0C13F2F7C4F}">
      <formula1>1</formula1>
      <formula2>12</formula2>
    </dataValidation>
    <dataValidation type="whole" imeMode="halfAlpha" allowBlank="1" showInputMessage="1" showErrorMessage="1" error="数字のみ入力してください。" prompt="請求日を入力してください。" sqref="U10" xr:uid="{3EF444D7-6568-48D7-B18F-797F40869008}">
      <formula1>1</formula1>
      <formula2>31</formula2>
    </dataValidation>
    <dataValidation type="whole" imeMode="halfAlpha" operator="greaterThanOrEqual" allowBlank="1" showInputMessage="1" showErrorMessage="1" error="数字のみ入力してください。" prompt="請求年を西暦で入力してください。" sqref="Q10" xr:uid="{A3F142DC-3AEE-421B-97EF-31151AE9F5AB}">
      <formula1>2026</formula1>
    </dataValidation>
    <dataValidation allowBlank="1" showInputMessage="1" showErrorMessage="1" prompt="代表者の肩書きと氏名を入力してください。_x000a_（入力例）_x000a_理事長　筑波　太郎" sqref="Q11:V11" xr:uid="{5AB5EDD2-9E95-4B03-BD06-16E3EA9D4898}"/>
    <dataValidation allowBlank="1" showInputMessage="1" showErrorMessage="1" prompt="請求書作成に関する担当者氏名を入力してください。" sqref="Q12:V12" xr:uid="{73E0F4A6-BED3-4777-9F38-B9601EEC6495}"/>
    <dataValidation type="textLength" operator="equal" allowBlank="1" showInputMessage="1" showErrorMessage="1" error="数字３桁で入力してください。" prompt="つくば市医療機関コード（数字３桁）を入力してください。_x000a_各医療機関のコードは、「つくば市医療機関コード」シートにてご確認いただけます。" sqref="Q7:V8" xr:uid="{08D5CE8F-9685-4A29-A452-0EB6307778CE}">
      <formula1>3</formula1>
    </dataValidation>
  </dataValidations>
  <pageMargins left="0" right="0" top="0" bottom="0" header="0" footer="0"/>
  <pageSetup paperSize="9" scale="74" fitToHeight="0" orientation="landscape" verticalDpi="0" r:id="rId1"/>
  <rowBreaks count="1" manualBreakCount="1">
    <brk id="67" max="2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92ACC-A607-4B9E-A770-7C4B18EA3250}">
  <sheetPr codeName="Sheet2">
    <pageSetUpPr fitToPage="1"/>
  </sheetPr>
  <dimension ref="A1:Z55"/>
  <sheetViews>
    <sheetView showGridLines="0" view="pageBreakPreview" topLeftCell="A22" zoomScale="85" zoomScaleNormal="100" zoomScaleSheetLayoutView="85" workbookViewId="0">
      <selection activeCell="P42" sqref="P42:Q42"/>
    </sheetView>
  </sheetViews>
  <sheetFormatPr defaultColWidth="9" defaultRowHeight="14.25"/>
  <cols>
    <col min="1" max="2" width="3.625" style="56" customWidth="1"/>
    <col min="3" max="3" width="3.25" style="56" customWidth="1"/>
    <col min="4" max="4" width="4.25" style="56" customWidth="1"/>
    <col min="5" max="5" width="3.25" style="56" customWidth="1"/>
    <col min="6" max="6" width="4.25" style="56" customWidth="1"/>
    <col min="7" max="7" width="5.625" style="56" customWidth="1"/>
    <col min="8" max="8" width="4.375" style="56" customWidth="1"/>
    <col min="9" max="10" width="4.625" style="56" customWidth="1"/>
    <col min="11" max="11" width="4.75" style="56" customWidth="1"/>
    <col min="12" max="13" width="7" style="56" customWidth="1"/>
    <col min="14" max="15" width="5.125" style="56" customWidth="1"/>
    <col min="16" max="17" width="7" style="56" customWidth="1"/>
    <col min="18" max="19" width="5.125" style="56" customWidth="1"/>
    <col min="20" max="20" width="6.875" style="56" customWidth="1"/>
    <col min="21" max="21" width="2.5" style="56" bestFit="1" customWidth="1"/>
    <col min="22" max="22" width="4.5" style="56" bestFit="1" customWidth="1"/>
    <col min="23" max="23" width="5.125" style="56" customWidth="1"/>
    <col min="24" max="24" width="7.125" style="56" customWidth="1"/>
    <col min="25" max="25" width="7.625" style="56" customWidth="1"/>
    <col min="26" max="26" width="8.625" style="56" customWidth="1"/>
    <col min="27" max="16384" width="9" style="56"/>
  </cols>
  <sheetData>
    <row r="1" spans="1:26" ht="24" customHeight="1">
      <c r="A1" s="57"/>
      <c r="B1" s="488" t="str">
        <f>'印刷等(編集しない)'!O10</f>
        <v>令和８年度
(2026年度)</v>
      </c>
      <c r="C1" s="489"/>
      <c r="D1" s="489"/>
      <c r="E1" s="65"/>
      <c r="F1" s="491" t="s">
        <v>1095</v>
      </c>
      <c r="G1" s="491"/>
      <c r="H1" s="491"/>
      <c r="I1" s="491"/>
      <c r="J1" s="491"/>
      <c r="K1" s="491"/>
      <c r="L1" s="491"/>
      <c r="M1" s="491"/>
      <c r="N1" s="491"/>
      <c r="O1" s="491"/>
      <c r="P1" s="491"/>
      <c r="Q1" s="491"/>
      <c r="R1" s="65"/>
      <c r="S1" s="171" t="s">
        <v>1094</v>
      </c>
      <c r="T1" s="315">
        <f>'印刷等(編集しない)'!P10</f>
        <v>2026</v>
      </c>
      <c r="U1" s="172" t="s">
        <v>431</v>
      </c>
      <c r="V1" s="316" t="str">
        <f>IFERROR(INDEX(請求書等医療機関一覧用!A:B,MATCH(入力シート!Q7,請求書等医療機関一覧用!B:B,0),1),"")</f>
        <v/>
      </c>
      <c r="W1" s="78"/>
    </row>
    <row r="2" spans="1:26" s="70" customFormat="1" ht="24" customHeight="1">
      <c r="A2" s="69"/>
      <c r="B2" s="69"/>
      <c r="C2" s="69"/>
      <c r="F2" s="74" t="s">
        <v>433</v>
      </c>
      <c r="G2" s="490" t="str">
        <f>IF(入力シート!Q9="","",入力シート!Q9)</f>
        <v/>
      </c>
      <c r="H2" s="490"/>
      <c r="I2" s="74" t="s">
        <v>434</v>
      </c>
      <c r="J2" s="251" t="str">
        <f>IF(入力シート!S9="","",入力シート!S9)</f>
        <v/>
      </c>
      <c r="K2" s="75" t="s">
        <v>1090</v>
      </c>
      <c r="L2" s="74"/>
      <c r="M2" s="76"/>
      <c r="N2" s="77" t="s">
        <v>628</v>
      </c>
      <c r="O2" s="492">
        <f>T43</f>
        <v>0</v>
      </c>
      <c r="P2" s="492"/>
      <c r="Q2" s="492"/>
      <c r="R2" s="492"/>
      <c r="S2" s="69" t="s">
        <v>1159</v>
      </c>
      <c r="T2" s="69"/>
      <c r="U2" s="69"/>
      <c r="V2" s="69"/>
      <c r="W2" s="79"/>
    </row>
    <row r="3" spans="1:26" ht="8.25" customHeight="1">
      <c r="A3" s="57"/>
      <c r="B3" s="57"/>
      <c r="C3" s="57"/>
      <c r="D3" s="57"/>
      <c r="E3" s="68"/>
      <c r="P3" s="60"/>
      <c r="Q3" s="60"/>
      <c r="R3" s="60"/>
      <c r="S3" s="60"/>
      <c r="T3" s="59"/>
      <c r="U3" s="66"/>
      <c r="V3" s="58"/>
      <c r="W3" s="80"/>
    </row>
    <row r="4" spans="1:26" ht="17.45" customHeight="1">
      <c r="A4" s="485" t="s">
        <v>435</v>
      </c>
      <c r="B4" s="485"/>
      <c r="C4" s="485"/>
      <c r="D4" s="485"/>
      <c r="E4" s="485"/>
      <c r="F4" s="485"/>
      <c r="G4" s="485"/>
      <c r="H4" s="485"/>
      <c r="I4" s="485"/>
      <c r="J4" s="485"/>
      <c r="K4" s="485"/>
      <c r="L4" s="493" t="s">
        <v>1036</v>
      </c>
      <c r="M4" s="493"/>
      <c r="N4" s="493"/>
      <c r="O4" s="493"/>
      <c r="P4" s="493" t="s">
        <v>1035</v>
      </c>
      <c r="Q4" s="493"/>
      <c r="R4" s="493"/>
      <c r="S4" s="493"/>
      <c r="T4" s="486" t="s">
        <v>1158</v>
      </c>
      <c r="U4" s="486"/>
      <c r="V4" s="486"/>
      <c r="W4" s="78"/>
    </row>
    <row r="5" spans="1:26" ht="17.45" customHeight="1">
      <c r="A5" s="485"/>
      <c r="B5" s="485"/>
      <c r="C5" s="485"/>
      <c r="D5" s="485"/>
      <c r="E5" s="485"/>
      <c r="F5" s="485"/>
      <c r="G5" s="485"/>
      <c r="H5" s="485"/>
      <c r="I5" s="485"/>
      <c r="J5" s="485"/>
      <c r="K5" s="485"/>
      <c r="L5" s="493" t="s">
        <v>1062</v>
      </c>
      <c r="M5" s="493"/>
      <c r="N5" s="493" t="s">
        <v>1004</v>
      </c>
      <c r="O5" s="493"/>
      <c r="P5" s="493" t="s">
        <v>1063</v>
      </c>
      <c r="Q5" s="493"/>
      <c r="R5" s="493" t="s">
        <v>1004</v>
      </c>
      <c r="S5" s="493"/>
      <c r="T5" s="486"/>
      <c r="U5" s="486"/>
      <c r="V5" s="486"/>
      <c r="W5" s="78"/>
    </row>
    <row r="6" spans="1:26" ht="20.100000000000001" customHeight="1">
      <c r="A6" s="479" t="s">
        <v>436</v>
      </c>
      <c r="B6" s="479" t="s">
        <v>1087</v>
      </c>
      <c r="C6" s="470" t="s">
        <v>1065</v>
      </c>
      <c r="D6" s="470"/>
      <c r="E6" s="471"/>
      <c r="F6" s="472" t="s">
        <v>1067</v>
      </c>
      <c r="G6" s="473"/>
      <c r="H6" s="473"/>
      <c r="I6" s="473"/>
      <c r="J6" s="473"/>
      <c r="K6" s="473"/>
      <c r="L6" s="446">
        <v>20190</v>
      </c>
      <c r="M6" s="446"/>
      <c r="N6" s="460">
        <f>入力シート!I7</f>
        <v>0</v>
      </c>
      <c r="O6" s="460"/>
      <c r="P6" s="446">
        <v>20210</v>
      </c>
      <c r="Q6" s="446"/>
      <c r="R6" s="460">
        <f>入力シート!L7</f>
        <v>0</v>
      </c>
      <c r="S6" s="460"/>
      <c r="T6" s="456">
        <f>L6*N6+P6*R6</f>
        <v>0</v>
      </c>
      <c r="U6" s="456"/>
      <c r="V6" s="456"/>
      <c r="W6" s="78"/>
    </row>
    <row r="7" spans="1:26" ht="20.100000000000001" customHeight="1">
      <c r="A7" s="479"/>
      <c r="B7" s="479"/>
      <c r="C7" s="470" t="s">
        <v>1066</v>
      </c>
      <c r="D7" s="470"/>
      <c r="E7" s="471"/>
      <c r="F7" s="474" t="s">
        <v>1068</v>
      </c>
      <c r="G7" s="475"/>
      <c r="H7" s="475"/>
      <c r="I7" s="475"/>
      <c r="J7" s="475"/>
      <c r="K7" s="475"/>
      <c r="L7" s="446">
        <v>9390</v>
      </c>
      <c r="M7" s="446"/>
      <c r="N7" s="460">
        <f>入力シート!I11</f>
        <v>0</v>
      </c>
      <c r="O7" s="460"/>
      <c r="P7" s="446">
        <v>9410</v>
      </c>
      <c r="Q7" s="446"/>
      <c r="R7" s="460">
        <f>入力シート!L11</f>
        <v>0</v>
      </c>
      <c r="S7" s="460"/>
      <c r="T7" s="456">
        <f t="shared" ref="T7:T39" si="0">L7*N7+P7*R7</f>
        <v>0</v>
      </c>
      <c r="U7" s="456"/>
      <c r="V7" s="456"/>
      <c r="W7" s="78"/>
      <c r="Y7" s="123"/>
    </row>
    <row r="8" spans="1:26" ht="20.100000000000001" customHeight="1">
      <c r="A8" s="479"/>
      <c r="B8" s="479"/>
      <c r="C8" s="470" t="s">
        <v>1069</v>
      </c>
      <c r="D8" s="470"/>
      <c r="E8" s="471"/>
      <c r="F8" s="474" t="s">
        <v>1085</v>
      </c>
      <c r="G8" s="475"/>
      <c r="H8" s="475"/>
      <c r="I8" s="475"/>
      <c r="J8" s="475"/>
      <c r="K8" s="475"/>
      <c r="L8" s="446">
        <v>6000</v>
      </c>
      <c r="M8" s="446"/>
      <c r="N8" s="460">
        <f>入力シート!I15</f>
        <v>0</v>
      </c>
      <c r="O8" s="460"/>
      <c r="P8" s="446">
        <v>6020</v>
      </c>
      <c r="Q8" s="446"/>
      <c r="R8" s="460">
        <f>入力シート!L15</f>
        <v>0</v>
      </c>
      <c r="S8" s="460"/>
      <c r="T8" s="456">
        <f t="shared" si="0"/>
        <v>0</v>
      </c>
      <c r="U8" s="456"/>
      <c r="V8" s="456"/>
      <c r="W8" s="78"/>
    </row>
    <row r="9" spans="1:26" ht="20.100000000000001" customHeight="1">
      <c r="A9" s="479"/>
      <c r="B9" s="479"/>
      <c r="C9" s="453" t="s">
        <v>1070</v>
      </c>
      <c r="D9" s="453"/>
      <c r="E9" s="453"/>
      <c r="F9" s="453"/>
      <c r="G9" s="453"/>
      <c r="H9" s="453"/>
      <c r="I9" s="453"/>
      <c r="J9" s="453"/>
      <c r="K9" s="453"/>
      <c r="L9" s="446">
        <v>10710</v>
      </c>
      <c r="M9" s="446"/>
      <c r="N9" s="460">
        <f>入力シート!I16</f>
        <v>0</v>
      </c>
      <c r="O9" s="460"/>
      <c r="P9" s="446">
        <v>10730</v>
      </c>
      <c r="Q9" s="446"/>
      <c r="R9" s="460">
        <f>入力シート!L16</f>
        <v>0</v>
      </c>
      <c r="S9" s="460"/>
      <c r="T9" s="456">
        <f t="shared" si="0"/>
        <v>0</v>
      </c>
      <c r="U9" s="456"/>
      <c r="V9" s="456"/>
      <c r="W9" s="78"/>
    </row>
    <row r="10" spans="1:26" ht="20.100000000000001" customHeight="1">
      <c r="A10" s="479"/>
      <c r="B10" s="479"/>
      <c r="C10" s="453" t="s">
        <v>1071</v>
      </c>
      <c r="D10" s="453"/>
      <c r="E10" s="453"/>
      <c r="F10" s="453"/>
      <c r="G10" s="453"/>
      <c r="H10" s="453"/>
      <c r="I10" s="453"/>
      <c r="J10" s="453"/>
      <c r="K10" s="453"/>
      <c r="L10" s="446">
        <v>7170</v>
      </c>
      <c r="M10" s="446"/>
      <c r="N10" s="460">
        <f>入力シート!I18</f>
        <v>0</v>
      </c>
      <c r="O10" s="460"/>
      <c r="P10" s="446">
        <v>7190</v>
      </c>
      <c r="Q10" s="446"/>
      <c r="R10" s="460">
        <f>入力シート!L18</f>
        <v>0</v>
      </c>
      <c r="S10" s="460"/>
      <c r="T10" s="456">
        <f t="shared" si="0"/>
        <v>0</v>
      </c>
      <c r="U10" s="456"/>
      <c r="V10" s="456"/>
      <c r="W10" s="78"/>
      <c r="Z10" s="123"/>
    </row>
    <row r="11" spans="1:26" ht="20.100000000000001" customHeight="1">
      <c r="A11" s="479"/>
      <c r="B11" s="479"/>
      <c r="C11" s="453" t="s">
        <v>1072</v>
      </c>
      <c r="D11" s="453"/>
      <c r="E11" s="453"/>
      <c r="F11" s="453"/>
      <c r="G11" s="453"/>
      <c r="H11" s="453"/>
      <c r="I11" s="453"/>
      <c r="J11" s="453"/>
      <c r="K11" s="453"/>
      <c r="L11" s="446">
        <v>7170</v>
      </c>
      <c r="M11" s="446"/>
      <c r="N11" s="460">
        <f>入力シート!I20</f>
        <v>0</v>
      </c>
      <c r="O11" s="460"/>
      <c r="P11" s="446">
        <v>7190</v>
      </c>
      <c r="Q11" s="446"/>
      <c r="R11" s="460">
        <f>入力シート!L20</f>
        <v>0</v>
      </c>
      <c r="S11" s="460"/>
      <c r="T11" s="456">
        <f t="shared" si="0"/>
        <v>0</v>
      </c>
      <c r="U11" s="456"/>
      <c r="V11" s="456"/>
      <c r="W11" s="78"/>
    </row>
    <row r="12" spans="1:26" ht="20.100000000000001" customHeight="1">
      <c r="A12" s="479"/>
      <c r="B12" s="479"/>
      <c r="C12" s="453" t="s">
        <v>1073</v>
      </c>
      <c r="D12" s="453"/>
      <c r="E12" s="453"/>
      <c r="F12" s="453"/>
      <c r="G12" s="487" t="s">
        <v>1043</v>
      </c>
      <c r="H12" s="487"/>
      <c r="I12" s="487"/>
      <c r="J12" s="487"/>
      <c r="K12" s="487"/>
      <c r="L12" s="446">
        <v>7630</v>
      </c>
      <c r="M12" s="446"/>
      <c r="N12" s="460">
        <f>入力シート!I22</f>
        <v>0</v>
      </c>
      <c r="O12" s="460"/>
      <c r="P12" s="446">
        <v>7650</v>
      </c>
      <c r="Q12" s="446"/>
      <c r="R12" s="460">
        <f>入力シート!L22</f>
        <v>0</v>
      </c>
      <c r="S12" s="460"/>
      <c r="T12" s="456">
        <f t="shared" si="0"/>
        <v>0</v>
      </c>
      <c r="U12" s="456"/>
      <c r="V12" s="456"/>
      <c r="W12" s="78"/>
    </row>
    <row r="13" spans="1:26" ht="20.100000000000001" customHeight="1">
      <c r="A13" s="479"/>
      <c r="B13" s="479"/>
      <c r="C13" s="453"/>
      <c r="D13" s="453"/>
      <c r="E13" s="453"/>
      <c r="F13" s="453"/>
      <c r="G13" s="487" t="s">
        <v>1044</v>
      </c>
      <c r="H13" s="487"/>
      <c r="I13" s="487"/>
      <c r="J13" s="487"/>
      <c r="K13" s="487"/>
      <c r="L13" s="446">
        <v>6880</v>
      </c>
      <c r="M13" s="446"/>
      <c r="N13" s="460">
        <f>入力シート!I25</f>
        <v>0</v>
      </c>
      <c r="O13" s="460"/>
      <c r="P13" s="446">
        <v>6900</v>
      </c>
      <c r="Q13" s="446"/>
      <c r="R13" s="460">
        <f>入力シート!L25</f>
        <v>0</v>
      </c>
      <c r="S13" s="460"/>
      <c r="T13" s="456">
        <f t="shared" si="0"/>
        <v>0</v>
      </c>
      <c r="U13" s="456"/>
      <c r="V13" s="456"/>
      <c r="W13" s="78"/>
    </row>
    <row r="14" spans="1:26" ht="20.100000000000001" customHeight="1">
      <c r="A14" s="479"/>
      <c r="B14" s="479"/>
      <c r="C14" s="453" t="s">
        <v>1074</v>
      </c>
      <c r="D14" s="453"/>
      <c r="E14" s="453"/>
      <c r="F14" s="453"/>
      <c r="G14" s="453"/>
      <c r="H14" s="453"/>
      <c r="I14" s="453"/>
      <c r="J14" s="453"/>
      <c r="K14" s="453"/>
      <c r="L14" s="446">
        <v>11210</v>
      </c>
      <c r="M14" s="446"/>
      <c r="N14" s="460">
        <f>入力シート!I29</f>
        <v>0</v>
      </c>
      <c r="O14" s="460"/>
      <c r="P14" s="446">
        <v>11230</v>
      </c>
      <c r="Q14" s="446"/>
      <c r="R14" s="460">
        <f>入力シート!L29</f>
        <v>0</v>
      </c>
      <c r="S14" s="460"/>
      <c r="T14" s="456">
        <f t="shared" si="0"/>
        <v>0</v>
      </c>
      <c r="U14" s="456"/>
      <c r="V14" s="456"/>
      <c r="W14" s="78"/>
    </row>
    <row r="15" spans="1:26" ht="20.100000000000001" customHeight="1">
      <c r="A15" s="479"/>
      <c r="B15" s="479"/>
      <c r="C15" s="453" t="s">
        <v>1075</v>
      </c>
      <c r="D15" s="453"/>
      <c r="E15" s="453"/>
      <c r="F15" s="453"/>
      <c r="G15" s="453"/>
      <c r="H15" s="453"/>
      <c r="I15" s="453"/>
      <c r="J15" s="453"/>
      <c r="K15" s="453"/>
      <c r="L15" s="446">
        <v>10050</v>
      </c>
      <c r="M15" s="446"/>
      <c r="N15" s="460">
        <f>入力シート!I30</f>
        <v>0</v>
      </c>
      <c r="O15" s="460"/>
      <c r="P15" s="446">
        <v>10070</v>
      </c>
      <c r="Q15" s="446"/>
      <c r="R15" s="460">
        <f>入力シート!L30</f>
        <v>0</v>
      </c>
      <c r="S15" s="460"/>
      <c r="T15" s="456">
        <f t="shared" si="0"/>
        <v>0</v>
      </c>
      <c r="U15" s="456"/>
      <c r="V15" s="456"/>
      <c r="W15" s="78"/>
    </row>
    <row r="16" spans="1:26" ht="20.100000000000001" customHeight="1">
      <c r="A16" s="479"/>
      <c r="B16" s="479"/>
      <c r="C16" s="477" t="s">
        <v>1076</v>
      </c>
      <c r="D16" s="477"/>
      <c r="E16" s="477"/>
      <c r="F16" s="477"/>
      <c r="G16" s="453" t="s">
        <v>437</v>
      </c>
      <c r="H16" s="453"/>
      <c r="I16" s="453"/>
      <c r="J16" s="453"/>
      <c r="K16" s="453"/>
      <c r="L16" s="446">
        <v>28060</v>
      </c>
      <c r="M16" s="446"/>
      <c r="N16" s="460">
        <f>入力シート!I34</f>
        <v>0</v>
      </c>
      <c r="O16" s="460"/>
      <c r="P16" s="446">
        <v>28080</v>
      </c>
      <c r="Q16" s="446"/>
      <c r="R16" s="460">
        <f>入力シート!L34</f>
        <v>0</v>
      </c>
      <c r="S16" s="460"/>
      <c r="T16" s="456">
        <f t="shared" si="0"/>
        <v>0</v>
      </c>
      <c r="U16" s="456"/>
      <c r="V16" s="456"/>
      <c r="W16" s="78"/>
    </row>
    <row r="17" spans="1:23" ht="20.100000000000001" customHeight="1">
      <c r="A17" s="479"/>
      <c r="B17" s="479"/>
      <c r="C17" s="453" t="s">
        <v>1077</v>
      </c>
      <c r="D17" s="453"/>
      <c r="E17" s="453"/>
      <c r="F17" s="453"/>
      <c r="G17" s="453"/>
      <c r="H17" s="453"/>
      <c r="I17" s="453"/>
      <c r="J17" s="453"/>
      <c r="K17" s="453"/>
      <c r="L17" s="446">
        <v>9000</v>
      </c>
      <c r="M17" s="446"/>
      <c r="N17" s="460">
        <f>入力シート!I37</f>
        <v>0</v>
      </c>
      <c r="O17" s="460"/>
      <c r="P17" s="446">
        <v>9020</v>
      </c>
      <c r="Q17" s="446"/>
      <c r="R17" s="460">
        <f>入力シート!L37</f>
        <v>0</v>
      </c>
      <c r="S17" s="460"/>
      <c r="T17" s="456">
        <f t="shared" si="0"/>
        <v>0</v>
      </c>
      <c r="U17" s="456"/>
      <c r="V17" s="456"/>
      <c r="W17" s="78"/>
    </row>
    <row r="18" spans="1:23" ht="20.100000000000001" customHeight="1">
      <c r="A18" s="479"/>
      <c r="B18" s="479"/>
      <c r="C18" s="453" t="s">
        <v>1078</v>
      </c>
      <c r="D18" s="453"/>
      <c r="E18" s="453"/>
      <c r="F18" s="453"/>
      <c r="G18" s="453"/>
      <c r="H18" s="453"/>
      <c r="I18" s="453"/>
      <c r="J18" s="453"/>
      <c r="K18" s="453"/>
      <c r="L18" s="446">
        <v>11980</v>
      </c>
      <c r="M18" s="446"/>
      <c r="N18" s="460">
        <f>入力シート!I41</f>
        <v>0</v>
      </c>
      <c r="O18" s="460"/>
      <c r="P18" s="446">
        <v>12000</v>
      </c>
      <c r="Q18" s="446"/>
      <c r="R18" s="460">
        <f>入力シート!L41</f>
        <v>0</v>
      </c>
      <c r="S18" s="460"/>
      <c r="T18" s="456">
        <f t="shared" si="0"/>
        <v>0</v>
      </c>
      <c r="U18" s="456"/>
      <c r="V18" s="456"/>
      <c r="W18" s="78"/>
    </row>
    <row r="19" spans="1:23" ht="20.100000000000001" customHeight="1">
      <c r="A19" s="479"/>
      <c r="B19" s="479"/>
      <c r="C19" s="453" t="s">
        <v>1079</v>
      </c>
      <c r="D19" s="453"/>
      <c r="E19" s="453"/>
      <c r="F19" s="453"/>
      <c r="G19" s="453"/>
      <c r="H19" s="453"/>
      <c r="I19" s="453"/>
      <c r="J19" s="453"/>
      <c r="K19" s="453"/>
      <c r="L19" s="446">
        <v>9010</v>
      </c>
      <c r="M19" s="446"/>
      <c r="N19" s="460">
        <f>入力シート!I49</f>
        <v>0</v>
      </c>
      <c r="O19" s="460"/>
      <c r="P19" s="446">
        <v>9030</v>
      </c>
      <c r="Q19" s="446"/>
      <c r="R19" s="460">
        <f>入力シート!L49</f>
        <v>0</v>
      </c>
      <c r="S19" s="460"/>
      <c r="T19" s="456">
        <f t="shared" si="0"/>
        <v>0</v>
      </c>
      <c r="U19" s="456"/>
      <c r="V19" s="456"/>
      <c r="W19" s="78"/>
    </row>
    <row r="20" spans="1:23" ht="20.100000000000001" customHeight="1">
      <c r="A20" s="479"/>
      <c r="B20" s="479"/>
      <c r="C20" s="453" t="s">
        <v>1080</v>
      </c>
      <c r="D20" s="453"/>
      <c r="E20" s="453"/>
      <c r="F20" s="453"/>
      <c r="G20" s="453"/>
      <c r="H20" s="453"/>
      <c r="I20" s="453"/>
      <c r="J20" s="453"/>
      <c r="K20" s="453"/>
      <c r="L20" s="446">
        <v>6360</v>
      </c>
      <c r="M20" s="446"/>
      <c r="N20" s="460">
        <f>入力シート!I51</f>
        <v>0</v>
      </c>
      <c r="O20" s="460"/>
      <c r="P20" s="446">
        <v>6380</v>
      </c>
      <c r="Q20" s="446"/>
      <c r="R20" s="460">
        <f>入力シート!L51</f>
        <v>0</v>
      </c>
      <c r="S20" s="460"/>
      <c r="T20" s="456">
        <f t="shared" si="0"/>
        <v>0</v>
      </c>
      <c r="U20" s="456"/>
      <c r="V20" s="456"/>
      <c r="W20" s="78"/>
    </row>
    <row r="21" spans="1:23" ht="20.100000000000001" customHeight="1">
      <c r="A21" s="479"/>
      <c r="B21" s="479"/>
      <c r="C21" s="476" t="s">
        <v>1081</v>
      </c>
      <c r="D21" s="476"/>
      <c r="E21" s="476"/>
      <c r="F21" s="476"/>
      <c r="G21" s="476" t="s">
        <v>1082</v>
      </c>
      <c r="H21" s="476"/>
      <c r="I21" s="476"/>
      <c r="J21" s="476"/>
      <c r="K21" s="476"/>
      <c r="L21" s="446">
        <v>14440</v>
      </c>
      <c r="M21" s="446"/>
      <c r="N21" s="460">
        <f>入力シート!I54</f>
        <v>0</v>
      </c>
      <c r="O21" s="460"/>
      <c r="P21" s="446">
        <v>14460</v>
      </c>
      <c r="Q21" s="446"/>
      <c r="R21" s="460">
        <f>入力シート!L54</f>
        <v>0</v>
      </c>
      <c r="S21" s="460"/>
      <c r="T21" s="456">
        <f t="shared" si="0"/>
        <v>0</v>
      </c>
      <c r="U21" s="456"/>
      <c r="V21" s="456"/>
      <c r="W21" s="78"/>
    </row>
    <row r="22" spans="1:23" ht="20.100000000000001" customHeight="1">
      <c r="A22" s="479"/>
      <c r="B22" s="479"/>
      <c r="C22" s="476"/>
      <c r="D22" s="476"/>
      <c r="E22" s="476"/>
      <c r="F22" s="476"/>
      <c r="G22" s="476" t="s">
        <v>1083</v>
      </c>
      <c r="H22" s="476"/>
      <c r="I22" s="476"/>
      <c r="J22" s="476"/>
      <c r="K22" s="476"/>
      <c r="L22" s="446">
        <v>9410</v>
      </c>
      <c r="M22" s="446"/>
      <c r="N22" s="460">
        <f>入力シート!I56</f>
        <v>0</v>
      </c>
      <c r="O22" s="460"/>
      <c r="P22" s="446">
        <v>9430</v>
      </c>
      <c r="Q22" s="446"/>
      <c r="R22" s="460">
        <f>入力シート!L56</f>
        <v>0</v>
      </c>
      <c r="S22" s="460"/>
      <c r="T22" s="456">
        <f t="shared" si="0"/>
        <v>0</v>
      </c>
      <c r="U22" s="456"/>
      <c r="V22" s="456"/>
      <c r="W22" s="78"/>
    </row>
    <row r="23" spans="1:23" ht="20.100000000000001" customHeight="1">
      <c r="A23" s="479"/>
      <c r="B23" s="479"/>
      <c r="C23" s="453" t="s">
        <v>1084</v>
      </c>
      <c r="D23" s="453"/>
      <c r="E23" s="453"/>
      <c r="F23" s="453"/>
      <c r="G23" s="453"/>
      <c r="H23" s="453"/>
      <c r="I23" s="453"/>
      <c r="J23" s="453"/>
      <c r="K23" s="453"/>
      <c r="L23" s="446">
        <v>1500</v>
      </c>
      <c r="M23" s="446"/>
      <c r="N23" s="460">
        <f>入力シート!I59</f>
        <v>0</v>
      </c>
      <c r="O23" s="460"/>
      <c r="P23" s="446">
        <v>1500</v>
      </c>
      <c r="Q23" s="446"/>
      <c r="R23" s="460">
        <f>入力シート!L59</f>
        <v>0</v>
      </c>
      <c r="S23" s="460"/>
      <c r="T23" s="456">
        <f t="shared" si="0"/>
        <v>0</v>
      </c>
      <c r="U23" s="456"/>
      <c r="V23" s="456"/>
      <c r="W23" s="78"/>
    </row>
    <row r="24" spans="1:23" ht="20.100000000000001" customHeight="1">
      <c r="A24" s="479"/>
      <c r="B24" s="480" t="s">
        <v>1088</v>
      </c>
      <c r="C24" s="476" t="s">
        <v>1086</v>
      </c>
      <c r="D24" s="476"/>
      <c r="E24" s="476"/>
      <c r="F24" s="476"/>
      <c r="G24" s="476"/>
      <c r="H24" s="476"/>
      <c r="I24" s="476"/>
      <c r="J24" s="476"/>
      <c r="K24" s="476"/>
      <c r="L24" s="446">
        <v>30090</v>
      </c>
      <c r="M24" s="446"/>
      <c r="N24" s="460">
        <f>入力シート!I60</f>
        <v>0</v>
      </c>
      <c r="O24" s="460"/>
      <c r="P24" s="446">
        <v>30090</v>
      </c>
      <c r="Q24" s="446"/>
      <c r="R24" s="460">
        <f>入力シート!L60</f>
        <v>0</v>
      </c>
      <c r="S24" s="460"/>
      <c r="T24" s="456">
        <f t="shared" si="0"/>
        <v>0</v>
      </c>
      <c r="U24" s="456"/>
      <c r="V24" s="456"/>
      <c r="W24" s="78"/>
    </row>
    <row r="25" spans="1:23" ht="20.100000000000001" customHeight="1">
      <c r="A25" s="479"/>
      <c r="B25" s="480"/>
      <c r="C25" s="453" t="s">
        <v>1024</v>
      </c>
      <c r="D25" s="453"/>
      <c r="E25" s="453"/>
      <c r="F25" s="453"/>
      <c r="G25" s="453"/>
      <c r="H25" s="453"/>
      <c r="I25" s="453" t="s">
        <v>1025</v>
      </c>
      <c r="J25" s="453"/>
      <c r="K25" s="453"/>
      <c r="L25" s="446">
        <v>3000</v>
      </c>
      <c r="M25" s="446"/>
      <c r="N25" s="460">
        <f>入力シート!I61</f>
        <v>0</v>
      </c>
      <c r="O25" s="460"/>
      <c r="P25" s="446">
        <v>3000</v>
      </c>
      <c r="Q25" s="446"/>
      <c r="R25" s="460">
        <f>入力シート!L61</f>
        <v>0</v>
      </c>
      <c r="S25" s="460"/>
      <c r="T25" s="456">
        <f t="shared" si="0"/>
        <v>0</v>
      </c>
      <c r="U25" s="456"/>
      <c r="V25" s="456"/>
      <c r="W25" s="78"/>
    </row>
    <row r="26" spans="1:23" ht="20.100000000000001" customHeight="1">
      <c r="A26" s="479"/>
      <c r="B26" s="480"/>
      <c r="C26" s="453"/>
      <c r="D26" s="453"/>
      <c r="E26" s="453"/>
      <c r="F26" s="453"/>
      <c r="G26" s="453"/>
      <c r="H26" s="453"/>
      <c r="I26" s="455" t="s">
        <v>1092</v>
      </c>
      <c r="J26" s="455"/>
      <c r="K26" s="455"/>
      <c r="L26" s="459">
        <f>入力シート!G62</f>
        <v>0</v>
      </c>
      <c r="M26" s="459"/>
      <c r="N26" s="460">
        <f>入力シート!I62</f>
        <v>0</v>
      </c>
      <c r="O26" s="460"/>
      <c r="P26" s="459">
        <f>入力シート!J62</f>
        <v>0</v>
      </c>
      <c r="Q26" s="459"/>
      <c r="R26" s="460">
        <f>入力シート!L62</f>
        <v>0</v>
      </c>
      <c r="S26" s="460"/>
      <c r="T26" s="456">
        <f t="shared" si="0"/>
        <v>0</v>
      </c>
      <c r="U26" s="456"/>
      <c r="V26" s="456"/>
      <c r="W26" s="78"/>
    </row>
    <row r="27" spans="1:23" ht="20.100000000000001" customHeight="1">
      <c r="A27" s="479"/>
      <c r="B27" s="480"/>
      <c r="C27" s="453" t="s">
        <v>1064</v>
      </c>
      <c r="D27" s="453"/>
      <c r="E27" s="453"/>
      <c r="F27" s="453"/>
      <c r="G27" s="454" t="s">
        <v>929</v>
      </c>
      <c r="H27" s="454"/>
      <c r="I27" s="453" t="s">
        <v>1025</v>
      </c>
      <c r="J27" s="453"/>
      <c r="K27" s="453"/>
      <c r="L27" s="446">
        <v>4000</v>
      </c>
      <c r="M27" s="446"/>
      <c r="N27" s="460">
        <f>入力シート!I63</f>
        <v>0</v>
      </c>
      <c r="O27" s="460"/>
      <c r="P27" s="446">
        <v>4000</v>
      </c>
      <c r="Q27" s="446"/>
      <c r="R27" s="460">
        <f>入力シート!L63</f>
        <v>0</v>
      </c>
      <c r="S27" s="460"/>
      <c r="T27" s="456">
        <f t="shared" si="0"/>
        <v>0</v>
      </c>
      <c r="U27" s="456"/>
      <c r="V27" s="456"/>
      <c r="W27" s="78"/>
    </row>
    <row r="28" spans="1:23" ht="20.100000000000001" customHeight="1">
      <c r="A28" s="479"/>
      <c r="B28" s="480"/>
      <c r="C28" s="453"/>
      <c r="D28" s="453"/>
      <c r="E28" s="453"/>
      <c r="F28" s="453"/>
      <c r="G28" s="454"/>
      <c r="H28" s="454"/>
      <c r="I28" s="455" t="s">
        <v>1092</v>
      </c>
      <c r="J28" s="455"/>
      <c r="K28" s="455"/>
      <c r="L28" s="482">
        <f>入力シート!G64</f>
        <v>0</v>
      </c>
      <c r="M28" s="482"/>
      <c r="N28" s="460">
        <f>入力シート!I64</f>
        <v>0</v>
      </c>
      <c r="O28" s="460"/>
      <c r="P28" s="482">
        <f>入力シート!J64</f>
        <v>0</v>
      </c>
      <c r="Q28" s="482"/>
      <c r="R28" s="460">
        <f>入力シート!L64</f>
        <v>0</v>
      </c>
      <c r="S28" s="460"/>
      <c r="T28" s="456">
        <f t="shared" si="0"/>
        <v>0</v>
      </c>
      <c r="U28" s="456"/>
      <c r="V28" s="456"/>
      <c r="W28" s="78"/>
    </row>
    <row r="29" spans="1:23" ht="20.100000000000001" customHeight="1">
      <c r="A29" s="479"/>
      <c r="B29" s="480"/>
      <c r="C29" s="453"/>
      <c r="D29" s="453"/>
      <c r="E29" s="453"/>
      <c r="F29" s="453"/>
      <c r="G29" s="454" t="s">
        <v>930</v>
      </c>
      <c r="H29" s="454"/>
      <c r="I29" s="453" t="s">
        <v>1025</v>
      </c>
      <c r="J29" s="453"/>
      <c r="K29" s="453"/>
      <c r="L29" s="446">
        <v>10000</v>
      </c>
      <c r="M29" s="446"/>
      <c r="N29" s="460">
        <f>入力シート!I65</f>
        <v>0</v>
      </c>
      <c r="O29" s="460"/>
      <c r="P29" s="446">
        <v>10000</v>
      </c>
      <c r="Q29" s="446"/>
      <c r="R29" s="460">
        <f>入力シート!L65</f>
        <v>0</v>
      </c>
      <c r="S29" s="460"/>
      <c r="T29" s="456">
        <f t="shared" si="0"/>
        <v>0</v>
      </c>
      <c r="U29" s="456"/>
      <c r="V29" s="456"/>
      <c r="W29" s="78"/>
    </row>
    <row r="30" spans="1:23" ht="20.100000000000001" customHeight="1">
      <c r="A30" s="479"/>
      <c r="B30" s="480"/>
      <c r="C30" s="453"/>
      <c r="D30" s="453"/>
      <c r="E30" s="453"/>
      <c r="F30" s="453"/>
      <c r="G30" s="454"/>
      <c r="H30" s="454"/>
      <c r="I30" s="455" t="s">
        <v>1092</v>
      </c>
      <c r="J30" s="455"/>
      <c r="K30" s="455"/>
      <c r="L30" s="482">
        <f>入力シート!G67</f>
        <v>0</v>
      </c>
      <c r="M30" s="482"/>
      <c r="N30" s="460">
        <f>入力シート!I67</f>
        <v>0</v>
      </c>
      <c r="O30" s="460"/>
      <c r="P30" s="482">
        <f>入力シート!J67</f>
        <v>0</v>
      </c>
      <c r="Q30" s="482"/>
      <c r="R30" s="460">
        <f>入力シート!L67</f>
        <v>0</v>
      </c>
      <c r="S30" s="460"/>
      <c r="T30" s="456">
        <f t="shared" si="0"/>
        <v>0</v>
      </c>
      <c r="U30" s="456"/>
      <c r="V30" s="456"/>
      <c r="W30" s="78"/>
    </row>
    <row r="31" spans="1:23" ht="20.100000000000001" customHeight="1">
      <c r="A31" s="479"/>
      <c r="B31" s="480"/>
      <c r="C31" s="453" t="s">
        <v>1093</v>
      </c>
      <c r="D31" s="453"/>
      <c r="E31" s="453"/>
      <c r="F31" s="453"/>
      <c r="G31" s="454" t="s">
        <v>930</v>
      </c>
      <c r="H31" s="454"/>
      <c r="I31" s="453" t="s">
        <v>1025</v>
      </c>
      <c r="J31" s="453"/>
      <c r="K31" s="453"/>
      <c r="L31" s="481"/>
      <c r="M31" s="481"/>
      <c r="N31" s="458"/>
      <c r="O31" s="458"/>
      <c r="P31" s="446">
        <v>2000</v>
      </c>
      <c r="Q31" s="446"/>
      <c r="R31" s="460">
        <f>入力シート!L71</f>
        <v>0</v>
      </c>
      <c r="S31" s="460"/>
      <c r="T31" s="456">
        <f t="shared" si="0"/>
        <v>0</v>
      </c>
      <c r="U31" s="456"/>
      <c r="V31" s="456"/>
      <c r="W31" s="78"/>
    </row>
    <row r="32" spans="1:23" ht="20.100000000000001" customHeight="1">
      <c r="A32" s="479"/>
      <c r="B32" s="480"/>
      <c r="C32" s="453"/>
      <c r="D32" s="453"/>
      <c r="E32" s="453"/>
      <c r="F32" s="453"/>
      <c r="G32" s="454"/>
      <c r="H32" s="454"/>
      <c r="I32" s="455" t="s">
        <v>1092</v>
      </c>
      <c r="J32" s="455"/>
      <c r="K32" s="455"/>
      <c r="L32" s="457"/>
      <c r="M32" s="457"/>
      <c r="N32" s="458"/>
      <c r="O32" s="458"/>
      <c r="P32" s="459">
        <f>入力シート!J73</f>
        <v>0</v>
      </c>
      <c r="Q32" s="459"/>
      <c r="R32" s="460">
        <f>入力シート!L73</f>
        <v>0</v>
      </c>
      <c r="S32" s="460"/>
      <c r="T32" s="456">
        <f t="shared" si="0"/>
        <v>0</v>
      </c>
      <c r="U32" s="456"/>
      <c r="V32" s="456"/>
      <c r="W32" s="78"/>
    </row>
    <row r="33" spans="1:23" ht="20.100000000000001" customHeight="1">
      <c r="A33" s="479"/>
      <c r="B33" s="480"/>
      <c r="C33" s="453"/>
      <c r="D33" s="453"/>
      <c r="E33" s="453"/>
      <c r="F33" s="453"/>
      <c r="G33" s="454" t="s">
        <v>1648</v>
      </c>
      <c r="H33" s="454"/>
      <c r="I33" s="453" t="s">
        <v>1025</v>
      </c>
      <c r="J33" s="453"/>
      <c r="K33" s="453"/>
      <c r="L33" s="481"/>
      <c r="M33" s="481"/>
      <c r="N33" s="458"/>
      <c r="O33" s="458"/>
      <c r="P33" s="446">
        <v>2000</v>
      </c>
      <c r="Q33" s="446"/>
      <c r="R33" s="460">
        <f>入力シート!L75</f>
        <v>0</v>
      </c>
      <c r="S33" s="460"/>
      <c r="T33" s="456">
        <f t="shared" si="0"/>
        <v>0</v>
      </c>
      <c r="U33" s="456"/>
      <c r="V33" s="456"/>
      <c r="W33" s="78"/>
    </row>
    <row r="34" spans="1:23" ht="20.100000000000001" customHeight="1">
      <c r="A34" s="479"/>
      <c r="B34" s="480"/>
      <c r="C34" s="453"/>
      <c r="D34" s="453"/>
      <c r="E34" s="453"/>
      <c r="F34" s="453"/>
      <c r="G34" s="454"/>
      <c r="H34" s="454"/>
      <c r="I34" s="455" t="s">
        <v>1092</v>
      </c>
      <c r="J34" s="455"/>
      <c r="K34" s="455"/>
      <c r="L34" s="457"/>
      <c r="M34" s="457"/>
      <c r="N34" s="458"/>
      <c r="O34" s="458"/>
      <c r="P34" s="459">
        <f>入力シート!J77</f>
        <v>0</v>
      </c>
      <c r="Q34" s="459"/>
      <c r="R34" s="460">
        <f>入力シート!L77</f>
        <v>0</v>
      </c>
      <c r="S34" s="460"/>
      <c r="T34" s="456">
        <f t="shared" si="0"/>
        <v>0</v>
      </c>
      <c r="U34" s="456"/>
      <c r="V34" s="456"/>
      <c r="W34" s="78"/>
    </row>
    <row r="35" spans="1:23" ht="20.100000000000001" customHeight="1">
      <c r="A35" s="479"/>
      <c r="B35" s="480"/>
      <c r="C35" s="453" t="s">
        <v>1030</v>
      </c>
      <c r="D35" s="453"/>
      <c r="E35" s="453"/>
      <c r="F35" s="453"/>
      <c r="G35" s="453"/>
      <c r="H35" s="453"/>
      <c r="I35" s="453" t="s">
        <v>1025</v>
      </c>
      <c r="J35" s="453"/>
      <c r="K35" s="453"/>
      <c r="L35" s="481"/>
      <c r="M35" s="481"/>
      <c r="N35" s="458"/>
      <c r="O35" s="458"/>
      <c r="P35" s="446">
        <v>5000</v>
      </c>
      <c r="Q35" s="446"/>
      <c r="R35" s="460">
        <f>入力シート!L79</f>
        <v>0</v>
      </c>
      <c r="S35" s="460"/>
      <c r="T35" s="456">
        <f t="shared" si="0"/>
        <v>0</v>
      </c>
      <c r="U35" s="456"/>
      <c r="V35" s="456"/>
      <c r="W35" s="78"/>
    </row>
    <row r="36" spans="1:23" ht="20.100000000000001" customHeight="1">
      <c r="A36" s="479"/>
      <c r="B36" s="480"/>
      <c r="C36" s="453"/>
      <c r="D36" s="453"/>
      <c r="E36" s="453"/>
      <c r="F36" s="453"/>
      <c r="G36" s="453"/>
      <c r="H36" s="453"/>
      <c r="I36" s="455" t="s">
        <v>1092</v>
      </c>
      <c r="J36" s="455"/>
      <c r="K36" s="455"/>
      <c r="L36" s="457"/>
      <c r="M36" s="457"/>
      <c r="N36" s="458"/>
      <c r="O36" s="458"/>
      <c r="P36" s="459">
        <f>入力シート!J81</f>
        <v>0</v>
      </c>
      <c r="Q36" s="459"/>
      <c r="R36" s="460">
        <f>入力シート!L81</f>
        <v>0</v>
      </c>
      <c r="S36" s="460"/>
      <c r="T36" s="456">
        <f t="shared" si="0"/>
        <v>0</v>
      </c>
      <c r="U36" s="456"/>
      <c r="V36" s="456"/>
      <c r="W36" s="78"/>
    </row>
    <row r="37" spans="1:23" ht="20.100000000000001" customHeight="1">
      <c r="A37" s="479" t="s">
        <v>1032</v>
      </c>
      <c r="B37" s="480" t="s">
        <v>1089</v>
      </c>
      <c r="C37" s="453" t="s">
        <v>263</v>
      </c>
      <c r="D37" s="453"/>
      <c r="E37" s="453"/>
      <c r="F37" s="453"/>
      <c r="G37" s="453"/>
      <c r="H37" s="453"/>
      <c r="I37" s="453" t="s">
        <v>1025</v>
      </c>
      <c r="J37" s="453"/>
      <c r="K37" s="453"/>
      <c r="L37" s="459">
        <v>3000</v>
      </c>
      <c r="M37" s="459"/>
      <c r="N37" s="460">
        <f>入力シート!I69</f>
        <v>0</v>
      </c>
      <c r="O37" s="460"/>
      <c r="P37" s="459">
        <v>3000</v>
      </c>
      <c r="Q37" s="459"/>
      <c r="R37" s="460">
        <f>入力シート!L69</f>
        <v>0</v>
      </c>
      <c r="S37" s="460"/>
      <c r="T37" s="456">
        <f t="shared" si="0"/>
        <v>0</v>
      </c>
      <c r="U37" s="456"/>
      <c r="V37" s="456"/>
      <c r="W37" s="78"/>
    </row>
    <row r="38" spans="1:23" ht="20.100000000000001" customHeight="1">
      <c r="A38" s="479"/>
      <c r="B38" s="480"/>
      <c r="C38" s="453"/>
      <c r="D38" s="453"/>
      <c r="E38" s="453"/>
      <c r="F38" s="453"/>
      <c r="G38" s="453"/>
      <c r="H38" s="453"/>
      <c r="I38" s="455" t="s">
        <v>1123</v>
      </c>
      <c r="J38" s="455"/>
      <c r="K38" s="455"/>
      <c r="L38" s="459" t="str">
        <f>IF(入力シート!G70="","円",MIN(入力シート!G70,6000))</f>
        <v>円</v>
      </c>
      <c r="M38" s="459"/>
      <c r="N38" s="460">
        <f>入力シート!I70</f>
        <v>0</v>
      </c>
      <c r="O38" s="460"/>
      <c r="P38" s="459" t="str">
        <f>IF(入力シート!J70="","円",MIN(入力シート!J70,6000))</f>
        <v>円</v>
      </c>
      <c r="Q38" s="459"/>
      <c r="R38" s="460">
        <f>入力シート!L70</f>
        <v>0</v>
      </c>
      <c r="S38" s="460"/>
      <c r="T38" s="456" t="str">
        <f>IFERROR(L38*N38+P38*R38,"円")</f>
        <v>円</v>
      </c>
      <c r="U38" s="456"/>
      <c r="V38" s="456"/>
      <c r="W38" s="78"/>
    </row>
    <row r="39" spans="1:23" ht="20.100000000000001" customHeight="1">
      <c r="A39" s="479"/>
      <c r="B39" s="480"/>
      <c r="C39" s="453" t="s">
        <v>1116</v>
      </c>
      <c r="D39" s="453"/>
      <c r="E39" s="453"/>
      <c r="F39" s="453"/>
      <c r="G39" s="454" t="s">
        <v>930</v>
      </c>
      <c r="H39" s="454"/>
      <c r="I39" s="453" t="s">
        <v>1025</v>
      </c>
      <c r="J39" s="453"/>
      <c r="K39" s="453"/>
      <c r="L39" s="457"/>
      <c r="M39" s="457"/>
      <c r="N39" s="458"/>
      <c r="O39" s="458"/>
      <c r="P39" s="459">
        <v>2000</v>
      </c>
      <c r="Q39" s="459"/>
      <c r="R39" s="460">
        <f>入力シート!L83</f>
        <v>0</v>
      </c>
      <c r="S39" s="460"/>
      <c r="T39" s="456">
        <f t="shared" si="0"/>
        <v>0</v>
      </c>
      <c r="U39" s="456"/>
      <c r="V39" s="456"/>
      <c r="W39" s="78"/>
    </row>
    <row r="40" spans="1:23" ht="20.100000000000001" customHeight="1">
      <c r="A40" s="479"/>
      <c r="B40" s="480"/>
      <c r="C40" s="453"/>
      <c r="D40" s="453"/>
      <c r="E40" s="453"/>
      <c r="F40" s="453"/>
      <c r="G40" s="454"/>
      <c r="H40" s="454"/>
      <c r="I40" s="455" t="s">
        <v>1160</v>
      </c>
      <c r="J40" s="455"/>
      <c r="K40" s="455"/>
      <c r="L40" s="457"/>
      <c r="M40" s="457"/>
      <c r="N40" s="458"/>
      <c r="O40" s="458"/>
      <c r="P40" s="459" t="str">
        <f>IF(入力シート!J86="","円",MIN(入力シート!J86,7200))</f>
        <v>円</v>
      </c>
      <c r="Q40" s="459"/>
      <c r="R40" s="460">
        <f>入力シート!L86</f>
        <v>0</v>
      </c>
      <c r="S40" s="460"/>
      <c r="T40" s="456" t="str">
        <f>IFERROR(L40*N40+P40*R40,"円")</f>
        <v>円</v>
      </c>
      <c r="U40" s="456"/>
      <c r="V40" s="456"/>
      <c r="W40" s="78"/>
    </row>
    <row r="41" spans="1:23" ht="20.100000000000001" customHeight="1">
      <c r="A41" s="479"/>
      <c r="B41" s="480"/>
      <c r="C41" s="453"/>
      <c r="D41" s="453"/>
      <c r="E41" s="453"/>
      <c r="F41" s="453"/>
      <c r="G41" s="454" t="s">
        <v>1638</v>
      </c>
      <c r="H41" s="454"/>
      <c r="I41" s="453" t="s">
        <v>1025</v>
      </c>
      <c r="J41" s="453"/>
      <c r="K41" s="453"/>
      <c r="L41" s="457"/>
      <c r="M41" s="457"/>
      <c r="N41" s="458"/>
      <c r="O41" s="458"/>
      <c r="P41" s="459">
        <v>2000</v>
      </c>
      <c r="Q41" s="459"/>
      <c r="R41" s="460">
        <f>入力シート!L89</f>
        <v>0</v>
      </c>
      <c r="S41" s="460"/>
      <c r="T41" s="456">
        <f t="shared" ref="T41" si="1">L41*N41+P41*R41</f>
        <v>0</v>
      </c>
      <c r="U41" s="456"/>
      <c r="V41" s="456"/>
      <c r="W41" s="78"/>
    </row>
    <row r="42" spans="1:23" ht="20.100000000000001" customHeight="1">
      <c r="A42" s="479"/>
      <c r="B42" s="480"/>
      <c r="C42" s="453"/>
      <c r="D42" s="453"/>
      <c r="E42" s="453"/>
      <c r="F42" s="453"/>
      <c r="G42" s="454"/>
      <c r="H42" s="454"/>
      <c r="I42" s="455" t="s">
        <v>1160</v>
      </c>
      <c r="J42" s="455"/>
      <c r="K42" s="455"/>
      <c r="L42" s="457"/>
      <c r="M42" s="457"/>
      <c r="N42" s="458"/>
      <c r="O42" s="458"/>
      <c r="P42" s="459" t="str">
        <f>IF(入力シート!J92="","円",MIN(入力シート!J92,7200))</f>
        <v>円</v>
      </c>
      <c r="Q42" s="459"/>
      <c r="R42" s="460">
        <f>入力シート!L92</f>
        <v>0</v>
      </c>
      <c r="S42" s="460"/>
      <c r="T42" s="456" t="str">
        <f>IFERROR(L42*N42+P42*R42,"円")</f>
        <v>円</v>
      </c>
      <c r="U42" s="456"/>
      <c r="V42" s="456"/>
      <c r="W42" s="78"/>
    </row>
    <row r="43" spans="1:23" ht="20.100000000000001" customHeight="1">
      <c r="A43" s="478" t="s">
        <v>438</v>
      </c>
      <c r="B43" s="478"/>
      <c r="C43" s="478"/>
      <c r="D43" s="478"/>
      <c r="E43" s="478"/>
      <c r="F43" s="478"/>
      <c r="G43" s="478"/>
      <c r="H43" s="478"/>
      <c r="I43" s="478"/>
      <c r="J43" s="478"/>
      <c r="K43" s="478"/>
      <c r="L43" s="478"/>
      <c r="M43" s="478"/>
      <c r="N43" s="478"/>
      <c r="O43" s="478"/>
      <c r="P43" s="478"/>
      <c r="Q43" s="478"/>
      <c r="R43" s="478"/>
      <c r="S43" s="478"/>
      <c r="T43" s="456">
        <f>SUM(T6:V42)</f>
        <v>0</v>
      </c>
      <c r="U43" s="456"/>
      <c r="V43" s="456"/>
      <c r="W43" s="78"/>
    </row>
    <row r="44" spans="1:23" ht="18" customHeight="1">
      <c r="A44" s="48" t="s">
        <v>439</v>
      </c>
      <c r="B44" s="48"/>
      <c r="C44" s="48"/>
      <c r="D44" s="48"/>
      <c r="F44" s="61"/>
      <c r="G44" s="61"/>
      <c r="H44" s="61"/>
      <c r="I44" s="61"/>
      <c r="J44" s="61"/>
      <c r="K44" s="61"/>
      <c r="L44" s="61"/>
      <c r="M44" s="61"/>
      <c r="N44" s="61"/>
      <c r="O44" s="61"/>
      <c r="P44" s="61"/>
      <c r="Q44" s="61"/>
      <c r="R44" s="61"/>
      <c r="S44" s="61"/>
      <c r="T44" s="61"/>
      <c r="U44" s="61"/>
      <c r="V44" s="61"/>
      <c r="W44" s="78"/>
    </row>
    <row r="45" spans="1:23" ht="18" customHeight="1">
      <c r="A45" s="483" t="str">
        <f>IF(入力シート!Q10="","",入力シート!Q10)</f>
        <v/>
      </c>
      <c r="B45" s="483"/>
      <c r="C45" s="49" t="s">
        <v>434</v>
      </c>
      <c r="D45" s="253" t="str">
        <f>IF(入力シート!S10="","",入力シート!S10)</f>
        <v/>
      </c>
      <c r="E45" s="49" t="s">
        <v>440</v>
      </c>
      <c r="F45" s="253" t="str">
        <f>IF(入力シート!U10="","",入力シート!U10)</f>
        <v/>
      </c>
      <c r="G45" s="49" t="s">
        <v>441</v>
      </c>
      <c r="H45" s="49"/>
      <c r="I45" s="51"/>
      <c r="J45" s="51"/>
      <c r="K45" s="51"/>
      <c r="L45" s="51"/>
      <c r="M45" s="51"/>
      <c r="N45" s="51"/>
      <c r="O45" s="51"/>
      <c r="P45" s="51"/>
      <c r="Q45" s="51"/>
      <c r="R45" s="51"/>
      <c r="S45" s="51"/>
      <c r="T45" s="51"/>
      <c r="U45" s="51"/>
      <c r="V45" s="51"/>
      <c r="W45" s="78"/>
    </row>
    <row r="46" spans="1:23">
      <c r="A46" s="51"/>
      <c r="B46" s="51"/>
      <c r="C46" s="51"/>
      <c r="D46" s="51"/>
      <c r="E46" s="51"/>
      <c r="F46" s="51"/>
      <c r="G46" s="51"/>
      <c r="H46" s="51"/>
      <c r="I46" s="62" t="s">
        <v>442</v>
      </c>
      <c r="J46" s="484" t="str">
        <f ca="1">IFERROR(LEFT(VLOOKUP(T50,INDIRECT('印刷等(編集しない)'!S13),'印刷等(編集しない)'!O13,FALSE),3)&amp;"‐"&amp;RIGHT(VLOOKUP(T50,INDIRECT('印刷等(編集しない)'!S13),'印刷等(編集しない)'!O13,FALSE),4),"")</f>
        <v/>
      </c>
      <c r="K46" s="484"/>
      <c r="L46" s="484"/>
      <c r="M46" s="67"/>
      <c r="N46" s="67"/>
      <c r="O46" s="67"/>
      <c r="P46" s="67"/>
      <c r="Q46" s="67"/>
      <c r="R46" s="67"/>
      <c r="S46" s="67"/>
      <c r="T46" s="67"/>
      <c r="U46" s="67"/>
      <c r="V46" s="67"/>
      <c r="W46" s="78"/>
    </row>
    <row r="47" spans="1:23" ht="24" customHeight="1">
      <c r="A47" s="51"/>
      <c r="B47" s="51"/>
      <c r="C47" s="51"/>
      <c r="D47" s="51"/>
      <c r="E47" s="51"/>
      <c r="F47" s="51"/>
      <c r="G47" s="330" t="s">
        <v>443</v>
      </c>
      <c r="H47" s="328"/>
      <c r="I47" s="63"/>
      <c r="J47" s="469" t="str">
        <f ca="1">IFERROR(VLOOKUP(T50,INDIRECT('印刷等(編集しない)'!S13),'印刷等(編集しない)'!P13,FALSE),"")</f>
        <v/>
      </c>
      <c r="K47" s="469"/>
      <c r="L47" s="469"/>
      <c r="M47" s="469"/>
      <c r="N47" s="469"/>
      <c r="O47" s="469"/>
      <c r="P47" s="469"/>
      <c r="Q47" s="469"/>
      <c r="R47" s="469"/>
      <c r="S47" s="469"/>
      <c r="T47" s="469"/>
      <c r="U47" s="469"/>
      <c r="V47" s="469"/>
    </row>
    <row r="48" spans="1:23" ht="24" customHeight="1">
      <c r="G48" s="52" t="s">
        <v>444</v>
      </c>
      <c r="H48" s="52"/>
      <c r="I48" s="52"/>
      <c r="J48" s="467" t="str">
        <f ca="1">IFERROR(VLOOKUP(T50,INDIRECT('印刷等(編集しない)'!S13),'印刷等(編集しない)'!Q13,FALSE),"")</f>
        <v/>
      </c>
      <c r="K48" s="467"/>
      <c r="L48" s="467"/>
      <c r="M48" s="467"/>
      <c r="N48" s="467"/>
      <c r="O48" s="467"/>
      <c r="P48" s="467"/>
      <c r="Q48" s="467"/>
      <c r="R48" s="467"/>
      <c r="S48" s="467"/>
      <c r="T48" s="461" t="s">
        <v>432</v>
      </c>
      <c r="U48" s="462"/>
      <c r="V48" s="463"/>
    </row>
    <row r="49" spans="1:24" ht="24" customHeight="1">
      <c r="G49" s="52" t="s">
        <v>1117</v>
      </c>
      <c r="H49" s="52"/>
      <c r="I49" s="52"/>
      <c r="J49" s="252" t="str">
        <f>IF(入力シート!Q11="","",入力シート!Q11)</f>
        <v/>
      </c>
      <c r="K49" s="252"/>
      <c r="L49" s="252"/>
      <c r="M49" s="252"/>
      <c r="N49" s="252"/>
      <c r="O49" s="252"/>
      <c r="P49" s="252"/>
      <c r="Q49" s="252"/>
      <c r="R49" s="252"/>
      <c r="S49" s="252"/>
      <c r="T49" s="464"/>
      <c r="U49" s="465"/>
      <c r="V49" s="466"/>
    </row>
    <row r="50" spans="1:24" ht="24" customHeight="1">
      <c r="G50" s="52" t="s">
        <v>1118</v>
      </c>
      <c r="H50" s="52"/>
      <c r="I50" s="52"/>
      <c r="J50" s="252" t="str">
        <f>IF(入力シート!Q12="","",入力シート!Q12)</f>
        <v/>
      </c>
      <c r="K50" s="252"/>
      <c r="L50" s="252"/>
      <c r="M50" s="252"/>
      <c r="N50" s="252"/>
      <c r="O50" s="252"/>
      <c r="P50" s="252"/>
      <c r="Q50" s="252"/>
      <c r="R50" s="252"/>
      <c r="S50" s="252"/>
      <c r="T50" s="447" t="str">
        <f>IF(入力シート!Q7="","",入力シート!Q7)</f>
        <v/>
      </c>
      <c r="U50" s="448"/>
      <c r="V50" s="449"/>
    </row>
    <row r="51" spans="1:24" ht="24" customHeight="1">
      <c r="G51" s="53" t="s">
        <v>445</v>
      </c>
      <c r="H51" s="53"/>
      <c r="I51" s="64"/>
      <c r="J51" s="468" t="str">
        <f ca="1">IFERROR(VLOOKUP(T50,INDIRECT('印刷等(編集しない)'!S13),'印刷等(編集しない)'!R13,FALSE),"")</f>
        <v/>
      </c>
      <c r="K51" s="468"/>
      <c r="L51" s="468"/>
      <c r="M51" s="468"/>
      <c r="N51" s="468"/>
      <c r="O51" s="468"/>
      <c r="P51" s="468"/>
      <c r="Q51" s="468"/>
      <c r="R51" s="468"/>
      <c r="S51" s="468"/>
      <c r="T51" s="450"/>
      <c r="U51" s="451"/>
      <c r="V51" s="452"/>
    </row>
    <row r="52" spans="1:24">
      <c r="A52" s="48" t="s">
        <v>446</v>
      </c>
      <c r="B52" s="48"/>
      <c r="C52" s="48"/>
      <c r="D52" s="48"/>
    </row>
    <row r="53" spans="1:24" ht="6.6" customHeight="1">
      <c r="A53" s="48"/>
      <c r="B53" s="48"/>
      <c r="C53" s="48"/>
      <c r="D53" s="48"/>
    </row>
    <row r="54" spans="1:24">
      <c r="A54" s="50" t="s">
        <v>1091</v>
      </c>
      <c r="B54" s="48"/>
      <c r="C54" s="48"/>
      <c r="D54" s="48"/>
      <c r="W54" s="61"/>
    </row>
    <row r="55" spans="1:24">
      <c r="A55" s="50" t="s">
        <v>447</v>
      </c>
      <c r="W55" s="51"/>
      <c r="X55" s="61"/>
    </row>
  </sheetData>
  <sheetProtection algorithmName="SHA-512" hashValue="DWAZ/DnwIhVEiAaHzNiI0PNucWAovtB38LpaxJsdN8xfnK9zkSBPmAa70wf2Dc15SDj+JLTsA2CDYQiLh0yUxQ==" saltValue="L4HVi8py9ExH4oGJ6ddMEA==" spinCount="100000" sheet="1" objects="1" scenarios="1"/>
  <mergeCells count="266">
    <mergeCell ref="P24:Q24"/>
    <mergeCell ref="R24:S24"/>
    <mergeCell ref="P23:Q23"/>
    <mergeCell ref="R23:S23"/>
    <mergeCell ref="P25:Q25"/>
    <mergeCell ref="P19:Q19"/>
    <mergeCell ref="R19:S19"/>
    <mergeCell ref="L4:O4"/>
    <mergeCell ref="P4:S4"/>
    <mergeCell ref="L5:M5"/>
    <mergeCell ref="N5:O5"/>
    <mergeCell ref="P5:Q5"/>
    <mergeCell ref="R5:S5"/>
    <mergeCell ref="N22:O22"/>
    <mergeCell ref="P22:Q22"/>
    <mergeCell ref="R22:S22"/>
    <mergeCell ref="N17:O17"/>
    <mergeCell ref="N18:O18"/>
    <mergeCell ref="P14:Q14"/>
    <mergeCell ref="R14:S14"/>
    <mergeCell ref="P15:Q15"/>
    <mergeCell ref="R15:S15"/>
    <mergeCell ref="P16:Q16"/>
    <mergeCell ref="R16:S16"/>
    <mergeCell ref="R35:S35"/>
    <mergeCell ref="L31:M31"/>
    <mergeCell ref="N31:O31"/>
    <mergeCell ref="L26:M26"/>
    <mergeCell ref="P35:Q35"/>
    <mergeCell ref="L33:M33"/>
    <mergeCell ref="L34:M34"/>
    <mergeCell ref="N33:O33"/>
    <mergeCell ref="N34:O34"/>
    <mergeCell ref="P33:Q33"/>
    <mergeCell ref="P34:Q34"/>
    <mergeCell ref="R33:S33"/>
    <mergeCell ref="R34:S34"/>
    <mergeCell ref="P32:Q32"/>
    <mergeCell ref="L32:M32"/>
    <mergeCell ref="N32:O32"/>
    <mergeCell ref="B1:D1"/>
    <mergeCell ref="G2:H2"/>
    <mergeCell ref="P10:Q10"/>
    <mergeCell ref="R10:S10"/>
    <mergeCell ref="P11:Q11"/>
    <mergeCell ref="R11:S11"/>
    <mergeCell ref="P12:Q12"/>
    <mergeCell ref="R12:S12"/>
    <mergeCell ref="P13:Q13"/>
    <mergeCell ref="R13:S13"/>
    <mergeCell ref="F1:Q1"/>
    <mergeCell ref="O2:R2"/>
    <mergeCell ref="P6:Q6"/>
    <mergeCell ref="R6:S6"/>
    <mergeCell ref="P7:Q7"/>
    <mergeCell ref="R7:S7"/>
    <mergeCell ref="P8:Q8"/>
    <mergeCell ref="R8:S8"/>
    <mergeCell ref="P9:Q9"/>
    <mergeCell ref="R9:S9"/>
    <mergeCell ref="N13:O13"/>
    <mergeCell ref="L6:M6"/>
    <mergeCell ref="L7:M7"/>
    <mergeCell ref="L8:M8"/>
    <mergeCell ref="P17:Q17"/>
    <mergeCell ref="R17:S17"/>
    <mergeCell ref="P18:Q18"/>
    <mergeCell ref="R18:S18"/>
    <mergeCell ref="A4:K5"/>
    <mergeCell ref="T4:V5"/>
    <mergeCell ref="T12:V12"/>
    <mergeCell ref="G13:K13"/>
    <mergeCell ref="T13:V13"/>
    <mergeCell ref="L13:M13"/>
    <mergeCell ref="T7:V7"/>
    <mergeCell ref="T8:V8"/>
    <mergeCell ref="N6:O6"/>
    <mergeCell ref="N7:O7"/>
    <mergeCell ref="N8:O8"/>
    <mergeCell ref="T6:V6"/>
    <mergeCell ref="T10:V10"/>
    <mergeCell ref="C11:K11"/>
    <mergeCell ref="T11:V11"/>
    <mergeCell ref="C12:F13"/>
    <mergeCell ref="G12:K12"/>
    <mergeCell ref="C10:K10"/>
    <mergeCell ref="N11:O11"/>
    <mergeCell ref="N12:O12"/>
    <mergeCell ref="T14:V14"/>
    <mergeCell ref="C15:K15"/>
    <mergeCell ref="T15:V15"/>
    <mergeCell ref="G16:K16"/>
    <mergeCell ref="T16:V16"/>
    <mergeCell ref="L14:M14"/>
    <mergeCell ref="L15:M15"/>
    <mergeCell ref="L16:M16"/>
    <mergeCell ref="N9:O9"/>
    <mergeCell ref="N10:O10"/>
    <mergeCell ref="N14:O14"/>
    <mergeCell ref="N15:O15"/>
    <mergeCell ref="C9:K9"/>
    <mergeCell ref="T9:V9"/>
    <mergeCell ref="N16:O16"/>
    <mergeCell ref="L9:M9"/>
    <mergeCell ref="L10:M10"/>
    <mergeCell ref="L11:M11"/>
    <mergeCell ref="L12:M12"/>
    <mergeCell ref="A45:B45"/>
    <mergeCell ref="J46:L46"/>
    <mergeCell ref="L30:M30"/>
    <mergeCell ref="N30:O30"/>
    <mergeCell ref="I29:K29"/>
    <mergeCell ref="C25:H26"/>
    <mergeCell ref="I25:K25"/>
    <mergeCell ref="T25:V25"/>
    <mergeCell ref="I26:K26"/>
    <mergeCell ref="T26:V26"/>
    <mergeCell ref="L25:M25"/>
    <mergeCell ref="N25:O25"/>
    <mergeCell ref="R25:S25"/>
    <mergeCell ref="P26:Q26"/>
    <mergeCell ref="R26:S26"/>
    <mergeCell ref="P36:Q36"/>
    <mergeCell ref="R36:S36"/>
    <mergeCell ref="P37:Q37"/>
    <mergeCell ref="R37:S37"/>
    <mergeCell ref="P38:Q38"/>
    <mergeCell ref="R38:S38"/>
    <mergeCell ref="P39:Q39"/>
    <mergeCell ref="R39:S39"/>
    <mergeCell ref="T31:V31"/>
    <mergeCell ref="N24:O24"/>
    <mergeCell ref="L24:M24"/>
    <mergeCell ref="T24:V24"/>
    <mergeCell ref="N20:O20"/>
    <mergeCell ref="N19:O19"/>
    <mergeCell ref="T17:V17"/>
    <mergeCell ref="C18:K18"/>
    <mergeCell ref="T18:V18"/>
    <mergeCell ref="L17:M17"/>
    <mergeCell ref="L18:M18"/>
    <mergeCell ref="L20:M20"/>
    <mergeCell ref="L21:M21"/>
    <mergeCell ref="T20:V20"/>
    <mergeCell ref="G21:K21"/>
    <mergeCell ref="T22:V22"/>
    <mergeCell ref="L22:M22"/>
    <mergeCell ref="T23:V23"/>
    <mergeCell ref="T21:V21"/>
    <mergeCell ref="P20:Q20"/>
    <mergeCell ref="R20:S20"/>
    <mergeCell ref="P21:Q21"/>
    <mergeCell ref="R21:S21"/>
    <mergeCell ref="C19:K19"/>
    <mergeCell ref="T19:V19"/>
    <mergeCell ref="T32:V32"/>
    <mergeCell ref="I27:K27"/>
    <mergeCell ref="I28:K28"/>
    <mergeCell ref="I30:K30"/>
    <mergeCell ref="N29:O29"/>
    <mergeCell ref="L29:M29"/>
    <mergeCell ref="L27:M27"/>
    <mergeCell ref="L28:M28"/>
    <mergeCell ref="R32:S32"/>
    <mergeCell ref="T27:V27"/>
    <mergeCell ref="T28:V28"/>
    <mergeCell ref="I31:K31"/>
    <mergeCell ref="T30:V30"/>
    <mergeCell ref="P28:Q28"/>
    <mergeCell ref="R28:S28"/>
    <mergeCell ref="P29:Q29"/>
    <mergeCell ref="R29:S29"/>
    <mergeCell ref="P30:Q30"/>
    <mergeCell ref="R30:S30"/>
    <mergeCell ref="P31:Q31"/>
    <mergeCell ref="R31:S31"/>
    <mergeCell ref="C35:H36"/>
    <mergeCell ref="I35:K35"/>
    <mergeCell ref="B24:B36"/>
    <mergeCell ref="B6:B23"/>
    <mergeCell ref="I33:K33"/>
    <mergeCell ref="I34:K34"/>
    <mergeCell ref="L35:M35"/>
    <mergeCell ref="N35:O35"/>
    <mergeCell ref="T35:V35"/>
    <mergeCell ref="C23:K23"/>
    <mergeCell ref="L23:M23"/>
    <mergeCell ref="N23:O23"/>
    <mergeCell ref="C21:F22"/>
    <mergeCell ref="N21:O21"/>
    <mergeCell ref="I36:K36"/>
    <mergeCell ref="L36:M36"/>
    <mergeCell ref="N36:O36"/>
    <mergeCell ref="T36:V36"/>
    <mergeCell ref="T29:V29"/>
    <mergeCell ref="N26:O26"/>
    <mergeCell ref="N27:O27"/>
    <mergeCell ref="N28:O28"/>
    <mergeCell ref="P27:Q27"/>
    <mergeCell ref="R27:S27"/>
    <mergeCell ref="T33:V33"/>
    <mergeCell ref="T34:V34"/>
    <mergeCell ref="A43:S43"/>
    <mergeCell ref="L37:M37"/>
    <mergeCell ref="L38:M38"/>
    <mergeCell ref="L39:M39"/>
    <mergeCell ref="L42:M42"/>
    <mergeCell ref="N37:O37"/>
    <mergeCell ref="N38:O38"/>
    <mergeCell ref="N39:O39"/>
    <mergeCell ref="N42:O42"/>
    <mergeCell ref="T37:V37"/>
    <mergeCell ref="T38:V38"/>
    <mergeCell ref="T39:V39"/>
    <mergeCell ref="T42:V42"/>
    <mergeCell ref="P42:Q42"/>
    <mergeCell ref="R42:S42"/>
    <mergeCell ref="A6:A36"/>
    <mergeCell ref="A37:A42"/>
    <mergeCell ref="B37:B42"/>
    <mergeCell ref="C37:H38"/>
    <mergeCell ref="I37:K37"/>
    <mergeCell ref="I38:K38"/>
    <mergeCell ref="I39:K39"/>
    <mergeCell ref="G31:H32"/>
    <mergeCell ref="G33:H34"/>
    <mergeCell ref="C6:E6"/>
    <mergeCell ref="F6:K6"/>
    <mergeCell ref="C7:E7"/>
    <mergeCell ref="F7:K7"/>
    <mergeCell ref="C8:E8"/>
    <mergeCell ref="F8:K8"/>
    <mergeCell ref="C24:K24"/>
    <mergeCell ref="C16:F16"/>
    <mergeCell ref="C14:K14"/>
    <mergeCell ref="G22:K22"/>
    <mergeCell ref="C27:F30"/>
    <mergeCell ref="G27:H28"/>
    <mergeCell ref="G29:H30"/>
    <mergeCell ref="C20:K20"/>
    <mergeCell ref="C17:K17"/>
    <mergeCell ref="I32:K32"/>
    <mergeCell ref="L19:M19"/>
    <mergeCell ref="T50:V51"/>
    <mergeCell ref="C39:F42"/>
    <mergeCell ref="G39:H40"/>
    <mergeCell ref="G41:H42"/>
    <mergeCell ref="I40:K40"/>
    <mergeCell ref="I41:K41"/>
    <mergeCell ref="T40:V40"/>
    <mergeCell ref="T41:V41"/>
    <mergeCell ref="L40:M40"/>
    <mergeCell ref="N40:O40"/>
    <mergeCell ref="P40:Q40"/>
    <mergeCell ref="R40:S40"/>
    <mergeCell ref="L41:M41"/>
    <mergeCell ref="N41:O41"/>
    <mergeCell ref="P41:Q41"/>
    <mergeCell ref="R41:S41"/>
    <mergeCell ref="T48:V49"/>
    <mergeCell ref="J48:S48"/>
    <mergeCell ref="J51:S51"/>
    <mergeCell ref="I42:K42"/>
    <mergeCell ref="J47:V47"/>
    <mergeCell ref="T43:V43"/>
    <mergeCell ref="C31:F34"/>
  </mergeCells>
  <phoneticPr fontId="4"/>
  <printOptions horizontalCentered="1"/>
  <pageMargins left="0.19685039370078741" right="0.19685039370078741" top="0.19685039370078741" bottom="0.19685039370078741" header="0" footer="0"/>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4F25C-1D7F-4D9A-B161-A9E9533B829B}">
  <sheetPr codeName="Sheet20"/>
  <dimension ref="A1:Q48"/>
  <sheetViews>
    <sheetView showGridLines="0" view="pageBreakPreview" zoomScale="85" zoomScaleNormal="100" zoomScaleSheetLayoutView="85" workbookViewId="0">
      <selection activeCell="R15" sqref="R15"/>
    </sheetView>
  </sheetViews>
  <sheetFormatPr defaultColWidth="9" defaultRowHeight="13.5"/>
  <cols>
    <col min="1" max="1" width="7.75" style="47" customWidth="1"/>
    <col min="2" max="16" width="5.875" style="47" customWidth="1"/>
    <col min="17" max="17" width="5.25" style="47" customWidth="1"/>
    <col min="18" max="16384" width="9" style="47"/>
  </cols>
  <sheetData>
    <row r="1" spans="1:17" ht="12.75" customHeight="1">
      <c r="M1" s="54" t="s">
        <v>448</v>
      </c>
      <c r="N1" s="54">
        <f>請求書!T1</f>
        <v>2026</v>
      </c>
      <c r="O1" s="173" t="s">
        <v>449</v>
      </c>
      <c r="P1" s="317" t="str">
        <f>IFERROR(INDEX(請求書等医療機関一覧用!A:B,MATCH(入力シート!Q7,請求書等医療機関一覧用!B:B,0),1),"")</f>
        <v/>
      </c>
    </row>
    <row r="2" spans="1:17" ht="9" customHeight="1">
      <c r="M2" s="81"/>
      <c r="N2" s="255"/>
      <c r="O2" s="72"/>
      <c r="P2" s="71"/>
    </row>
    <row r="3" spans="1:17" ht="30" customHeight="1">
      <c r="B3" s="494" t="str">
        <f>請求書!B1</f>
        <v>令和８年度
(2026年度)</v>
      </c>
      <c r="C3" s="494"/>
      <c r="D3" s="501" t="s">
        <v>1130</v>
      </c>
      <c r="E3" s="501"/>
      <c r="F3" s="501"/>
      <c r="G3" s="501"/>
      <c r="H3" s="501"/>
      <c r="I3" s="501"/>
      <c r="J3" s="501"/>
      <c r="K3" s="501"/>
      <c r="L3" s="501"/>
      <c r="M3" s="501"/>
      <c r="N3" s="501"/>
    </row>
    <row r="4" spans="1:17" ht="18" customHeight="1">
      <c r="B4" s="89"/>
      <c r="C4" s="89"/>
      <c r="F4" s="74" t="s">
        <v>433</v>
      </c>
      <c r="G4" s="490" t="str">
        <f>IF(入力シート!Q9="","",入力シート!Q9)</f>
        <v/>
      </c>
      <c r="H4" s="490"/>
      <c r="I4" s="74" t="s">
        <v>434</v>
      </c>
      <c r="J4" s="251" t="str">
        <f>IF(入力シート!S9="","",入力シート!S9)</f>
        <v/>
      </c>
      <c r="K4" s="75" t="s">
        <v>1090</v>
      </c>
      <c r="L4" s="87"/>
      <c r="M4" s="87"/>
      <c r="N4" s="87"/>
    </row>
    <row r="5" spans="1:17" s="56" customFormat="1" ht="18" customHeight="1">
      <c r="A5" s="502" t="s">
        <v>451</v>
      </c>
      <c r="B5" s="502"/>
      <c r="C5" s="502"/>
      <c r="D5" s="502"/>
      <c r="E5" s="502"/>
      <c r="F5" s="502"/>
      <c r="G5" s="502"/>
      <c r="H5" s="502"/>
      <c r="I5" s="502"/>
      <c r="J5" s="502"/>
      <c r="K5" s="502"/>
      <c r="L5" s="502"/>
      <c r="M5" s="502"/>
      <c r="N5" s="502"/>
      <c r="O5" s="502"/>
      <c r="P5" s="502"/>
      <c r="Q5" s="104"/>
    </row>
    <row r="6" spans="1:17" s="56" customFormat="1" ht="11.45" customHeight="1">
      <c r="B6" s="82"/>
      <c r="C6" s="82"/>
      <c r="D6" s="82"/>
      <c r="E6" s="82"/>
      <c r="F6" s="82"/>
      <c r="G6" s="82"/>
      <c r="H6" s="82"/>
      <c r="I6" s="82"/>
      <c r="J6" s="82"/>
      <c r="K6" s="82"/>
      <c r="L6" s="82"/>
      <c r="M6" s="82"/>
      <c r="N6" s="82"/>
      <c r="O6" s="82"/>
      <c r="P6" s="82"/>
      <c r="Q6" s="82"/>
    </row>
    <row r="7" spans="1:17">
      <c r="A7" s="495" t="s">
        <v>1097</v>
      </c>
      <c r="B7" s="486" t="s">
        <v>452</v>
      </c>
      <c r="C7" s="486"/>
      <c r="D7" s="486"/>
      <c r="E7" s="486"/>
      <c r="F7" s="486"/>
      <c r="G7" s="486" t="s">
        <v>453</v>
      </c>
      <c r="H7" s="486"/>
      <c r="I7" s="486"/>
      <c r="J7" s="486"/>
      <c r="K7" s="486"/>
      <c r="L7" s="499" t="s">
        <v>1120</v>
      </c>
      <c r="M7" s="503" t="s">
        <v>457</v>
      </c>
      <c r="N7" s="504"/>
      <c r="O7" s="505"/>
    </row>
    <row r="8" spans="1:17">
      <c r="A8" s="496"/>
      <c r="B8" s="486"/>
      <c r="C8" s="486"/>
      <c r="D8" s="486"/>
      <c r="E8" s="486"/>
      <c r="F8" s="486"/>
      <c r="G8" s="486"/>
      <c r="H8" s="486"/>
      <c r="I8" s="486"/>
      <c r="J8" s="486"/>
      <c r="K8" s="486"/>
      <c r="L8" s="499"/>
      <c r="M8" s="506"/>
      <c r="N8" s="507"/>
      <c r="O8" s="508"/>
    </row>
    <row r="9" spans="1:17" ht="14.25" thickBot="1">
      <c r="A9" s="496"/>
      <c r="B9" s="486"/>
      <c r="C9" s="486"/>
      <c r="D9" s="486"/>
      <c r="E9" s="486"/>
      <c r="F9" s="498"/>
      <c r="G9" s="486"/>
      <c r="H9" s="486"/>
      <c r="I9" s="486"/>
      <c r="J9" s="486"/>
      <c r="K9" s="498"/>
      <c r="L9" s="499"/>
      <c r="M9" s="506"/>
      <c r="N9" s="507"/>
      <c r="O9" s="508"/>
    </row>
    <row r="10" spans="1:17" ht="14.25" thickBot="1">
      <c r="A10" s="497"/>
      <c r="B10" s="141">
        <v>1</v>
      </c>
      <c r="C10" s="141">
        <v>2</v>
      </c>
      <c r="D10" s="141">
        <v>3</v>
      </c>
      <c r="E10" s="142" t="s">
        <v>454</v>
      </c>
      <c r="F10" s="143" t="s">
        <v>455</v>
      </c>
      <c r="G10" s="144">
        <v>1</v>
      </c>
      <c r="H10" s="141">
        <v>2</v>
      </c>
      <c r="I10" s="141">
        <v>3</v>
      </c>
      <c r="J10" s="142" t="s">
        <v>454</v>
      </c>
      <c r="K10" s="143" t="s">
        <v>455</v>
      </c>
      <c r="L10" s="500"/>
      <c r="M10" s="141" t="s">
        <v>460</v>
      </c>
      <c r="N10" s="141" t="s">
        <v>461</v>
      </c>
      <c r="O10" s="143" t="s">
        <v>455</v>
      </c>
    </row>
    <row r="11" spans="1:17" ht="34.5" customHeight="1" thickBot="1">
      <c r="A11" s="247" t="s">
        <v>1156</v>
      </c>
      <c r="B11" s="222">
        <f>入力シート!M7</f>
        <v>0</v>
      </c>
      <c r="C11" s="222">
        <f>入力シート!M8</f>
        <v>0</v>
      </c>
      <c r="D11" s="222">
        <f>入力シート!M9</f>
        <v>0</v>
      </c>
      <c r="E11" s="223">
        <f>入力シート!M10</f>
        <v>0</v>
      </c>
      <c r="F11" s="224">
        <f>SUM(B11:E11)</f>
        <v>0</v>
      </c>
      <c r="G11" s="225">
        <f>入力シート!M11</f>
        <v>0</v>
      </c>
      <c r="H11" s="222">
        <f>入力シート!M12</f>
        <v>0</v>
      </c>
      <c r="I11" s="222">
        <f>入力シート!M13</f>
        <v>0</v>
      </c>
      <c r="J11" s="222">
        <f>入力シート!M14</f>
        <v>0</v>
      </c>
      <c r="K11" s="224">
        <f>SUM(G11:J11)</f>
        <v>0</v>
      </c>
      <c r="L11" s="226">
        <f>入力シート!M15</f>
        <v>0</v>
      </c>
      <c r="M11" s="222">
        <f>入力シート!M16</f>
        <v>0</v>
      </c>
      <c r="N11" s="222">
        <f>入力シート!M17</f>
        <v>0</v>
      </c>
      <c r="O11" s="224">
        <f>SUM(M11:N11)</f>
        <v>0</v>
      </c>
    </row>
    <row r="12" spans="1:17" ht="14.1" customHeight="1">
      <c r="A12" s="94"/>
    </row>
    <row r="13" spans="1:17">
      <c r="A13" s="495" t="s">
        <v>1097</v>
      </c>
      <c r="B13" s="503" t="s">
        <v>458</v>
      </c>
      <c r="C13" s="504"/>
      <c r="D13" s="505"/>
      <c r="E13" s="503" t="s">
        <v>459</v>
      </c>
      <c r="F13" s="504"/>
      <c r="G13" s="505"/>
      <c r="H13" s="521" t="s">
        <v>462</v>
      </c>
      <c r="I13" s="522"/>
      <c r="J13" s="522"/>
      <c r="K13" s="522"/>
      <c r="L13" s="522"/>
      <c r="M13" s="522"/>
      <c r="N13" s="522"/>
      <c r="O13" s="522"/>
      <c r="P13" s="523"/>
    </row>
    <row r="14" spans="1:17" ht="14.25" thickBot="1">
      <c r="A14" s="496"/>
      <c r="B14" s="506"/>
      <c r="C14" s="507"/>
      <c r="D14" s="508"/>
      <c r="E14" s="506"/>
      <c r="F14" s="517"/>
      <c r="G14" s="508"/>
      <c r="H14" s="511" t="s">
        <v>465</v>
      </c>
      <c r="I14" s="512"/>
      <c r="J14" s="512"/>
      <c r="K14" s="513"/>
      <c r="L14" s="511" t="s">
        <v>466</v>
      </c>
      <c r="M14" s="512"/>
      <c r="N14" s="512"/>
      <c r="O14" s="512"/>
      <c r="P14" s="513"/>
    </row>
    <row r="15" spans="1:17" ht="14.25" thickBot="1">
      <c r="A15" s="496"/>
      <c r="B15" s="506"/>
      <c r="C15" s="507"/>
      <c r="D15" s="508"/>
      <c r="E15" s="518"/>
      <c r="F15" s="519"/>
      <c r="G15" s="520"/>
      <c r="H15" s="521" t="s">
        <v>460</v>
      </c>
      <c r="I15" s="522"/>
      <c r="J15" s="524"/>
      <c r="K15" s="525" t="s">
        <v>455</v>
      </c>
      <c r="L15" s="527" t="s">
        <v>460</v>
      </c>
      <c r="M15" s="522"/>
      <c r="N15" s="523"/>
      <c r="O15" s="528" t="s">
        <v>461</v>
      </c>
      <c r="P15" s="525" t="s">
        <v>455</v>
      </c>
    </row>
    <row r="16" spans="1:17" ht="14.25" thickBot="1">
      <c r="A16" s="497"/>
      <c r="B16" s="141" t="s">
        <v>460</v>
      </c>
      <c r="C16" s="141" t="s">
        <v>461</v>
      </c>
      <c r="D16" s="143" t="s">
        <v>455</v>
      </c>
      <c r="E16" s="141" t="s">
        <v>460</v>
      </c>
      <c r="F16" s="141" t="s">
        <v>461</v>
      </c>
      <c r="G16" s="143" t="s">
        <v>455</v>
      </c>
      <c r="H16" s="141">
        <v>1</v>
      </c>
      <c r="I16" s="141">
        <v>2</v>
      </c>
      <c r="J16" s="141" t="s">
        <v>454</v>
      </c>
      <c r="K16" s="526"/>
      <c r="L16" s="145">
        <v>1</v>
      </c>
      <c r="M16" s="145">
        <v>2</v>
      </c>
      <c r="N16" s="145" t="s">
        <v>454</v>
      </c>
      <c r="O16" s="529"/>
      <c r="P16" s="526"/>
    </row>
    <row r="17" spans="1:17" ht="34.5" customHeight="1" thickBot="1">
      <c r="A17" s="247" t="s">
        <v>1156</v>
      </c>
      <c r="B17" s="234">
        <f>入力シート!M18</f>
        <v>0</v>
      </c>
      <c r="C17" s="227">
        <f>入力シート!M19</f>
        <v>0</v>
      </c>
      <c r="D17" s="221">
        <f>SUM(B17:C17)</f>
        <v>0</v>
      </c>
      <c r="E17" s="228">
        <f>入力シート!M20</f>
        <v>0</v>
      </c>
      <c r="F17" s="227">
        <f>入力シート!M21</f>
        <v>0</v>
      </c>
      <c r="G17" s="221">
        <f>SUM(E17:F17)</f>
        <v>0</v>
      </c>
      <c r="H17" s="227">
        <f>入力シート!M22</f>
        <v>0</v>
      </c>
      <c r="I17" s="227">
        <f>入力シート!M23</f>
        <v>0</v>
      </c>
      <c r="J17" s="229">
        <f>入力シート!M24</f>
        <v>0</v>
      </c>
      <c r="K17" s="230">
        <f>SUM(H17:J17)</f>
        <v>0</v>
      </c>
      <c r="L17" s="231">
        <f>入力シート!M25</f>
        <v>0</v>
      </c>
      <c r="M17" s="227">
        <f>入力シート!M26</f>
        <v>0</v>
      </c>
      <c r="N17" s="227">
        <f>入力シート!M27</f>
        <v>0</v>
      </c>
      <c r="O17" s="232">
        <f>入力シート!M28</f>
        <v>0</v>
      </c>
      <c r="P17" s="230">
        <f>SUM(L17:O17)</f>
        <v>0</v>
      </c>
    </row>
    <row r="18" spans="1:17" ht="14.1" customHeight="1">
      <c r="A18" s="94"/>
    </row>
    <row r="19" spans="1:17">
      <c r="A19" s="495" t="s">
        <v>1097</v>
      </c>
      <c r="B19" s="513" t="s">
        <v>463</v>
      </c>
      <c r="C19" s="511" t="s">
        <v>464</v>
      </c>
      <c r="D19" s="512"/>
      <c r="E19" s="512"/>
      <c r="F19" s="512"/>
      <c r="G19" s="513"/>
      <c r="H19" s="486" t="s">
        <v>995</v>
      </c>
      <c r="I19" s="486"/>
      <c r="J19" s="486"/>
      <c r="K19" s="486"/>
      <c r="L19" s="530" t="s">
        <v>1122</v>
      </c>
      <c r="M19" s="486"/>
      <c r="N19" s="486"/>
      <c r="O19" s="486"/>
      <c r="P19" s="486"/>
    </row>
    <row r="20" spans="1:17">
      <c r="A20" s="496"/>
      <c r="B20" s="514"/>
      <c r="C20" s="515"/>
      <c r="D20" s="516"/>
      <c r="E20" s="516"/>
      <c r="F20" s="516"/>
      <c r="G20" s="514"/>
      <c r="H20" s="486"/>
      <c r="I20" s="486"/>
      <c r="J20" s="486"/>
      <c r="K20" s="486"/>
      <c r="L20" s="486"/>
      <c r="M20" s="486"/>
      <c r="N20" s="486"/>
      <c r="O20" s="486"/>
      <c r="P20" s="486"/>
    </row>
    <row r="21" spans="1:17" ht="14.25" thickBot="1">
      <c r="A21" s="496"/>
      <c r="B21" s="514"/>
      <c r="C21" s="515"/>
      <c r="D21" s="516"/>
      <c r="E21" s="516"/>
      <c r="F21" s="516"/>
      <c r="G21" s="514"/>
      <c r="H21" s="511" t="s">
        <v>634</v>
      </c>
      <c r="I21" s="512"/>
      <c r="J21" s="512"/>
      <c r="K21" s="513"/>
      <c r="L21" s="486"/>
      <c r="M21" s="486"/>
      <c r="N21" s="486"/>
      <c r="O21" s="486"/>
      <c r="P21" s="498"/>
    </row>
    <row r="22" spans="1:17" ht="14.25" thickBot="1">
      <c r="A22" s="497"/>
      <c r="B22" s="514"/>
      <c r="C22" s="145">
        <v>1</v>
      </c>
      <c r="D22" s="145">
        <v>2</v>
      </c>
      <c r="E22" s="145">
        <v>3</v>
      </c>
      <c r="F22" s="145" t="s">
        <v>454</v>
      </c>
      <c r="G22" s="143" t="s">
        <v>455</v>
      </c>
      <c r="H22" s="141">
        <v>1</v>
      </c>
      <c r="I22" s="141">
        <v>2</v>
      </c>
      <c r="J22" s="142">
        <v>3</v>
      </c>
      <c r="K22" s="146" t="s">
        <v>467</v>
      </c>
      <c r="L22" s="141">
        <v>1</v>
      </c>
      <c r="M22" s="141">
        <v>2</v>
      </c>
      <c r="N22" s="141">
        <v>3</v>
      </c>
      <c r="O22" s="142" t="s">
        <v>454</v>
      </c>
      <c r="P22" s="147" t="s">
        <v>455</v>
      </c>
    </row>
    <row r="23" spans="1:17" ht="34.5" customHeight="1" thickBot="1">
      <c r="A23" s="248" t="s">
        <v>1156</v>
      </c>
      <c r="B23" s="233">
        <f>入力シート!M29</f>
        <v>0</v>
      </c>
      <c r="C23" s="234">
        <f>入力シート!M30</f>
        <v>0</v>
      </c>
      <c r="D23" s="234">
        <f>入力シート!M31</f>
        <v>0</v>
      </c>
      <c r="E23" s="234">
        <f>入力シート!M32</f>
        <v>0</v>
      </c>
      <c r="F23" s="235">
        <f>入力シート!M33</f>
        <v>0</v>
      </c>
      <c r="G23" s="221">
        <f>SUM(C23:F23)</f>
        <v>0</v>
      </c>
      <c r="H23" s="227">
        <f>入力シート!M34</f>
        <v>0</v>
      </c>
      <c r="I23" s="227">
        <f>入力シート!M35</f>
        <v>0</v>
      </c>
      <c r="J23" s="229">
        <f>入力シート!M36</f>
        <v>0</v>
      </c>
      <c r="K23" s="221">
        <f>SUM(H23:J23)</f>
        <v>0</v>
      </c>
      <c r="L23" s="227">
        <f>入力シート!M37</f>
        <v>0</v>
      </c>
      <c r="M23" s="227">
        <f>入力シート!M38</f>
        <v>0</v>
      </c>
      <c r="N23" s="234">
        <f>入力シート!M39</f>
        <v>0</v>
      </c>
      <c r="O23" s="232">
        <f>入力シート!M40</f>
        <v>0</v>
      </c>
      <c r="P23" s="236">
        <f>SUM(L23:O23)</f>
        <v>0</v>
      </c>
    </row>
    <row r="24" spans="1:17" ht="14.1" customHeight="1">
      <c r="A24" s="94"/>
    </row>
    <row r="25" spans="1:17">
      <c r="A25" s="509" t="s">
        <v>1097</v>
      </c>
      <c r="B25" s="531" t="s">
        <v>1103</v>
      </c>
      <c r="C25" s="530"/>
      <c r="D25" s="530"/>
      <c r="E25" s="530"/>
      <c r="F25" s="530"/>
      <c r="G25" s="530"/>
      <c r="H25" s="530"/>
      <c r="I25" s="530"/>
      <c r="J25" s="530"/>
      <c r="K25" s="530"/>
      <c r="L25" s="530"/>
      <c r="M25" s="486" t="s">
        <v>472</v>
      </c>
      <c r="N25" s="486"/>
      <c r="O25" s="486"/>
    </row>
    <row r="26" spans="1:17" ht="14.25" thickBot="1">
      <c r="A26" s="509"/>
      <c r="B26" s="531"/>
      <c r="C26" s="530"/>
      <c r="D26" s="530"/>
      <c r="E26" s="530"/>
      <c r="F26" s="530"/>
      <c r="G26" s="530"/>
      <c r="H26" s="530"/>
      <c r="I26" s="530"/>
      <c r="J26" s="530"/>
      <c r="K26" s="530"/>
      <c r="L26" s="532"/>
      <c r="M26" s="486"/>
      <c r="N26" s="486"/>
      <c r="O26" s="486"/>
    </row>
    <row r="27" spans="1:17" ht="14.25" thickBot="1">
      <c r="A27" s="510"/>
      <c r="B27" s="523" t="s">
        <v>469</v>
      </c>
      <c r="C27" s="486"/>
      <c r="D27" s="486"/>
      <c r="E27" s="486"/>
      <c r="F27" s="498"/>
      <c r="G27" s="486" t="s">
        <v>470</v>
      </c>
      <c r="H27" s="486"/>
      <c r="I27" s="486"/>
      <c r="J27" s="486"/>
      <c r="K27" s="511"/>
      <c r="L27" s="533" t="s">
        <v>471</v>
      </c>
      <c r="M27" s="523"/>
      <c r="N27" s="486"/>
      <c r="O27" s="498"/>
    </row>
    <row r="28" spans="1:17" ht="14.25" thickBot="1">
      <c r="A28" s="510"/>
      <c r="B28" s="144">
        <v>1</v>
      </c>
      <c r="C28" s="141">
        <v>2</v>
      </c>
      <c r="D28" s="141">
        <v>3</v>
      </c>
      <c r="E28" s="142" t="s">
        <v>454</v>
      </c>
      <c r="F28" s="147" t="s">
        <v>455</v>
      </c>
      <c r="G28" s="144">
        <v>1</v>
      </c>
      <c r="H28" s="141">
        <v>2</v>
      </c>
      <c r="I28" s="141">
        <v>3</v>
      </c>
      <c r="J28" s="142" t="s">
        <v>454</v>
      </c>
      <c r="K28" s="148" t="s">
        <v>455</v>
      </c>
      <c r="L28" s="534"/>
      <c r="M28" s="88">
        <v>1</v>
      </c>
      <c r="N28" s="149">
        <v>2</v>
      </c>
      <c r="O28" s="147" t="s">
        <v>455</v>
      </c>
    </row>
    <row r="29" spans="1:17" ht="34.5" customHeight="1" thickBot="1">
      <c r="A29" s="248" t="s">
        <v>1156</v>
      </c>
      <c r="B29" s="231">
        <f>入力シート!M41</f>
        <v>0</v>
      </c>
      <c r="C29" s="227">
        <f>入力シート!M42</f>
        <v>0</v>
      </c>
      <c r="D29" s="227">
        <f>入力シート!M43</f>
        <v>0</v>
      </c>
      <c r="E29" s="232">
        <f>入力シート!M44</f>
        <v>0</v>
      </c>
      <c r="F29" s="236">
        <f>SUM(B29:E29)</f>
        <v>0</v>
      </c>
      <c r="G29" s="231">
        <f>入力シート!M45</f>
        <v>0</v>
      </c>
      <c r="H29" s="227">
        <f>入力シート!M46</f>
        <v>0</v>
      </c>
      <c r="I29" s="227">
        <f>入力シート!M47</f>
        <v>0</v>
      </c>
      <c r="J29" s="232">
        <f>入力シート!M48</f>
        <v>0</v>
      </c>
      <c r="K29" s="237">
        <f>SUM(G29:J29)</f>
        <v>0</v>
      </c>
      <c r="L29" s="221">
        <f>F29+K29</f>
        <v>0</v>
      </c>
      <c r="M29" s="231">
        <f>入力シート!M49</f>
        <v>0</v>
      </c>
      <c r="N29" s="229">
        <f>入力シート!M50</f>
        <v>0</v>
      </c>
      <c r="O29" s="221">
        <f>SUM(M29:N29)</f>
        <v>0</v>
      </c>
    </row>
    <row r="30" spans="1:17" ht="14.1" customHeight="1">
      <c r="A30" s="95"/>
      <c r="B30" s="90"/>
      <c r="C30" s="90"/>
      <c r="D30" s="90"/>
      <c r="E30" s="93"/>
      <c r="F30" s="90"/>
      <c r="G30" s="90"/>
      <c r="H30" s="90"/>
      <c r="I30" s="93"/>
      <c r="J30" s="90"/>
      <c r="K30" s="90"/>
      <c r="M30" s="90"/>
      <c r="N30" s="90"/>
      <c r="O30" s="93"/>
      <c r="P30" s="90"/>
      <c r="Q30" s="90"/>
    </row>
    <row r="31" spans="1:17" ht="13.5" customHeight="1">
      <c r="A31" s="509" t="s">
        <v>1097</v>
      </c>
      <c r="B31" s="486" t="s">
        <v>473</v>
      </c>
      <c r="C31" s="486"/>
      <c r="D31" s="486"/>
      <c r="E31" s="486"/>
      <c r="F31" s="486" t="s">
        <v>474</v>
      </c>
      <c r="G31" s="486"/>
      <c r="H31" s="486"/>
      <c r="I31" s="486"/>
      <c r="J31" s="486"/>
      <c r="K31" s="486"/>
      <c r="L31" s="486"/>
      <c r="M31" s="486"/>
      <c r="N31" s="535" t="s">
        <v>1096</v>
      </c>
      <c r="O31" s="535"/>
      <c r="P31" s="90"/>
      <c r="Q31" s="90"/>
    </row>
    <row r="32" spans="1:17" ht="14.25" thickBot="1">
      <c r="A32" s="509"/>
      <c r="B32" s="486"/>
      <c r="C32" s="486"/>
      <c r="D32" s="486"/>
      <c r="E32" s="486"/>
      <c r="F32" s="486"/>
      <c r="G32" s="486"/>
      <c r="H32" s="486"/>
      <c r="I32" s="486"/>
      <c r="J32" s="486"/>
      <c r="K32" s="486"/>
      <c r="L32" s="486"/>
      <c r="M32" s="498"/>
      <c r="N32" s="535"/>
      <c r="O32" s="535"/>
      <c r="P32" s="90"/>
      <c r="Q32" s="90"/>
    </row>
    <row r="33" spans="1:17" ht="14.25" thickBot="1">
      <c r="A33" s="510"/>
      <c r="B33" s="486"/>
      <c r="C33" s="486"/>
      <c r="D33" s="486"/>
      <c r="E33" s="498"/>
      <c r="F33" s="486" t="s">
        <v>475</v>
      </c>
      <c r="G33" s="486"/>
      <c r="H33" s="498"/>
      <c r="I33" s="486" t="s">
        <v>476</v>
      </c>
      <c r="J33" s="486"/>
      <c r="K33" s="486"/>
      <c r="L33" s="511"/>
      <c r="M33" s="533" t="s">
        <v>471</v>
      </c>
      <c r="N33" s="536"/>
      <c r="O33" s="535"/>
      <c r="P33" s="90"/>
      <c r="Q33" s="90"/>
    </row>
    <row r="34" spans="1:17" ht="14.25" thickBot="1">
      <c r="A34" s="510"/>
      <c r="B34" s="141">
        <v>1</v>
      </c>
      <c r="C34" s="141">
        <v>2</v>
      </c>
      <c r="D34" s="142">
        <v>3</v>
      </c>
      <c r="E34" s="147" t="s">
        <v>455</v>
      </c>
      <c r="F34" s="144">
        <v>1</v>
      </c>
      <c r="G34" s="142">
        <v>2</v>
      </c>
      <c r="H34" s="147" t="s">
        <v>455</v>
      </c>
      <c r="I34" s="144">
        <v>1</v>
      </c>
      <c r="J34" s="141">
        <v>2</v>
      </c>
      <c r="K34" s="142">
        <v>3</v>
      </c>
      <c r="L34" s="148" t="s">
        <v>455</v>
      </c>
      <c r="M34" s="534"/>
      <c r="N34" s="536"/>
      <c r="O34" s="535"/>
      <c r="P34" s="90"/>
      <c r="Q34" s="90"/>
    </row>
    <row r="35" spans="1:17" ht="34.5" customHeight="1" thickBot="1">
      <c r="A35" s="248" t="s">
        <v>1156</v>
      </c>
      <c r="B35" s="227">
        <f>入力シート!M51</f>
        <v>0</v>
      </c>
      <c r="C35" s="227">
        <f>入力シート!M52</f>
        <v>0</v>
      </c>
      <c r="D35" s="235">
        <f>入力シート!M53</f>
        <v>0</v>
      </c>
      <c r="E35" s="221">
        <f>SUM(B35:D35)</f>
        <v>0</v>
      </c>
      <c r="F35" s="231">
        <f>入力シート!M54</f>
        <v>0</v>
      </c>
      <c r="G35" s="232">
        <f>入力シート!M55</f>
        <v>0</v>
      </c>
      <c r="H35" s="221">
        <f>SUM(F35:G35)</f>
        <v>0</v>
      </c>
      <c r="I35" s="231">
        <f>入力シート!M56</f>
        <v>0</v>
      </c>
      <c r="J35" s="227">
        <f>入力シート!M57</f>
        <v>0</v>
      </c>
      <c r="K35" s="235">
        <f>入力シート!M58</f>
        <v>0</v>
      </c>
      <c r="L35" s="238">
        <f>SUM(I35:K35)</f>
        <v>0</v>
      </c>
      <c r="M35" s="221">
        <f>H35+L35</f>
        <v>0</v>
      </c>
      <c r="N35" s="537">
        <f>入力シート!M59</f>
        <v>0</v>
      </c>
      <c r="O35" s="538"/>
      <c r="P35" s="90"/>
      <c r="Q35" s="90"/>
    </row>
    <row r="36" spans="1:17" ht="14.1" customHeight="1">
      <c r="A36" s="95"/>
      <c r="B36" s="90"/>
      <c r="C36" s="90"/>
      <c r="D36" s="90"/>
      <c r="E36" s="93"/>
      <c r="F36" s="90"/>
      <c r="G36" s="90"/>
      <c r="H36" s="90"/>
      <c r="I36" s="93"/>
      <c r="J36" s="90"/>
      <c r="K36" s="90"/>
      <c r="M36" s="90"/>
      <c r="N36" s="90"/>
      <c r="O36" s="93"/>
      <c r="P36" s="90"/>
      <c r="Q36" s="90"/>
    </row>
    <row r="37" spans="1:17" ht="14.25" thickBot="1">
      <c r="A37" s="495" t="s">
        <v>1098</v>
      </c>
      <c r="B37" s="542" t="s">
        <v>1121</v>
      </c>
      <c r="C37" s="486" t="s">
        <v>477</v>
      </c>
      <c r="D37" s="486"/>
      <c r="E37" s="486"/>
      <c r="F37" s="486" t="s">
        <v>949</v>
      </c>
      <c r="G37" s="486"/>
      <c r="H37" s="486"/>
      <c r="I37" s="486"/>
      <c r="J37" s="486"/>
      <c r="K37" s="486"/>
      <c r="L37" s="486"/>
      <c r="M37" s="486"/>
      <c r="N37" s="498"/>
      <c r="O37" s="101"/>
      <c r="P37" s="101"/>
      <c r="Q37" s="101"/>
    </row>
    <row r="38" spans="1:17" ht="14.25" thickBot="1">
      <c r="A38" s="540"/>
      <c r="B38" s="542"/>
      <c r="C38" s="486"/>
      <c r="D38" s="486"/>
      <c r="E38" s="498"/>
      <c r="F38" s="486" t="s">
        <v>929</v>
      </c>
      <c r="G38" s="486"/>
      <c r="H38" s="498"/>
      <c r="I38" s="511" t="s">
        <v>950</v>
      </c>
      <c r="J38" s="512"/>
      <c r="K38" s="512"/>
      <c r="L38" s="512"/>
      <c r="M38" s="539"/>
      <c r="N38" s="533" t="s">
        <v>471</v>
      </c>
      <c r="O38" s="97"/>
      <c r="P38" s="97"/>
      <c r="Q38" s="97"/>
    </row>
    <row r="39" spans="1:17">
      <c r="A39" s="540"/>
      <c r="B39" s="542"/>
      <c r="C39" s="530" t="s">
        <v>478</v>
      </c>
      <c r="D39" s="543" t="s">
        <v>1119</v>
      </c>
      <c r="E39" s="545" t="s">
        <v>455</v>
      </c>
      <c r="F39" s="531" t="s">
        <v>478</v>
      </c>
      <c r="G39" s="543" t="s">
        <v>1119</v>
      </c>
      <c r="H39" s="545" t="s">
        <v>455</v>
      </c>
      <c r="I39" s="531" t="s">
        <v>478</v>
      </c>
      <c r="J39" s="530"/>
      <c r="K39" s="547" t="s">
        <v>1119</v>
      </c>
      <c r="L39" s="548"/>
      <c r="M39" s="545" t="s">
        <v>455</v>
      </c>
      <c r="N39" s="544"/>
      <c r="O39" s="97"/>
      <c r="P39" s="97"/>
      <c r="Q39" s="97"/>
    </row>
    <row r="40" spans="1:17" ht="14.25" thickBot="1">
      <c r="A40" s="541"/>
      <c r="B40" s="542"/>
      <c r="C40" s="530"/>
      <c r="D40" s="543"/>
      <c r="E40" s="546"/>
      <c r="F40" s="531"/>
      <c r="G40" s="543"/>
      <c r="H40" s="546"/>
      <c r="I40" s="150">
        <v>1</v>
      </c>
      <c r="J40" s="151">
        <v>2</v>
      </c>
      <c r="K40" s="151">
        <v>1</v>
      </c>
      <c r="L40" s="152">
        <v>2</v>
      </c>
      <c r="M40" s="546"/>
      <c r="N40" s="534"/>
      <c r="O40" s="97"/>
      <c r="P40" s="97"/>
      <c r="Q40" s="97"/>
    </row>
    <row r="41" spans="1:17" ht="34.5" customHeight="1" thickBot="1">
      <c r="A41" s="247" t="s">
        <v>1156</v>
      </c>
      <c r="B41" s="239">
        <f>入力シート!M60</f>
        <v>0</v>
      </c>
      <c r="C41" s="227">
        <f>入力シート!M61</f>
        <v>0</v>
      </c>
      <c r="D41" s="232">
        <f>入力シート!M62</f>
        <v>0</v>
      </c>
      <c r="E41" s="221">
        <f>SUM(C41:D41)</f>
        <v>0</v>
      </c>
      <c r="F41" s="231">
        <f>入力シート!M63</f>
        <v>0</v>
      </c>
      <c r="G41" s="232">
        <f>入力シート!M64</f>
        <v>0</v>
      </c>
      <c r="H41" s="221">
        <f>SUM(F41:G41)</f>
        <v>0</v>
      </c>
      <c r="I41" s="231">
        <f>入力シート!M65</f>
        <v>0</v>
      </c>
      <c r="J41" s="227">
        <f>入力シート!M66</f>
        <v>0</v>
      </c>
      <c r="K41" s="227">
        <f>入力シート!M67</f>
        <v>0</v>
      </c>
      <c r="L41" s="232">
        <f>入力シート!M68</f>
        <v>0</v>
      </c>
      <c r="M41" s="221">
        <f>SUM(I41:L41)</f>
        <v>0</v>
      </c>
      <c r="N41" s="221">
        <f>H41+M41</f>
        <v>0</v>
      </c>
      <c r="O41" s="97"/>
      <c r="P41" s="97"/>
      <c r="Q41" s="97"/>
    </row>
    <row r="42" spans="1:17" ht="14.1" customHeight="1" thickBot="1">
      <c r="A42" s="95"/>
      <c r="B42" s="90"/>
      <c r="C42" s="90"/>
      <c r="D42" s="90"/>
      <c r="E42" s="93"/>
      <c r="F42" s="90"/>
      <c r="G42" s="90"/>
      <c r="H42" s="90"/>
      <c r="I42" s="93"/>
      <c r="J42" s="90"/>
      <c r="K42" s="90"/>
      <c r="M42" s="90"/>
      <c r="N42" s="90"/>
      <c r="O42" s="93"/>
      <c r="P42" s="90"/>
      <c r="Q42" s="90"/>
    </row>
    <row r="43" spans="1:17" ht="14.25" customHeight="1">
      <c r="A43" s="495" t="s">
        <v>1033</v>
      </c>
      <c r="B43" s="511" t="s">
        <v>1034</v>
      </c>
      <c r="C43" s="512"/>
      <c r="D43" s="513"/>
      <c r="E43" s="100"/>
      <c r="F43" s="554" t="s">
        <v>468</v>
      </c>
      <c r="G43" s="555"/>
      <c r="H43" s="556"/>
      <c r="I43" s="560" t="str">
        <f ca="1">IFERROR(VLOOKUP(N45,INDIRECT('印刷等(編集しない)'!S13),'印刷等(編集しない)'!Q13,FALSE),"")</f>
        <v/>
      </c>
      <c r="J43" s="561"/>
      <c r="K43" s="561"/>
      <c r="L43" s="561"/>
      <c r="M43" s="562"/>
      <c r="N43" s="566" t="s">
        <v>450</v>
      </c>
      <c r="O43" s="567"/>
      <c r="P43" s="572"/>
    </row>
    <row r="44" spans="1:17" ht="14.25" customHeight="1" thickBot="1">
      <c r="A44" s="540"/>
      <c r="B44" s="515"/>
      <c r="C44" s="553"/>
      <c r="D44" s="514"/>
      <c r="E44" s="100"/>
      <c r="F44" s="557"/>
      <c r="G44" s="558"/>
      <c r="H44" s="559"/>
      <c r="I44" s="563"/>
      <c r="J44" s="564"/>
      <c r="K44" s="564"/>
      <c r="L44" s="564"/>
      <c r="M44" s="565"/>
      <c r="N44" s="573"/>
      <c r="O44" s="574"/>
      <c r="P44" s="575"/>
    </row>
    <row r="45" spans="1:17">
      <c r="A45" s="540"/>
      <c r="B45" s="503" t="s">
        <v>478</v>
      </c>
      <c r="C45" s="551" t="s">
        <v>1119</v>
      </c>
      <c r="D45" s="549" t="s">
        <v>455</v>
      </c>
      <c r="E45" s="102"/>
      <c r="F45" s="566" t="s">
        <v>445</v>
      </c>
      <c r="G45" s="567"/>
      <c r="H45" s="568"/>
      <c r="I45" s="560" t="str">
        <f ca="1">IFERROR(VLOOKUP(N45,INDIRECT('印刷等(編集しない)'!S13),'印刷等(編集しない)'!R13,FALSE),"")</f>
        <v/>
      </c>
      <c r="J45" s="561"/>
      <c r="K45" s="561"/>
      <c r="L45" s="561"/>
      <c r="M45" s="562"/>
      <c r="N45" s="576" t="str">
        <f>IF(入力シート!Q7="","",入力シート!Q7)</f>
        <v/>
      </c>
      <c r="O45" s="577"/>
      <c r="P45" s="578"/>
    </row>
    <row r="46" spans="1:17" ht="15" customHeight="1" thickBot="1">
      <c r="A46" s="541"/>
      <c r="B46" s="518"/>
      <c r="C46" s="552"/>
      <c r="D46" s="550"/>
      <c r="E46" s="102"/>
      <c r="F46" s="569"/>
      <c r="G46" s="570"/>
      <c r="H46" s="571"/>
      <c r="I46" s="563"/>
      <c r="J46" s="564"/>
      <c r="K46" s="564"/>
      <c r="L46" s="564"/>
      <c r="M46" s="565"/>
      <c r="N46" s="579"/>
      <c r="O46" s="580"/>
      <c r="P46" s="581"/>
    </row>
    <row r="47" spans="1:17" ht="34.5" customHeight="1" thickBot="1">
      <c r="A47" s="248" t="s">
        <v>1156</v>
      </c>
      <c r="B47" s="240">
        <f>入力シート!M69</f>
        <v>0</v>
      </c>
      <c r="C47" s="240">
        <f>入力シート!M70</f>
        <v>0</v>
      </c>
      <c r="D47" s="221">
        <f>SUM(B47:C47)</f>
        <v>0</v>
      </c>
      <c r="E47" s="103"/>
      <c r="F47" s="97"/>
      <c r="G47" s="90"/>
      <c r="H47" s="98"/>
      <c r="I47" s="98"/>
      <c r="J47" s="98"/>
      <c r="K47" s="96"/>
      <c r="L47" s="96"/>
      <c r="M47" s="96"/>
      <c r="N47" s="96"/>
      <c r="O47" s="96"/>
      <c r="P47" s="96"/>
      <c r="Q47" s="99"/>
    </row>
    <row r="48" spans="1:17" s="56" customFormat="1" ht="14.25">
      <c r="A48" s="84"/>
      <c r="B48" s="85"/>
      <c r="C48" s="85"/>
      <c r="D48" s="85"/>
      <c r="E48" s="86"/>
      <c r="F48" s="85"/>
      <c r="G48" s="85"/>
      <c r="P48" s="96"/>
      <c r="Q48" s="99"/>
    </row>
  </sheetData>
  <sheetProtection algorithmName="SHA-512" hashValue="xPTq/0h+nHok8l9uABnBOrv/D8ggv7NcakPAr0UeZcsBEPKkNSCsNPE7pshDmSZ1s7r8H762u3EFL/LOMJnFiw==" saltValue="r0ZckJ4JaxqQMIoQ3q2sag==" spinCount="100000" sheet="1" objects="1" scenarios="1"/>
  <mergeCells count="67">
    <mergeCell ref="F43:H44"/>
    <mergeCell ref="I43:M44"/>
    <mergeCell ref="F45:H46"/>
    <mergeCell ref="I45:M46"/>
    <mergeCell ref="N43:P44"/>
    <mergeCell ref="N45:P46"/>
    <mergeCell ref="A43:A46"/>
    <mergeCell ref="D45:D46"/>
    <mergeCell ref="B45:B46"/>
    <mergeCell ref="C45:C46"/>
    <mergeCell ref="B43:D44"/>
    <mergeCell ref="F38:H38"/>
    <mergeCell ref="F37:N37"/>
    <mergeCell ref="I38:M38"/>
    <mergeCell ref="A37:A40"/>
    <mergeCell ref="B37:B40"/>
    <mergeCell ref="C39:C40"/>
    <mergeCell ref="D39:D40"/>
    <mergeCell ref="C37:E38"/>
    <mergeCell ref="N38:N40"/>
    <mergeCell ref="E39:E40"/>
    <mergeCell ref="H39:H40"/>
    <mergeCell ref="I39:J39"/>
    <mergeCell ref="K39:L39"/>
    <mergeCell ref="F39:F40"/>
    <mergeCell ref="G39:G40"/>
    <mergeCell ref="M39:M40"/>
    <mergeCell ref="N31:O34"/>
    <mergeCell ref="N35:O35"/>
    <mergeCell ref="A31:A34"/>
    <mergeCell ref="B31:E33"/>
    <mergeCell ref="F31:M32"/>
    <mergeCell ref="F33:H33"/>
    <mergeCell ref="I33:L33"/>
    <mergeCell ref="M33:M34"/>
    <mergeCell ref="M25:O27"/>
    <mergeCell ref="H19:K20"/>
    <mergeCell ref="L19:P21"/>
    <mergeCell ref="B25:L26"/>
    <mergeCell ref="B27:F27"/>
    <mergeCell ref="G27:K27"/>
    <mergeCell ref="L27:L28"/>
    <mergeCell ref="A25:A28"/>
    <mergeCell ref="H21:K21"/>
    <mergeCell ref="B19:B22"/>
    <mergeCell ref="C19:G21"/>
    <mergeCell ref="H14:K14"/>
    <mergeCell ref="A13:A16"/>
    <mergeCell ref="B13:D15"/>
    <mergeCell ref="E13:G15"/>
    <mergeCell ref="A19:A22"/>
    <mergeCell ref="H13:P13"/>
    <mergeCell ref="L14:P14"/>
    <mergeCell ref="H15:J15"/>
    <mergeCell ref="K15:K16"/>
    <mergeCell ref="L15:N15"/>
    <mergeCell ref="O15:O16"/>
    <mergeCell ref="P15:P16"/>
    <mergeCell ref="B3:C3"/>
    <mergeCell ref="A7:A10"/>
    <mergeCell ref="B7:F9"/>
    <mergeCell ref="G7:K9"/>
    <mergeCell ref="L7:L10"/>
    <mergeCell ref="D3:N3"/>
    <mergeCell ref="A5:P5"/>
    <mergeCell ref="G4:H4"/>
    <mergeCell ref="M7:O9"/>
  </mergeCells>
  <phoneticPr fontId="4"/>
  <printOptions horizontalCentered="1"/>
  <pageMargins left="0.39370078740157483" right="0.39370078740157483" top="0.39370078740157483" bottom="0.39370078740157483" header="0" footer="0.47244094488188981"/>
  <pageSetup paperSize="9" fitToWidth="0" fitToHeight="0" orientation="portrait" r:id="rId1"/>
  <headerFooter>
    <oddFooter>&amp;R&amp;"BIZ UDゴシック,標準"市処理：枚数　　　内容　　コード　　　　宛番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FD97E-F0B7-433F-BE8D-BA4DFED3C4A7}">
  <sheetPr codeName="Sheet17"/>
  <dimension ref="A1:U71"/>
  <sheetViews>
    <sheetView showGridLines="0" view="pageBreakPreview" zoomScale="85" zoomScaleNormal="85" zoomScaleSheetLayoutView="85" zoomScalePageLayoutView="85" workbookViewId="0">
      <selection activeCell="B20" sqref="B20"/>
    </sheetView>
  </sheetViews>
  <sheetFormatPr defaultColWidth="5.5" defaultRowHeight="26.25" customHeight="1"/>
  <cols>
    <col min="1" max="1" width="3.75" style="47" customWidth="1"/>
    <col min="2" max="2" width="11.125" style="47" customWidth="1"/>
    <col min="3" max="3" width="8.375" style="47" customWidth="1"/>
    <col min="4" max="4" width="7.75" style="47" customWidth="1"/>
    <col min="5" max="5" width="3.875" style="47" customWidth="1"/>
    <col min="6" max="6" width="7.75" style="47" customWidth="1"/>
    <col min="7" max="7" width="3.875" style="47" customWidth="1"/>
    <col min="8" max="8" width="7.75" style="47" customWidth="1"/>
    <col min="9" max="9" width="3.875" style="47" customWidth="1"/>
    <col min="10" max="10" width="12.625" style="47" customWidth="1"/>
    <col min="11" max="11" width="3.875" style="47" customWidth="1"/>
    <col min="12" max="12" width="13.625" style="47" customWidth="1"/>
    <col min="13" max="13" width="3.875" style="47" customWidth="1"/>
    <col min="14" max="14" width="3.75" style="47" customWidth="1"/>
    <col min="15" max="16384" width="5.5" style="47"/>
  </cols>
  <sheetData>
    <row r="1" spans="2:21" ht="15.75" customHeight="1">
      <c r="B1" s="131"/>
      <c r="C1" s="131"/>
      <c r="D1" s="131"/>
      <c r="E1" s="131"/>
      <c r="F1" s="131"/>
      <c r="G1" s="131"/>
      <c r="K1" s="73"/>
      <c r="L1" s="171" t="str">
        <f>"整理№　"&amp;請求書!T1</f>
        <v>整理№　2026</v>
      </c>
      <c r="M1" s="174" t="s">
        <v>449</v>
      </c>
      <c r="N1" s="318" t="str">
        <f>IFERROR(INDEX(請求書等医療機関一覧用!A:B,MATCH(入力シート!Q7,請求書等医療機関一覧用!B:B,0),1),"")</f>
        <v/>
      </c>
    </row>
    <row r="2" spans="2:21" ht="8.25" customHeight="1">
      <c r="B2" s="108"/>
      <c r="C2" s="105"/>
      <c r="E2" s="105"/>
      <c r="G2" s="65"/>
      <c r="H2" s="65"/>
      <c r="I2" s="65"/>
      <c r="J2" s="65"/>
      <c r="O2" s="65"/>
      <c r="P2" s="65"/>
      <c r="Q2" s="65"/>
      <c r="R2" s="65"/>
      <c r="T2" s="91"/>
    </row>
    <row r="3" spans="2:21" ht="26.25" customHeight="1">
      <c r="B3" s="140" t="str">
        <f>請求書!B1</f>
        <v>令和８年度
(2026年度)</v>
      </c>
      <c r="C3" s="590" t="s">
        <v>1131</v>
      </c>
      <c r="D3" s="590"/>
      <c r="E3" s="590"/>
      <c r="F3" s="590"/>
      <c r="G3" s="590"/>
      <c r="H3" s="590"/>
      <c r="I3" s="590"/>
      <c r="J3" s="590"/>
      <c r="K3" s="590"/>
      <c r="L3" s="590"/>
      <c r="M3" s="65"/>
      <c r="N3" s="65"/>
      <c r="O3" s="65"/>
      <c r="P3" s="65"/>
      <c r="Q3" s="65"/>
      <c r="R3" s="65"/>
      <c r="S3" s="65"/>
      <c r="T3" s="65"/>
    </row>
    <row r="4" spans="2:21" s="108" customFormat="1" ht="26.25" customHeight="1">
      <c r="E4" s="77" t="s">
        <v>433</v>
      </c>
      <c r="F4" s="254" t="str">
        <f>IF(入力シート!Q9="","",入力シート!Q9)</f>
        <v/>
      </c>
      <c r="G4" s="109" t="s">
        <v>434</v>
      </c>
      <c r="H4" s="254" t="str">
        <f>IF(入力シート!S9="","",入力シート!S9)</f>
        <v/>
      </c>
      <c r="I4" s="75" t="s">
        <v>1090</v>
      </c>
      <c r="O4" s="106"/>
      <c r="P4" s="106"/>
      <c r="Q4" s="106"/>
      <c r="R4" s="106"/>
      <c r="S4" s="106"/>
      <c r="T4" s="106"/>
      <c r="U4" s="107"/>
    </row>
    <row r="5" spans="2:21" s="155" customFormat="1" ht="26.25" customHeight="1">
      <c r="C5" s="158" t="s">
        <v>1152</v>
      </c>
      <c r="D5" s="602">
        <f>SUM(H12+H19)</f>
        <v>0</v>
      </c>
      <c r="E5" s="602"/>
      <c r="F5" s="159" t="s">
        <v>1153</v>
      </c>
      <c r="G5" s="109"/>
      <c r="H5" s="124"/>
      <c r="I5" s="158" t="s">
        <v>1154</v>
      </c>
      <c r="J5" s="602">
        <f>SUM(L12+L19)</f>
        <v>0</v>
      </c>
      <c r="K5" s="602"/>
      <c r="L5" s="69" t="s">
        <v>1162</v>
      </c>
      <c r="O5" s="156"/>
      <c r="P5" s="156"/>
      <c r="Q5" s="156"/>
      <c r="R5" s="156"/>
      <c r="S5" s="156"/>
      <c r="T5" s="156"/>
      <c r="U5" s="157"/>
    </row>
    <row r="6" spans="2:21" ht="23.25" customHeight="1">
      <c r="K6" s="127"/>
      <c r="L6" s="127"/>
      <c r="M6" s="127"/>
      <c r="N6" s="127"/>
      <c r="O6" s="127"/>
      <c r="P6" s="127"/>
      <c r="Q6" s="127"/>
      <c r="R6" s="127"/>
      <c r="S6" s="127"/>
      <c r="T6" s="111"/>
    </row>
    <row r="7" spans="2:21" ht="18" customHeight="1">
      <c r="B7" s="485" t="s">
        <v>1137</v>
      </c>
      <c r="C7" s="485"/>
      <c r="D7" s="485" t="s">
        <v>1157</v>
      </c>
      <c r="E7" s="485"/>
      <c r="F7" s="485"/>
      <c r="G7" s="485"/>
      <c r="H7" s="485"/>
      <c r="I7" s="485"/>
      <c r="J7" s="583" t="s">
        <v>1171</v>
      </c>
      <c r="K7" s="583"/>
      <c r="L7" s="583" t="s">
        <v>1161</v>
      </c>
      <c r="M7" s="485"/>
      <c r="O7" s="132"/>
      <c r="P7" s="133"/>
    </row>
    <row r="8" spans="2:21" ht="18" customHeight="1">
      <c r="B8" s="485"/>
      <c r="C8" s="485"/>
      <c r="D8" s="485" t="s">
        <v>1138</v>
      </c>
      <c r="E8" s="485"/>
      <c r="F8" s="485" t="s">
        <v>1139</v>
      </c>
      <c r="G8" s="485"/>
      <c r="H8" s="485" t="s">
        <v>1145</v>
      </c>
      <c r="I8" s="485"/>
      <c r="J8" s="583"/>
      <c r="K8" s="583"/>
      <c r="L8" s="485"/>
      <c r="M8" s="485"/>
      <c r="O8" s="132"/>
      <c r="P8" s="133"/>
    </row>
    <row r="9" spans="2:21" ht="45" customHeight="1">
      <c r="B9" s="586" t="s">
        <v>1146</v>
      </c>
      <c r="C9" s="83" t="s">
        <v>1140</v>
      </c>
      <c r="D9" s="241">
        <f>入力シート!M71</f>
        <v>0</v>
      </c>
      <c r="E9" s="167" t="s">
        <v>1151</v>
      </c>
      <c r="F9" s="241">
        <f>入力シート!M72</f>
        <v>0</v>
      </c>
      <c r="G9" s="167" t="s">
        <v>1151</v>
      </c>
      <c r="H9" s="241">
        <f>SUM(D9,F9)</f>
        <v>0</v>
      </c>
      <c r="I9" s="167" t="s">
        <v>1151</v>
      </c>
      <c r="J9" s="241">
        <f>請求書!P31</f>
        <v>2000</v>
      </c>
      <c r="K9" s="167" t="s">
        <v>1143</v>
      </c>
      <c r="L9" s="241">
        <f>J9*H9</f>
        <v>0</v>
      </c>
      <c r="M9" s="167" t="s">
        <v>1143</v>
      </c>
      <c r="O9" s="135"/>
      <c r="P9" s="132"/>
    </row>
    <row r="10" spans="2:21" ht="13.5">
      <c r="B10" s="587"/>
      <c r="C10" s="584" t="s">
        <v>1147</v>
      </c>
      <c r="D10" s="589">
        <f>入力シート!M73</f>
        <v>0</v>
      </c>
      <c r="E10" s="588" t="s">
        <v>1151</v>
      </c>
      <c r="F10" s="589">
        <f>入力シート!M74</f>
        <v>0</v>
      </c>
      <c r="G10" s="588" t="s">
        <v>1151</v>
      </c>
      <c r="H10" s="589">
        <f>SUM(D10,F10)</f>
        <v>0</v>
      </c>
      <c r="I10" s="588" t="s">
        <v>1151</v>
      </c>
      <c r="J10" s="603" t="s">
        <v>1144</v>
      </c>
      <c r="K10" s="603"/>
      <c r="L10" s="589">
        <f>J11*H10</f>
        <v>0</v>
      </c>
      <c r="M10" s="588" t="s">
        <v>1143</v>
      </c>
      <c r="O10" s="135"/>
      <c r="P10" s="132"/>
    </row>
    <row r="11" spans="2:21" ht="31.5" customHeight="1">
      <c r="B11" s="587"/>
      <c r="C11" s="585"/>
      <c r="D11" s="589"/>
      <c r="E11" s="588"/>
      <c r="F11" s="589"/>
      <c r="G11" s="588"/>
      <c r="H11" s="589"/>
      <c r="I11" s="588"/>
      <c r="J11" s="242">
        <f>請求書!P32</f>
        <v>0</v>
      </c>
      <c r="K11" s="168" t="s">
        <v>1143</v>
      </c>
      <c r="L11" s="589"/>
      <c r="M11" s="588"/>
      <c r="O11" s="135"/>
      <c r="P11" s="134"/>
    </row>
    <row r="12" spans="2:21" ht="44.25" customHeight="1">
      <c r="B12" s="587"/>
      <c r="C12" s="83" t="s">
        <v>1145</v>
      </c>
      <c r="D12" s="241">
        <f>SUM(D9:D11)</f>
        <v>0</v>
      </c>
      <c r="E12" s="167" t="s">
        <v>1151</v>
      </c>
      <c r="F12" s="241">
        <f>SUM(F9:F11)</f>
        <v>0</v>
      </c>
      <c r="G12" s="167" t="s">
        <v>1151</v>
      </c>
      <c r="H12" s="241">
        <f>SUM(H9:H11)</f>
        <v>0</v>
      </c>
      <c r="I12" s="167" t="s">
        <v>1151</v>
      </c>
      <c r="J12" s="582"/>
      <c r="K12" s="582"/>
      <c r="L12" s="241">
        <f>SUM(L9:L11)</f>
        <v>0</v>
      </c>
      <c r="M12" s="167" t="s">
        <v>1143</v>
      </c>
      <c r="O12" s="138"/>
      <c r="P12" s="137"/>
    </row>
    <row r="13" spans="2:21" ht="23.25" customHeight="1">
      <c r="B13" s="92"/>
      <c r="C13" s="92"/>
      <c r="D13" s="136"/>
      <c r="E13" s="136"/>
      <c r="F13" s="137"/>
      <c r="G13" s="137"/>
      <c r="H13" s="138"/>
      <c r="I13" s="139"/>
      <c r="J13" s="137"/>
      <c r="K13" s="138"/>
      <c r="L13" s="139"/>
      <c r="M13" s="137"/>
      <c r="O13" s="138"/>
      <c r="P13" s="137"/>
    </row>
    <row r="14" spans="2:21" ht="18" customHeight="1">
      <c r="B14" s="485" t="s">
        <v>1137</v>
      </c>
      <c r="C14" s="485"/>
      <c r="D14" s="485" t="s">
        <v>1157</v>
      </c>
      <c r="E14" s="485"/>
      <c r="F14" s="485"/>
      <c r="G14" s="485"/>
      <c r="H14" s="485"/>
      <c r="I14" s="485"/>
      <c r="J14" s="583" t="s">
        <v>1171</v>
      </c>
      <c r="K14" s="583"/>
      <c r="L14" s="583" t="s">
        <v>1161</v>
      </c>
      <c r="M14" s="485"/>
      <c r="O14" s="138"/>
      <c r="P14" s="137"/>
    </row>
    <row r="15" spans="2:21" ht="18" customHeight="1">
      <c r="B15" s="485"/>
      <c r="C15" s="485"/>
      <c r="D15" s="485" t="s">
        <v>1141</v>
      </c>
      <c r="E15" s="485"/>
      <c r="F15" s="485" t="s">
        <v>1142</v>
      </c>
      <c r="G15" s="485"/>
      <c r="H15" s="485" t="s">
        <v>1145</v>
      </c>
      <c r="I15" s="485"/>
      <c r="J15" s="583"/>
      <c r="K15" s="583"/>
      <c r="L15" s="485"/>
      <c r="M15" s="485"/>
      <c r="O15" s="138"/>
      <c r="P15" s="137"/>
    </row>
    <row r="16" spans="2:21" ht="45" customHeight="1">
      <c r="B16" s="586" t="s">
        <v>1648</v>
      </c>
      <c r="C16" s="83" t="s">
        <v>1140</v>
      </c>
      <c r="D16" s="241">
        <f>入力シート!M75</f>
        <v>0</v>
      </c>
      <c r="E16" s="167" t="s">
        <v>1151</v>
      </c>
      <c r="F16" s="241">
        <f>入力シート!M76</f>
        <v>0</v>
      </c>
      <c r="G16" s="167" t="s">
        <v>1151</v>
      </c>
      <c r="H16" s="241">
        <f>SUM(D16,F16)</f>
        <v>0</v>
      </c>
      <c r="I16" s="167" t="s">
        <v>1151</v>
      </c>
      <c r="J16" s="241">
        <f>請求書!P33</f>
        <v>2000</v>
      </c>
      <c r="K16" s="167" t="s">
        <v>1143</v>
      </c>
      <c r="L16" s="241">
        <f>J16*H16</f>
        <v>0</v>
      </c>
      <c r="M16" s="167" t="s">
        <v>1143</v>
      </c>
      <c r="O16" s="138"/>
      <c r="P16" s="132"/>
    </row>
    <row r="17" spans="1:20" ht="13.5">
      <c r="B17" s="587"/>
      <c r="C17" s="584" t="s">
        <v>1147</v>
      </c>
      <c r="D17" s="589">
        <f>入力シート!M77</f>
        <v>0</v>
      </c>
      <c r="E17" s="588" t="s">
        <v>1151</v>
      </c>
      <c r="F17" s="589">
        <f>入力シート!M78</f>
        <v>0</v>
      </c>
      <c r="G17" s="588" t="s">
        <v>1151</v>
      </c>
      <c r="H17" s="596">
        <f>SUM(D17,F17)</f>
        <v>0</v>
      </c>
      <c r="I17" s="588" t="s">
        <v>1151</v>
      </c>
      <c r="J17" s="603" t="s">
        <v>1144</v>
      </c>
      <c r="K17" s="603"/>
      <c r="L17" s="589">
        <f>J18*H17</f>
        <v>0</v>
      </c>
      <c r="M17" s="588" t="s">
        <v>1143</v>
      </c>
      <c r="O17" s="135"/>
      <c r="P17" s="132"/>
    </row>
    <row r="18" spans="1:20" ht="31.5" customHeight="1">
      <c r="B18" s="587"/>
      <c r="C18" s="585"/>
      <c r="D18" s="589"/>
      <c r="E18" s="588"/>
      <c r="F18" s="589"/>
      <c r="G18" s="588"/>
      <c r="H18" s="597"/>
      <c r="I18" s="588"/>
      <c r="J18" s="242">
        <f>請求書!P34</f>
        <v>0</v>
      </c>
      <c r="K18" s="168" t="s">
        <v>1143</v>
      </c>
      <c r="L18" s="589"/>
      <c r="M18" s="588"/>
      <c r="O18" s="135"/>
      <c r="P18" s="134"/>
    </row>
    <row r="19" spans="1:20" ht="45" customHeight="1">
      <c r="B19" s="587"/>
      <c r="C19" s="83" t="s">
        <v>1145</v>
      </c>
      <c r="D19" s="241">
        <f>SUM(D16:D18)</f>
        <v>0</v>
      </c>
      <c r="E19" s="167" t="s">
        <v>1151</v>
      </c>
      <c r="F19" s="241">
        <f>SUM(F16:F18)</f>
        <v>0</v>
      </c>
      <c r="G19" s="167" t="s">
        <v>1151</v>
      </c>
      <c r="H19" s="241">
        <f>SUM(H16:H18)</f>
        <v>0</v>
      </c>
      <c r="I19" s="167" t="s">
        <v>1151</v>
      </c>
      <c r="J19" s="582"/>
      <c r="K19" s="582"/>
      <c r="L19" s="241">
        <f>SUM(L16:L18)</f>
        <v>0</v>
      </c>
      <c r="M19" s="167" t="s">
        <v>1143</v>
      </c>
      <c r="O19" s="135"/>
      <c r="P19" s="132"/>
    </row>
    <row r="20" spans="1:20" ht="17.25" customHeight="1">
      <c r="B20" s="112"/>
      <c r="C20" s="112"/>
      <c r="D20" s="113"/>
      <c r="E20" s="113"/>
      <c r="F20" s="113"/>
      <c r="G20" s="113"/>
      <c r="H20" s="114"/>
      <c r="I20" s="114"/>
      <c r="J20" s="114"/>
      <c r="K20" s="114"/>
      <c r="L20" s="114"/>
      <c r="M20" s="114"/>
      <c r="N20" s="114"/>
      <c r="O20" s="114"/>
      <c r="P20" s="114"/>
      <c r="Q20" s="114"/>
      <c r="R20" s="114"/>
      <c r="S20" s="114"/>
      <c r="T20" s="100"/>
    </row>
    <row r="21" spans="1:20" ht="17.25" customHeight="1">
      <c r="B21" s="112"/>
      <c r="C21" s="112"/>
      <c r="D21" s="113"/>
      <c r="E21" s="113"/>
      <c r="F21" s="113"/>
      <c r="G21" s="113"/>
      <c r="H21" s="114"/>
      <c r="I21" s="114"/>
      <c r="J21" s="114"/>
      <c r="K21" s="114"/>
      <c r="L21" s="114"/>
      <c r="M21" s="114"/>
      <c r="N21" s="114"/>
      <c r="O21" s="114"/>
      <c r="P21" s="114"/>
      <c r="Q21" s="114"/>
      <c r="R21" s="114"/>
      <c r="S21" s="114"/>
      <c r="T21" s="100"/>
    </row>
    <row r="22" spans="1:20" ht="17.25" customHeight="1">
      <c r="A22" s="160"/>
      <c r="B22" s="161"/>
      <c r="C22" s="161"/>
      <c r="D22" s="162"/>
      <c r="E22" s="162"/>
      <c r="F22" s="162"/>
      <c r="G22" s="162"/>
      <c r="H22" s="163"/>
      <c r="I22" s="163"/>
      <c r="J22" s="163"/>
      <c r="K22" s="163"/>
      <c r="L22" s="163"/>
      <c r="M22" s="163"/>
      <c r="N22" s="163"/>
      <c r="O22" s="114"/>
      <c r="P22" s="114"/>
      <c r="Q22" s="114"/>
      <c r="R22" s="114"/>
      <c r="S22" s="114"/>
      <c r="T22" s="100"/>
    </row>
    <row r="23" spans="1:20" ht="17.25" customHeight="1">
      <c r="A23" s="593" t="s">
        <v>1133</v>
      </c>
      <c r="B23" s="593"/>
      <c r="C23" s="593"/>
      <c r="D23" s="593"/>
      <c r="E23" s="593"/>
      <c r="F23" s="593"/>
      <c r="G23" s="593"/>
      <c r="H23" s="593"/>
      <c r="I23" s="593"/>
      <c r="J23" s="593"/>
      <c r="K23" s="593"/>
      <c r="L23" s="593"/>
      <c r="M23" s="593"/>
      <c r="N23" s="593"/>
      <c r="O23" s="130"/>
      <c r="P23" s="130"/>
      <c r="Q23" s="130"/>
      <c r="R23" s="130"/>
      <c r="S23" s="130"/>
      <c r="T23" s="130"/>
    </row>
    <row r="24" spans="1:20" ht="17.25" customHeight="1">
      <c r="A24" s="116"/>
      <c r="B24" s="115"/>
      <c r="D24" s="115"/>
      <c r="E24" s="115"/>
      <c r="F24" s="115"/>
      <c r="G24" s="115"/>
      <c r="H24" s="115"/>
      <c r="I24" s="115"/>
      <c r="J24" s="115"/>
      <c r="K24" s="115"/>
      <c r="L24" s="115"/>
      <c r="M24" s="115"/>
      <c r="N24" s="115"/>
      <c r="O24" s="115"/>
      <c r="P24" s="115"/>
      <c r="Q24" s="115"/>
      <c r="R24" s="115"/>
      <c r="S24" s="115"/>
      <c r="T24" s="115"/>
    </row>
    <row r="25" spans="1:20" ht="17.25" customHeight="1">
      <c r="A25" s="125" t="s">
        <v>1132</v>
      </c>
      <c r="B25" s="57" t="s">
        <v>1134</v>
      </c>
      <c r="D25" s="111"/>
      <c r="E25" s="111"/>
      <c r="F25" s="111"/>
      <c r="G25" s="111"/>
      <c r="H25" s="111"/>
      <c r="I25" s="111"/>
      <c r="J25" s="111"/>
      <c r="K25" s="111"/>
      <c r="L25" s="111"/>
      <c r="M25" s="111"/>
      <c r="N25" s="111"/>
      <c r="O25" s="111"/>
      <c r="P25" s="111"/>
      <c r="Q25" s="111"/>
      <c r="R25" s="111"/>
      <c r="S25" s="111"/>
      <c r="T25" s="111"/>
    </row>
    <row r="26" spans="1:20" ht="17.25" customHeight="1">
      <c r="A26" s="126" t="s">
        <v>1132</v>
      </c>
      <c r="B26" s="129" t="s">
        <v>1634</v>
      </c>
      <c r="D26" s="111"/>
      <c r="E26" s="111"/>
      <c r="F26" s="111"/>
      <c r="G26" s="111"/>
      <c r="H26" s="111"/>
      <c r="I26" s="111"/>
      <c r="J26" s="111"/>
      <c r="K26" s="111"/>
      <c r="L26" s="111"/>
      <c r="M26" s="111"/>
      <c r="N26" s="111"/>
      <c r="O26" s="111"/>
      <c r="P26" s="111"/>
      <c r="Q26" s="111"/>
      <c r="R26" s="111"/>
      <c r="S26" s="111"/>
      <c r="T26" s="111"/>
    </row>
    <row r="27" spans="1:20" ht="17.25" customHeight="1">
      <c r="A27" s="125" t="s">
        <v>1132</v>
      </c>
      <c r="B27" s="57" t="s">
        <v>1148</v>
      </c>
      <c r="D27" s="111"/>
      <c r="E27" s="111"/>
      <c r="F27" s="111"/>
      <c r="G27" s="111"/>
      <c r="H27" s="111"/>
      <c r="I27" s="111"/>
      <c r="J27" s="111"/>
      <c r="K27" s="111"/>
      <c r="L27" s="111"/>
      <c r="M27" s="111"/>
      <c r="N27" s="111"/>
      <c r="O27" s="111"/>
      <c r="P27" s="111"/>
      <c r="Q27" s="111"/>
      <c r="R27" s="111"/>
      <c r="S27" s="111"/>
      <c r="T27" s="111"/>
    </row>
    <row r="28" spans="1:20" ht="10.5" customHeight="1">
      <c r="A28" s="125"/>
      <c r="B28" s="57"/>
      <c r="D28" s="111"/>
      <c r="E28" s="111"/>
      <c r="F28" s="111"/>
      <c r="G28" s="111"/>
      <c r="H28" s="111"/>
      <c r="I28" s="111"/>
      <c r="J28" s="111"/>
      <c r="K28" s="111"/>
      <c r="L28" s="111"/>
      <c r="M28" s="111"/>
      <c r="N28" s="111"/>
      <c r="O28" s="111"/>
      <c r="P28" s="111"/>
      <c r="Q28" s="111"/>
      <c r="R28" s="111"/>
      <c r="S28" s="111"/>
      <c r="T28" s="111"/>
    </row>
    <row r="29" spans="1:20" ht="17.25" customHeight="1">
      <c r="A29" s="125"/>
      <c r="B29" s="128" t="s">
        <v>1149</v>
      </c>
      <c r="D29" s="111"/>
      <c r="E29" s="111"/>
      <c r="F29" s="111"/>
      <c r="G29" s="111"/>
      <c r="H29" s="111"/>
      <c r="I29" s="111"/>
      <c r="J29" s="111"/>
      <c r="K29" s="111"/>
      <c r="L29" s="111"/>
      <c r="M29" s="111"/>
      <c r="N29" s="111"/>
      <c r="O29" s="111"/>
      <c r="P29" s="111"/>
      <c r="Q29" s="111"/>
      <c r="R29" s="111"/>
      <c r="S29" s="111"/>
      <c r="T29" s="111"/>
    </row>
    <row r="30" spans="1:20" ht="17.25" customHeight="1">
      <c r="B30" s="128" t="s">
        <v>1150</v>
      </c>
      <c r="D30" s="70"/>
      <c r="E30" s="70"/>
      <c r="F30" s="70"/>
      <c r="G30" s="70"/>
      <c r="H30" s="70"/>
      <c r="I30" s="70"/>
      <c r="J30" s="70"/>
      <c r="K30" s="70"/>
      <c r="L30" s="70"/>
      <c r="M30" s="70"/>
      <c r="N30" s="70"/>
      <c r="O30" s="70"/>
      <c r="P30" s="70"/>
      <c r="Q30" s="70"/>
      <c r="R30" s="70"/>
      <c r="S30" s="70"/>
      <c r="T30" s="70"/>
    </row>
    <row r="31" spans="1:20" ht="17.25" customHeight="1">
      <c r="B31" s="128" t="s">
        <v>1135</v>
      </c>
      <c r="D31" s="70"/>
      <c r="E31" s="70"/>
      <c r="F31" s="70"/>
      <c r="G31" s="70"/>
      <c r="H31" s="70"/>
      <c r="I31" s="70"/>
      <c r="J31" s="70"/>
      <c r="K31" s="70"/>
      <c r="L31" s="70"/>
      <c r="M31" s="70"/>
      <c r="N31" s="70"/>
      <c r="O31" s="70"/>
      <c r="P31" s="70"/>
      <c r="Q31" s="70"/>
      <c r="R31" s="70"/>
      <c r="S31" s="70"/>
      <c r="T31" s="70"/>
    </row>
    <row r="32" spans="1:20" ht="17.25" customHeight="1">
      <c r="B32" s="128" t="s">
        <v>1136</v>
      </c>
      <c r="D32" s="127"/>
      <c r="E32" s="127"/>
      <c r="F32" s="127"/>
      <c r="G32" s="127"/>
      <c r="H32" s="127"/>
      <c r="I32" s="127"/>
      <c r="J32" s="127"/>
      <c r="K32" s="127"/>
      <c r="L32" s="127"/>
      <c r="M32" s="127"/>
      <c r="N32" s="127"/>
      <c r="O32" s="127"/>
      <c r="P32" s="127"/>
      <c r="Q32" s="127"/>
      <c r="R32" s="127"/>
      <c r="S32" s="127"/>
      <c r="T32" s="127"/>
    </row>
    <row r="33" spans="1:20" ht="17.25" customHeight="1">
      <c r="A33" s="164"/>
      <c r="B33" s="165"/>
      <c r="C33" s="166"/>
      <c r="D33" s="166"/>
      <c r="E33" s="166"/>
      <c r="F33" s="166"/>
      <c r="G33" s="166"/>
      <c r="H33" s="166"/>
      <c r="I33" s="166"/>
      <c r="J33" s="166"/>
      <c r="K33" s="166"/>
      <c r="L33" s="166"/>
      <c r="M33" s="166"/>
      <c r="N33" s="166"/>
      <c r="O33" s="111"/>
      <c r="P33" s="111"/>
      <c r="Q33" s="111"/>
      <c r="R33" s="111"/>
      <c r="S33" s="111"/>
      <c r="T33" s="111"/>
    </row>
    <row r="34" spans="1:20" ht="17.25" customHeight="1" thickBot="1">
      <c r="B34" s="110"/>
      <c r="C34" s="111"/>
      <c r="D34" s="111"/>
      <c r="E34" s="111"/>
      <c r="F34" s="111"/>
      <c r="G34" s="111"/>
      <c r="H34" s="111"/>
      <c r="I34" s="111"/>
      <c r="J34" s="111"/>
      <c r="K34" s="111"/>
      <c r="L34" s="111"/>
      <c r="M34" s="111"/>
      <c r="N34" s="111"/>
      <c r="O34" s="111"/>
      <c r="P34" s="111"/>
      <c r="Q34" s="111"/>
      <c r="R34" s="111"/>
      <c r="S34" s="111"/>
      <c r="T34" s="111"/>
    </row>
    <row r="35" spans="1:20" ht="36" customHeight="1" thickBot="1">
      <c r="B35" s="108"/>
      <c r="C35" s="600" t="s">
        <v>444</v>
      </c>
      <c r="D35" s="601"/>
      <c r="E35" s="591" t="str">
        <f ca="1">IFERROR(VLOOKUP(K36,INDIRECT('印刷等(編集しない)'!S13),'印刷等(編集しない)'!Q13,FALSE),"")</f>
        <v/>
      </c>
      <c r="F35" s="591"/>
      <c r="G35" s="591"/>
      <c r="H35" s="591"/>
      <c r="I35" s="591"/>
      <c r="J35" s="592"/>
      <c r="K35" s="594" t="s">
        <v>432</v>
      </c>
      <c r="L35" s="595"/>
      <c r="N35" s="100"/>
    </row>
    <row r="36" spans="1:20" ht="36" customHeight="1" thickBot="1">
      <c r="C36" s="600" t="s">
        <v>445</v>
      </c>
      <c r="D36" s="601"/>
      <c r="E36" s="591" t="str">
        <f ca="1">IFERROR(VLOOKUP(K36,INDIRECT('印刷等(編集しない)'!S13),'印刷等(編集しない)'!R13,FALSE),"")</f>
        <v/>
      </c>
      <c r="F36" s="591"/>
      <c r="G36" s="591"/>
      <c r="H36" s="591"/>
      <c r="I36" s="591"/>
      <c r="J36" s="592"/>
      <c r="K36" s="598" t="str">
        <f>IF(入力シート!Q7="","",入力シート!Q7)</f>
        <v/>
      </c>
      <c r="L36" s="599"/>
    </row>
    <row r="37" spans="1:20" ht="17.25" customHeight="1"/>
    <row r="38" spans="1:20" ht="17.25" customHeight="1"/>
    <row r="39" spans="1:20" ht="17.25" customHeight="1"/>
    <row r="40" spans="1:20" ht="17.25" customHeight="1"/>
    <row r="41" spans="1:20" ht="17.25" customHeight="1"/>
    <row r="42" spans="1:20" ht="17.25" customHeight="1"/>
    <row r="43" spans="1:20" ht="17.25" customHeight="1"/>
    <row r="44" spans="1:20" ht="17.25" customHeight="1"/>
    <row r="45" spans="1:20" ht="17.25" customHeight="1"/>
    <row r="46" spans="1:20" ht="17.25" customHeight="1"/>
    <row r="47" spans="1:20" ht="17.25" customHeight="1"/>
    <row r="48" spans="1:20"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sheetData>
  <mergeCells count="48">
    <mergeCell ref="K36:L36"/>
    <mergeCell ref="E36:J36"/>
    <mergeCell ref="C35:D35"/>
    <mergeCell ref="C36:D36"/>
    <mergeCell ref="D5:E5"/>
    <mergeCell ref="J5:K5"/>
    <mergeCell ref="J17:K17"/>
    <mergeCell ref="L17:L18"/>
    <mergeCell ref="J10:K10"/>
    <mergeCell ref="J7:K8"/>
    <mergeCell ref="L7:M8"/>
    <mergeCell ref="D7:I7"/>
    <mergeCell ref="B7:C8"/>
    <mergeCell ref="L10:L11"/>
    <mergeCell ref="M10:M11"/>
    <mergeCell ref="F8:G8"/>
    <mergeCell ref="M17:M18"/>
    <mergeCell ref="C3:L3"/>
    <mergeCell ref="E35:J35"/>
    <mergeCell ref="J19:K19"/>
    <mergeCell ref="A23:N23"/>
    <mergeCell ref="K35:L35"/>
    <mergeCell ref="I10:I11"/>
    <mergeCell ref="D8:E8"/>
    <mergeCell ref="B16:B19"/>
    <mergeCell ref="C17:C18"/>
    <mergeCell ref="D17:D18"/>
    <mergeCell ref="E17:E18"/>
    <mergeCell ref="F17:F18"/>
    <mergeCell ref="G17:G18"/>
    <mergeCell ref="H17:H18"/>
    <mergeCell ref="I17:I18"/>
    <mergeCell ref="H8:I8"/>
    <mergeCell ref="C10:C11"/>
    <mergeCell ref="B9:B12"/>
    <mergeCell ref="E10:E11"/>
    <mergeCell ref="D10:D11"/>
    <mergeCell ref="G10:G11"/>
    <mergeCell ref="F10:F11"/>
    <mergeCell ref="H10:H11"/>
    <mergeCell ref="J12:K12"/>
    <mergeCell ref="B14:C15"/>
    <mergeCell ref="D14:I14"/>
    <mergeCell ref="J14:K15"/>
    <mergeCell ref="L14:M15"/>
    <mergeCell ref="D15:E15"/>
    <mergeCell ref="F15:G15"/>
    <mergeCell ref="H15:I15"/>
  </mergeCells>
  <phoneticPr fontId="4"/>
  <printOptions horizontalCentered="1"/>
  <pageMargins left="0.39370078740157483" right="0.39370078740157483" top="0.39370078740157483" bottom="0.39370078740157483" header="0" footer="0.47244094488188981"/>
  <pageSetup paperSize="9" fitToWidth="0" fitToHeight="0" orientation="portrait" r:id="rId1"/>
  <headerFooter>
    <oddFooter>&amp;R&amp;"BIZ UDゴシック,標準"市処理：枚数　　　内容　　コード　　　　宛番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E83F6-626C-4184-B882-BFE71B6275B4}">
  <sheetPr codeName="Sheet21"/>
  <dimension ref="A1:U69"/>
  <sheetViews>
    <sheetView showGridLines="0" view="pageBreakPreview" zoomScale="85" zoomScaleNormal="85" zoomScaleSheetLayoutView="85" workbookViewId="0">
      <selection activeCell="A43" sqref="A43:S43"/>
    </sheetView>
  </sheetViews>
  <sheetFormatPr defaultColWidth="5.5" defaultRowHeight="26.25" customHeight="1"/>
  <cols>
    <col min="1" max="1" width="3.75" style="47" customWidth="1"/>
    <col min="2" max="2" width="11.125" style="47" customWidth="1"/>
    <col min="3" max="3" width="8.375" style="47" customWidth="1"/>
    <col min="4" max="4" width="7.75" style="47" customWidth="1"/>
    <col min="5" max="5" width="3.875" style="47" customWidth="1"/>
    <col min="6" max="6" width="7.75" style="47" customWidth="1"/>
    <col min="7" max="7" width="3.875" style="47" customWidth="1"/>
    <col min="8" max="8" width="7.75" style="47" customWidth="1"/>
    <col min="9" max="9" width="3.875" style="47" customWidth="1"/>
    <col min="10" max="10" width="13.625" style="47" customWidth="1"/>
    <col min="11" max="11" width="3.875" style="47" customWidth="1"/>
    <col min="12" max="12" width="13.625" style="47" customWidth="1"/>
    <col min="13" max="13" width="3.875" style="47" customWidth="1"/>
    <col min="14" max="14" width="3.75" style="47" customWidth="1"/>
    <col min="15" max="16384" width="5.5" style="47"/>
  </cols>
  <sheetData>
    <row r="1" spans="2:21" ht="15.75" customHeight="1">
      <c r="B1" s="131"/>
      <c r="C1" s="131"/>
      <c r="D1" s="131"/>
      <c r="E1" s="131"/>
      <c r="F1" s="131"/>
      <c r="G1" s="131"/>
      <c r="K1" s="73"/>
      <c r="L1" s="171" t="str">
        <f>"整理№　"&amp;請求書!T1</f>
        <v>整理№　2026</v>
      </c>
      <c r="M1" s="174" t="s">
        <v>449</v>
      </c>
      <c r="N1" s="318" t="str">
        <f>IFERROR(INDEX(請求書等医療機関一覧用!A:B,MATCH(入力シート!Q7,請求書等医療機関一覧用!B:B,0),1),"")</f>
        <v/>
      </c>
    </row>
    <row r="2" spans="2:21" ht="8.25" customHeight="1">
      <c r="B2" s="108"/>
      <c r="C2" s="105"/>
      <c r="E2" s="105"/>
      <c r="G2" s="65"/>
      <c r="H2" s="65"/>
      <c r="I2" s="65"/>
      <c r="J2" s="65"/>
      <c r="O2" s="65"/>
      <c r="P2" s="65"/>
      <c r="Q2" s="65"/>
      <c r="R2" s="65"/>
      <c r="T2" s="91"/>
    </row>
    <row r="3" spans="2:21" ht="26.25" customHeight="1">
      <c r="B3" s="140" t="str">
        <f>請求書!B1</f>
        <v>令和８年度
(2026年度)</v>
      </c>
      <c r="C3" s="590" t="s">
        <v>1155</v>
      </c>
      <c r="D3" s="590"/>
      <c r="E3" s="590"/>
      <c r="F3" s="590"/>
      <c r="G3" s="590"/>
      <c r="H3" s="590"/>
      <c r="I3" s="590"/>
      <c r="J3" s="590"/>
      <c r="K3" s="590"/>
      <c r="L3" s="590"/>
      <c r="M3" s="65"/>
      <c r="N3" s="65"/>
      <c r="O3" s="65"/>
      <c r="P3" s="65"/>
      <c r="Q3" s="65"/>
      <c r="R3" s="65"/>
      <c r="S3" s="65"/>
      <c r="T3" s="65"/>
    </row>
    <row r="4" spans="2:21" s="108" customFormat="1" ht="26.25" customHeight="1">
      <c r="E4" s="77" t="s">
        <v>433</v>
      </c>
      <c r="F4" s="254" t="str">
        <f>IF(入力シート!Q9="","",入力シート!Q9)</f>
        <v/>
      </c>
      <c r="G4" s="109" t="s">
        <v>434</v>
      </c>
      <c r="H4" s="254" t="str">
        <f>IF(入力シート!S9="","",入力シート!S9)</f>
        <v/>
      </c>
      <c r="I4" s="75" t="s">
        <v>1090</v>
      </c>
      <c r="O4" s="106"/>
      <c r="P4" s="106"/>
      <c r="Q4" s="106"/>
      <c r="R4" s="106"/>
      <c r="S4" s="106"/>
      <c r="T4" s="106"/>
      <c r="U4" s="107"/>
    </row>
    <row r="5" spans="2:21" s="108" customFormat="1" ht="26.25" customHeight="1">
      <c r="E5" s="77"/>
      <c r="F5" s="124"/>
      <c r="G5" s="109"/>
      <c r="H5" s="124"/>
      <c r="I5" s="75"/>
      <c r="O5" s="106"/>
      <c r="P5" s="106"/>
      <c r="Q5" s="106"/>
      <c r="R5" s="106"/>
      <c r="S5" s="106"/>
      <c r="T5" s="106"/>
      <c r="U5" s="107"/>
    </row>
    <row r="6" spans="2:21" s="108" customFormat="1" ht="26.25" customHeight="1">
      <c r="E6" s="77"/>
      <c r="F6" s="124"/>
      <c r="G6" s="109"/>
      <c r="H6" s="124"/>
      <c r="I6" s="75"/>
      <c r="O6" s="106"/>
      <c r="P6" s="106"/>
      <c r="Q6" s="106"/>
      <c r="R6" s="106"/>
      <c r="S6" s="106"/>
      <c r="T6" s="106"/>
      <c r="U6" s="107"/>
    </row>
    <row r="7" spans="2:21" ht="23.25" customHeight="1">
      <c r="K7" s="127"/>
      <c r="L7" s="127"/>
      <c r="M7" s="127"/>
      <c r="N7" s="127"/>
      <c r="O7" s="127"/>
      <c r="P7" s="127"/>
      <c r="Q7" s="127"/>
      <c r="R7" s="127"/>
      <c r="S7" s="127"/>
      <c r="T7" s="111"/>
    </row>
    <row r="8" spans="2:21" ht="18.75" customHeight="1">
      <c r="B8" s="485" t="s">
        <v>1002</v>
      </c>
      <c r="C8" s="485"/>
      <c r="D8" s="485" t="s">
        <v>1157</v>
      </c>
      <c r="E8" s="485"/>
      <c r="F8" s="485"/>
      <c r="G8" s="485"/>
      <c r="H8" s="485"/>
      <c r="I8" s="485"/>
      <c r="J8" s="583" t="s">
        <v>1171</v>
      </c>
      <c r="K8" s="583"/>
      <c r="L8" s="583" t="s">
        <v>1161</v>
      </c>
      <c r="M8" s="485"/>
      <c r="O8" s="132"/>
      <c r="P8" s="133"/>
    </row>
    <row r="9" spans="2:21" ht="18.75" customHeight="1">
      <c r="B9" s="485"/>
      <c r="C9" s="485"/>
      <c r="D9" s="485" t="s">
        <v>997</v>
      </c>
      <c r="E9" s="485"/>
      <c r="F9" s="485" t="s">
        <v>998</v>
      </c>
      <c r="G9" s="485"/>
      <c r="H9" s="485" t="s">
        <v>438</v>
      </c>
      <c r="I9" s="485"/>
      <c r="J9" s="583"/>
      <c r="K9" s="583"/>
      <c r="L9" s="485"/>
      <c r="M9" s="485"/>
      <c r="O9" s="132"/>
      <c r="P9" s="133"/>
    </row>
    <row r="10" spans="2:21" ht="57" customHeight="1">
      <c r="B10" s="586" t="s">
        <v>1636</v>
      </c>
      <c r="C10" s="83" t="s">
        <v>1025</v>
      </c>
      <c r="D10" s="241">
        <f>入力シート!M79</f>
        <v>0</v>
      </c>
      <c r="E10" s="167" t="s">
        <v>1151</v>
      </c>
      <c r="F10" s="241">
        <f>入力シート!M80</f>
        <v>0</v>
      </c>
      <c r="G10" s="167" t="s">
        <v>1151</v>
      </c>
      <c r="H10" s="241">
        <f>SUM(D10,F10)</f>
        <v>0</v>
      </c>
      <c r="I10" s="167" t="s">
        <v>1151</v>
      </c>
      <c r="J10" s="241">
        <f>請求書!P35</f>
        <v>5000</v>
      </c>
      <c r="K10" s="167" t="s">
        <v>1143</v>
      </c>
      <c r="L10" s="241">
        <f>J10*H10</f>
        <v>0</v>
      </c>
      <c r="M10" s="167" t="s">
        <v>1143</v>
      </c>
      <c r="O10" s="135"/>
      <c r="P10" s="132"/>
    </row>
    <row r="11" spans="2:21" ht="18.75" customHeight="1">
      <c r="B11" s="587"/>
      <c r="C11" s="584" t="s">
        <v>999</v>
      </c>
      <c r="D11" s="589">
        <f>入力シート!M81</f>
        <v>0</v>
      </c>
      <c r="E11" s="588" t="s">
        <v>1151</v>
      </c>
      <c r="F11" s="589">
        <f>入力シート!M82</f>
        <v>0</v>
      </c>
      <c r="G11" s="588" t="s">
        <v>1151</v>
      </c>
      <c r="H11" s="589">
        <f>SUM(D11,F11)</f>
        <v>0</v>
      </c>
      <c r="I11" s="588" t="s">
        <v>1151</v>
      </c>
      <c r="J11" s="603" t="s">
        <v>1000</v>
      </c>
      <c r="K11" s="603"/>
      <c r="L11" s="589">
        <f>J12*H11</f>
        <v>0</v>
      </c>
      <c r="M11" s="588" t="s">
        <v>1143</v>
      </c>
      <c r="O11" s="135"/>
      <c r="P11" s="132"/>
    </row>
    <row r="12" spans="2:21" ht="38.25" customHeight="1">
      <c r="B12" s="587"/>
      <c r="C12" s="585"/>
      <c r="D12" s="589"/>
      <c r="E12" s="588"/>
      <c r="F12" s="589"/>
      <c r="G12" s="588"/>
      <c r="H12" s="589"/>
      <c r="I12" s="588"/>
      <c r="J12" s="242">
        <f>請求書!P36</f>
        <v>0</v>
      </c>
      <c r="K12" s="168" t="s">
        <v>1143</v>
      </c>
      <c r="L12" s="589"/>
      <c r="M12" s="588"/>
      <c r="O12" s="135"/>
      <c r="P12" s="134"/>
    </row>
    <row r="13" spans="2:21" ht="57" customHeight="1">
      <c r="B13" s="587"/>
      <c r="C13" s="83" t="s">
        <v>438</v>
      </c>
      <c r="D13" s="241">
        <f>SUM(D10:D12)</f>
        <v>0</v>
      </c>
      <c r="E13" s="167" t="s">
        <v>1151</v>
      </c>
      <c r="F13" s="241">
        <f>SUM(F10:F12)</f>
        <v>0</v>
      </c>
      <c r="G13" s="167" t="s">
        <v>1151</v>
      </c>
      <c r="H13" s="241">
        <f>SUM(H10:H12)</f>
        <v>0</v>
      </c>
      <c r="I13" s="167" t="s">
        <v>1151</v>
      </c>
      <c r="J13" s="582"/>
      <c r="K13" s="582"/>
      <c r="L13" s="241">
        <f>SUM(L10:L12)</f>
        <v>0</v>
      </c>
      <c r="M13" s="167" t="s">
        <v>1143</v>
      </c>
      <c r="O13" s="138"/>
      <c r="P13" s="137"/>
    </row>
    <row r="14" spans="2:21" ht="23.25" customHeight="1">
      <c r="B14" s="92"/>
      <c r="C14" s="92"/>
      <c r="D14" s="136"/>
      <c r="E14" s="136"/>
      <c r="F14" s="137"/>
      <c r="G14" s="137"/>
      <c r="H14" s="138"/>
      <c r="I14" s="139"/>
      <c r="J14" s="137"/>
      <c r="K14" s="138"/>
      <c r="L14" s="139"/>
      <c r="M14" s="137"/>
      <c r="O14" s="138"/>
      <c r="P14" s="137"/>
    </row>
    <row r="15" spans="2:21" ht="23.25" customHeight="1">
      <c r="B15" s="92"/>
      <c r="C15" s="92"/>
      <c r="D15" s="136"/>
      <c r="E15" s="136"/>
      <c r="F15" s="137"/>
      <c r="G15" s="137"/>
      <c r="H15" s="138"/>
      <c r="I15" s="139"/>
      <c r="J15" s="137"/>
      <c r="K15" s="138"/>
      <c r="L15" s="139"/>
      <c r="M15" s="137"/>
      <c r="O15" s="138"/>
      <c r="P15" s="137"/>
    </row>
    <row r="16" spans="2:21" ht="17.25" customHeight="1">
      <c r="B16" s="112"/>
      <c r="C16" s="112"/>
      <c r="D16" s="113"/>
      <c r="E16" s="113"/>
      <c r="F16" s="113"/>
      <c r="G16" s="113"/>
      <c r="H16" s="114"/>
      <c r="I16" s="114"/>
      <c r="J16" s="114"/>
      <c r="K16" s="114"/>
      <c r="L16" s="114"/>
      <c r="M16" s="114"/>
      <c r="N16" s="114"/>
      <c r="O16" s="114"/>
      <c r="P16" s="114"/>
      <c r="Q16" s="114"/>
      <c r="R16" s="114"/>
      <c r="S16" s="114"/>
      <c r="T16" s="100"/>
    </row>
    <row r="17" spans="1:20" ht="17.25" customHeight="1">
      <c r="B17" s="112"/>
      <c r="C17" s="112"/>
      <c r="D17" s="113"/>
      <c r="E17" s="113"/>
      <c r="F17" s="113"/>
      <c r="G17" s="113"/>
      <c r="H17" s="114"/>
      <c r="I17" s="114"/>
      <c r="J17" s="114"/>
      <c r="K17" s="114"/>
      <c r="L17" s="114"/>
      <c r="M17" s="114"/>
      <c r="N17" s="114"/>
      <c r="O17" s="114"/>
      <c r="P17" s="114"/>
      <c r="Q17" s="114"/>
      <c r="R17" s="114"/>
      <c r="S17" s="114"/>
      <c r="T17" s="100"/>
    </row>
    <row r="18" spans="1:20" ht="17.25" customHeight="1">
      <c r="A18" s="160"/>
      <c r="B18" s="161"/>
      <c r="C18" s="161"/>
      <c r="D18" s="162"/>
      <c r="E18" s="162"/>
      <c r="F18" s="162"/>
      <c r="G18" s="162"/>
      <c r="H18" s="163"/>
      <c r="I18" s="163"/>
      <c r="J18" s="163"/>
      <c r="K18" s="163"/>
      <c r="L18" s="163"/>
      <c r="M18" s="163"/>
      <c r="N18" s="163"/>
      <c r="O18" s="114"/>
      <c r="P18" s="114"/>
      <c r="Q18" s="114"/>
      <c r="R18" s="114"/>
      <c r="S18" s="114"/>
      <c r="T18" s="100"/>
    </row>
    <row r="19" spans="1:20" ht="17.25" customHeight="1">
      <c r="A19" s="593" t="s">
        <v>1133</v>
      </c>
      <c r="B19" s="593"/>
      <c r="C19" s="593"/>
      <c r="D19" s="593"/>
      <c r="E19" s="593"/>
      <c r="F19" s="593"/>
      <c r="G19" s="593"/>
      <c r="H19" s="593"/>
      <c r="I19" s="593"/>
      <c r="J19" s="593"/>
      <c r="K19" s="593"/>
      <c r="L19" s="593"/>
      <c r="M19" s="593"/>
      <c r="N19" s="593"/>
      <c r="O19" s="130"/>
      <c r="P19" s="130"/>
      <c r="Q19" s="130"/>
      <c r="R19" s="130"/>
      <c r="S19" s="130"/>
      <c r="T19" s="130"/>
    </row>
    <row r="20" spans="1:20" ht="17.25" customHeight="1">
      <c r="A20" s="116"/>
      <c r="B20" s="115"/>
      <c r="D20" s="115"/>
      <c r="E20" s="115"/>
      <c r="F20" s="115"/>
      <c r="G20" s="115"/>
      <c r="H20" s="115"/>
      <c r="I20" s="115"/>
      <c r="J20" s="115"/>
      <c r="K20" s="115"/>
      <c r="L20" s="115"/>
      <c r="M20" s="115"/>
      <c r="N20" s="115"/>
      <c r="O20" s="115"/>
      <c r="P20" s="115"/>
      <c r="Q20" s="115"/>
      <c r="R20" s="115"/>
      <c r="S20" s="115"/>
      <c r="T20" s="115"/>
    </row>
    <row r="21" spans="1:20" ht="17.25" customHeight="1">
      <c r="A21" s="125" t="s">
        <v>1132</v>
      </c>
      <c r="B21" s="57" t="s">
        <v>1134</v>
      </c>
      <c r="D21" s="111"/>
      <c r="E21" s="111"/>
      <c r="F21" s="111"/>
      <c r="G21" s="111"/>
      <c r="H21" s="111"/>
      <c r="I21" s="111"/>
      <c r="J21" s="111"/>
      <c r="K21" s="111"/>
      <c r="L21" s="111"/>
      <c r="M21" s="111"/>
      <c r="N21" s="111"/>
      <c r="O21" s="111"/>
      <c r="P21" s="111"/>
      <c r="Q21" s="111"/>
      <c r="R21" s="111"/>
      <c r="S21" s="111"/>
      <c r="T21" s="111"/>
    </row>
    <row r="22" spans="1:20" ht="17.25" customHeight="1">
      <c r="A22" s="126" t="s">
        <v>1132</v>
      </c>
      <c r="B22" s="129" t="s">
        <v>1634</v>
      </c>
      <c r="D22" s="111"/>
      <c r="E22" s="111"/>
      <c r="F22" s="111"/>
      <c r="G22" s="111"/>
      <c r="H22" s="111"/>
      <c r="I22" s="111"/>
      <c r="J22" s="111"/>
      <c r="K22" s="111"/>
      <c r="L22" s="111"/>
      <c r="M22" s="111"/>
      <c r="N22" s="111"/>
      <c r="O22" s="111"/>
      <c r="P22" s="111"/>
      <c r="Q22" s="111"/>
      <c r="R22" s="111"/>
      <c r="S22" s="111"/>
      <c r="T22" s="111"/>
    </row>
    <row r="23" spans="1:20" ht="17.25" customHeight="1">
      <c r="A23" s="125" t="s">
        <v>1132</v>
      </c>
      <c r="B23" s="57" t="s">
        <v>1148</v>
      </c>
      <c r="D23" s="111"/>
      <c r="E23" s="111"/>
      <c r="F23" s="111"/>
      <c r="G23" s="111"/>
      <c r="H23" s="111"/>
      <c r="I23" s="111"/>
      <c r="J23" s="111"/>
      <c r="K23" s="111"/>
      <c r="L23" s="111"/>
      <c r="M23" s="111"/>
      <c r="N23" s="111"/>
      <c r="O23" s="111"/>
      <c r="P23" s="111"/>
      <c r="Q23" s="111"/>
      <c r="R23" s="111"/>
      <c r="S23" s="111"/>
      <c r="T23" s="111"/>
    </row>
    <row r="24" spans="1:20" ht="10.5" customHeight="1">
      <c r="A24" s="125"/>
      <c r="B24" s="57"/>
      <c r="D24" s="111"/>
      <c r="E24" s="111"/>
      <c r="F24" s="111"/>
      <c r="G24" s="111"/>
      <c r="H24" s="111"/>
      <c r="I24" s="111"/>
      <c r="J24" s="111"/>
      <c r="K24" s="111"/>
      <c r="L24" s="111"/>
      <c r="M24" s="111"/>
      <c r="N24" s="111"/>
      <c r="O24" s="111"/>
      <c r="P24" s="111"/>
      <c r="Q24" s="111"/>
      <c r="R24" s="111"/>
      <c r="S24" s="111"/>
      <c r="T24" s="111"/>
    </row>
    <row r="25" spans="1:20" ht="17.25" customHeight="1">
      <c r="A25" s="125"/>
      <c r="B25" s="128" t="s">
        <v>1149</v>
      </c>
      <c r="D25" s="111"/>
      <c r="E25" s="111"/>
      <c r="F25" s="111"/>
      <c r="G25" s="111"/>
      <c r="H25" s="111"/>
      <c r="I25" s="111"/>
      <c r="J25" s="111"/>
      <c r="K25" s="111"/>
      <c r="L25" s="111"/>
      <c r="M25" s="111"/>
      <c r="N25" s="111"/>
      <c r="O25" s="111"/>
      <c r="P25" s="111"/>
      <c r="Q25" s="111"/>
      <c r="R25" s="111"/>
      <c r="S25" s="111"/>
      <c r="T25" s="111"/>
    </row>
    <row r="26" spans="1:20" ht="17.25" customHeight="1">
      <c r="B26" s="128" t="s">
        <v>1150</v>
      </c>
      <c r="D26" s="70"/>
      <c r="E26" s="70"/>
      <c r="F26" s="70"/>
      <c r="G26" s="70"/>
      <c r="H26" s="70"/>
      <c r="I26" s="70"/>
      <c r="J26" s="70"/>
      <c r="K26" s="70"/>
      <c r="L26" s="70"/>
      <c r="M26" s="70"/>
      <c r="N26" s="70"/>
      <c r="O26" s="70"/>
      <c r="P26" s="70"/>
      <c r="Q26" s="70"/>
      <c r="R26" s="70"/>
      <c r="S26" s="70"/>
      <c r="T26" s="70"/>
    </row>
    <row r="27" spans="1:20" ht="17.25" customHeight="1">
      <c r="B27" s="128" t="s">
        <v>1135</v>
      </c>
      <c r="D27" s="70"/>
      <c r="E27" s="70"/>
      <c r="F27" s="70"/>
      <c r="G27" s="70"/>
      <c r="H27" s="70"/>
      <c r="I27" s="70"/>
      <c r="J27" s="70"/>
      <c r="K27" s="70"/>
      <c r="L27" s="70"/>
      <c r="M27" s="70"/>
      <c r="N27" s="70"/>
      <c r="O27" s="70"/>
      <c r="P27" s="70"/>
      <c r="Q27" s="70"/>
      <c r="R27" s="70"/>
      <c r="S27" s="70"/>
      <c r="T27" s="70"/>
    </row>
    <row r="28" spans="1:20" ht="17.25" customHeight="1">
      <c r="B28" s="128" t="s">
        <v>1136</v>
      </c>
      <c r="D28" s="127"/>
      <c r="E28" s="127"/>
      <c r="F28" s="127"/>
      <c r="G28" s="127"/>
      <c r="H28" s="127"/>
      <c r="I28" s="127"/>
      <c r="J28" s="127"/>
      <c r="K28" s="127"/>
      <c r="L28" s="127"/>
      <c r="M28" s="127"/>
      <c r="N28" s="127"/>
      <c r="O28" s="127"/>
      <c r="P28" s="127"/>
      <c r="Q28" s="127"/>
      <c r="R28" s="127"/>
      <c r="S28" s="127"/>
      <c r="T28" s="127"/>
    </row>
    <row r="29" spans="1:20" ht="17.25" customHeight="1">
      <c r="A29" s="164"/>
      <c r="B29" s="165"/>
      <c r="C29" s="166"/>
      <c r="D29" s="166"/>
      <c r="E29" s="166"/>
      <c r="F29" s="166"/>
      <c r="G29" s="166"/>
      <c r="H29" s="166"/>
      <c r="I29" s="166"/>
      <c r="J29" s="166"/>
      <c r="K29" s="166"/>
      <c r="L29" s="166"/>
      <c r="M29" s="166"/>
      <c r="N29" s="166"/>
      <c r="O29" s="111"/>
      <c r="P29" s="111"/>
      <c r="Q29" s="111"/>
      <c r="R29" s="111"/>
      <c r="S29" s="111"/>
      <c r="T29" s="111"/>
    </row>
    <row r="30" spans="1:20" ht="17.25" customHeight="1">
      <c r="B30" s="110"/>
      <c r="C30" s="111"/>
      <c r="D30" s="111"/>
      <c r="E30" s="111"/>
      <c r="F30" s="111"/>
      <c r="G30" s="111"/>
      <c r="H30" s="111"/>
      <c r="I30" s="111"/>
      <c r="J30" s="111"/>
      <c r="K30" s="111"/>
      <c r="L30" s="111"/>
      <c r="M30" s="111"/>
      <c r="N30" s="111"/>
      <c r="O30" s="111"/>
      <c r="P30" s="111"/>
      <c r="Q30" s="111"/>
      <c r="R30" s="111"/>
      <c r="S30" s="111"/>
      <c r="T30" s="111"/>
    </row>
    <row r="31" spans="1:20" ht="17.25" customHeight="1">
      <c r="B31" s="110"/>
      <c r="C31" s="111"/>
      <c r="D31" s="111"/>
      <c r="E31" s="111"/>
      <c r="F31" s="111"/>
      <c r="G31" s="111"/>
      <c r="H31" s="111"/>
      <c r="I31" s="111"/>
      <c r="J31" s="111"/>
      <c r="K31" s="111"/>
      <c r="L31" s="111"/>
      <c r="M31" s="111"/>
      <c r="N31" s="111"/>
      <c r="O31" s="111"/>
      <c r="P31" s="111"/>
      <c r="Q31" s="111"/>
      <c r="R31" s="111"/>
      <c r="S31" s="111"/>
      <c r="T31" s="111"/>
    </row>
    <row r="32" spans="1:20" ht="17.25" customHeight="1" thickBot="1">
      <c r="B32" s="110"/>
      <c r="C32" s="111"/>
      <c r="D32" s="111"/>
      <c r="E32" s="111"/>
      <c r="F32" s="111"/>
      <c r="G32" s="111"/>
      <c r="H32" s="111"/>
      <c r="I32" s="111"/>
      <c r="J32" s="111"/>
      <c r="K32" s="111"/>
      <c r="L32" s="111"/>
      <c r="M32" s="111"/>
      <c r="N32" s="111"/>
      <c r="O32" s="111"/>
      <c r="P32" s="111"/>
      <c r="Q32" s="111"/>
      <c r="R32" s="111"/>
      <c r="S32" s="111"/>
      <c r="T32" s="111"/>
    </row>
    <row r="33" spans="2:14" ht="36" customHeight="1" thickBot="1">
      <c r="B33" s="108"/>
      <c r="C33" s="600" t="s">
        <v>444</v>
      </c>
      <c r="D33" s="601"/>
      <c r="E33" s="591" t="str">
        <f ca="1">IFERROR(VLOOKUP(K34,INDIRECT('印刷等(編集しない)'!S13),'印刷等(編集しない)'!Q13,FALSE),"")</f>
        <v/>
      </c>
      <c r="F33" s="591"/>
      <c r="G33" s="591"/>
      <c r="H33" s="591"/>
      <c r="I33" s="591"/>
      <c r="J33" s="592"/>
      <c r="K33" s="594" t="s">
        <v>432</v>
      </c>
      <c r="L33" s="595"/>
      <c r="N33" s="100"/>
    </row>
    <row r="34" spans="2:14" ht="36" customHeight="1" thickBot="1">
      <c r="C34" s="600" t="s">
        <v>445</v>
      </c>
      <c r="D34" s="601"/>
      <c r="E34" s="591" t="str">
        <f ca="1">IFERROR(VLOOKUP(K34,INDIRECT('印刷等(編集しない)'!S13),'印刷等(編集しない)'!R13,FALSE),"")</f>
        <v/>
      </c>
      <c r="F34" s="591"/>
      <c r="G34" s="591"/>
      <c r="H34" s="591"/>
      <c r="I34" s="591"/>
      <c r="J34" s="592"/>
      <c r="K34" s="598" t="str">
        <f>IF(入力シート!Q7="","",入力シート!Q7)</f>
        <v/>
      </c>
      <c r="L34" s="599"/>
    </row>
    <row r="35" spans="2:14" ht="17.25" customHeight="1"/>
    <row r="36" spans="2:14" ht="17.25" customHeight="1"/>
    <row r="37" spans="2:14" ht="17.25" customHeight="1"/>
    <row r="38" spans="2:14" ht="17.25" customHeight="1"/>
    <row r="39" spans="2:14" ht="17.25" customHeight="1"/>
    <row r="40" spans="2:14" ht="17.25" customHeight="1"/>
    <row r="41" spans="2:14" ht="17.25" customHeight="1"/>
    <row r="42" spans="2:14" ht="17.25" customHeight="1"/>
    <row r="43" spans="2:14" ht="17.25" customHeight="1"/>
    <row r="44" spans="2:14" ht="17.25" customHeight="1"/>
    <row r="45" spans="2:14" ht="17.25" customHeight="1"/>
    <row r="46" spans="2:14" ht="17.25" customHeight="1"/>
    <row r="47" spans="2:14" ht="17.25" customHeight="1"/>
    <row r="48" spans="2:14"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sheetData>
  <mergeCells count="27">
    <mergeCell ref="C34:D34"/>
    <mergeCell ref="E34:J34"/>
    <mergeCell ref="K34:L34"/>
    <mergeCell ref="L11:L12"/>
    <mergeCell ref="M11:M12"/>
    <mergeCell ref="A19:N19"/>
    <mergeCell ref="C33:D33"/>
    <mergeCell ref="E33:J33"/>
    <mergeCell ref="K33:L33"/>
    <mergeCell ref="J13:K13"/>
    <mergeCell ref="B10:B13"/>
    <mergeCell ref="C11:C12"/>
    <mergeCell ref="D11:D12"/>
    <mergeCell ref="E11:E12"/>
    <mergeCell ref="F11:F12"/>
    <mergeCell ref="G11:G12"/>
    <mergeCell ref="H11:H12"/>
    <mergeCell ref="I11:I12"/>
    <mergeCell ref="J11:K11"/>
    <mergeCell ref="C3:L3"/>
    <mergeCell ref="B8:C9"/>
    <mergeCell ref="D8:I8"/>
    <mergeCell ref="J8:K9"/>
    <mergeCell ref="L8:M9"/>
    <mergeCell ref="D9:E9"/>
    <mergeCell ref="F9:G9"/>
    <mergeCell ref="H9:I9"/>
  </mergeCells>
  <phoneticPr fontId="4"/>
  <printOptions horizontalCentered="1"/>
  <pageMargins left="0.39370078740157483" right="0.39370078740157483" top="0.39370078740157483" bottom="0.39370078740157483" header="0" footer="0.47244094488188981"/>
  <pageSetup paperSize="9" fitToWidth="0" fitToHeight="0" orientation="portrait" r:id="rId1"/>
  <headerFooter>
    <oddFooter>&amp;R&amp;"BIZ UDゴシック,標準"市処理：枚数　　　内容　　コード　　　　宛番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F88FB-BAC6-448D-83CC-FDD294D94E9E}">
  <sheetPr codeName="Sheet11"/>
  <dimension ref="A1:P39"/>
  <sheetViews>
    <sheetView showGridLines="0" view="pageBreakPreview" topLeftCell="A22" zoomScale="85" zoomScaleNormal="100" zoomScaleSheetLayoutView="85" zoomScalePageLayoutView="85" workbookViewId="0">
      <selection activeCell="E31" sqref="E31:J31"/>
    </sheetView>
  </sheetViews>
  <sheetFormatPr defaultColWidth="9" defaultRowHeight="13.5"/>
  <cols>
    <col min="1" max="1" width="7.5" style="47" customWidth="1"/>
    <col min="2" max="3" width="4.375" style="47" customWidth="1"/>
    <col min="4" max="4" width="8.75" style="47" customWidth="1"/>
    <col min="5" max="5" width="3.375" style="47" customWidth="1"/>
    <col min="6" max="6" width="8.75" style="47" customWidth="1"/>
    <col min="7" max="7" width="3.375" style="47" customWidth="1"/>
    <col min="8" max="8" width="8.75" style="47" customWidth="1"/>
    <col min="9" max="9" width="3.375" style="47" customWidth="1"/>
    <col min="10" max="10" width="8.75" style="47" customWidth="1"/>
    <col min="11" max="11" width="3.375" style="47" customWidth="1"/>
    <col min="12" max="12" width="8.125" style="47" customWidth="1"/>
    <col min="13" max="13" width="3.375" style="47" customWidth="1"/>
    <col min="14" max="14" width="11.25" style="47" bestFit="1" customWidth="1"/>
    <col min="15" max="15" width="4.25" style="47" customWidth="1"/>
    <col min="16" max="31" width="6.75" style="47" customWidth="1"/>
    <col min="32" max="16384" width="9" style="47"/>
  </cols>
  <sheetData>
    <row r="1" spans="1:16" ht="15.75" customHeight="1">
      <c r="A1" s="176"/>
      <c r="B1" s="176"/>
      <c r="C1" s="176"/>
      <c r="D1" s="176"/>
      <c r="E1" s="176"/>
      <c r="F1" s="176"/>
      <c r="G1" s="177"/>
      <c r="H1" s="178"/>
      <c r="I1" s="54"/>
      <c r="J1" s="54"/>
      <c r="K1" s="175"/>
      <c r="M1" s="171"/>
      <c r="N1" s="171" t="str">
        <f>"整理№　"&amp;請求書!T1&amp;" - "</f>
        <v xml:space="preserve">整理№　2026 - </v>
      </c>
      <c r="O1" s="318" t="str">
        <f>IFERROR(INDEX(請求書等医療機関一覧用!A:B,MATCH(入力シート!Q7,請求書等医療機関一覧用!B:B,0),1),"")</f>
        <v/>
      </c>
      <c r="P1" s="118"/>
    </row>
    <row r="2" spans="1:16" ht="7.5" customHeight="1">
      <c r="A2" s="117"/>
      <c r="B2" s="117"/>
      <c r="C2" s="117"/>
      <c r="D2" s="117"/>
      <c r="E2" s="117"/>
      <c r="F2" s="117"/>
      <c r="G2" s="117"/>
      <c r="H2" s="55"/>
      <c r="I2" s="55"/>
      <c r="J2" s="55"/>
      <c r="K2" s="55"/>
      <c r="P2" s="55"/>
    </row>
    <row r="3" spans="1:16" ht="26.25" customHeight="1">
      <c r="A3" s="626" t="str">
        <f>請求書!B1</f>
        <v>令和８年度
(2026年度)</v>
      </c>
      <c r="B3" s="626"/>
      <c r="C3" s="626"/>
      <c r="D3" s="590" t="s">
        <v>1170</v>
      </c>
      <c r="E3" s="590"/>
      <c r="F3" s="590"/>
      <c r="G3" s="590"/>
      <c r="H3" s="590"/>
      <c r="I3" s="590"/>
      <c r="J3" s="590"/>
      <c r="K3" s="590"/>
      <c r="L3" s="590"/>
      <c r="M3" s="590"/>
      <c r="N3" s="590"/>
      <c r="O3" s="590"/>
      <c r="P3" s="119"/>
    </row>
    <row r="4" spans="1:16" ht="26.25" customHeight="1">
      <c r="B4" s="140"/>
      <c r="C4" s="140"/>
      <c r="D4" s="170"/>
      <c r="E4" s="77" t="s">
        <v>433</v>
      </c>
      <c r="F4" s="254" t="str">
        <f>IF(入力シート!Q9="","",入力シート!Q9)</f>
        <v/>
      </c>
      <c r="G4" s="109" t="s">
        <v>434</v>
      </c>
      <c r="H4" s="254" t="str">
        <f>IF(入力シート!S9="","",入力シート!S9)</f>
        <v/>
      </c>
      <c r="I4" s="75" t="s">
        <v>1090</v>
      </c>
      <c r="J4" s="108"/>
      <c r="K4" s="170"/>
      <c r="L4" s="170"/>
      <c r="M4" s="170"/>
      <c r="N4" s="65"/>
      <c r="O4" s="65"/>
      <c r="P4" s="119"/>
    </row>
    <row r="5" spans="1:16" ht="18" customHeight="1">
      <c r="B5" s="169"/>
      <c r="C5" s="169"/>
      <c r="D5" s="170"/>
      <c r="E5" s="77"/>
      <c r="F5" s="124"/>
      <c r="G5" s="109"/>
      <c r="H5" s="124"/>
      <c r="I5" s="75"/>
      <c r="J5" s="108"/>
      <c r="K5" s="170"/>
      <c r="L5" s="170"/>
      <c r="M5" s="170"/>
      <c r="N5" s="65"/>
      <c r="O5" s="65"/>
      <c r="P5" s="119"/>
    </row>
    <row r="6" spans="1:16" ht="18" customHeight="1" thickBot="1">
      <c r="A6" s="55"/>
      <c r="B6" s="55"/>
      <c r="C6" s="55"/>
      <c r="D6" s="55"/>
      <c r="E6" s="55"/>
      <c r="F6" s="55"/>
      <c r="G6" s="55"/>
      <c r="H6" s="55"/>
      <c r="I6" s="55"/>
      <c r="J6" s="55"/>
      <c r="K6" s="55"/>
      <c r="L6" s="55"/>
      <c r="M6" s="55"/>
      <c r="N6" s="55"/>
      <c r="O6" s="55"/>
      <c r="P6" s="55"/>
    </row>
    <row r="7" spans="1:16" ht="18.75" customHeight="1">
      <c r="A7" s="631" t="s">
        <v>996</v>
      </c>
      <c r="B7" s="632"/>
      <c r="C7" s="632"/>
      <c r="D7" s="627" t="s">
        <v>456</v>
      </c>
      <c r="E7" s="628"/>
      <c r="F7" s="628"/>
      <c r="G7" s="628"/>
      <c r="H7" s="628"/>
      <c r="I7" s="628"/>
      <c r="J7" s="628"/>
      <c r="K7" s="629"/>
      <c r="L7" s="610" t="s">
        <v>1172</v>
      </c>
      <c r="M7" s="610"/>
      <c r="N7" s="610" t="s">
        <v>1163</v>
      </c>
      <c r="O7" s="611"/>
      <c r="P7" s="92"/>
    </row>
    <row r="8" spans="1:16" ht="41.25" customHeight="1" thickBot="1">
      <c r="A8" s="633"/>
      <c r="B8" s="634"/>
      <c r="C8" s="634"/>
      <c r="D8" s="630" t="s">
        <v>1164</v>
      </c>
      <c r="E8" s="630"/>
      <c r="F8" s="630" t="s">
        <v>1165</v>
      </c>
      <c r="G8" s="630"/>
      <c r="H8" s="630" t="s">
        <v>1166</v>
      </c>
      <c r="I8" s="630"/>
      <c r="J8" s="612" t="s">
        <v>471</v>
      </c>
      <c r="K8" s="612"/>
      <c r="L8" s="612"/>
      <c r="M8" s="612"/>
      <c r="N8" s="612"/>
      <c r="O8" s="613"/>
      <c r="P8" s="92"/>
    </row>
    <row r="9" spans="1:16" ht="12" customHeight="1">
      <c r="A9" s="635" t="s">
        <v>1577</v>
      </c>
      <c r="B9" s="656" t="s">
        <v>1169</v>
      </c>
      <c r="C9" s="657"/>
      <c r="D9" s="658" t="s">
        <v>629</v>
      </c>
      <c r="E9" s="658"/>
      <c r="F9" s="659" t="s">
        <v>630</v>
      </c>
      <c r="G9" s="659"/>
      <c r="H9" s="659" t="s">
        <v>630</v>
      </c>
      <c r="I9" s="659"/>
      <c r="J9" s="604">
        <f>SUM(D10,F10,H10)</f>
        <v>0</v>
      </c>
      <c r="K9" s="652" t="s">
        <v>1167</v>
      </c>
      <c r="L9" s="604">
        <f>請求書!P39</f>
        <v>2000</v>
      </c>
      <c r="M9" s="652" t="s">
        <v>627</v>
      </c>
      <c r="N9" s="604">
        <f>J9*L9</f>
        <v>0</v>
      </c>
      <c r="O9" s="607" t="s">
        <v>1168</v>
      </c>
      <c r="P9" s="120"/>
    </row>
    <row r="10" spans="1:16" ht="61.5" customHeight="1">
      <c r="A10" s="636"/>
      <c r="B10" s="654" t="s">
        <v>478</v>
      </c>
      <c r="C10" s="655"/>
      <c r="D10" s="243">
        <f>入力シート!M83</f>
        <v>0</v>
      </c>
      <c r="E10" s="185" t="s">
        <v>1167</v>
      </c>
      <c r="F10" s="243">
        <f>入力シート!M84</f>
        <v>0</v>
      </c>
      <c r="G10" s="185" t="s">
        <v>1167</v>
      </c>
      <c r="H10" s="243">
        <f>入力シート!M85</f>
        <v>0</v>
      </c>
      <c r="I10" s="185" t="s">
        <v>1167</v>
      </c>
      <c r="J10" s="606"/>
      <c r="K10" s="653"/>
      <c r="L10" s="606"/>
      <c r="M10" s="653"/>
      <c r="N10" s="606"/>
      <c r="O10" s="609"/>
      <c r="P10" s="120"/>
    </row>
    <row r="11" spans="1:16" ht="12" customHeight="1">
      <c r="A11" s="636"/>
      <c r="B11" s="649" t="s">
        <v>626</v>
      </c>
      <c r="C11" s="639"/>
      <c r="D11" s="618">
        <f>入力シート!M86</f>
        <v>0</v>
      </c>
      <c r="E11" s="616" t="s">
        <v>1167</v>
      </c>
      <c r="F11" s="618">
        <f>入力シート!M87</f>
        <v>0</v>
      </c>
      <c r="G11" s="616" t="s">
        <v>1167</v>
      </c>
      <c r="H11" s="618">
        <f>入力シート!M88</f>
        <v>0</v>
      </c>
      <c r="I11" s="616" t="s">
        <v>1167</v>
      </c>
      <c r="J11" s="614">
        <f>SUM(D11,F11,H11)</f>
        <v>0</v>
      </c>
      <c r="K11" s="660" t="s">
        <v>1167</v>
      </c>
      <c r="L11" s="644" t="s">
        <v>631</v>
      </c>
      <c r="M11" s="645"/>
      <c r="N11" s="614" t="str">
        <f>IFERROR(J11*L12,"")</f>
        <v/>
      </c>
      <c r="O11" s="620" t="s">
        <v>1168</v>
      </c>
      <c r="P11" s="121"/>
    </row>
    <row r="12" spans="1:16" ht="61.5" customHeight="1" thickBot="1">
      <c r="A12" s="637"/>
      <c r="B12" s="650"/>
      <c r="C12" s="651"/>
      <c r="D12" s="619"/>
      <c r="E12" s="617"/>
      <c r="F12" s="619"/>
      <c r="G12" s="617"/>
      <c r="H12" s="619"/>
      <c r="I12" s="617"/>
      <c r="J12" s="615"/>
      <c r="K12" s="661"/>
      <c r="L12" s="244" t="str">
        <f>IF(請求書!P40="円","",請求書!P40)</f>
        <v/>
      </c>
      <c r="M12" s="187" t="s">
        <v>627</v>
      </c>
      <c r="N12" s="615"/>
      <c r="O12" s="621"/>
      <c r="P12" s="121"/>
    </row>
    <row r="13" spans="1:16" ht="12" customHeight="1">
      <c r="A13" s="669" t="s">
        <v>1639</v>
      </c>
      <c r="B13" s="656" t="s">
        <v>1169</v>
      </c>
      <c r="C13" s="657"/>
      <c r="D13" s="646" t="s">
        <v>632</v>
      </c>
      <c r="E13" s="647"/>
      <c r="F13" s="647"/>
      <c r="G13" s="647"/>
      <c r="H13" s="647"/>
      <c r="I13" s="648"/>
      <c r="J13" s="604">
        <f>SUM(D15,F14,H14)</f>
        <v>0</v>
      </c>
      <c r="K13" s="652" t="s">
        <v>1167</v>
      </c>
      <c r="L13" s="604">
        <f>請求書!P41</f>
        <v>2000</v>
      </c>
      <c r="M13" s="652" t="s">
        <v>627</v>
      </c>
      <c r="N13" s="604">
        <f>J13*L13</f>
        <v>0</v>
      </c>
      <c r="O13" s="607" t="s">
        <v>1168</v>
      </c>
      <c r="P13" s="121"/>
    </row>
    <row r="14" spans="1:16" ht="15" customHeight="1">
      <c r="A14" s="670"/>
      <c r="B14" s="638" t="s">
        <v>478</v>
      </c>
      <c r="C14" s="639"/>
      <c r="D14" s="642" t="s">
        <v>1173</v>
      </c>
      <c r="E14" s="643"/>
      <c r="F14" s="622">
        <f>入力シート!M90</f>
        <v>0</v>
      </c>
      <c r="G14" s="624" t="s">
        <v>1167</v>
      </c>
      <c r="H14" s="622">
        <f>入力シート!M91</f>
        <v>0</v>
      </c>
      <c r="I14" s="624" t="s">
        <v>1167</v>
      </c>
      <c r="J14" s="605"/>
      <c r="K14" s="672"/>
      <c r="L14" s="605"/>
      <c r="M14" s="672"/>
      <c r="N14" s="605"/>
      <c r="O14" s="608"/>
      <c r="P14" s="120"/>
    </row>
    <row r="15" spans="1:16" ht="45" customHeight="1">
      <c r="A15" s="670"/>
      <c r="B15" s="640"/>
      <c r="C15" s="641"/>
      <c r="D15" s="243">
        <f>入力シート!M89</f>
        <v>0</v>
      </c>
      <c r="E15" s="186" t="s">
        <v>1167</v>
      </c>
      <c r="F15" s="623"/>
      <c r="G15" s="625"/>
      <c r="H15" s="623"/>
      <c r="I15" s="625"/>
      <c r="J15" s="606"/>
      <c r="K15" s="653"/>
      <c r="L15" s="606"/>
      <c r="M15" s="653"/>
      <c r="N15" s="606"/>
      <c r="O15" s="609"/>
      <c r="P15" s="120"/>
    </row>
    <row r="16" spans="1:16" ht="12" customHeight="1">
      <c r="A16" s="670"/>
      <c r="B16" s="638" t="s">
        <v>626</v>
      </c>
      <c r="C16" s="639"/>
      <c r="D16" s="673" t="s">
        <v>1173</v>
      </c>
      <c r="E16" s="674"/>
      <c r="F16" s="618">
        <f>入力シート!M93</f>
        <v>0</v>
      </c>
      <c r="G16" s="616" t="s">
        <v>1167</v>
      </c>
      <c r="H16" s="618">
        <f>入力シート!M94</f>
        <v>0</v>
      </c>
      <c r="I16" s="616" t="s">
        <v>1167</v>
      </c>
      <c r="J16" s="614">
        <f>SUM(D17,F16,H16)</f>
        <v>0</v>
      </c>
      <c r="K16" s="660" t="s">
        <v>1167</v>
      </c>
      <c r="L16" s="644" t="s">
        <v>631</v>
      </c>
      <c r="M16" s="645"/>
      <c r="N16" s="614" t="str">
        <f>IFERROR(J16*L17,"")</f>
        <v/>
      </c>
      <c r="O16" s="620" t="s">
        <v>1168</v>
      </c>
      <c r="P16" s="121"/>
    </row>
    <row r="17" spans="1:16" ht="61.5" customHeight="1" thickBot="1">
      <c r="A17" s="671"/>
      <c r="B17" s="668"/>
      <c r="C17" s="651"/>
      <c r="D17" s="245">
        <f>入力シート!M92</f>
        <v>0</v>
      </c>
      <c r="E17" s="188" t="s">
        <v>1167</v>
      </c>
      <c r="F17" s="619"/>
      <c r="G17" s="617"/>
      <c r="H17" s="619"/>
      <c r="I17" s="617"/>
      <c r="J17" s="615"/>
      <c r="K17" s="661"/>
      <c r="L17" s="244" t="str">
        <f>IF(請求書!P42="円","",請求書!P42)</f>
        <v/>
      </c>
      <c r="M17" s="187" t="s">
        <v>627</v>
      </c>
      <c r="N17" s="615"/>
      <c r="O17" s="621"/>
      <c r="P17" s="121"/>
    </row>
    <row r="18" spans="1:16" ht="69" customHeight="1" thickBot="1">
      <c r="A18" s="664" t="s">
        <v>471</v>
      </c>
      <c r="B18" s="665"/>
      <c r="C18" s="665"/>
      <c r="D18" s="246">
        <f>SUM(D10,D11,D15,D17)</f>
        <v>0</v>
      </c>
      <c r="E18" s="189" t="s">
        <v>1167</v>
      </c>
      <c r="F18" s="246">
        <f>SUM(F10,F11,F14,F16)</f>
        <v>0</v>
      </c>
      <c r="G18" s="189" t="s">
        <v>1167</v>
      </c>
      <c r="H18" s="246">
        <f>SUM(H10,H11,H14,H16)</f>
        <v>0</v>
      </c>
      <c r="I18" s="189" t="s">
        <v>1167</v>
      </c>
      <c r="J18" s="246">
        <f>SUM(J9,J11,J13,J16)</f>
        <v>0</v>
      </c>
      <c r="K18" s="189" t="s">
        <v>1167</v>
      </c>
      <c r="L18" s="666"/>
      <c r="M18" s="667"/>
      <c r="N18" s="246">
        <f>SUM(N9,N11,N13,N16)</f>
        <v>0</v>
      </c>
      <c r="O18" s="190" t="s">
        <v>1168</v>
      </c>
      <c r="P18" s="122"/>
    </row>
    <row r="19" spans="1:16" ht="18" customHeight="1">
      <c r="A19" s="179"/>
      <c r="B19" s="179"/>
      <c r="C19" s="179"/>
      <c r="D19" s="180"/>
      <c r="E19" s="181"/>
      <c r="F19" s="180"/>
      <c r="G19" s="181"/>
      <c r="H19" s="180"/>
      <c r="I19" s="181"/>
      <c r="J19" s="180"/>
      <c r="K19" s="181"/>
      <c r="L19" s="179"/>
      <c r="M19" s="179"/>
      <c r="N19" s="180"/>
      <c r="O19" s="181"/>
      <c r="P19" s="122"/>
    </row>
    <row r="20" spans="1:16" ht="18" customHeight="1">
      <c r="A20" s="55"/>
      <c r="B20" s="55"/>
      <c r="C20" s="55"/>
      <c r="D20" s="55"/>
      <c r="E20" s="55"/>
      <c r="F20" s="55"/>
      <c r="G20" s="55"/>
      <c r="H20" s="55"/>
      <c r="I20" s="55"/>
      <c r="J20" s="55"/>
      <c r="K20" s="55"/>
      <c r="L20" s="55"/>
      <c r="M20" s="55"/>
      <c r="N20" s="55"/>
      <c r="O20" s="55"/>
      <c r="P20" s="55"/>
    </row>
    <row r="21" spans="1:16" ht="13.5" customHeight="1">
      <c r="A21" s="160"/>
      <c r="B21" s="161"/>
      <c r="C21" s="161"/>
      <c r="D21" s="162"/>
      <c r="E21" s="162"/>
      <c r="F21" s="162"/>
      <c r="G21" s="162"/>
      <c r="H21" s="163"/>
      <c r="I21" s="163"/>
      <c r="J21" s="163"/>
      <c r="K21" s="163"/>
      <c r="L21" s="163"/>
      <c r="M21" s="163"/>
      <c r="N21" s="163"/>
      <c r="O21" s="160"/>
    </row>
    <row r="22" spans="1:16" ht="18.75" customHeight="1">
      <c r="A22" s="593" t="s">
        <v>1133</v>
      </c>
      <c r="B22" s="593"/>
      <c r="C22" s="593"/>
      <c r="D22" s="593"/>
      <c r="E22" s="593"/>
      <c r="F22" s="593"/>
      <c r="G22" s="593"/>
      <c r="H22" s="593"/>
      <c r="I22" s="593"/>
      <c r="J22" s="593"/>
      <c r="K22" s="593"/>
      <c r="L22" s="593"/>
      <c r="M22" s="593"/>
      <c r="N22" s="593"/>
      <c r="O22" s="593"/>
    </row>
    <row r="23" spans="1:16" ht="13.5" customHeight="1">
      <c r="A23" s="116"/>
      <c r="B23" s="115"/>
      <c r="D23" s="115"/>
      <c r="E23" s="115"/>
      <c r="F23" s="115"/>
      <c r="G23" s="115"/>
      <c r="H23" s="115"/>
      <c r="I23" s="115"/>
      <c r="J23" s="115"/>
      <c r="K23" s="115"/>
      <c r="L23" s="115"/>
      <c r="M23" s="115"/>
      <c r="N23" s="115"/>
    </row>
    <row r="24" spans="1:16" ht="18.75" customHeight="1">
      <c r="A24" s="125" t="s">
        <v>1132</v>
      </c>
      <c r="B24" s="57" t="s">
        <v>1134</v>
      </c>
      <c r="D24" s="111"/>
      <c r="E24" s="111"/>
      <c r="F24" s="111"/>
      <c r="G24" s="111"/>
      <c r="H24" s="111"/>
      <c r="I24" s="111"/>
      <c r="J24" s="111"/>
      <c r="K24" s="111"/>
      <c r="L24" s="111"/>
      <c r="M24" s="111"/>
      <c r="N24" s="111"/>
    </row>
    <row r="25" spans="1:16" ht="18.75" customHeight="1">
      <c r="A25" s="126" t="s">
        <v>1132</v>
      </c>
      <c r="B25" s="129" t="s">
        <v>1634</v>
      </c>
      <c r="D25" s="111"/>
      <c r="E25" s="111"/>
      <c r="F25" s="111"/>
      <c r="G25" s="111"/>
      <c r="H25" s="111"/>
      <c r="I25" s="111"/>
      <c r="J25" s="111"/>
      <c r="K25" s="111"/>
      <c r="L25" s="111"/>
      <c r="M25" s="111"/>
      <c r="N25" s="111"/>
    </row>
    <row r="26" spans="1:16" ht="13.5" customHeight="1">
      <c r="A26" s="125"/>
      <c r="B26" s="57"/>
      <c r="D26" s="111"/>
      <c r="E26" s="111"/>
      <c r="F26" s="111"/>
      <c r="G26" s="111"/>
      <c r="H26" s="111"/>
      <c r="I26" s="111"/>
      <c r="J26" s="111"/>
      <c r="K26" s="111"/>
      <c r="L26" s="111"/>
      <c r="M26" s="111"/>
      <c r="N26" s="111"/>
    </row>
    <row r="27" spans="1:16" ht="13.5" customHeight="1">
      <c r="A27" s="164"/>
      <c r="B27" s="165"/>
      <c r="C27" s="166"/>
      <c r="D27" s="166"/>
      <c r="E27" s="166"/>
      <c r="F27" s="166"/>
      <c r="G27" s="166"/>
      <c r="H27" s="166"/>
      <c r="I27" s="166"/>
      <c r="J27" s="166"/>
      <c r="K27" s="166"/>
      <c r="L27" s="166"/>
      <c r="M27" s="166"/>
      <c r="N27" s="166"/>
      <c r="O27" s="164"/>
    </row>
    <row r="28" spans="1:16" ht="18" customHeight="1">
      <c r="A28" s="97"/>
      <c r="B28" s="182"/>
      <c r="C28" s="183"/>
      <c r="D28" s="183"/>
      <c r="E28" s="183"/>
      <c r="F28" s="183"/>
      <c r="G28" s="183"/>
      <c r="H28" s="183"/>
      <c r="I28" s="183"/>
      <c r="J28" s="183"/>
      <c r="K28" s="183"/>
      <c r="L28" s="183"/>
      <c r="M28" s="183"/>
      <c r="N28" s="183"/>
      <c r="O28" s="97"/>
    </row>
    <row r="29" spans="1:16" ht="18" customHeight="1" thickBot="1">
      <c r="B29" s="110"/>
      <c r="C29" s="111"/>
      <c r="D29" s="111"/>
      <c r="E29" s="111"/>
      <c r="F29" s="111"/>
      <c r="G29" s="111"/>
      <c r="H29" s="111"/>
      <c r="I29" s="111"/>
      <c r="J29" s="111"/>
      <c r="K29" s="111"/>
      <c r="L29" s="111"/>
      <c r="M29" s="111"/>
      <c r="N29" s="111"/>
    </row>
    <row r="30" spans="1:16" ht="36.75" customHeight="1" thickBot="1">
      <c r="B30" s="108"/>
      <c r="C30" s="600" t="s">
        <v>444</v>
      </c>
      <c r="D30" s="601"/>
      <c r="E30" s="591" t="str">
        <f ca="1">IFERROR(VLOOKUP(K31,INDIRECT('印刷等(編集しない)'!S13),'印刷等(編集しない)'!Q13,FALSE),"")</f>
        <v/>
      </c>
      <c r="F30" s="591"/>
      <c r="G30" s="591"/>
      <c r="H30" s="591"/>
      <c r="I30" s="591"/>
      <c r="J30" s="592"/>
      <c r="K30" s="594" t="s">
        <v>432</v>
      </c>
      <c r="L30" s="662"/>
      <c r="M30" s="595"/>
      <c r="N30" s="100"/>
    </row>
    <row r="31" spans="1:16" ht="36.75" customHeight="1" thickBot="1">
      <c r="C31" s="600" t="s">
        <v>445</v>
      </c>
      <c r="D31" s="601"/>
      <c r="E31" s="591" t="str">
        <f ca="1">IFERROR(VLOOKUP(K31,INDIRECT('印刷等(編集しない)'!S13),'印刷等(編集しない)'!R13,FALSE),"")</f>
        <v/>
      </c>
      <c r="F31" s="591"/>
      <c r="G31" s="591"/>
      <c r="H31" s="591"/>
      <c r="I31" s="591"/>
      <c r="J31" s="592"/>
      <c r="K31" s="598" t="str">
        <f>IF(入力シート!Q7="","",入力シート!Q7)</f>
        <v/>
      </c>
      <c r="L31" s="663"/>
      <c r="M31" s="599"/>
    </row>
    <row r="32" spans="1:16" ht="18.75" customHeight="1"/>
    <row r="33" ht="18.75" customHeight="1"/>
    <row r="34" ht="18.75" customHeight="1"/>
    <row r="35" ht="18.75" customHeight="1"/>
    <row r="36" ht="18.75" customHeight="1"/>
    <row r="37" ht="18.75" customHeight="1"/>
    <row r="38" ht="18.75" customHeight="1"/>
    <row r="39" ht="18.75" customHeight="1"/>
  </sheetData>
  <mergeCells count="69">
    <mergeCell ref="A18:C18"/>
    <mergeCell ref="L16:M16"/>
    <mergeCell ref="L18:M18"/>
    <mergeCell ref="B16:C17"/>
    <mergeCell ref="K16:K17"/>
    <mergeCell ref="A13:A17"/>
    <mergeCell ref="B13:C13"/>
    <mergeCell ref="J13:J15"/>
    <mergeCell ref="K13:K15"/>
    <mergeCell ref="L13:L15"/>
    <mergeCell ref="D16:E16"/>
    <mergeCell ref="M13:M15"/>
    <mergeCell ref="C30:D30"/>
    <mergeCell ref="E30:J30"/>
    <mergeCell ref="C31:D31"/>
    <mergeCell ref="E31:J31"/>
    <mergeCell ref="A22:O22"/>
    <mergeCell ref="K30:M30"/>
    <mergeCell ref="K31:M31"/>
    <mergeCell ref="L7:M8"/>
    <mergeCell ref="B14:C15"/>
    <mergeCell ref="D14:E14"/>
    <mergeCell ref="L11:M11"/>
    <mergeCell ref="D13:I13"/>
    <mergeCell ref="B11:C12"/>
    <mergeCell ref="M9:M10"/>
    <mergeCell ref="B10:C10"/>
    <mergeCell ref="B9:C9"/>
    <mergeCell ref="D9:E9"/>
    <mergeCell ref="F9:G9"/>
    <mergeCell ref="H11:H12"/>
    <mergeCell ref="K9:K10"/>
    <mergeCell ref="J11:J12"/>
    <mergeCell ref="K11:K12"/>
    <mergeCell ref="H9:I9"/>
    <mergeCell ref="A3:C3"/>
    <mergeCell ref="D11:D12"/>
    <mergeCell ref="F11:F12"/>
    <mergeCell ref="E11:E12"/>
    <mergeCell ref="G11:G12"/>
    <mergeCell ref="D7:K7"/>
    <mergeCell ref="D8:E8"/>
    <mergeCell ref="F8:G8"/>
    <mergeCell ref="H8:I8"/>
    <mergeCell ref="A7:C8"/>
    <mergeCell ref="J8:K8"/>
    <mergeCell ref="A9:A12"/>
    <mergeCell ref="N7:O8"/>
    <mergeCell ref="D3:O3"/>
    <mergeCell ref="J16:J17"/>
    <mergeCell ref="I16:I17"/>
    <mergeCell ref="G16:G17"/>
    <mergeCell ref="F16:F17"/>
    <mergeCell ref="H16:H17"/>
    <mergeCell ref="N11:N12"/>
    <mergeCell ref="O11:O12"/>
    <mergeCell ref="N16:N17"/>
    <mergeCell ref="O16:O17"/>
    <mergeCell ref="F14:F15"/>
    <mergeCell ref="G14:G15"/>
    <mergeCell ref="H14:H15"/>
    <mergeCell ref="I14:I15"/>
    <mergeCell ref="I11:I12"/>
    <mergeCell ref="N13:N15"/>
    <mergeCell ref="O13:O15"/>
    <mergeCell ref="J9:J10"/>
    <mergeCell ref="L9:L10"/>
    <mergeCell ref="N9:N10"/>
    <mergeCell ref="O9:O10"/>
  </mergeCells>
  <phoneticPr fontId="4"/>
  <printOptions horizontalCentered="1"/>
  <pageMargins left="0.39370078740157483" right="0.39370078740157483" top="0.39370078740157483" bottom="0.39370078740157483" header="0" footer="0.47244094488188981"/>
  <pageSetup paperSize="9" fitToWidth="0" fitToHeight="0" orientation="portrait" r:id="rId1"/>
  <headerFooter>
    <oddFooter>&amp;R&amp;"BIZ UDゴシック,標準"市処理：枚数　　　内容　　コード　　　　宛番&amp;"-,標準"　</oddFooter>
  </headerFooter>
  <colBreaks count="1" manualBreakCount="1">
    <brk id="15" max="1048575" man="1"/>
  </col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0EF39-8906-43C2-AC25-04849B2EB7D6}">
  <sheetPr codeName="Sheet13"/>
  <dimension ref="A1:BE163"/>
  <sheetViews>
    <sheetView zoomScale="80" zoomScaleNormal="80" workbookViewId="0">
      <pane xSplit="3" ySplit="3" topLeftCell="D4" activePane="bottomRight" state="frozen"/>
      <selection pane="topRight" activeCell="D1" sqref="D1"/>
      <selection pane="bottomLeft" activeCell="A4" sqref="A4"/>
      <selection pane="bottomRight" activeCell="G164" sqref="G164"/>
    </sheetView>
  </sheetViews>
  <sheetFormatPr defaultColWidth="8.625" defaultRowHeight="14.25"/>
  <cols>
    <col min="1" max="1" width="6" style="279" customWidth="1"/>
    <col min="2" max="2" width="6" style="280" customWidth="1"/>
    <col min="3" max="3" width="22.375" style="279" customWidth="1"/>
    <col min="4" max="4" width="8.625" style="281" customWidth="1"/>
    <col min="5" max="5" width="8.625" style="275" customWidth="1"/>
    <col min="6" max="6" width="8.625" style="274"/>
    <col min="7" max="7" width="11.625" style="274" customWidth="1"/>
    <col min="8" max="8" width="28.5" style="273" customWidth="1"/>
    <col min="9" max="9" width="8.625" style="274"/>
    <col min="10" max="10" width="12.375" style="274" customWidth="1"/>
    <col min="11" max="11" width="5.5" style="274" customWidth="1"/>
    <col min="12" max="12" width="29.125" style="274" customWidth="1"/>
    <col min="13" max="14" width="5.5" style="275" customWidth="1"/>
    <col min="15" max="16" width="5.875" style="275" customWidth="1"/>
    <col min="17" max="17" width="5.875" style="276" customWidth="1"/>
    <col min="18" max="18" width="5.875" style="275" customWidth="1"/>
    <col min="19" max="40" width="5.875" style="249" customWidth="1"/>
    <col min="41" max="43" width="8.625" style="249"/>
    <col min="44" max="44" width="42.125" style="249" customWidth="1"/>
    <col min="45" max="45" width="8.625" style="249" customWidth="1"/>
    <col min="46" max="47" width="5.875" style="249" customWidth="1"/>
    <col min="48" max="50" width="5.875" style="250" customWidth="1"/>
    <col min="51" max="51" width="20" style="249" customWidth="1"/>
    <col min="52" max="52" width="9.5" style="277" customWidth="1"/>
    <col min="53" max="53" width="22.75" style="278" customWidth="1"/>
    <col min="54" max="54" width="5.875" style="281" customWidth="1"/>
    <col min="55" max="16384" width="8.625" style="278"/>
  </cols>
  <sheetData>
    <row r="1" spans="1:57">
      <c r="A1" s="256"/>
      <c r="B1" s="257" t="s">
        <v>1180</v>
      </c>
      <c r="C1" s="258"/>
      <c r="D1" s="258"/>
      <c r="E1" s="258"/>
      <c r="F1" s="258"/>
      <c r="G1" s="256"/>
      <c r="R1" s="275" t="s">
        <v>991</v>
      </c>
      <c r="AT1" s="295"/>
      <c r="AU1" s="294"/>
      <c r="AV1" s="294"/>
      <c r="AW1" s="294"/>
      <c r="AX1" s="294"/>
    </row>
    <row r="2" spans="1:57">
      <c r="A2" s="256"/>
      <c r="B2" s="256"/>
      <c r="C2" s="256"/>
      <c r="D2" s="256"/>
      <c r="E2" s="256"/>
      <c r="F2" s="256"/>
      <c r="G2" s="256"/>
      <c r="H2" s="256"/>
      <c r="I2" s="256"/>
      <c r="J2" s="256"/>
      <c r="K2" s="256"/>
      <c r="L2" s="256"/>
      <c r="M2" s="256"/>
      <c r="N2" s="256"/>
      <c r="O2" s="324">
        <f>COLUMN()-1</f>
        <v>14</v>
      </c>
      <c r="P2" s="324">
        <f t="shared" ref="P2:BC2" si="0">COLUMN()-1</f>
        <v>15</v>
      </c>
      <c r="Q2" s="324">
        <f t="shared" si="0"/>
        <v>16</v>
      </c>
      <c r="R2" s="324">
        <f t="shared" si="0"/>
        <v>17</v>
      </c>
      <c r="S2" s="324">
        <f t="shared" si="0"/>
        <v>18</v>
      </c>
      <c r="T2" s="324">
        <f t="shared" si="0"/>
        <v>19</v>
      </c>
      <c r="U2" s="324">
        <f t="shared" si="0"/>
        <v>20</v>
      </c>
      <c r="V2" s="324">
        <f t="shared" si="0"/>
        <v>21</v>
      </c>
      <c r="W2" s="324">
        <f t="shared" si="0"/>
        <v>22</v>
      </c>
      <c r="X2" s="324">
        <f t="shared" si="0"/>
        <v>23</v>
      </c>
      <c r="Y2" s="324">
        <f t="shared" si="0"/>
        <v>24</v>
      </c>
      <c r="Z2" s="324">
        <f t="shared" si="0"/>
        <v>25</v>
      </c>
      <c r="AA2" s="324">
        <f t="shared" si="0"/>
        <v>26</v>
      </c>
      <c r="AB2" s="324">
        <f t="shared" si="0"/>
        <v>27</v>
      </c>
      <c r="AC2" s="324">
        <f t="shared" si="0"/>
        <v>28</v>
      </c>
      <c r="AD2" s="324">
        <f t="shared" si="0"/>
        <v>29</v>
      </c>
      <c r="AE2" s="324">
        <f t="shared" si="0"/>
        <v>30</v>
      </c>
      <c r="AF2" s="324">
        <f t="shared" si="0"/>
        <v>31</v>
      </c>
      <c r="AG2" s="324">
        <f t="shared" si="0"/>
        <v>32</v>
      </c>
      <c r="AH2" s="324">
        <f t="shared" si="0"/>
        <v>33</v>
      </c>
      <c r="AI2" s="324">
        <f t="shared" si="0"/>
        <v>34</v>
      </c>
      <c r="AJ2" s="324">
        <f t="shared" si="0"/>
        <v>35</v>
      </c>
      <c r="AK2" s="324">
        <f t="shared" si="0"/>
        <v>36</v>
      </c>
      <c r="AL2" s="324">
        <f t="shared" si="0"/>
        <v>37</v>
      </c>
      <c r="AM2" s="324">
        <f t="shared" si="0"/>
        <v>38</v>
      </c>
      <c r="AN2" s="324">
        <f t="shared" si="0"/>
        <v>39</v>
      </c>
      <c r="AO2" s="324">
        <f t="shared" si="0"/>
        <v>40</v>
      </c>
      <c r="AP2" s="324">
        <f t="shared" si="0"/>
        <v>41</v>
      </c>
      <c r="AQ2" s="324">
        <f t="shared" si="0"/>
        <v>42</v>
      </c>
      <c r="AR2" s="324">
        <f t="shared" si="0"/>
        <v>43</v>
      </c>
      <c r="AS2" s="324">
        <f t="shared" si="0"/>
        <v>44</v>
      </c>
      <c r="AT2" s="324">
        <f t="shared" si="0"/>
        <v>45</v>
      </c>
      <c r="AU2" s="324">
        <f t="shared" si="0"/>
        <v>46</v>
      </c>
      <c r="AV2" s="324">
        <f t="shared" si="0"/>
        <v>47</v>
      </c>
      <c r="AW2" s="324">
        <f t="shared" si="0"/>
        <v>48</v>
      </c>
      <c r="AX2" s="324">
        <f t="shared" si="0"/>
        <v>49</v>
      </c>
      <c r="AY2" s="324">
        <f t="shared" si="0"/>
        <v>50</v>
      </c>
      <c r="AZ2" s="324">
        <f t="shared" si="0"/>
        <v>51</v>
      </c>
      <c r="BA2" s="324">
        <f t="shared" si="0"/>
        <v>52</v>
      </c>
      <c r="BB2" s="324">
        <f t="shared" si="0"/>
        <v>53</v>
      </c>
      <c r="BC2" s="324">
        <f t="shared" si="0"/>
        <v>54</v>
      </c>
    </row>
    <row r="3" spans="1:57" s="284" customFormat="1" ht="129.75">
      <c r="A3" s="259" t="s">
        <v>1181</v>
      </c>
      <c r="B3" s="282" t="s">
        <v>652</v>
      </c>
      <c r="C3" s="259" t="s">
        <v>653</v>
      </c>
      <c r="D3" s="259" t="s">
        <v>654</v>
      </c>
      <c r="E3" s="260" t="s">
        <v>11</v>
      </c>
      <c r="F3" s="260" t="s">
        <v>251</v>
      </c>
      <c r="G3" s="259" t="s">
        <v>655</v>
      </c>
      <c r="H3" s="260" t="s">
        <v>755</v>
      </c>
      <c r="I3" s="259" t="s">
        <v>756</v>
      </c>
      <c r="J3" s="260" t="s">
        <v>757</v>
      </c>
      <c r="K3" s="260" t="s">
        <v>758</v>
      </c>
      <c r="L3" s="261" t="s">
        <v>799</v>
      </c>
      <c r="M3" s="260" t="s">
        <v>800</v>
      </c>
      <c r="N3" s="260" t="s">
        <v>801</v>
      </c>
      <c r="O3" s="297" t="s">
        <v>254</v>
      </c>
      <c r="P3" s="297" t="s">
        <v>255</v>
      </c>
      <c r="Q3" s="297" t="s">
        <v>901</v>
      </c>
      <c r="R3" s="297" t="s">
        <v>256</v>
      </c>
      <c r="S3" s="297" t="s">
        <v>902</v>
      </c>
      <c r="T3" s="297" t="s">
        <v>257</v>
      </c>
      <c r="U3" s="297" t="s">
        <v>258</v>
      </c>
      <c r="V3" s="297" t="s">
        <v>259</v>
      </c>
      <c r="W3" s="297" t="s">
        <v>1501</v>
      </c>
      <c r="X3" s="297" t="s">
        <v>1502</v>
      </c>
      <c r="Y3" s="297" t="s">
        <v>1503</v>
      </c>
      <c r="Z3" s="297" t="s">
        <v>260</v>
      </c>
      <c r="AA3" s="297" t="s">
        <v>261</v>
      </c>
      <c r="AB3" s="297" t="s">
        <v>262</v>
      </c>
      <c r="AC3" s="297" t="s">
        <v>1506</v>
      </c>
      <c r="AD3" s="297" t="s">
        <v>1507</v>
      </c>
      <c r="AE3" s="297" t="s">
        <v>1508</v>
      </c>
      <c r="AF3" s="297" t="s">
        <v>1509</v>
      </c>
      <c r="AG3" s="297" t="s">
        <v>263</v>
      </c>
      <c r="AH3" s="297" t="s">
        <v>1504</v>
      </c>
      <c r="AI3" s="297" t="s">
        <v>905</v>
      </c>
      <c r="AJ3" s="297" t="s">
        <v>1512</v>
      </c>
      <c r="AK3" s="298" t="s">
        <v>1505</v>
      </c>
      <c r="AL3" s="298" t="s">
        <v>1510</v>
      </c>
      <c r="AM3" s="297" t="s">
        <v>1511</v>
      </c>
      <c r="AN3" s="297" t="s">
        <v>906</v>
      </c>
      <c r="AO3" s="262" t="s">
        <v>1513</v>
      </c>
      <c r="AP3" s="263" t="s">
        <v>908</v>
      </c>
      <c r="AQ3" s="263" t="s">
        <v>250</v>
      </c>
      <c r="AR3" s="336" t="s">
        <v>909</v>
      </c>
      <c r="AS3" s="283" t="s">
        <v>1573</v>
      </c>
      <c r="AT3" s="296" t="s">
        <v>1604</v>
      </c>
      <c r="AU3" s="296" t="s">
        <v>1605</v>
      </c>
      <c r="AV3" s="296" t="s">
        <v>1606</v>
      </c>
      <c r="AW3" s="296" t="s">
        <v>1607</v>
      </c>
      <c r="AX3" s="296" t="s">
        <v>1608</v>
      </c>
      <c r="AY3" s="269" t="s">
        <v>915</v>
      </c>
      <c r="AZ3" s="269" t="s">
        <v>927</v>
      </c>
      <c r="BA3" s="337" t="s">
        <v>1709</v>
      </c>
      <c r="BB3" s="329" t="s">
        <v>1635</v>
      </c>
      <c r="BC3" s="349" t="s">
        <v>1936</v>
      </c>
      <c r="BD3" s="350" t="s">
        <v>1964</v>
      </c>
      <c r="BE3" s="350" t="s">
        <v>1965</v>
      </c>
    </row>
    <row r="4" spans="1:57" s="284" customFormat="1" ht="48">
      <c r="A4" s="264">
        <v>1</v>
      </c>
      <c r="B4" s="265" t="s">
        <v>625</v>
      </c>
      <c r="C4" s="261" t="s">
        <v>1182</v>
      </c>
      <c r="D4" s="261" t="s">
        <v>1183</v>
      </c>
      <c r="E4" s="266" t="s">
        <v>10</v>
      </c>
      <c r="F4" s="266" t="s">
        <v>1184</v>
      </c>
      <c r="G4" s="335" t="s">
        <v>1655</v>
      </c>
      <c r="H4" s="260" t="s">
        <v>765</v>
      </c>
      <c r="I4" s="266" t="s">
        <v>766</v>
      </c>
      <c r="J4" s="268"/>
      <c r="K4" s="268"/>
      <c r="L4" s="261" t="s">
        <v>817</v>
      </c>
      <c r="M4" s="268" t="s">
        <v>817</v>
      </c>
      <c r="N4" s="268" t="s">
        <v>818</v>
      </c>
      <c r="O4" s="269" t="s">
        <v>0</v>
      </c>
      <c r="P4" s="269" t="s">
        <v>0</v>
      </c>
      <c r="Q4" s="269" t="s">
        <v>0</v>
      </c>
      <c r="R4" s="269" t="s">
        <v>0</v>
      </c>
      <c r="S4" s="269" t="s">
        <v>0</v>
      </c>
      <c r="T4" s="269" t="s">
        <v>0</v>
      </c>
      <c r="U4" s="269" t="s">
        <v>0</v>
      </c>
      <c r="V4" s="269" t="s">
        <v>0</v>
      </c>
      <c r="W4" s="269" t="s">
        <v>0</v>
      </c>
      <c r="X4" s="269" t="s">
        <v>0</v>
      </c>
      <c r="Y4" s="269" t="s">
        <v>0</v>
      </c>
      <c r="Z4" s="269" t="s">
        <v>0</v>
      </c>
      <c r="AA4" s="269" t="s">
        <v>0</v>
      </c>
      <c r="AB4" s="269" t="s">
        <v>0</v>
      </c>
      <c r="AC4" s="269" t="s">
        <v>903</v>
      </c>
      <c r="AD4" s="269" t="s">
        <v>0</v>
      </c>
      <c r="AE4" s="269" t="s">
        <v>0</v>
      </c>
      <c r="AF4" s="269" t="s">
        <v>0</v>
      </c>
      <c r="AG4" s="269" t="s">
        <v>0</v>
      </c>
      <c r="AH4" s="269" t="s">
        <v>0</v>
      </c>
      <c r="AI4" s="269" t="s">
        <v>903</v>
      </c>
      <c r="AJ4" s="269" t="s">
        <v>903</v>
      </c>
      <c r="AK4" s="269" t="s">
        <v>903</v>
      </c>
      <c r="AL4" s="269" t="s">
        <v>903</v>
      </c>
      <c r="AM4" s="269" t="s">
        <v>903</v>
      </c>
      <c r="AN4" s="269" t="s">
        <v>903</v>
      </c>
      <c r="AO4" s="285" t="s">
        <v>1514</v>
      </c>
      <c r="AP4" s="269" t="s">
        <v>141</v>
      </c>
      <c r="AQ4" s="270" t="s">
        <v>143</v>
      </c>
      <c r="AR4" s="271" t="s">
        <v>1722</v>
      </c>
      <c r="AS4" s="293" t="s">
        <v>141</v>
      </c>
      <c r="AT4" s="272" t="str">
        <f>IF(COUNTIF(O4:AD4,"○")+COUNTIF(AI4:AK4,"○")&gt;0,"○","×")</f>
        <v>○</v>
      </c>
      <c r="AU4" s="272" t="str">
        <f>AG4</f>
        <v>×</v>
      </c>
      <c r="AV4" s="272" t="str">
        <f t="shared" ref="AV4:AV35" si="1">IF(COUNTIF(AL4:AM4,"○")&gt;0,"○","×")</f>
        <v>○</v>
      </c>
      <c r="AW4" s="272" t="str">
        <f>AN4</f>
        <v>○</v>
      </c>
      <c r="AX4" s="272" t="str">
        <f t="shared" ref="AX4:AX35" si="2">IF(COUNTIF(AE4:AF4,"○")&gt;0,"○","×")</f>
        <v>×</v>
      </c>
      <c r="AY4" s="260" t="s">
        <v>765</v>
      </c>
      <c r="AZ4" s="260"/>
      <c r="BA4" s="287" t="s">
        <v>1723</v>
      </c>
      <c r="BB4" s="293" t="str">
        <f t="shared" ref="BB4:BB35" si="3">IF(COUNTIF(AJ4:AK4,"○")&gt;0,"○","×")</f>
        <v>○</v>
      </c>
      <c r="BC4" s="284" t="s">
        <v>1937</v>
      </c>
      <c r="BD4" s="350" t="str">
        <f>IF(COUNTIF(O4:AD4,"○")&gt;0,"○", "×")</f>
        <v>○</v>
      </c>
      <c r="BE4" s="350" t="str">
        <f>IF(COUNTIF(AI4:AN4,"○")&gt;0,"○", "×")</f>
        <v>○</v>
      </c>
    </row>
    <row r="5" spans="1:57" s="284" customFormat="1" ht="24">
      <c r="A5" s="264">
        <v>2</v>
      </c>
      <c r="B5" s="265" t="s">
        <v>481</v>
      </c>
      <c r="C5" s="261" t="s">
        <v>692</v>
      </c>
      <c r="D5" s="261" t="s">
        <v>44</v>
      </c>
      <c r="E5" s="266" t="s">
        <v>9</v>
      </c>
      <c r="F5" s="266" t="s">
        <v>1185</v>
      </c>
      <c r="G5" s="335" t="s">
        <v>1656</v>
      </c>
      <c r="H5" s="260" t="s">
        <v>1986</v>
      </c>
      <c r="I5" s="266" t="s">
        <v>282</v>
      </c>
      <c r="J5" s="268"/>
      <c r="K5" s="268"/>
      <c r="L5" s="261" t="s">
        <v>249</v>
      </c>
      <c r="M5" s="268" t="s">
        <v>249</v>
      </c>
      <c r="N5" s="268" t="s">
        <v>839</v>
      </c>
      <c r="O5" s="269" t="s">
        <v>903</v>
      </c>
      <c r="P5" s="269" t="s">
        <v>903</v>
      </c>
      <c r="Q5" s="269" t="s">
        <v>903</v>
      </c>
      <c r="R5" s="269" t="s">
        <v>903</v>
      </c>
      <c r="S5" s="269" t="s">
        <v>903</v>
      </c>
      <c r="T5" s="269" t="s">
        <v>903</v>
      </c>
      <c r="U5" s="269" t="s">
        <v>903</v>
      </c>
      <c r="V5" s="269" t="s">
        <v>903</v>
      </c>
      <c r="W5" s="269" t="s">
        <v>903</v>
      </c>
      <c r="X5" s="269" t="s">
        <v>0</v>
      </c>
      <c r="Y5" s="269" t="s">
        <v>0</v>
      </c>
      <c r="Z5" s="269" t="s">
        <v>903</v>
      </c>
      <c r="AA5" s="269" t="s">
        <v>903</v>
      </c>
      <c r="AB5" s="269" t="s">
        <v>903</v>
      </c>
      <c r="AC5" s="269" t="s">
        <v>903</v>
      </c>
      <c r="AD5" s="269" t="s">
        <v>0</v>
      </c>
      <c r="AE5" s="269" t="s">
        <v>903</v>
      </c>
      <c r="AF5" s="269" t="s">
        <v>903</v>
      </c>
      <c r="AG5" s="269" t="s">
        <v>903</v>
      </c>
      <c r="AH5" s="269" t="s">
        <v>0</v>
      </c>
      <c r="AI5" s="269" t="s">
        <v>0</v>
      </c>
      <c r="AJ5" s="269" t="s">
        <v>0</v>
      </c>
      <c r="AK5" s="269" t="s">
        <v>0</v>
      </c>
      <c r="AL5" s="269" t="s">
        <v>0</v>
      </c>
      <c r="AM5" s="269" t="s">
        <v>0</v>
      </c>
      <c r="AN5" s="269" t="s">
        <v>0</v>
      </c>
      <c r="AO5" s="285" t="s">
        <v>1515</v>
      </c>
      <c r="AP5" s="269" t="s">
        <v>3</v>
      </c>
      <c r="AQ5" s="270"/>
      <c r="AR5" s="271" t="s">
        <v>1912</v>
      </c>
      <c r="AS5" s="293" t="s">
        <v>141</v>
      </c>
      <c r="AT5" s="272" t="str">
        <f t="shared" ref="AT5:AT35" si="4">IF(COUNTIF(O5:AD5,"○")+COUNTIF(AI5:AK5,"○")&gt;0,"○","×")</f>
        <v>○</v>
      </c>
      <c r="AU5" s="272" t="str">
        <f t="shared" ref="AU5:AU35" si="5">AG5</f>
        <v>○</v>
      </c>
      <c r="AV5" s="272" t="str">
        <f t="shared" si="1"/>
        <v>×</v>
      </c>
      <c r="AW5" s="272" t="str">
        <f t="shared" ref="AW5:AW68" si="6">AN5</f>
        <v>×</v>
      </c>
      <c r="AX5" s="272" t="str">
        <f t="shared" si="2"/>
        <v>○</v>
      </c>
      <c r="AY5" s="260" t="s">
        <v>1986</v>
      </c>
      <c r="AZ5" s="260"/>
      <c r="BA5" s="287" t="s">
        <v>1804</v>
      </c>
      <c r="BB5" s="293" t="str">
        <f t="shared" si="3"/>
        <v>×</v>
      </c>
      <c r="BD5" s="350" t="str">
        <f t="shared" ref="BD5:BD68" si="7">IF(COUNTIF(O5:AD5,"○")&gt;0,"○", "×")</f>
        <v>○</v>
      </c>
      <c r="BE5" s="350" t="str">
        <f t="shared" ref="BE5:BE10" si="8">IF(COUNTIF(AI5:AN5,"○")&gt;0,"○", "×")</f>
        <v>×</v>
      </c>
    </row>
    <row r="6" spans="1:57" s="284" customFormat="1" ht="60">
      <c r="A6" s="264">
        <v>3</v>
      </c>
      <c r="B6" s="265" t="s">
        <v>482</v>
      </c>
      <c r="C6" s="351" t="s">
        <v>693</v>
      </c>
      <c r="D6" s="261" t="s">
        <v>12</v>
      </c>
      <c r="E6" s="266" t="s">
        <v>9</v>
      </c>
      <c r="F6" s="266" t="s">
        <v>1186</v>
      </c>
      <c r="G6" s="335" t="s">
        <v>1657</v>
      </c>
      <c r="H6" s="260" t="s">
        <v>1187</v>
      </c>
      <c r="I6" s="266" t="s">
        <v>283</v>
      </c>
      <c r="J6" s="268"/>
      <c r="K6" s="268"/>
      <c r="L6" s="261" t="s">
        <v>840</v>
      </c>
      <c r="M6" s="268" t="s">
        <v>840</v>
      </c>
      <c r="N6" s="268" t="s">
        <v>1451</v>
      </c>
      <c r="O6" s="269" t="s">
        <v>0</v>
      </c>
      <c r="P6" s="269" t="s">
        <v>0</v>
      </c>
      <c r="Q6" s="269" t="s">
        <v>0</v>
      </c>
      <c r="R6" s="269" t="s">
        <v>0</v>
      </c>
      <c r="S6" s="269" t="s">
        <v>0</v>
      </c>
      <c r="T6" s="269" t="s">
        <v>0</v>
      </c>
      <c r="U6" s="269" t="s">
        <v>0</v>
      </c>
      <c r="V6" s="269" t="s">
        <v>0</v>
      </c>
      <c r="W6" s="269" t="s">
        <v>0</v>
      </c>
      <c r="X6" s="269" t="s">
        <v>0</v>
      </c>
      <c r="Y6" s="269" t="s">
        <v>0</v>
      </c>
      <c r="Z6" s="269" t="s">
        <v>0</v>
      </c>
      <c r="AA6" s="269" t="s">
        <v>0</v>
      </c>
      <c r="AB6" s="269" t="s">
        <v>0</v>
      </c>
      <c r="AC6" s="269" t="s">
        <v>0</v>
      </c>
      <c r="AD6" s="269" t="s">
        <v>0</v>
      </c>
      <c r="AE6" s="269" t="s">
        <v>0</v>
      </c>
      <c r="AF6" s="269" t="s">
        <v>0</v>
      </c>
      <c r="AG6" s="269" t="s">
        <v>0</v>
      </c>
      <c r="AH6" s="269" t="s">
        <v>0</v>
      </c>
      <c r="AI6" s="269" t="s">
        <v>903</v>
      </c>
      <c r="AJ6" s="269" t="s">
        <v>0</v>
      </c>
      <c r="AK6" s="269" t="s">
        <v>903</v>
      </c>
      <c r="AL6" s="269" t="s">
        <v>903</v>
      </c>
      <c r="AM6" s="269" t="s">
        <v>903</v>
      </c>
      <c r="AN6" s="269" t="s">
        <v>903</v>
      </c>
      <c r="AO6" s="285" t="s">
        <v>1967</v>
      </c>
      <c r="AP6" s="269" t="s">
        <v>3</v>
      </c>
      <c r="AQ6" s="270"/>
      <c r="AR6" s="271" t="s">
        <v>1805</v>
      </c>
      <c r="AS6" s="293" t="s">
        <v>3</v>
      </c>
      <c r="AT6" s="272" t="str">
        <f t="shared" si="4"/>
        <v>○</v>
      </c>
      <c r="AU6" s="272" t="str">
        <f t="shared" si="5"/>
        <v>×</v>
      </c>
      <c r="AV6" s="272" t="str">
        <f t="shared" si="1"/>
        <v>○</v>
      </c>
      <c r="AW6" s="272" t="str">
        <f t="shared" si="6"/>
        <v>○</v>
      </c>
      <c r="AX6" s="272" t="str">
        <f t="shared" si="2"/>
        <v>×</v>
      </c>
      <c r="AY6" s="260" t="s">
        <v>1187</v>
      </c>
      <c r="AZ6" s="260"/>
      <c r="BA6" s="287" t="s">
        <v>1806</v>
      </c>
      <c r="BB6" s="293" t="str">
        <f t="shared" si="3"/>
        <v>○</v>
      </c>
      <c r="BD6" s="350"/>
      <c r="BE6" s="350"/>
    </row>
    <row r="7" spans="1:57" s="284" customFormat="1" ht="12">
      <c r="A7" s="264">
        <v>4</v>
      </c>
      <c r="B7" s="265" t="s">
        <v>483</v>
      </c>
      <c r="C7" s="261" t="s">
        <v>670</v>
      </c>
      <c r="D7" s="261" t="s">
        <v>13</v>
      </c>
      <c r="E7" s="266" t="s">
        <v>10</v>
      </c>
      <c r="F7" s="266" t="s">
        <v>1188</v>
      </c>
      <c r="G7" s="335" t="s">
        <v>1241</v>
      </c>
      <c r="H7" s="260" t="s">
        <v>379</v>
      </c>
      <c r="I7" s="266" t="s">
        <v>284</v>
      </c>
      <c r="J7" s="268"/>
      <c r="K7" s="268"/>
      <c r="L7" s="261" t="s">
        <v>275</v>
      </c>
      <c r="M7" s="268" t="s">
        <v>275</v>
      </c>
      <c r="N7" s="268" t="s">
        <v>819</v>
      </c>
      <c r="O7" s="269" t="s">
        <v>903</v>
      </c>
      <c r="P7" s="269" t="s">
        <v>0</v>
      </c>
      <c r="Q7" s="269" t="s">
        <v>903</v>
      </c>
      <c r="R7" s="269" t="s">
        <v>903</v>
      </c>
      <c r="S7" s="269" t="s">
        <v>903</v>
      </c>
      <c r="T7" s="269" t="s">
        <v>0</v>
      </c>
      <c r="U7" s="269" t="s">
        <v>0</v>
      </c>
      <c r="V7" s="269" t="s">
        <v>903</v>
      </c>
      <c r="W7" s="269" t="s">
        <v>903</v>
      </c>
      <c r="X7" s="269" t="s">
        <v>903</v>
      </c>
      <c r="Y7" s="269" t="s">
        <v>903</v>
      </c>
      <c r="Z7" s="269" t="s">
        <v>903</v>
      </c>
      <c r="AA7" s="269" t="s">
        <v>903</v>
      </c>
      <c r="AB7" s="269" t="s">
        <v>903</v>
      </c>
      <c r="AC7" s="269" t="s">
        <v>903</v>
      </c>
      <c r="AD7" s="269" t="s">
        <v>0</v>
      </c>
      <c r="AE7" s="269" t="s">
        <v>903</v>
      </c>
      <c r="AF7" s="269" t="s">
        <v>0</v>
      </c>
      <c r="AG7" s="269" t="s">
        <v>903</v>
      </c>
      <c r="AH7" s="269" t="s">
        <v>0</v>
      </c>
      <c r="AI7" s="269" t="s">
        <v>903</v>
      </c>
      <c r="AJ7" s="269" t="s">
        <v>903</v>
      </c>
      <c r="AK7" s="269" t="s">
        <v>903</v>
      </c>
      <c r="AL7" s="269" t="s">
        <v>903</v>
      </c>
      <c r="AM7" s="269" t="s">
        <v>903</v>
      </c>
      <c r="AN7" s="269" t="s">
        <v>903</v>
      </c>
      <c r="AO7" s="285"/>
      <c r="AP7" s="269" t="s">
        <v>141</v>
      </c>
      <c r="AQ7" s="270" t="s">
        <v>143</v>
      </c>
      <c r="AR7" s="271" t="s">
        <v>1724</v>
      </c>
      <c r="AS7" s="293" t="s">
        <v>141</v>
      </c>
      <c r="AT7" s="272" t="str">
        <f t="shared" si="4"/>
        <v>○</v>
      </c>
      <c r="AU7" s="272" t="str">
        <f t="shared" si="5"/>
        <v>○</v>
      </c>
      <c r="AV7" s="272" t="str">
        <f t="shared" si="1"/>
        <v>○</v>
      </c>
      <c r="AW7" s="272" t="str">
        <f t="shared" si="6"/>
        <v>○</v>
      </c>
      <c r="AX7" s="272" t="str">
        <f t="shared" si="2"/>
        <v>○</v>
      </c>
      <c r="AY7" s="260" t="s">
        <v>379</v>
      </c>
      <c r="AZ7" s="260"/>
      <c r="BA7" s="287" t="s">
        <v>1725</v>
      </c>
      <c r="BB7" s="293" t="str">
        <f t="shared" si="3"/>
        <v>○</v>
      </c>
      <c r="BC7" s="284" t="s">
        <v>1937</v>
      </c>
      <c r="BD7" s="350" t="str">
        <f t="shared" si="7"/>
        <v>○</v>
      </c>
      <c r="BE7" s="350" t="str">
        <f t="shared" si="8"/>
        <v>○</v>
      </c>
    </row>
    <row r="8" spans="1:57" s="284" customFormat="1" ht="12">
      <c r="A8" s="264">
        <v>5</v>
      </c>
      <c r="B8" s="265" t="s">
        <v>1644</v>
      </c>
      <c r="C8" s="261" t="s">
        <v>1641</v>
      </c>
      <c r="D8" s="261" t="s">
        <v>1642</v>
      </c>
      <c r="E8" s="266" t="s">
        <v>9</v>
      </c>
      <c r="F8" s="266" t="s">
        <v>1310</v>
      </c>
      <c r="G8" s="335" t="s">
        <v>1658</v>
      </c>
      <c r="H8" s="260" t="s">
        <v>203</v>
      </c>
      <c r="I8" s="266" t="s">
        <v>321</v>
      </c>
      <c r="J8" s="268"/>
      <c r="K8" s="268"/>
      <c r="L8" s="261" t="s">
        <v>1311</v>
      </c>
      <c r="M8" s="268" t="s">
        <v>1311</v>
      </c>
      <c r="N8" s="268" t="s">
        <v>1473</v>
      </c>
      <c r="O8" s="269" t="s">
        <v>903</v>
      </c>
      <c r="P8" s="269" t="s">
        <v>903</v>
      </c>
      <c r="Q8" s="269" t="s">
        <v>903</v>
      </c>
      <c r="R8" s="269" t="s">
        <v>903</v>
      </c>
      <c r="S8" s="269" t="s">
        <v>903</v>
      </c>
      <c r="T8" s="269" t="s">
        <v>903</v>
      </c>
      <c r="U8" s="269" t="s">
        <v>903</v>
      </c>
      <c r="V8" s="269" t="s">
        <v>903</v>
      </c>
      <c r="W8" s="269" t="s">
        <v>903</v>
      </c>
      <c r="X8" s="269" t="s">
        <v>0</v>
      </c>
      <c r="Y8" s="269" t="s">
        <v>0</v>
      </c>
      <c r="Z8" s="269" t="s">
        <v>903</v>
      </c>
      <c r="AA8" s="269" t="s">
        <v>903</v>
      </c>
      <c r="AB8" s="269" t="s">
        <v>903</v>
      </c>
      <c r="AC8" s="269" t="s">
        <v>903</v>
      </c>
      <c r="AD8" s="269" t="s">
        <v>0</v>
      </c>
      <c r="AE8" s="269" t="s">
        <v>903</v>
      </c>
      <c r="AF8" s="269" t="s">
        <v>903</v>
      </c>
      <c r="AG8" s="269" t="s">
        <v>903</v>
      </c>
      <c r="AH8" s="269" t="s">
        <v>0</v>
      </c>
      <c r="AI8" s="269" t="s">
        <v>0</v>
      </c>
      <c r="AJ8" s="269" t="s">
        <v>0</v>
      </c>
      <c r="AK8" s="269" t="s">
        <v>0</v>
      </c>
      <c r="AL8" s="269" t="s">
        <v>0</v>
      </c>
      <c r="AM8" s="269" t="s">
        <v>0</v>
      </c>
      <c r="AN8" s="269" t="s">
        <v>0</v>
      </c>
      <c r="AO8" s="285"/>
      <c r="AP8" s="269" t="s">
        <v>3</v>
      </c>
      <c r="AQ8" s="270"/>
      <c r="AR8" s="271" t="s">
        <v>1911</v>
      </c>
      <c r="AS8" s="293" t="s">
        <v>3</v>
      </c>
      <c r="AT8" s="272" t="str">
        <f t="shared" si="4"/>
        <v>○</v>
      </c>
      <c r="AU8" s="272" t="str">
        <f t="shared" si="5"/>
        <v>○</v>
      </c>
      <c r="AV8" s="272" t="str">
        <f t="shared" si="1"/>
        <v>×</v>
      </c>
      <c r="AW8" s="272" t="str">
        <f t="shared" si="6"/>
        <v>×</v>
      </c>
      <c r="AX8" s="272" t="str">
        <f t="shared" si="2"/>
        <v>○</v>
      </c>
      <c r="AY8" s="260" t="s">
        <v>203</v>
      </c>
      <c r="AZ8" s="260"/>
      <c r="BA8" s="287" t="s">
        <v>1807</v>
      </c>
      <c r="BB8" s="293" t="str">
        <f t="shared" si="3"/>
        <v>×</v>
      </c>
      <c r="BD8" s="350" t="str">
        <f t="shared" si="7"/>
        <v>○</v>
      </c>
      <c r="BE8" s="350" t="str">
        <f t="shared" si="8"/>
        <v>×</v>
      </c>
    </row>
    <row r="9" spans="1:57" s="284" customFormat="1" ht="24">
      <c r="A9" s="264">
        <v>6</v>
      </c>
      <c r="B9" s="265" t="s">
        <v>989</v>
      </c>
      <c r="C9" s="261" t="s">
        <v>1189</v>
      </c>
      <c r="D9" s="261" t="s">
        <v>1190</v>
      </c>
      <c r="E9" s="266" t="s">
        <v>8</v>
      </c>
      <c r="F9" s="266" t="s">
        <v>1191</v>
      </c>
      <c r="G9" s="335" t="s">
        <v>1659</v>
      </c>
      <c r="H9" s="260" t="s">
        <v>1192</v>
      </c>
      <c r="I9" s="266" t="s">
        <v>764</v>
      </c>
      <c r="J9" s="268"/>
      <c r="K9" s="268"/>
      <c r="L9" s="261" t="s">
        <v>1193</v>
      </c>
      <c r="M9" s="268" t="s">
        <v>1193</v>
      </c>
      <c r="N9" s="268" t="s">
        <v>1452</v>
      </c>
      <c r="O9" s="269" t="s">
        <v>0</v>
      </c>
      <c r="P9" s="269" t="s">
        <v>0</v>
      </c>
      <c r="Q9" s="269" t="s">
        <v>0</v>
      </c>
      <c r="R9" s="269" t="s">
        <v>0</v>
      </c>
      <c r="S9" s="269" t="s">
        <v>0</v>
      </c>
      <c r="T9" s="269" t="s">
        <v>0</v>
      </c>
      <c r="U9" s="269" t="s">
        <v>0</v>
      </c>
      <c r="V9" s="269" t="s">
        <v>0</v>
      </c>
      <c r="W9" s="269" t="s">
        <v>0</v>
      </c>
      <c r="X9" s="269" t="s">
        <v>0</v>
      </c>
      <c r="Y9" s="269" t="s">
        <v>0</v>
      </c>
      <c r="Z9" s="269" t="s">
        <v>0</v>
      </c>
      <c r="AA9" s="269" t="s">
        <v>0</v>
      </c>
      <c r="AB9" s="269" t="s">
        <v>0</v>
      </c>
      <c r="AC9" s="269" t="s">
        <v>0</v>
      </c>
      <c r="AD9" s="269" t="s">
        <v>0</v>
      </c>
      <c r="AE9" s="269" t="s">
        <v>0</v>
      </c>
      <c r="AF9" s="269" t="s">
        <v>0</v>
      </c>
      <c r="AG9" s="269" t="s">
        <v>0</v>
      </c>
      <c r="AH9" s="269" t="s">
        <v>0</v>
      </c>
      <c r="AI9" s="269" t="s">
        <v>903</v>
      </c>
      <c r="AJ9" s="269" t="s">
        <v>903</v>
      </c>
      <c r="AK9" s="269" t="s">
        <v>903</v>
      </c>
      <c r="AL9" s="269" t="s">
        <v>903</v>
      </c>
      <c r="AM9" s="269" t="s">
        <v>903</v>
      </c>
      <c r="AN9" s="269" t="s">
        <v>903</v>
      </c>
      <c r="AO9" s="285"/>
      <c r="AP9" s="269" t="s">
        <v>3</v>
      </c>
      <c r="AQ9" s="270"/>
      <c r="AR9" s="271" t="s">
        <v>1785</v>
      </c>
      <c r="AS9" s="293" t="s">
        <v>3</v>
      </c>
      <c r="AT9" s="272" t="str">
        <f t="shared" si="4"/>
        <v>○</v>
      </c>
      <c r="AU9" s="272" t="str">
        <f t="shared" si="5"/>
        <v>×</v>
      </c>
      <c r="AV9" s="272" t="str">
        <f t="shared" si="1"/>
        <v>○</v>
      </c>
      <c r="AW9" s="272" t="str">
        <f t="shared" si="6"/>
        <v>○</v>
      </c>
      <c r="AX9" s="272" t="str">
        <f t="shared" si="2"/>
        <v>×</v>
      </c>
      <c r="AY9" s="260" t="s">
        <v>1192</v>
      </c>
      <c r="AZ9" s="260"/>
      <c r="BA9" s="287" t="s">
        <v>1786</v>
      </c>
      <c r="BB9" s="293" t="str">
        <f t="shared" si="3"/>
        <v>○</v>
      </c>
      <c r="BD9" s="350" t="str">
        <f t="shared" si="7"/>
        <v>×</v>
      </c>
      <c r="BE9" s="350" t="str">
        <f t="shared" si="8"/>
        <v>○</v>
      </c>
    </row>
    <row r="10" spans="1:57" s="284" customFormat="1" ht="108">
      <c r="A10" s="264">
        <v>7</v>
      </c>
      <c r="B10" s="265" t="s">
        <v>484</v>
      </c>
      <c r="C10" s="261" t="s">
        <v>656</v>
      </c>
      <c r="D10" s="261" t="s">
        <v>111</v>
      </c>
      <c r="E10" s="266" t="s">
        <v>7</v>
      </c>
      <c r="F10" s="266" t="s">
        <v>1194</v>
      </c>
      <c r="G10" s="335" t="s">
        <v>1660</v>
      </c>
      <c r="H10" s="260" t="s">
        <v>380</v>
      </c>
      <c r="I10" s="266" t="s">
        <v>285</v>
      </c>
      <c r="J10" s="268"/>
      <c r="K10" s="268"/>
      <c r="L10" s="261" t="s">
        <v>1195</v>
      </c>
      <c r="M10" s="268" t="s">
        <v>1195</v>
      </c>
      <c r="N10" s="268" t="s">
        <v>802</v>
      </c>
      <c r="O10" s="269" t="s">
        <v>0</v>
      </c>
      <c r="P10" s="269" t="s">
        <v>903</v>
      </c>
      <c r="Q10" s="269" t="s">
        <v>903</v>
      </c>
      <c r="R10" s="269" t="s">
        <v>0</v>
      </c>
      <c r="S10" s="269" t="s">
        <v>903</v>
      </c>
      <c r="T10" s="269" t="s">
        <v>903</v>
      </c>
      <c r="U10" s="269" t="s">
        <v>0</v>
      </c>
      <c r="V10" s="269" t="s">
        <v>0</v>
      </c>
      <c r="W10" s="269" t="s">
        <v>903</v>
      </c>
      <c r="X10" s="269" t="s">
        <v>903</v>
      </c>
      <c r="Y10" s="269" t="s">
        <v>903</v>
      </c>
      <c r="Z10" s="269" t="s">
        <v>903</v>
      </c>
      <c r="AA10" s="269" t="s">
        <v>903</v>
      </c>
      <c r="AB10" s="269" t="s">
        <v>903</v>
      </c>
      <c r="AC10" s="269" t="s">
        <v>0</v>
      </c>
      <c r="AD10" s="269" t="s">
        <v>0</v>
      </c>
      <c r="AE10" s="269" t="s">
        <v>903</v>
      </c>
      <c r="AF10" s="269" t="s">
        <v>0</v>
      </c>
      <c r="AG10" s="269" t="s">
        <v>0</v>
      </c>
      <c r="AH10" s="269" t="s">
        <v>0</v>
      </c>
      <c r="AI10" s="269" t="s">
        <v>903</v>
      </c>
      <c r="AJ10" s="269" t="s">
        <v>903</v>
      </c>
      <c r="AK10" s="269" t="s">
        <v>903</v>
      </c>
      <c r="AL10" s="269" t="s">
        <v>903</v>
      </c>
      <c r="AM10" s="269" t="s">
        <v>903</v>
      </c>
      <c r="AN10" s="269" t="s">
        <v>903</v>
      </c>
      <c r="AO10" s="285" t="s">
        <v>1516</v>
      </c>
      <c r="AP10" s="269" t="s">
        <v>3</v>
      </c>
      <c r="AQ10" s="270"/>
      <c r="AR10" s="271" t="s">
        <v>1890</v>
      </c>
      <c r="AS10" s="293" t="s">
        <v>141</v>
      </c>
      <c r="AT10" s="272" t="str">
        <f t="shared" si="4"/>
        <v>○</v>
      </c>
      <c r="AU10" s="272" t="str">
        <f t="shared" si="5"/>
        <v>×</v>
      </c>
      <c r="AV10" s="272" t="str">
        <f t="shared" si="1"/>
        <v>○</v>
      </c>
      <c r="AW10" s="272" t="str">
        <f t="shared" si="6"/>
        <v>○</v>
      </c>
      <c r="AX10" s="272" t="str">
        <f t="shared" si="2"/>
        <v>○</v>
      </c>
      <c r="AY10" s="260" t="s">
        <v>380</v>
      </c>
      <c r="AZ10" s="260"/>
      <c r="BA10" s="287" t="s">
        <v>1891</v>
      </c>
      <c r="BB10" s="293" t="str">
        <f t="shared" si="3"/>
        <v>○</v>
      </c>
      <c r="BD10" s="350" t="str">
        <f t="shared" si="7"/>
        <v>○</v>
      </c>
      <c r="BE10" s="350" t="str">
        <f t="shared" si="8"/>
        <v>○</v>
      </c>
    </row>
    <row r="11" spans="1:57" s="284" customFormat="1" ht="36">
      <c r="A11" s="264">
        <v>8</v>
      </c>
      <c r="B11" s="265" t="s">
        <v>990</v>
      </c>
      <c r="C11" s="261" t="s">
        <v>1196</v>
      </c>
      <c r="D11" s="261" t="s">
        <v>1197</v>
      </c>
      <c r="E11" s="266" t="s">
        <v>1</v>
      </c>
      <c r="F11" s="266" t="s">
        <v>1198</v>
      </c>
      <c r="G11" s="335" t="s">
        <v>1661</v>
      </c>
      <c r="H11" s="260" t="s">
        <v>798</v>
      </c>
      <c r="I11" s="266" t="s">
        <v>1199</v>
      </c>
      <c r="J11" s="268"/>
      <c r="K11" s="268"/>
      <c r="L11" s="261" t="s">
        <v>1200</v>
      </c>
      <c r="M11" s="268" t="s">
        <v>1200</v>
      </c>
      <c r="N11" s="268" t="s">
        <v>1453</v>
      </c>
      <c r="O11" s="269" t="s">
        <v>0</v>
      </c>
      <c r="P11" s="269" t="s">
        <v>0</v>
      </c>
      <c r="Q11" s="269" t="s">
        <v>0</v>
      </c>
      <c r="R11" s="269" t="s">
        <v>0</v>
      </c>
      <c r="S11" s="269" t="s">
        <v>0</v>
      </c>
      <c r="T11" s="269" t="s">
        <v>0</v>
      </c>
      <c r="U11" s="269" t="s">
        <v>0</v>
      </c>
      <c r="V11" s="269" t="s">
        <v>0</v>
      </c>
      <c r="W11" s="269" t="s">
        <v>0</v>
      </c>
      <c r="X11" s="269" t="s">
        <v>0</v>
      </c>
      <c r="Y11" s="269" t="s">
        <v>0</v>
      </c>
      <c r="Z11" s="269" t="s">
        <v>0</v>
      </c>
      <c r="AA11" s="269" t="s">
        <v>0</v>
      </c>
      <c r="AB11" s="269" t="s">
        <v>0</v>
      </c>
      <c r="AC11" s="269" t="s">
        <v>0</v>
      </c>
      <c r="AD11" s="269" t="s">
        <v>0</v>
      </c>
      <c r="AE11" s="269" t="s">
        <v>903</v>
      </c>
      <c r="AF11" s="269" t="s">
        <v>0</v>
      </c>
      <c r="AG11" s="269" t="s">
        <v>0</v>
      </c>
      <c r="AH11" s="269" t="s">
        <v>0</v>
      </c>
      <c r="AI11" s="269" t="s">
        <v>903</v>
      </c>
      <c r="AJ11" s="269" t="s">
        <v>903</v>
      </c>
      <c r="AK11" s="269" t="s">
        <v>903</v>
      </c>
      <c r="AL11" s="269" t="s">
        <v>903</v>
      </c>
      <c r="AM11" s="269" t="s">
        <v>903</v>
      </c>
      <c r="AN11" s="269" t="s">
        <v>903</v>
      </c>
      <c r="AO11" s="331" t="s">
        <v>1645</v>
      </c>
      <c r="AP11" s="269" t="s">
        <v>3</v>
      </c>
      <c r="AQ11" s="270"/>
      <c r="AR11" s="271" t="s">
        <v>1772</v>
      </c>
      <c r="AS11" s="293" t="s">
        <v>3</v>
      </c>
      <c r="AT11" s="272" t="str">
        <f t="shared" si="4"/>
        <v>○</v>
      </c>
      <c r="AU11" s="272" t="str">
        <f t="shared" si="5"/>
        <v>×</v>
      </c>
      <c r="AV11" s="272" t="str">
        <f t="shared" si="1"/>
        <v>○</v>
      </c>
      <c r="AW11" s="272" t="str">
        <f t="shared" si="6"/>
        <v>○</v>
      </c>
      <c r="AX11" s="272" t="str">
        <f t="shared" si="2"/>
        <v>○</v>
      </c>
      <c r="AY11" s="260" t="s">
        <v>798</v>
      </c>
      <c r="AZ11" s="260"/>
      <c r="BA11" s="287" t="s">
        <v>1773</v>
      </c>
      <c r="BB11" s="293" t="str">
        <f t="shared" si="3"/>
        <v>○</v>
      </c>
      <c r="BD11" s="350" t="str">
        <f t="shared" si="7"/>
        <v>×</v>
      </c>
      <c r="BE11" s="350" t="str">
        <f t="shared" ref="BE11:BE40" si="9">IF(COUNTIF(AI11:AK11,"○")&gt;0,"○", "×")</f>
        <v>○</v>
      </c>
    </row>
    <row r="12" spans="1:57" s="284" customFormat="1" ht="36">
      <c r="A12" s="264">
        <v>9</v>
      </c>
      <c r="B12" s="265" t="s">
        <v>485</v>
      </c>
      <c r="C12" s="261" t="s">
        <v>1201</v>
      </c>
      <c r="D12" s="261" t="s">
        <v>45</v>
      </c>
      <c r="E12" s="266" t="s">
        <v>9</v>
      </c>
      <c r="F12" s="266" t="s">
        <v>1202</v>
      </c>
      <c r="G12" s="335" t="s">
        <v>1662</v>
      </c>
      <c r="H12" s="260" t="s">
        <v>1203</v>
      </c>
      <c r="I12" s="266" t="s">
        <v>411</v>
      </c>
      <c r="J12" s="268"/>
      <c r="K12" s="268"/>
      <c r="L12" s="261" t="s">
        <v>1204</v>
      </c>
      <c r="M12" s="268" t="s">
        <v>1204</v>
      </c>
      <c r="N12" s="268" t="s">
        <v>1454</v>
      </c>
      <c r="O12" s="269" t="s">
        <v>0</v>
      </c>
      <c r="P12" s="269" t="s">
        <v>0</v>
      </c>
      <c r="Q12" s="269" t="s">
        <v>0</v>
      </c>
      <c r="R12" s="269" t="s">
        <v>0</v>
      </c>
      <c r="S12" s="269" t="s">
        <v>0</v>
      </c>
      <c r="T12" s="269" t="s">
        <v>0</v>
      </c>
      <c r="U12" s="269" t="s">
        <v>0</v>
      </c>
      <c r="V12" s="269" t="s">
        <v>0</v>
      </c>
      <c r="W12" s="269" t="s">
        <v>0</v>
      </c>
      <c r="X12" s="269" t="s">
        <v>0</v>
      </c>
      <c r="Y12" s="269" t="s">
        <v>0</v>
      </c>
      <c r="Z12" s="269" t="s">
        <v>0</v>
      </c>
      <c r="AA12" s="269" t="s">
        <v>0</v>
      </c>
      <c r="AB12" s="269" t="s">
        <v>0</v>
      </c>
      <c r="AC12" s="269" t="s">
        <v>0</v>
      </c>
      <c r="AD12" s="269" t="s">
        <v>0</v>
      </c>
      <c r="AE12" s="269" t="s">
        <v>0</v>
      </c>
      <c r="AF12" s="269" t="s">
        <v>0</v>
      </c>
      <c r="AG12" s="269" t="s">
        <v>0</v>
      </c>
      <c r="AH12" s="269" t="s">
        <v>0</v>
      </c>
      <c r="AI12" s="269" t="s">
        <v>0</v>
      </c>
      <c r="AJ12" s="269" t="s">
        <v>0</v>
      </c>
      <c r="AK12" s="269" t="s">
        <v>0</v>
      </c>
      <c r="AL12" s="269" t="s">
        <v>903</v>
      </c>
      <c r="AM12" s="269" t="s">
        <v>0</v>
      </c>
      <c r="AN12" s="269" t="s">
        <v>0</v>
      </c>
      <c r="AO12" s="285" t="s">
        <v>264</v>
      </c>
      <c r="AP12" s="269" t="s">
        <v>3</v>
      </c>
      <c r="AQ12" s="270"/>
      <c r="AR12" s="271" t="s">
        <v>1808</v>
      </c>
      <c r="AS12" s="293" t="s">
        <v>141</v>
      </c>
      <c r="AT12" s="272" t="str">
        <f t="shared" si="4"/>
        <v>×</v>
      </c>
      <c r="AU12" s="272" t="str">
        <f t="shared" si="5"/>
        <v>×</v>
      </c>
      <c r="AV12" s="272" t="str">
        <f t="shared" si="1"/>
        <v>○</v>
      </c>
      <c r="AW12" s="272" t="str">
        <f t="shared" si="6"/>
        <v>×</v>
      </c>
      <c r="AX12" s="272" t="str">
        <f t="shared" si="2"/>
        <v>×</v>
      </c>
      <c r="AY12" s="260" t="s">
        <v>1203</v>
      </c>
      <c r="AZ12" s="260"/>
      <c r="BA12" s="287" t="s">
        <v>1809</v>
      </c>
      <c r="BB12" s="293" t="str">
        <f t="shared" si="3"/>
        <v>×</v>
      </c>
      <c r="BD12" s="350" t="str">
        <f t="shared" si="7"/>
        <v>×</v>
      </c>
      <c r="BE12" s="350" t="str">
        <f t="shared" ref="BE12:BE13" si="10">IF(COUNTIF(AI12:AN12,"○")&gt;0,"○", "×")</f>
        <v>○</v>
      </c>
    </row>
    <row r="13" spans="1:57" s="284" customFormat="1" ht="60">
      <c r="A13" s="264">
        <v>10</v>
      </c>
      <c r="B13" s="265" t="s">
        <v>486</v>
      </c>
      <c r="C13" s="261" t="s">
        <v>694</v>
      </c>
      <c r="D13" s="261" t="s">
        <v>46</v>
      </c>
      <c r="E13" s="266" t="s">
        <v>9</v>
      </c>
      <c r="F13" s="266" t="s">
        <v>1205</v>
      </c>
      <c r="G13" s="335" t="s">
        <v>1359</v>
      </c>
      <c r="H13" s="260" t="s">
        <v>381</v>
      </c>
      <c r="I13" s="266" t="s">
        <v>286</v>
      </c>
      <c r="J13" s="268"/>
      <c r="K13" s="268"/>
      <c r="L13" s="261" t="s">
        <v>841</v>
      </c>
      <c r="M13" s="268" t="s">
        <v>841</v>
      </c>
      <c r="N13" s="268" t="s">
        <v>1455</v>
      </c>
      <c r="O13" s="269" t="s">
        <v>0</v>
      </c>
      <c r="P13" s="269" t="s">
        <v>0</v>
      </c>
      <c r="Q13" s="269" t="s">
        <v>0</v>
      </c>
      <c r="R13" s="269" t="s">
        <v>0</v>
      </c>
      <c r="S13" s="269" t="s">
        <v>0</v>
      </c>
      <c r="T13" s="269" t="s">
        <v>0</v>
      </c>
      <c r="U13" s="269" t="s">
        <v>0</v>
      </c>
      <c r="V13" s="269" t="s">
        <v>0</v>
      </c>
      <c r="W13" s="269" t="s">
        <v>0</v>
      </c>
      <c r="X13" s="269" t="s">
        <v>0</v>
      </c>
      <c r="Y13" s="269" t="s">
        <v>0</v>
      </c>
      <c r="Z13" s="269" t="s">
        <v>0</v>
      </c>
      <c r="AA13" s="269" t="s">
        <v>903</v>
      </c>
      <c r="AB13" s="269" t="s">
        <v>903</v>
      </c>
      <c r="AC13" s="269" t="s">
        <v>903</v>
      </c>
      <c r="AD13" s="269" t="s">
        <v>0</v>
      </c>
      <c r="AE13" s="269" t="s">
        <v>903</v>
      </c>
      <c r="AF13" s="269" t="s">
        <v>0</v>
      </c>
      <c r="AG13" s="269" t="s">
        <v>0</v>
      </c>
      <c r="AH13" s="269" t="s">
        <v>0</v>
      </c>
      <c r="AI13" s="269" t="s">
        <v>903</v>
      </c>
      <c r="AJ13" s="269" t="s">
        <v>903</v>
      </c>
      <c r="AK13" s="269" t="s">
        <v>903</v>
      </c>
      <c r="AL13" s="269" t="s">
        <v>903</v>
      </c>
      <c r="AM13" s="269" t="s">
        <v>903</v>
      </c>
      <c r="AN13" s="269" t="s">
        <v>903</v>
      </c>
      <c r="AO13" s="285" t="s">
        <v>1517</v>
      </c>
      <c r="AP13" s="269" t="s">
        <v>141</v>
      </c>
      <c r="AQ13" s="270" t="s">
        <v>143</v>
      </c>
      <c r="AR13" s="271" t="s">
        <v>1559</v>
      </c>
      <c r="AS13" s="293" t="s">
        <v>141</v>
      </c>
      <c r="AT13" s="272" t="str">
        <f t="shared" si="4"/>
        <v>○</v>
      </c>
      <c r="AU13" s="272" t="str">
        <f t="shared" si="5"/>
        <v>×</v>
      </c>
      <c r="AV13" s="272" t="str">
        <f t="shared" si="1"/>
        <v>○</v>
      </c>
      <c r="AW13" s="272" t="str">
        <f t="shared" si="6"/>
        <v>○</v>
      </c>
      <c r="AX13" s="272" t="str">
        <f t="shared" si="2"/>
        <v>○</v>
      </c>
      <c r="AY13" s="260" t="s">
        <v>381</v>
      </c>
      <c r="AZ13" s="260"/>
      <c r="BA13" s="287" t="s">
        <v>1810</v>
      </c>
      <c r="BB13" s="293" t="str">
        <f t="shared" si="3"/>
        <v>○</v>
      </c>
      <c r="BC13" s="284" t="s">
        <v>1937</v>
      </c>
      <c r="BD13" s="350" t="str">
        <f t="shared" si="7"/>
        <v>○</v>
      </c>
      <c r="BE13" s="350" t="str">
        <f t="shared" si="10"/>
        <v>○</v>
      </c>
    </row>
    <row r="14" spans="1:57" s="284" customFormat="1" ht="48">
      <c r="A14" s="264">
        <v>11</v>
      </c>
      <c r="B14" s="265" t="s">
        <v>487</v>
      </c>
      <c r="C14" s="261" t="s">
        <v>1206</v>
      </c>
      <c r="D14" s="261" t="s">
        <v>127</v>
      </c>
      <c r="E14" s="266" t="s">
        <v>1</v>
      </c>
      <c r="F14" s="266" t="s">
        <v>1198</v>
      </c>
      <c r="G14" s="335" t="s">
        <v>1433</v>
      </c>
      <c r="H14" s="260" t="s">
        <v>1207</v>
      </c>
      <c r="I14" s="266" t="s">
        <v>1208</v>
      </c>
      <c r="J14" s="268"/>
      <c r="K14" s="268"/>
      <c r="L14" s="261" t="s">
        <v>1209</v>
      </c>
      <c r="M14" s="268" t="s">
        <v>1209</v>
      </c>
      <c r="N14" s="268" t="s">
        <v>1456</v>
      </c>
      <c r="O14" s="269" t="s">
        <v>0</v>
      </c>
      <c r="P14" s="269" t="s">
        <v>0</v>
      </c>
      <c r="Q14" s="269" t="s">
        <v>0</v>
      </c>
      <c r="R14" s="269" t="s">
        <v>0</v>
      </c>
      <c r="S14" s="269" t="s">
        <v>0</v>
      </c>
      <c r="T14" s="269" t="s">
        <v>0</v>
      </c>
      <c r="U14" s="269" t="s">
        <v>0</v>
      </c>
      <c r="V14" s="269" t="s">
        <v>0</v>
      </c>
      <c r="W14" s="269" t="s">
        <v>0</v>
      </c>
      <c r="X14" s="269" t="s">
        <v>0</v>
      </c>
      <c r="Y14" s="269" t="s">
        <v>0</v>
      </c>
      <c r="Z14" s="269" t="s">
        <v>0</v>
      </c>
      <c r="AA14" s="269" t="s">
        <v>0</v>
      </c>
      <c r="AB14" s="269" t="s">
        <v>0</v>
      </c>
      <c r="AC14" s="269" t="s">
        <v>0</v>
      </c>
      <c r="AD14" s="269" t="s">
        <v>0</v>
      </c>
      <c r="AE14" s="269" t="s">
        <v>903</v>
      </c>
      <c r="AF14" s="269" t="s">
        <v>903</v>
      </c>
      <c r="AG14" s="269" t="s">
        <v>0</v>
      </c>
      <c r="AH14" s="269" t="s">
        <v>0</v>
      </c>
      <c r="AI14" s="269" t="s">
        <v>0</v>
      </c>
      <c r="AJ14" s="269" t="s">
        <v>903</v>
      </c>
      <c r="AK14" s="269" t="s">
        <v>903</v>
      </c>
      <c r="AL14" s="269" t="s">
        <v>903</v>
      </c>
      <c r="AM14" s="269" t="s">
        <v>903</v>
      </c>
      <c r="AN14" s="269" t="s">
        <v>0</v>
      </c>
      <c r="AO14" s="285" t="s">
        <v>274</v>
      </c>
      <c r="AP14" s="269" t="s">
        <v>3</v>
      </c>
      <c r="AQ14" s="270"/>
      <c r="AR14" s="271" t="s">
        <v>1774</v>
      </c>
      <c r="AS14" s="293" t="s">
        <v>141</v>
      </c>
      <c r="AT14" s="272" t="str">
        <f t="shared" si="4"/>
        <v>○</v>
      </c>
      <c r="AU14" s="272" t="str">
        <f t="shared" si="5"/>
        <v>×</v>
      </c>
      <c r="AV14" s="272" t="str">
        <f t="shared" si="1"/>
        <v>○</v>
      </c>
      <c r="AW14" s="272" t="str">
        <f t="shared" si="6"/>
        <v>×</v>
      </c>
      <c r="AX14" s="272" t="str">
        <f t="shared" si="2"/>
        <v>○</v>
      </c>
      <c r="AY14" s="260" t="s">
        <v>1207</v>
      </c>
      <c r="AZ14" s="260"/>
      <c r="BA14" s="287" t="s">
        <v>1773</v>
      </c>
      <c r="BB14" s="293" t="str">
        <f t="shared" si="3"/>
        <v>○</v>
      </c>
      <c r="BD14" s="350" t="str">
        <f t="shared" si="7"/>
        <v>×</v>
      </c>
      <c r="BE14" s="350" t="str">
        <f t="shared" si="9"/>
        <v>○</v>
      </c>
    </row>
    <row r="15" spans="1:57" s="284" customFormat="1" ht="12">
      <c r="A15" s="264">
        <v>12</v>
      </c>
      <c r="B15" s="265" t="s">
        <v>488</v>
      </c>
      <c r="C15" s="261" t="s">
        <v>1210</v>
      </c>
      <c r="D15" s="261" t="s">
        <v>14</v>
      </c>
      <c r="E15" s="266" t="s">
        <v>10</v>
      </c>
      <c r="F15" s="266" t="s">
        <v>10</v>
      </c>
      <c r="G15" s="335" t="s">
        <v>1663</v>
      </c>
      <c r="H15" s="260" t="s">
        <v>248</v>
      </c>
      <c r="I15" s="266" t="s">
        <v>287</v>
      </c>
      <c r="J15" s="268"/>
      <c r="K15" s="268"/>
      <c r="L15" s="261" t="s">
        <v>247</v>
      </c>
      <c r="M15" s="268" t="s">
        <v>247</v>
      </c>
      <c r="N15" s="268" t="s">
        <v>820</v>
      </c>
      <c r="O15" s="269" t="s">
        <v>903</v>
      </c>
      <c r="P15" s="269" t="s">
        <v>0</v>
      </c>
      <c r="Q15" s="269" t="s">
        <v>903</v>
      </c>
      <c r="R15" s="269" t="s">
        <v>903</v>
      </c>
      <c r="S15" s="269" t="s">
        <v>903</v>
      </c>
      <c r="T15" s="269" t="s">
        <v>0</v>
      </c>
      <c r="U15" s="269" t="s">
        <v>0</v>
      </c>
      <c r="V15" s="269" t="s">
        <v>903</v>
      </c>
      <c r="W15" s="269" t="s">
        <v>903</v>
      </c>
      <c r="X15" s="269" t="s">
        <v>0</v>
      </c>
      <c r="Y15" s="269" t="s">
        <v>0</v>
      </c>
      <c r="Z15" s="269" t="s">
        <v>903</v>
      </c>
      <c r="AA15" s="269" t="s">
        <v>903</v>
      </c>
      <c r="AB15" s="269" t="s">
        <v>903</v>
      </c>
      <c r="AC15" s="269" t="s">
        <v>903</v>
      </c>
      <c r="AD15" s="269" t="s">
        <v>903</v>
      </c>
      <c r="AE15" s="269" t="s">
        <v>903</v>
      </c>
      <c r="AF15" s="269" t="s">
        <v>903</v>
      </c>
      <c r="AG15" s="269" t="s">
        <v>903</v>
      </c>
      <c r="AH15" s="269" t="s">
        <v>0</v>
      </c>
      <c r="AI15" s="269" t="s">
        <v>903</v>
      </c>
      <c r="AJ15" s="269" t="s">
        <v>903</v>
      </c>
      <c r="AK15" s="269" t="s">
        <v>0</v>
      </c>
      <c r="AL15" s="269" t="s">
        <v>903</v>
      </c>
      <c r="AM15" s="269" t="s">
        <v>0</v>
      </c>
      <c r="AN15" s="269" t="s">
        <v>903</v>
      </c>
      <c r="AO15" s="285"/>
      <c r="AP15" s="269" t="s">
        <v>3</v>
      </c>
      <c r="AQ15" s="270"/>
      <c r="AR15" s="271" t="s">
        <v>1726</v>
      </c>
      <c r="AS15" s="293" t="s">
        <v>141</v>
      </c>
      <c r="AT15" s="272" t="str">
        <f t="shared" si="4"/>
        <v>○</v>
      </c>
      <c r="AU15" s="272" t="str">
        <f t="shared" si="5"/>
        <v>○</v>
      </c>
      <c r="AV15" s="272" t="str">
        <f t="shared" si="1"/>
        <v>○</v>
      </c>
      <c r="AW15" s="272" t="str">
        <f t="shared" si="6"/>
        <v>○</v>
      </c>
      <c r="AX15" s="272" t="str">
        <f t="shared" si="2"/>
        <v>○</v>
      </c>
      <c r="AY15" s="260" t="s">
        <v>248</v>
      </c>
      <c r="AZ15" s="260"/>
      <c r="BA15" s="287" t="s">
        <v>1727</v>
      </c>
      <c r="BB15" s="293" t="str">
        <f t="shared" si="3"/>
        <v>○</v>
      </c>
      <c r="BD15" s="350" t="str">
        <f t="shared" si="7"/>
        <v>○</v>
      </c>
      <c r="BE15" s="350" t="str">
        <f t="shared" ref="BE15:BE18" si="11">IF(COUNTIF(AI15:AN15,"○")&gt;0,"○", "×")</f>
        <v>○</v>
      </c>
    </row>
    <row r="16" spans="1:57" s="284" customFormat="1" ht="12">
      <c r="A16" s="264">
        <v>13</v>
      </c>
      <c r="B16" s="265" t="s">
        <v>489</v>
      </c>
      <c r="C16" s="261" t="s">
        <v>1211</v>
      </c>
      <c r="D16" s="261" t="s">
        <v>112</v>
      </c>
      <c r="E16" s="266" t="s">
        <v>7</v>
      </c>
      <c r="F16" s="266" t="s">
        <v>1212</v>
      </c>
      <c r="G16" s="335" t="s">
        <v>1213</v>
      </c>
      <c r="H16" s="260" t="s">
        <v>1214</v>
      </c>
      <c r="I16" s="266" t="s">
        <v>759</v>
      </c>
      <c r="J16" s="268"/>
      <c r="K16" s="268"/>
      <c r="L16" s="261" t="s">
        <v>1215</v>
      </c>
      <c r="M16" s="268" t="s">
        <v>1215</v>
      </c>
      <c r="N16" s="268" t="s">
        <v>1457</v>
      </c>
      <c r="O16" s="269" t="s">
        <v>903</v>
      </c>
      <c r="P16" s="269" t="s">
        <v>903</v>
      </c>
      <c r="Q16" s="269" t="s">
        <v>903</v>
      </c>
      <c r="R16" s="269" t="s">
        <v>903</v>
      </c>
      <c r="S16" s="269" t="s">
        <v>903</v>
      </c>
      <c r="T16" s="269" t="s">
        <v>0</v>
      </c>
      <c r="U16" s="269" t="s">
        <v>0</v>
      </c>
      <c r="V16" s="269" t="s">
        <v>903</v>
      </c>
      <c r="W16" s="269" t="s">
        <v>903</v>
      </c>
      <c r="X16" s="269" t="s">
        <v>903</v>
      </c>
      <c r="Y16" s="269" t="s">
        <v>903</v>
      </c>
      <c r="Z16" s="269" t="s">
        <v>903</v>
      </c>
      <c r="AA16" s="269" t="s">
        <v>903</v>
      </c>
      <c r="AB16" s="269" t="s">
        <v>903</v>
      </c>
      <c r="AC16" s="269" t="s">
        <v>903</v>
      </c>
      <c r="AD16" s="269" t="s">
        <v>903</v>
      </c>
      <c r="AE16" s="269" t="s">
        <v>903</v>
      </c>
      <c r="AF16" s="269" t="s">
        <v>903</v>
      </c>
      <c r="AG16" s="269" t="s">
        <v>903</v>
      </c>
      <c r="AH16" s="269" t="s">
        <v>0</v>
      </c>
      <c r="AI16" s="269" t="s">
        <v>903</v>
      </c>
      <c r="AJ16" s="269" t="s">
        <v>903</v>
      </c>
      <c r="AK16" s="269" t="s">
        <v>903</v>
      </c>
      <c r="AL16" s="269" t="s">
        <v>903</v>
      </c>
      <c r="AM16" s="269" t="s">
        <v>903</v>
      </c>
      <c r="AN16" s="269" t="s">
        <v>903</v>
      </c>
      <c r="AO16" s="285"/>
      <c r="AP16" s="269" t="s">
        <v>141</v>
      </c>
      <c r="AQ16" s="270" t="s">
        <v>143</v>
      </c>
      <c r="AR16" s="271" t="s">
        <v>1892</v>
      </c>
      <c r="AS16" s="293" t="s">
        <v>141</v>
      </c>
      <c r="AT16" s="272" t="str">
        <f t="shared" si="4"/>
        <v>○</v>
      </c>
      <c r="AU16" s="272" t="str">
        <f t="shared" si="5"/>
        <v>○</v>
      </c>
      <c r="AV16" s="272" t="str">
        <f t="shared" si="1"/>
        <v>○</v>
      </c>
      <c r="AW16" s="272" t="str">
        <f t="shared" si="6"/>
        <v>○</v>
      </c>
      <c r="AX16" s="272" t="str">
        <f t="shared" si="2"/>
        <v>○</v>
      </c>
      <c r="AY16" s="260" t="s">
        <v>1214</v>
      </c>
      <c r="AZ16" s="260"/>
      <c r="BA16" s="287" t="s">
        <v>1893</v>
      </c>
      <c r="BB16" s="293" t="str">
        <f t="shared" si="3"/>
        <v>○</v>
      </c>
      <c r="BC16" s="284" t="s">
        <v>1937</v>
      </c>
      <c r="BD16" s="350" t="str">
        <f t="shared" si="7"/>
        <v>○</v>
      </c>
      <c r="BE16" s="350" t="str">
        <f t="shared" si="11"/>
        <v>○</v>
      </c>
    </row>
    <row r="17" spans="1:57" s="284" customFormat="1" ht="144">
      <c r="A17" s="264">
        <v>14</v>
      </c>
      <c r="B17" s="265" t="s">
        <v>490</v>
      </c>
      <c r="C17" s="261" t="s">
        <v>246</v>
      </c>
      <c r="D17" s="261" t="s">
        <v>15</v>
      </c>
      <c r="E17" s="266" t="s">
        <v>10</v>
      </c>
      <c r="F17" s="266" t="s">
        <v>1216</v>
      </c>
      <c r="G17" s="335" t="s">
        <v>1664</v>
      </c>
      <c r="H17" s="260" t="s">
        <v>1217</v>
      </c>
      <c r="I17" s="266" t="s">
        <v>288</v>
      </c>
      <c r="J17" s="268"/>
      <c r="K17" s="268"/>
      <c r="L17" s="261" t="s">
        <v>1218</v>
      </c>
      <c r="M17" s="268" t="s">
        <v>1219</v>
      </c>
      <c r="N17" s="268" t="s">
        <v>1458</v>
      </c>
      <c r="O17" s="269" t="s">
        <v>0</v>
      </c>
      <c r="P17" s="269" t="s">
        <v>0</v>
      </c>
      <c r="Q17" s="269" t="s">
        <v>0</v>
      </c>
      <c r="R17" s="269" t="s">
        <v>0</v>
      </c>
      <c r="S17" s="269" t="s">
        <v>0</v>
      </c>
      <c r="T17" s="269" t="s">
        <v>0</v>
      </c>
      <c r="U17" s="269" t="s">
        <v>0</v>
      </c>
      <c r="V17" s="269" t="s">
        <v>0</v>
      </c>
      <c r="W17" s="269" t="s">
        <v>0</v>
      </c>
      <c r="X17" s="269" t="s">
        <v>0</v>
      </c>
      <c r="Y17" s="269" t="s">
        <v>0</v>
      </c>
      <c r="Z17" s="269" t="s">
        <v>0</v>
      </c>
      <c r="AA17" s="269" t="s">
        <v>0</v>
      </c>
      <c r="AB17" s="269" t="s">
        <v>0</v>
      </c>
      <c r="AC17" s="269" t="s">
        <v>0</v>
      </c>
      <c r="AD17" s="269" t="s">
        <v>0</v>
      </c>
      <c r="AE17" s="269" t="s">
        <v>903</v>
      </c>
      <c r="AF17" s="269" t="s">
        <v>903</v>
      </c>
      <c r="AG17" s="269" t="s">
        <v>0</v>
      </c>
      <c r="AH17" s="269" t="s">
        <v>0</v>
      </c>
      <c r="AI17" s="269" t="s">
        <v>0</v>
      </c>
      <c r="AJ17" s="269" t="s">
        <v>903</v>
      </c>
      <c r="AK17" s="269" t="s">
        <v>903</v>
      </c>
      <c r="AL17" s="269" t="s">
        <v>903</v>
      </c>
      <c r="AM17" s="269" t="s">
        <v>0</v>
      </c>
      <c r="AN17" s="269" t="s">
        <v>0</v>
      </c>
      <c r="AO17" s="285" t="s">
        <v>1518</v>
      </c>
      <c r="AP17" s="269" t="s">
        <v>3</v>
      </c>
      <c r="AQ17" s="270"/>
      <c r="AR17" s="271" t="s">
        <v>1728</v>
      </c>
      <c r="AS17" s="293" t="s">
        <v>3</v>
      </c>
      <c r="AT17" s="272" t="str">
        <f t="shared" si="4"/>
        <v>○</v>
      </c>
      <c r="AU17" s="272" t="str">
        <f t="shared" si="5"/>
        <v>×</v>
      </c>
      <c r="AV17" s="272" t="str">
        <f t="shared" si="1"/>
        <v>○</v>
      </c>
      <c r="AW17" s="272" t="str">
        <f t="shared" si="6"/>
        <v>×</v>
      </c>
      <c r="AX17" s="272" t="str">
        <f t="shared" si="2"/>
        <v>○</v>
      </c>
      <c r="AY17" s="260" t="s">
        <v>916</v>
      </c>
      <c r="AZ17" s="260" t="s">
        <v>1585</v>
      </c>
      <c r="BA17" s="287" t="s">
        <v>1729</v>
      </c>
      <c r="BB17" s="293" t="str">
        <f t="shared" si="3"/>
        <v>○</v>
      </c>
      <c r="BD17" s="350" t="str">
        <f t="shared" si="7"/>
        <v>×</v>
      </c>
      <c r="BE17" s="350" t="str">
        <f t="shared" si="11"/>
        <v>○</v>
      </c>
    </row>
    <row r="18" spans="1:57" s="284" customFormat="1" ht="12">
      <c r="A18" s="264">
        <v>15</v>
      </c>
      <c r="B18" s="265" t="s">
        <v>491</v>
      </c>
      <c r="C18" s="261" t="s">
        <v>245</v>
      </c>
      <c r="D18" s="261" t="s">
        <v>47</v>
      </c>
      <c r="E18" s="266" t="s">
        <v>9</v>
      </c>
      <c r="F18" s="266" t="s">
        <v>1220</v>
      </c>
      <c r="G18" s="335" t="s">
        <v>1221</v>
      </c>
      <c r="H18" s="260" t="s">
        <v>244</v>
      </c>
      <c r="I18" s="266" t="s">
        <v>289</v>
      </c>
      <c r="J18" s="268"/>
      <c r="K18" s="268"/>
      <c r="L18" s="261"/>
      <c r="M18" s="268"/>
      <c r="N18" s="268" t="s">
        <v>1459</v>
      </c>
      <c r="O18" s="269" t="s">
        <v>903</v>
      </c>
      <c r="P18" s="269" t="s">
        <v>0</v>
      </c>
      <c r="Q18" s="269" t="s">
        <v>903</v>
      </c>
      <c r="R18" s="269" t="s">
        <v>903</v>
      </c>
      <c r="S18" s="269" t="s">
        <v>903</v>
      </c>
      <c r="T18" s="269" t="s">
        <v>0</v>
      </c>
      <c r="U18" s="269" t="s">
        <v>0</v>
      </c>
      <c r="V18" s="269" t="s">
        <v>903</v>
      </c>
      <c r="W18" s="269" t="s">
        <v>903</v>
      </c>
      <c r="X18" s="269" t="s">
        <v>0</v>
      </c>
      <c r="Y18" s="269" t="s">
        <v>0</v>
      </c>
      <c r="Z18" s="269" t="s">
        <v>903</v>
      </c>
      <c r="AA18" s="269" t="s">
        <v>903</v>
      </c>
      <c r="AB18" s="269" t="s">
        <v>903</v>
      </c>
      <c r="AC18" s="269" t="s">
        <v>903</v>
      </c>
      <c r="AD18" s="269" t="s">
        <v>0</v>
      </c>
      <c r="AE18" s="269" t="s">
        <v>903</v>
      </c>
      <c r="AF18" s="269" t="s">
        <v>903</v>
      </c>
      <c r="AG18" s="269" t="s">
        <v>903</v>
      </c>
      <c r="AH18" s="269" t="s">
        <v>0</v>
      </c>
      <c r="AI18" s="269" t="s">
        <v>903</v>
      </c>
      <c r="AJ18" s="269" t="s">
        <v>903</v>
      </c>
      <c r="AK18" s="269" t="s">
        <v>903</v>
      </c>
      <c r="AL18" s="269" t="s">
        <v>903</v>
      </c>
      <c r="AM18" s="332" t="s">
        <v>903</v>
      </c>
      <c r="AN18" s="269" t="s">
        <v>903</v>
      </c>
      <c r="AO18" s="285"/>
      <c r="AP18" s="269" t="s">
        <v>3</v>
      </c>
      <c r="AQ18" s="270"/>
      <c r="AR18" s="271" t="s">
        <v>1811</v>
      </c>
      <c r="AS18" s="293" t="s">
        <v>3</v>
      </c>
      <c r="AT18" s="272" t="str">
        <f t="shared" si="4"/>
        <v>○</v>
      </c>
      <c r="AU18" s="272" t="str">
        <f t="shared" si="5"/>
        <v>○</v>
      </c>
      <c r="AV18" s="272" t="str">
        <f t="shared" si="1"/>
        <v>○</v>
      </c>
      <c r="AW18" s="272" t="str">
        <f t="shared" si="6"/>
        <v>○</v>
      </c>
      <c r="AX18" s="272" t="str">
        <f t="shared" si="2"/>
        <v>○</v>
      </c>
      <c r="AY18" s="260" t="s">
        <v>244</v>
      </c>
      <c r="AZ18" s="260"/>
      <c r="BA18" s="287" t="s">
        <v>1812</v>
      </c>
      <c r="BB18" s="293" t="str">
        <f t="shared" si="3"/>
        <v>○</v>
      </c>
      <c r="BD18" s="350" t="str">
        <f t="shared" si="7"/>
        <v>○</v>
      </c>
      <c r="BE18" s="350" t="str">
        <f t="shared" si="11"/>
        <v>○</v>
      </c>
    </row>
    <row r="19" spans="1:57" s="284" customFormat="1" ht="48">
      <c r="A19" s="264">
        <v>16</v>
      </c>
      <c r="B19" s="265" t="s">
        <v>492</v>
      </c>
      <c r="C19" s="261" t="s">
        <v>748</v>
      </c>
      <c r="D19" s="261" t="s">
        <v>128</v>
      </c>
      <c r="E19" s="266" t="s">
        <v>1</v>
      </c>
      <c r="F19" s="266" t="s">
        <v>1198</v>
      </c>
      <c r="G19" s="335" t="s">
        <v>1433</v>
      </c>
      <c r="H19" s="260" t="s">
        <v>1222</v>
      </c>
      <c r="I19" s="266" t="s">
        <v>789</v>
      </c>
      <c r="J19" s="268"/>
      <c r="K19" s="268"/>
      <c r="L19" s="261" t="s">
        <v>893</v>
      </c>
      <c r="M19" s="268" t="s">
        <v>893</v>
      </c>
      <c r="N19" s="268" t="s">
        <v>894</v>
      </c>
      <c r="O19" s="269" t="s">
        <v>0</v>
      </c>
      <c r="P19" s="269" t="s">
        <v>0</v>
      </c>
      <c r="Q19" s="269" t="s">
        <v>0</v>
      </c>
      <c r="R19" s="269" t="s">
        <v>0</v>
      </c>
      <c r="S19" s="269" t="s">
        <v>0</v>
      </c>
      <c r="T19" s="269" t="s">
        <v>0</v>
      </c>
      <c r="U19" s="269" t="s">
        <v>0</v>
      </c>
      <c r="V19" s="269" t="s">
        <v>0</v>
      </c>
      <c r="W19" s="269" t="s">
        <v>0</v>
      </c>
      <c r="X19" s="269" t="s">
        <v>0</v>
      </c>
      <c r="Y19" s="269" t="s">
        <v>0</v>
      </c>
      <c r="Z19" s="269" t="s">
        <v>0</v>
      </c>
      <c r="AA19" s="269" t="s">
        <v>0</v>
      </c>
      <c r="AB19" s="269" t="s">
        <v>0</v>
      </c>
      <c r="AC19" s="269" t="s">
        <v>0</v>
      </c>
      <c r="AD19" s="269" t="s">
        <v>0</v>
      </c>
      <c r="AE19" s="269" t="s">
        <v>903</v>
      </c>
      <c r="AF19" s="269" t="s">
        <v>0</v>
      </c>
      <c r="AG19" s="269" t="s">
        <v>0</v>
      </c>
      <c r="AH19" s="269" t="s">
        <v>0</v>
      </c>
      <c r="AI19" s="269" t="s">
        <v>0</v>
      </c>
      <c r="AJ19" s="269" t="s">
        <v>0</v>
      </c>
      <c r="AK19" s="269" t="s">
        <v>0</v>
      </c>
      <c r="AL19" s="269" t="s">
        <v>903</v>
      </c>
      <c r="AM19" s="269" t="s">
        <v>903</v>
      </c>
      <c r="AN19" s="269" t="s">
        <v>0</v>
      </c>
      <c r="AO19" s="285" t="s">
        <v>274</v>
      </c>
      <c r="AP19" s="269" t="s">
        <v>3</v>
      </c>
      <c r="AQ19" s="270"/>
      <c r="AR19" s="271" t="s">
        <v>1775</v>
      </c>
      <c r="AS19" s="293" t="s">
        <v>141</v>
      </c>
      <c r="AT19" s="272" t="str">
        <f t="shared" si="4"/>
        <v>×</v>
      </c>
      <c r="AU19" s="272" t="str">
        <f t="shared" si="5"/>
        <v>×</v>
      </c>
      <c r="AV19" s="272" t="str">
        <f t="shared" si="1"/>
        <v>○</v>
      </c>
      <c r="AW19" s="272" t="str">
        <f t="shared" si="6"/>
        <v>×</v>
      </c>
      <c r="AX19" s="272" t="str">
        <f t="shared" si="2"/>
        <v>○</v>
      </c>
      <c r="AY19" s="260" t="s">
        <v>1222</v>
      </c>
      <c r="AZ19" s="260"/>
      <c r="BA19" s="287" t="s">
        <v>1773</v>
      </c>
      <c r="BB19" s="293" t="str">
        <f t="shared" si="3"/>
        <v>×</v>
      </c>
      <c r="BD19" s="350" t="str">
        <f t="shared" si="7"/>
        <v>×</v>
      </c>
      <c r="BE19" s="350" t="str">
        <f t="shared" si="9"/>
        <v>×</v>
      </c>
    </row>
    <row r="20" spans="1:57" s="284" customFormat="1" ht="12">
      <c r="A20" s="264">
        <v>17</v>
      </c>
      <c r="B20" s="265" t="s">
        <v>493</v>
      </c>
      <c r="C20" s="261" t="s">
        <v>1223</v>
      </c>
      <c r="D20" s="261" t="s">
        <v>98</v>
      </c>
      <c r="E20" s="266" t="s">
        <v>8</v>
      </c>
      <c r="F20" s="266" t="s">
        <v>1224</v>
      </c>
      <c r="G20" s="335" t="s">
        <v>1665</v>
      </c>
      <c r="H20" s="260" t="s">
        <v>243</v>
      </c>
      <c r="I20" s="266" t="s">
        <v>1225</v>
      </c>
      <c r="J20" s="268"/>
      <c r="K20" s="268"/>
      <c r="L20" s="261"/>
      <c r="M20" s="268"/>
      <c r="N20" s="268" t="s">
        <v>1460</v>
      </c>
      <c r="O20" s="269" t="s">
        <v>0</v>
      </c>
      <c r="P20" s="269" t="s">
        <v>0</v>
      </c>
      <c r="Q20" s="269" t="s">
        <v>0</v>
      </c>
      <c r="R20" s="269" t="s">
        <v>0</v>
      </c>
      <c r="S20" s="269" t="s">
        <v>0</v>
      </c>
      <c r="T20" s="269" t="s">
        <v>0</v>
      </c>
      <c r="U20" s="269" t="s">
        <v>0</v>
      </c>
      <c r="V20" s="269" t="s">
        <v>0</v>
      </c>
      <c r="W20" s="269" t="s">
        <v>0</v>
      </c>
      <c r="X20" s="269" t="s">
        <v>0</v>
      </c>
      <c r="Y20" s="269" t="s">
        <v>0</v>
      </c>
      <c r="Z20" s="269" t="s">
        <v>0</v>
      </c>
      <c r="AA20" s="269" t="s">
        <v>0</v>
      </c>
      <c r="AB20" s="269" t="s">
        <v>0</v>
      </c>
      <c r="AC20" s="269" t="s">
        <v>0</v>
      </c>
      <c r="AD20" s="269" t="s">
        <v>0</v>
      </c>
      <c r="AE20" s="269" t="s">
        <v>0</v>
      </c>
      <c r="AF20" s="269" t="s">
        <v>0</v>
      </c>
      <c r="AG20" s="269" t="s">
        <v>0</v>
      </c>
      <c r="AH20" s="269" t="s">
        <v>0</v>
      </c>
      <c r="AI20" s="269" t="s">
        <v>903</v>
      </c>
      <c r="AJ20" s="269" t="s">
        <v>0</v>
      </c>
      <c r="AK20" s="269" t="s">
        <v>903</v>
      </c>
      <c r="AL20" s="269" t="s">
        <v>903</v>
      </c>
      <c r="AM20" s="269" t="s">
        <v>0</v>
      </c>
      <c r="AN20" s="269" t="s">
        <v>903</v>
      </c>
      <c r="AO20" s="285"/>
      <c r="AP20" s="269" t="s">
        <v>3</v>
      </c>
      <c r="AQ20" s="270"/>
      <c r="AR20" s="271" t="s">
        <v>1787</v>
      </c>
      <c r="AS20" s="293" t="s">
        <v>141</v>
      </c>
      <c r="AT20" s="272" t="str">
        <f t="shared" si="4"/>
        <v>○</v>
      </c>
      <c r="AU20" s="272" t="str">
        <f t="shared" si="5"/>
        <v>×</v>
      </c>
      <c r="AV20" s="272" t="str">
        <f t="shared" si="1"/>
        <v>○</v>
      </c>
      <c r="AW20" s="272" t="str">
        <f t="shared" si="6"/>
        <v>○</v>
      </c>
      <c r="AX20" s="272" t="str">
        <f t="shared" si="2"/>
        <v>×</v>
      </c>
      <c r="AY20" s="260" t="s">
        <v>243</v>
      </c>
      <c r="AZ20" s="260"/>
      <c r="BA20" s="287" t="s">
        <v>1788</v>
      </c>
      <c r="BB20" s="293" t="str">
        <f t="shared" si="3"/>
        <v>○</v>
      </c>
      <c r="BD20" s="350" t="str">
        <f t="shared" si="7"/>
        <v>×</v>
      </c>
      <c r="BE20" s="350" t="str">
        <f t="shared" ref="BE20:BE39" si="12">IF(COUNTIF(AI20:AN20,"○")&gt;0,"○", "×")</f>
        <v>○</v>
      </c>
    </row>
    <row r="21" spans="1:57" s="284" customFormat="1" ht="12">
      <c r="A21" s="264">
        <v>18</v>
      </c>
      <c r="B21" s="265" t="s">
        <v>494</v>
      </c>
      <c r="C21" s="261" t="s">
        <v>695</v>
      </c>
      <c r="D21" s="261" t="s">
        <v>48</v>
      </c>
      <c r="E21" s="266" t="s">
        <v>9</v>
      </c>
      <c r="F21" s="266" t="s">
        <v>1226</v>
      </c>
      <c r="G21" s="335" t="s">
        <v>1277</v>
      </c>
      <c r="H21" s="260" t="s">
        <v>242</v>
      </c>
      <c r="I21" s="266" t="s">
        <v>290</v>
      </c>
      <c r="J21" s="268"/>
      <c r="K21" s="268"/>
      <c r="L21" s="261" t="s">
        <v>427</v>
      </c>
      <c r="M21" s="268" t="s">
        <v>427</v>
      </c>
      <c r="N21" s="268" t="s">
        <v>842</v>
      </c>
      <c r="O21" s="269" t="s">
        <v>903</v>
      </c>
      <c r="P21" s="269" t="s">
        <v>903</v>
      </c>
      <c r="Q21" s="269" t="s">
        <v>903</v>
      </c>
      <c r="R21" s="269" t="s">
        <v>903</v>
      </c>
      <c r="S21" s="269" t="s">
        <v>903</v>
      </c>
      <c r="T21" s="269" t="s">
        <v>903</v>
      </c>
      <c r="U21" s="269" t="s">
        <v>903</v>
      </c>
      <c r="V21" s="269" t="s">
        <v>903</v>
      </c>
      <c r="W21" s="269" t="s">
        <v>903</v>
      </c>
      <c r="X21" s="269" t="s">
        <v>0</v>
      </c>
      <c r="Y21" s="269" t="s">
        <v>0</v>
      </c>
      <c r="Z21" s="269" t="s">
        <v>903</v>
      </c>
      <c r="AA21" s="269" t="s">
        <v>903</v>
      </c>
      <c r="AB21" s="269" t="s">
        <v>903</v>
      </c>
      <c r="AC21" s="269" t="s">
        <v>903</v>
      </c>
      <c r="AD21" s="269" t="s">
        <v>0</v>
      </c>
      <c r="AE21" s="269" t="s">
        <v>903</v>
      </c>
      <c r="AF21" s="269" t="s">
        <v>903</v>
      </c>
      <c r="AG21" s="269" t="s">
        <v>903</v>
      </c>
      <c r="AH21" s="269" t="s">
        <v>0</v>
      </c>
      <c r="AI21" s="269" t="s">
        <v>903</v>
      </c>
      <c r="AJ21" s="269" t="s">
        <v>903</v>
      </c>
      <c r="AK21" s="269" t="s">
        <v>903</v>
      </c>
      <c r="AL21" s="269" t="s">
        <v>903</v>
      </c>
      <c r="AM21" s="269" t="s">
        <v>903</v>
      </c>
      <c r="AN21" s="269" t="s">
        <v>0</v>
      </c>
      <c r="AO21" s="285"/>
      <c r="AP21" s="269" t="s">
        <v>3</v>
      </c>
      <c r="AQ21" s="270"/>
      <c r="AR21" s="271" t="s">
        <v>1813</v>
      </c>
      <c r="AS21" s="293" t="s">
        <v>141</v>
      </c>
      <c r="AT21" s="272" t="str">
        <f t="shared" si="4"/>
        <v>○</v>
      </c>
      <c r="AU21" s="272" t="str">
        <f t="shared" si="5"/>
        <v>○</v>
      </c>
      <c r="AV21" s="272" t="str">
        <f t="shared" si="1"/>
        <v>○</v>
      </c>
      <c r="AW21" s="272" t="str">
        <f t="shared" si="6"/>
        <v>×</v>
      </c>
      <c r="AX21" s="272" t="str">
        <f t="shared" si="2"/>
        <v>○</v>
      </c>
      <c r="AY21" s="260" t="s">
        <v>242</v>
      </c>
      <c r="AZ21" s="260"/>
      <c r="BA21" s="287" t="s">
        <v>1814</v>
      </c>
      <c r="BB21" s="293" t="str">
        <f t="shared" si="3"/>
        <v>○</v>
      </c>
      <c r="BD21" s="350" t="str">
        <f t="shared" si="7"/>
        <v>○</v>
      </c>
      <c r="BE21" s="350" t="str">
        <f t="shared" si="12"/>
        <v>○</v>
      </c>
    </row>
    <row r="22" spans="1:57" s="284" customFormat="1" ht="120">
      <c r="A22" s="264">
        <v>19</v>
      </c>
      <c r="B22" s="265" t="s">
        <v>495</v>
      </c>
      <c r="C22" s="261" t="s">
        <v>241</v>
      </c>
      <c r="D22" s="261" t="s">
        <v>16</v>
      </c>
      <c r="E22" s="266" t="s">
        <v>10</v>
      </c>
      <c r="F22" s="266" t="s">
        <v>1227</v>
      </c>
      <c r="G22" s="335" t="s">
        <v>1303</v>
      </c>
      <c r="H22" s="260" t="s">
        <v>240</v>
      </c>
      <c r="I22" s="266" t="s">
        <v>291</v>
      </c>
      <c r="J22" s="268"/>
      <c r="K22" s="268"/>
      <c r="L22" s="261" t="s">
        <v>239</v>
      </c>
      <c r="M22" s="268" t="s">
        <v>239</v>
      </c>
      <c r="N22" s="268" t="s">
        <v>821</v>
      </c>
      <c r="O22" s="269" t="s">
        <v>0</v>
      </c>
      <c r="P22" s="269" t="s">
        <v>0</v>
      </c>
      <c r="Q22" s="269" t="s">
        <v>0</v>
      </c>
      <c r="R22" s="269" t="s">
        <v>0</v>
      </c>
      <c r="S22" s="269" t="s">
        <v>0</v>
      </c>
      <c r="T22" s="269" t="s">
        <v>0</v>
      </c>
      <c r="U22" s="269" t="s">
        <v>0</v>
      </c>
      <c r="V22" s="269" t="s">
        <v>0</v>
      </c>
      <c r="W22" s="269" t="s">
        <v>0</v>
      </c>
      <c r="X22" s="269" t="s">
        <v>0</v>
      </c>
      <c r="Y22" s="269" t="s">
        <v>0</v>
      </c>
      <c r="Z22" s="269" t="s">
        <v>0</v>
      </c>
      <c r="AA22" s="269" t="s">
        <v>0</v>
      </c>
      <c r="AB22" s="269" t="s">
        <v>0</v>
      </c>
      <c r="AC22" s="269" t="s">
        <v>0</v>
      </c>
      <c r="AD22" s="269" t="s">
        <v>0</v>
      </c>
      <c r="AE22" s="269" t="s">
        <v>903</v>
      </c>
      <c r="AF22" s="269" t="s">
        <v>0</v>
      </c>
      <c r="AG22" s="269" t="s">
        <v>0</v>
      </c>
      <c r="AH22" s="269" t="s">
        <v>0</v>
      </c>
      <c r="AI22" s="269" t="s">
        <v>0</v>
      </c>
      <c r="AJ22" s="269" t="s">
        <v>0</v>
      </c>
      <c r="AK22" s="269" t="s">
        <v>0</v>
      </c>
      <c r="AL22" s="269" t="s">
        <v>903</v>
      </c>
      <c r="AM22" s="269" t="s">
        <v>903</v>
      </c>
      <c r="AN22" s="269" t="s">
        <v>903</v>
      </c>
      <c r="AO22" s="285" t="s">
        <v>2003</v>
      </c>
      <c r="AP22" s="269" t="s">
        <v>141</v>
      </c>
      <c r="AQ22" s="270" t="s">
        <v>143</v>
      </c>
      <c r="AR22" s="271" t="s">
        <v>1730</v>
      </c>
      <c r="AS22" s="293" t="s">
        <v>141</v>
      </c>
      <c r="AT22" s="272" t="str">
        <f t="shared" si="4"/>
        <v>×</v>
      </c>
      <c r="AU22" s="272" t="str">
        <f t="shared" si="5"/>
        <v>×</v>
      </c>
      <c r="AV22" s="272" t="str">
        <f t="shared" si="1"/>
        <v>○</v>
      </c>
      <c r="AW22" s="272" t="str">
        <f t="shared" si="6"/>
        <v>○</v>
      </c>
      <c r="AX22" s="272" t="str">
        <f t="shared" si="2"/>
        <v>○</v>
      </c>
      <c r="AY22" s="260" t="s">
        <v>240</v>
      </c>
      <c r="AZ22" s="260"/>
      <c r="BA22" s="287" t="s">
        <v>1731</v>
      </c>
      <c r="BB22" s="293" t="str">
        <f t="shared" si="3"/>
        <v>×</v>
      </c>
      <c r="BC22" s="284" t="s">
        <v>1937</v>
      </c>
      <c r="BD22" s="350" t="str">
        <f t="shared" si="7"/>
        <v>×</v>
      </c>
      <c r="BE22" s="350" t="str">
        <f t="shared" si="12"/>
        <v>○</v>
      </c>
    </row>
    <row r="23" spans="1:57" s="284" customFormat="1" ht="12">
      <c r="A23" s="264">
        <v>20</v>
      </c>
      <c r="B23" s="265" t="s">
        <v>496</v>
      </c>
      <c r="C23" s="261" t="s">
        <v>696</v>
      </c>
      <c r="D23" s="261" t="s">
        <v>49</v>
      </c>
      <c r="E23" s="266" t="s">
        <v>9</v>
      </c>
      <c r="F23" s="266" t="s">
        <v>9</v>
      </c>
      <c r="G23" s="335" t="s">
        <v>1666</v>
      </c>
      <c r="H23" s="260" t="s">
        <v>1228</v>
      </c>
      <c r="I23" s="266" t="s">
        <v>292</v>
      </c>
      <c r="J23" s="268"/>
      <c r="K23" s="268"/>
      <c r="L23" s="261" t="s">
        <v>238</v>
      </c>
      <c r="M23" s="268" t="s">
        <v>238</v>
      </c>
      <c r="N23" s="268" t="s">
        <v>843</v>
      </c>
      <c r="O23" s="269" t="s">
        <v>903</v>
      </c>
      <c r="P23" s="269" t="s">
        <v>0</v>
      </c>
      <c r="Q23" s="269" t="s">
        <v>903</v>
      </c>
      <c r="R23" s="269" t="s">
        <v>903</v>
      </c>
      <c r="S23" s="269" t="s">
        <v>903</v>
      </c>
      <c r="T23" s="269" t="s">
        <v>0</v>
      </c>
      <c r="U23" s="269" t="s">
        <v>0</v>
      </c>
      <c r="V23" s="269" t="s">
        <v>903</v>
      </c>
      <c r="W23" s="269" t="s">
        <v>903</v>
      </c>
      <c r="X23" s="269" t="s">
        <v>0</v>
      </c>
      <c r="Y23" s="269" t="s">
        <v>0</v>
      </c>
      <c r="Z23" s="269" t="s">
        <v>903</v>
      </c>
      <c r="AA23" s="269" t="s">
        <v>903</v>
      </c>
      <c r="AB23" s="269" t="s">
        <v>903</v>
      </c>
      <c r="AC23" s="269" t="s">
        <v>903</v>
      </c>
      <c r="AD23" s="269" t="s">
        <v>0</v>
      </c>
      <c r="AE23" s="269" t="s">
        <v>903</v>
      </c>
      <c r="AF23" s="269" t="s">
        <v>0</v>
      </c>
      <c r="AG23" s="269" t="s">
        <v>903</v>
      </c>
      <c r="AH23" s="269" t="s">
        <v>903</v>
      </c>
      <c r="AI23" s="269" t="s">
        <v>903</v>
      </c>
      <c r="AJ23" s="269" t="s">
        <v>0</v>
      </c>
      <c r="AK23" s="269" t="s">
        <v>903</v>
      </c>
      <c r="AL23" s="269" t="s">
        <v>903</v>
      </c>
      <c r="AM23" s="269" t="s">
        <v>903</v>
      </c>
      <c r="AN23" s="269" t="s">
        <v>903</v>
      </c>
      <c r="AO23" s="285"/>
      <c r="AP23" s="269" t="s">
        <v>141</v>
      </c>
      <c r="AQ23" s="270" t="s">
        <v>143</v>
      </c>
      <c r="AR23" s="271" t="s">
        <v>1815</v>
      </c>
      <c r="AS23" s="293" t="s">
        <v>141</v>
      </c>
      <c r="AT23" s="272" t="str">
        <f t="shared" si="4"/>
        <v>○</v>
      </c>
      <c r="AU23" s="272" t="str">
        <f t="shared" si="5"/>
        <v>○</v>
      </c>
      <c r="AV23" s="272" t="str">
        <f t="shared" si="1"/>
        <v>○</v>
      </c>
      <c r="AW23" s="272" t="str">
        <f t="shared" si="6"/>
        <v>○</v>
      </c>
      <c r="AX23" s="272" t="str">
        <f t="shared" si="2"/>
        <v>○</v>
      </c>
      <c r="AY23" s="260" t="s">
        <v>1228</v>
      </c>
      <c r="AZ23" s="260"/>
      <c r="BA23" s="287" t="s">
        <v>1816</v>
      </c>
      <c r="BB23" s="293" t="str">
        <f t="shared" si="3"/>
        <v>○</v>
      </c>
      <c r="BC23" s="284" t="s">
        <v>1937</v>
      </c>
      <c r="BD23" s="350" t="str">
        <f t="shared" si="7"/>
        <v>○</v>
      </c>
      <c r="BE23" s="350" t="str">
        <f t="shared" si="12"/>
        <v>○</v>
      </c>
    </row>
    <row r="24" spans="1:57" s="284" customFormat="1" ht="72">
      <c r="A24" s="264">
        <v>21</v>
      </c>
      <c r="B24" s="265" t="s">
        <v>497</v>
      </c>
      <c r="C24" s="261" t="s">
        <v>1229</v>
      </c>
      <c r="D24" s="261" t="s">
        <v>50</v>
      </c>
      <c r="E24" s="266" t="s">
        <v>9</v>
      </c>
      <c r="F24" s="266" t="s">
        <v>1230</v>
      </c>
      <c r="G24" s="335" t="s">
        <v>1667</v>
      </c>
      <c r="H24" s="260" t="s">
        <v>382</v>
      </c>
      <c r="I24" s="266" t="s">
        <v>1231</v>
      </c>
      <c r="J24" s="268"/>
      <c r="K24" s="268"/>
      <c r="L24" s="261" t="s">
        <v>844</v>
      </c>
      <c r="M24" s="268" t="s">
        <v>844</v>
      </c>
      <c r="N24" s="268" t="s">
        <v>845</v>
      </c>
      <c r="O24" s="269" t="s">
        <v>0</v>
      </c>
      <c r="P24" s="269" t="s">
        <v>0</v>
      </c>
      <c r="Q24" s="269" t="s">
        <v>0</v>
      </c>
      <c r="R24" s="269" t="s">
        <v>0</v>
      </c>
      <c r="S24" s="269" t="s">
        <v>0</v>
      </c>
      <c r="T24" s="269" t="s">
        <v>0</v>
      </c>
      <c r="U24" s="269" t="s">
        <v>0</v>
      </c>
      <c r="V24" s="269" t="s">
        <v>0</v>
      </c>
      <c r="W24" s="269" t="s">
        <v>0</v>
      </c>
      <c r="X24" s="269" t="s">
        <v>0</v>
      </c>
      <c r="Y24" s="269" t="s">
        <v>0</v>
      </c>
      <c r="Z24" s="269" t="s">
        <v>0</v>
      </c>
      <c r="AA24" s="269" t="s">
        <v>0</v>
      </c>
      <c r="AB24" s="269" t="s">
        <v>0</v>
      </c>
      <c r="AC24" s="269" t="s">
        <v>0</v>
      </c>
      <c r="AD24" s="269" t="s">
        <v>0</v>
      </c>
      <c r="AE24" s="269" t="s">
        <v>903</v>
      </c>
      <c r="AF24" s="269" t="s">
        <v>903</v>
      </c>
      <c r="AG24" s="269" t="s">
        <v>0</v>
      </c>
      <c r="AH24" s="269" t="s">
        <v>0</v>
      </c>
      <c r="AI24" s="269" t="s">
        <v>903</v>
      </c>
      <c r="AJ24" s="269" t="s">
        <v>0</v>
      </c>
      <c r="AK24" s="269" t="s">
        <v>903</v>
      </c>
      <c r="AL24" s="269" t="s">
        <v>903</v>
      </c>
      <c r="AM24" s="269" t="s">
        <v>903</v>
      </c>
      <c r="AN24" s="269" t="s">
        <v>903</v>
      </c>
      <c r="AO24" s="285" t="s">
        <v>1519</v>
      </c>
      <c r="AP24" s="269" t="s">
        <v>3</v>
      </c>
      <c r="AQ24" s="270"/>
      <c r="AR24" s="271" t="s">
        <v>1817</v>
      </c>
      <c r="AS24" s="293" t="s">
        <v>141</v>
      </c>
      <c r="AT24" s="272" t="str">
        <f t="shared" si="4"/>
        <v>○</v>
      </c>
      <c r="AU24" s="272" t="str">
        <f t="shared" si="5"/>
        <v>×</v>
      </c>
      <c r="AV24" s="272" t="str">
        <f t="shared" si="1"/>
        <v>○</v>
      </c>
      <c r="AW24" s="272" t="str">
        <f t="shared" si="6"/>
        <v>○</v>
      </c>
      <c r="AX24" s="272" t="str">
        <f t="shared" si="2"/>
        <v>○</v>
      </c>
      <c r="AY24" s="260" t="s">
        <v>382</v>
      </c>
      <c r="AZ24" s="260"/>
      <c r="BA24" s="287" t="s">
        <v>1818</v>
      </c>
      <c r="BB24" s="293" t="str">
        <f t="shared" si="3"/>
        <v>○</v>
      </c>
      <c r="BD24" s="350" t="str">
        <f t="shared" si="7"/>
        <v>×</v>
      </c>
      <c r="BE24" s="350" t="str">
        <f t="shared" si="12"/>
        <v>○</v>
      </c>
    </row>
    <row r="25" spans="1:57" s="284" customFormat="1" ht="48">
      <c r="A25" s="264">
        <v>22</v>
      </c>
      <c r="B25" s="265" t="s">
        <v>498</v>
      </c>
      <c r="C25" s="261" t="s">
        <v>671</v>
      </c>
      <c r="D25" s="261" t="s">
        <v>17</v>
      </c>
      <c r="E25" s="266" t="s">
        <v>10</v>
      </c>
      <c r="F25" s="266" t="s">
        <v>1232</v>
      </c>
      <c r="G25" s="335" t="s">
        <v>1668</v>
      </c>
      <c r="H25" s="260" t="s">
        <v>1233</v>
      </c>
      <c r="I25" s="266" t="s">
        <v>293</v>
      </c>
      <c r="J25" s="268"/>
      <c r="K25" s="268"/>
      <c r="L25" s="261" t="s">
        <v>265</v>
      </c>
      <c r="M25" s="268" t="s">
        <v>265</v>
      </c>
      <c r="N25" s="268" t="s">
        <v>822</v>
      </c>
      <c r="O25" s="269" t="s">
        <v>0</v>
      </c>
      <c r="P25" s="269" t="s">
        <v>0</v>
      </c>
      <c r="Q25" s="269" t="s">
        <v>0</v>
      </c>
      <c r="R25" s="269" t="s">
        <v>0</v>
      </c>
      <c r="S25" s="269" t="s">
        <v>0</v>
      </c>
      <c r="T25" s="269" t="s">
        <v>0</v>
      </c>
      <c r="U25" s="269" t="s">
        <v>0</v>
      </c>
      <c r="V25" s="269" t="s">
        <v>0</v>
      </c>
      <c r="W25" s="269" t="s">
        <v>0</v>
      </c>
      <c r="X25" s="269" t="s">
        <v>0</v>
      </c>
      <c r="Y25" s="269" t="s">
        <v>0</v>
      </c>
      <c r="Z25" s="269" t="s">
        <v>0</v>
      </c>
      <c r="AA25" s="269" t="s">
        <v>0</v>
      </c>
      <c r="AB25" s="269" t="s">
        <v>903</v>
      </c>
      <c r="AC25" s="269" t="s">
        <v>903</v>
      </c>
      <c r="AD25" s="269" t="s">
        <v>0</v>
      </c>
      <c r="AE25" s="269" t="s">
        <v>903</v>
      </c>
      <c r="AF25" s="269" t="s">
        <v>0</v>
      </c>
      <c r="AG25" s="269" t="s">
        <v>0</v>
      </c>
      <c r="AH25" s="269" t="s">
        <v>0</v>
      </c>
      <c r="AI25" s="269" t="s">
        <v>903</v>
      </c>
      <c r="AJ25" s="269" t="s">
        <v>903</v>
      </c>
      <c r="AK25" s="269" t="s">
        <v>903</v>
      </c>
      <c r="AL25" s="269" t="s">
        <v>903</v>
      </c>
      <c r="AM25" s="269" t="s">
        <v>903</v>
      </c>
      <c r="AN25" s="269" t="s">
        <v>903</v>
      </c>
      <c r="AO25" s="285" t="s">
        <v>274</v>
      </c>
      <c r="AP25" s="269" t="s">
        <v>141</v>
      </c>
      <c r="AQ25" s="270" t="s">
        <v>143</v>
      </c>
      <c r="AR25" s="271" t="s">
        <v>1732</v>
      </c>
      <c r="AS25" s="293" t="s">
        <v>141</v>
      </c>
      <c r="AT25" s="272" t="str">
        <f t="shared" si="4"/>
        <v>○</v>
      </c>
      <c r="AU25" s="272" t="str">
        <f t="shared" si="5"/>
        <v>×</v>
      </c>
      <c r="AV25" s="272" t="str">
        <f t="shared" si="1"/>
        <v>○</v>
      </c>
      <c r="AW25" s="272" t="str">
        <f t="shared" si="6"/>
        <v>○</v>
      </c>
      <c r="AX25" s="272" t="str">
        <f t="shared" si="2"/>
        <v>○</v>
      </c>
      <c r="AY25" s="260" t="s">
        <v>1233</v>
      </c>
      <c r="AZ25" s="260"/>
      <c r="BA25" s="287" t="s">
        <v>1733</v>
      </c>
      <c r="BB25" s="293" t="str">
        <f t="shared" si="3"/>
        <v>○</v>
      </c>
      <c r="BC25" s="284" t="s">
        <v>1937</v>
      </c>
      <c r="BD25" s="350" t="str">
        <f t="shared" si="7"/>
        <v>○</v>
      </c>
      <c r="BE25" s="350" t="str">
        <f t="shared" si="12"/>
        <v>○</v>
      </c>
    </row>
    <row r="26" spans="1:57" s="284" customFormat="1" ht="24">
      <c r="A26" s="264">
        <v>23</v>
      </c>
      <c r="B26" s="265" t="s">
        <v>499</v>
      </c>
      <c r="C26" s="261" t="s">
        <v>1234</v>
      </c>
      <c r="D26" s="261" t="s">
        <v>51</v>
      </c>
      <c r="E26" s="266" t="s">
        <v>9</v>
      </c>
      <c r="F26" s="266" t="s">
        <v>1235</v>
      </c>
      <c r="G26" s="335" t="s">
        <v>1669</v>
      </c>
      <c r="H26" s="260" t="s">
        <v>1236</v>
      </c>
      <c r="I26" s="266" t="s">
        <v>294</v>
      </c>
      <c r="J26" s="268"/>
      <c r="K26" s="268"/>
      <c r="L26" s="261" t="s">
        <v>1237</v>
      </c>
      <c r="M26" s="268" t="s">
        <v>1237</v>
      </c>
      <c r="N26" s="268" t="s">
        <v>1461</v>
      </c>
      <c r="O26" s="269" t="s">
        <v>0</v>
      </c>
      <c r="P26" s="269" t="s">
        <v>0</v>
      </c>
      <c r="Q26" s="269" t="s">
        <v>0</v>
      </c>
      <c r="R26" s="269" t="s">
        <v>0</v>
      </c>
      <c r="S26" s="269" t="s">
        <v>0</v>
      </c>
      <c r="T26" s="269" t="s">
        <v>0</v>
      </c>
      <c r="U26" s="269" t="s">
        <v>0</v>
      </c>
      <c r="V26" s="269" t="s">
        <v>0</v>
      </c>
      <c r="W26" s="269" t="s">
        <v>0</v>
      </c>
      <c r="X26" s="269" t="s">
        <v>0</v>
      </c>
      <c r="Y26" s="269" t="s">
        <v>0</v>
      </c>
      <c r="Z26" s="269" t="s">
        <v>0</v>
      </c>
      <c r="AA26" s="269" t="s">
        <v>903</v>
      </c>
      <c r="AB26" s="269" t="s">
        <v>903</v>
      </c>
      <c r="AC26" s="269" t="s">
        <v>903</v>
      </c>
      <c r="AD26" s="332" t="s">
        <v>0</v>
      </c>
      <c r="AE26" s="269" t="s">
        <v>903</v>
      </c>
      <c r="AF26" s="269" t="s">
        <v>903</v>
      </c>
      <c r="AG26" s="269" t="s">
        <v>0</v>
      </c>
      <c r="AH26" s="269" t="s">
        <v>0</v>
      </c>
      <c r="AI26" s="269" t="s">
        <v>903</v>
      </c>
      <c r="AJ26" s="269" t="s">
        <v>903</v>
      </c>
      <c r="AK26" s="269" t="s">
        <v>903</v>
      </c>
      <c r="AL26" s="269" t="s">
        <v>903</v>
      </c>
      <c r="AM26" s="269" t="s">
        <v>903</v>
      </c>
      <c r="AN26" s="269" t="s">
        <v>903</v>
      </c>
      <c r="AO26" s="285" t="s">
        <v>1520</v>
      </c>
      <c r="AP26" s="269" t="s">
        <v>141</v>
      </c>
      <c r="AQ26" s="270" t="s">
        <v>143</v>
      </c>
      <c r="AR26" s="271" t="s">
        <v>1819</v>
      </c>
      <c r="AS26" s="293" t="s">
        <v>141</v>
      </c>
      <c r="AT26" s="272" t="str">
        <f t="shared" si="4"/>
        <v>○</v>
      </c>
      <c r="AU26" s="272" t="str">
        <f t="shared" si="5"/>
        <v>×</v>
      </c>
      <c r="AV26" s="272" t="str">
        <f t="shared" si="1"/>
        <v>○</v>
      </c>
      <c r="AW26" s="272" t="str">
        <f t="shared" si="6"/>
        <v>○</v>
      </c>
      <c r="AX26" s="272" t="str">
        <f t="shared" si="2"/>
        <v>○</v>
      </c>
      <c r="AY26" s="260" t="s">
        <v>1236</v>
      </c>
      <c r="AZ26" s="260"/>
      <c r="BA26" s="287" t="s">
        <v>1820</v>
      </c>
      <c r="BB26" s="293" t="str">
        <f t="shared" si="3"/>
        <v>○</v>
      </c>
      <c r="BC26" s="284" t="s">
        <v>1937</v>
      </c>
      <c r="BD26" s="350" t="str">
        <f t="shared" si="7"/>
        <v>○</v>
      </c>
      <c r="BE26" s="350" t="str">
        <f t="shared" si="12"/>
        <v>○</v>
      </c>
    </row>
    <row r="27" spans="1:57" s="284" customFormat="1" ht="12">
      <c r="A27" s="264">
        <v>24</v>
      </c>
      <c r="B27" s="265" t="s">
        <v>500</v>
      </c>
      <c r="C27" s="261" t="s">
        <v>661</v>
      </c>
      <c r="D27" s="261" t="s">
        <v>99</v>
      </c>
      <c r="E27" s="266" t="s">
        <v>8</v>
      </c>
      <c r="F27" s="266" t="s">
        <v>1238</v>
      </c>
      <c r="G27" s="335" t="s">
        <v>1670</v>
      </c>
      <c r="H27" s="260" t="s">
        <v>237</v>
      </c>
      <c r="I27" s="266" t="s">
        <v>295</v>
      </c>
      <c r="J27" s="268"/>
      <c r="K27" s="268"/>
      <c r="L27" s="261" t="s">
        <v>808</v>
      </c>
      <c r="M27" s="268" t="s">
        <v>808</v>
      </c>
      <c r="N27" s="268" t="s">
        <v>809</v>
      </c>
      <c r="O27" s="269" t="s">
        <v>0</v>
      </c>
      <c r="P27" s="269" t="s">
        <v>0</v>
      </c>
      <c r="Q27" s="269" t="s">
        <v>0</v>
      </c>
      <c r="R27" s="269" t="s">
        <v>0</v>
      </c>
      <c r="S27" s="269" t="s">
        <v>0</v>
      </c>
      <c r="T27" s="269" t="s">
        <v>0</v>
      </c>
      <c r="U27" s="269" t="s">
        <v>0</v>
      </c>
      <c r="V27" s="269" t="s">
        <v>0</v>
      </c>
      <c r="W27" s="269" t="s">
        <v>903</v>
      </c>
      <c r="X27" s="269" t="s">
        <v>0</v>
      </c>
      <c r="Y27" s="269" t="s">
        <v>0</v>
      </c>
      <c r="Z27" s="269" t="s">
        <v>0</v>
      </c>
      <c r="AA27" s="269" t="s">
        <v>903</v>
      </c>
      <c r="AB27" s="269" t="s">
        <v>903</v>
      </c>
      <c r="AC27" s="269" t="s">
        <v>0</v>
      </c>
      <c r="AD27" s="269" t="s">
        <v>0</v>
      </c>
      <c r="AE27" s="269" t="s">
        <v>903</v>
      </c>
      <c r="AF27" s="269" t="s">
        <v>0</v>
      </c>
      <c r="AG27" s="269" t="s">
        <v>903</v>
      </c>
      <c r="AH27" s="269" t="s">
        <v>0</v>
      </c>
      <c r="AI27" s="269" t="s">
        <v>903</v>
      </c>
      <c r="AJ27" s="269" t="s">
        <v>903</v>
      </c>
      <c r="AK27" s="269" t="s">
        <v>0</v>
      </c>
      <c r="AL27" s="269" t="s">
        <v>903</v>
      </c>
      <c r="AM27" s="269" t="s">
        <v>0</v>
      </c>
      <c r="AN27" s="269" t="s">
        <v>0</v>
      </c>
      <c r="AO27" s="285"/>
      <c r="AP27" s="269" t="s">
        <v>3</v>
      </c>
      <c r="AQ27" s="270"/>
      <c r="AR27" s="271" t="s">
        <v>1789</v>
      </c>
      <c r="AS27" s="293" t="s">
        <v>141</v>
      </c>
      <c r="AT27" s="272" t="str">
        <f t="shared" si="4"/>
        <v>○</v>
      </c>
      <c r="AU27" s="272" t="str">
        <f t="shared" si="5"/>
        <v>○</v>
      </c>
      <c r="AV27" s="272" t="str">
        <f t="shared" si="1"/>
        <v>○</v>
      </c>
      <c r="AW27" s="272" t="str">
        <f t="shared" si="6"/>
        <v>×</v>
      </c>
      <c r="AX27" s="272" t="str">
        <f t="shared" si="2"/>
        <v>○</v>
      </c>
      <c r="AY27" s="260" t="s">
        <v>237</v>
      </c>
      <c r="AZ27" s="260"/>
      <c r="BA27" s="287" t="s">
        <v>1790</v>
      </c>
      <c r="BB27" s="293" t="str">
        <f t="shared" si="3"/>
        <v>○</v>
      </c>
      <c r="BD27" s="350" t="str">
        <f t="shared" si="7"/>
        <v>○</v>
      </c>
      <c r="BE27" s="350" t="str">
        <f t="shared" si="12"/>
        <v>○</v>
      </c>
    </row>
    <row r="28" spans="1:57" s="284" customFormat="1" ht="12">
      <c r="A28" s="264">
        <v>25</v>
      </c>
      <c r="B28" s="265" t="s">
        <v>501</v>
      </c>
      <c r="C28" s="261" t="s">
        <v>672</v>
      </c>
      <c r="D28" s="261" t="s">
        <v>18</v>
      </c>
      <c r="E28" s="266" t="s">
        <v>10</v>
      </c>
      <c r="F28" s="266" t="s">
        <v>1239</v>
      </c>
      <c r="G28" s="335" t="s">
        <v>1671</v>
      </c>
      <c r="H28" s="260" t="s">
        <v>236</v>
      </c>
      <c r="I28" s="266" t="s">
        <v>296</v>
      </c>
      <c r="J28" s="268"/>
      <c r="K28" s="268"/>
      <c r="L28" s="261" t="s">
        <v>235</v>
      </c>
      <c r="M28" s="268" t="s">
        <v>235</v>
      </c>
      <c r="N28" s="268" t="s">
        <v>823</v>
      </c>
      <c r="O28" s="269" t="s">
        <v>0</v>
      </c>
      <c r="P28" s="269" t="s">
        <v>0</v>
      </c>
      <c r="Q28" s="269" t="s">
        <v>0</v>
      </c>
      <c r="R28" s="269" t="s">
        <v>0</v>
      </c>
      <c r="S28" s="269" t="s">
        <v>0</v>
      </c>
      <c r="T28" s="269" t="s">
        <v>0</v>
      </c>
      <c r="U28" s="269" t="s">
        <v>0</v>
      </c>
      <c r="V28" s="269" t="s">
        <v>0</v>
      </c>
      <c r="W28" s="269" t="s">
        <v>0</v>
      </c>
      <c r="X28" s="269" t="s">
        <v>0</v>
      </c>
      <c r="Y28" s="269" t="s">
        <v>0</v>
      </c>
      <c r="Z28" s="269" t="s">
        <v>0</v>
      </c>
      <c r="AA28" s="269" t="s">
        <v>0</v>
      </c>
      <c r="AB28" s="269" t="s">
        <v>0</v>
      </c>
      <c r="AC28" s="269" t="s">
        <v>0</v>
      </c>
      <c r="AD28" s="269" t="s">
        <v>0</v>
      </c>
      <c r="AE28" s="269" t="s">
        <v>0</v>
      </c>
      <c r="AF28" s="269" t="s">
        <v>0</v>
      </c>
      <c r="AG28" s="269" t="s">
        <v>0</v>
      </c>
      <c r="AH28" s="269" t="s">
        <v>0</v>
      </c>
      <c r="AI28" s="269" t="s">
        <v>903</v>
      </c>
      <c r="AJ28" s="269" t="s">
        <v>0</v>
      </c>
      <c r="AK28" s="269" t="s">
        <v>0</v>
      </c>
      <c r="AL28" s="269" t="s">
        <v>903</v>
      </c>
      <c r="AM28" s="269" t="s">
        <v>903</v>
      </c>
      <c r="AN28" s="269" t="s">
        <v>0</v>
      </c>
      <c r="AO28" s="285"/>
      <c r="AP28" s="269" t="s">
        <v>3</v>
      </c>
      <c r="AQ28" s="270"/>
      <c r="AR28" s="271" t="s">
        <v>1734</v>
      </c>
      <c r="AS28" s="293" t="s">
        <v>3</v>
      </c>
      <c r="AT28" s="272" t="str">
        <f t="shared" si="4"/>
        <v>○</v>
      </c>
      <c r="AU28" s="272" t="str">
        <f t="shared" si="5"/>
        <v>×</v>
      </c>
      <c r="AV28" s="272" t="str">
        <f t="shared" si="1"/>
        <v>○</v>
      </c>
      <c r="AW28" s="272" t="str">
        <f t="shared" si="6"/>
        <v>×</v>
      </c>
      <c r="AX28" s="272" t="str">
        <f t="shared" si="2"/>
        <v>×</v>
      </c>
      <c r="AY28" s="260" t="s">
        <v>236</v>
      </c>
      <c r="AZ28" s="260"/>
      <c r="BA28" s="287" t="s">
        <v>1735</v>
      </c>
      <c r="BB28" s="293" t="str">
        <f t="shared" si="3"/>
        <v>×</v>
      </c>
      <c r="BD28" s="350" t="str">
        <f t="shared" si="7"/>
        <v>×</v>
      </c>
      <c r="BE28" s="350" t="str">
        <f t="shared" si="12"/>
        <v>○</v>
      </c>
    </row>
    <row r="29" spans="1:57" s="284" customFormat="1" ht="12">
      <c r="A29" s="264">
        <v>26</v>
      </c>
      <c r="B29" s="265" t="s">
        <v>502</v>
      </c>
      <c r="C29" s="261" t="s">
        <v>1240</v>
      </c>
      <c r="D29" s="261" t="s">
        <v>19</v>
      </c>
      <c r="E29" s="266" t="s">
        <v>10</v>
      </c>
      <c r="F29" s="266" t="s">
        <v>1188</v>
      </c>
      <c r="G29" s="335" t="s">
        <v>1241</v>
      </c>
      <c r="H29" s="260" t="s">
        <v>1242</v>
      </c>
      <c r="I29" s="266" t="s">
        <v>404</v>
      </c>
      <c r="J29" s="268"/>
      <c r="K29" s="268"/>
      <c r="L29" s="261"/>
      <c r="M29" s="268"/>
      <c r="N29" s="268" t="s">
        <v>1459</v>
      </c>
      <c r="O29" s="269" t="s">
        <v>0</v>
      </c>
      <c r="P29" s="269" t="s">
        <v>0</v>
      </c>
      <c r="Q29" s="269" t="s">
        <v>0</v>
      </c>
      <c r="R29" s="269" t="s">
        <v>0</v>
      </c>
      <c r="S29" s="269" t="s">
        <v>0</v>
      </c>
      <c r="T29" s="269" t="s">
        <v>0</v>
      </c>
      <c r="U29" s="269" t="s">
        <v>0</v>
      </c>
      <c r="V29" s="269" t="s">
        <v>0</v>
      </c>
      <c r="W29" s="269" t="s">
        <v>0</v>
      </c>
      <c r="X29" s="269" t="s">
        <v>0</v>
      </c>
      <c r="Y29" s="269" t="s">
        <v>0</v>
      </c>
      <c r="Z29" s="269" t="s">
        <v>0</v>
      </c>
      <c r="AA29" s="269" t="s">
        <v>0</v>
      </c>
      <c r="AB29" s="269" t="s">
        <v>0</v>
      </c>
      <c r="AC29" s="269" t="s">
        <v>0</v>
      </c>
      <c r="AD29" s="269" t="s">
        <v>0</v>
      </c>
      <c r="AE29" s="269" t="s">
        <v>903</v>
      </c>
      <c r="AF29" s="332" t="s">
        <v>1990</v>
      </c>
      <c r="AG29" s="269" t="s">
        <v>0</v>
      </c>
      <c r="AH29" s="269" t="s">
        <v>0</v>
      </c>
      <c r="AI29" s="269" t="s">
        <v>903</v>
      </c>
      <c r="AJ29" s="269" t="s">
        <v>903</v>
      </c>
      <c r="AK29" s="269" t="s">
        <v>903</v>
      </c>
      <c r="AL29" s="269" t="s">
        <v>903</v>
      </c>
      <c r="AM29" s="269" t="s">
        <v>903</v>
      </c>
      <c r="AN29" s="269" t="s">
        <v>903</v>
      </c>
      <c r="AO29" s="285"/>
      <c r="AP29" s="269" t="s">
        <v>3</v>
      </c>
      <c r="AQ29" s="270"/>
      <c r="AR29" s="271" t="s">
        <v>1736</v>
      </c>
      <c r="AS29" s="293" t="s">
        <v>141</v>
      </c>
      <c r="AT29" s="272" t="str">
        <f t="shared" si="4"/>
        <v>○</v>
      </c>
      <c r="AU29" s="272" t="str">
        <f t="shared" si="5"/>
        <v>×</v>
      </c>
      <c r="AV29" s="272" t="str">
        <f t="shared" si="1"/>
        <v>○</v>
      </c>
      <c r="AW29" s="272" t="str">
        <f t="shared" si="6"/>
        <v>○</v>
      </c>
      <c r="AX29" s="272" t="str">
        <f t="shared" si="2"/>
        <v>○</v>
      </c>
      <c r="AY29" s="260" t="s">
        <v>1242</v>
      </c>
      <c r="AZ29" s="260"/>
      <c r="BA29" s="287" t="s">
        <v>1725</v>
      </c>
      <c r="BB29" s="293" t="str">
        <f t="shared" si="3"/>
        <v>○</v>
      </c>
      <c r="BD29" s="350" t="str">
        <f t="shared" si="7"/>
        <v>×</v>
      </c>
      <c r="BE29" s="350" t="str">
        <f t="shared" si="12"/>
        <v>○</v>
      </c>
    </row>
    <row r="30" spans="1:57" s="284" customFormat="1" ht="120">
      <c r="A30" s="264">
        <v>27</v>
      </c>
      <c r="B30" s="265" t="s">
        <v>503</v>
      </c>
      <c r="C30" s="261" t="s">
        <v>697</v>
      </c>
      <c r="D30" s="261" t="s">
        <v>52</v>
      </c>
      <c r="E30" s="266" t="s">
        <v>9</v>
      </c>
      <c r="F30" s="266" t="s">
        <v>1243</v>
      </c>
      <c r="G30" s="335" t="s">
        <v>1672</v>
      </c>
      <c r="H30" s="260" t="s">
        <v>234</v>
      </c>
      <c r="I30" s="266" t="s">
        <v>297</v>
      </c>
      <c r="J30" s="268"/>
      <c r="K30" s="268"/>
      <c r="L30" s="261" t="s">
        <v>233</v>
      </c>
      <c r="M30" s="268" t="s">
        <v>233</v>
      </c>
      <c r="N30" s="268" t="s">
        <v>1462</v>
      </c>
      <c r="O30" s="269" t="s">
        <v>0</v>
      </c>
      <c r="P30" s="269" t="s">
        <v>0</v>
      </c>
      <c r="Q30" s="269" t="s">
        <v>0</v>
      </c>
      <c r="R30" s="269" t="s">
        <v>0</v>
      </c>
      <c r="S30" s="269" t="s">
        <v>0</v>
      </c>
      <c r="T30" s="269" t="s">
        <v>0</v>
      </c>
      <c r="U30" s="269" t="s">
        <v>0</v>
      </c>
      <c r="V30" s="269" t="s">
        <v>0</v>
      </c>
      <c r="W30" s="269" t="s">
        <v>0</v>
      </c>
      <c r="X30" s="269" t="s">
        <v>0</v>
      </c>
      <c r="Y30" s="269" t="s">
        <v>0</v>
      </c>
      <c r="Z30" s="269" t="s">
        <v>0</v>
      </c>
      <c r="AA30" s="269" t="s">
        <v>0</v>
      </c>
      <c r="AB30" s="269" t="s">
        <v>0</v>
      </c>
      <c r="AC30" s="269" t="s">
        <v>0</v>
      </c>
      <c r="AD30" s="269" t="s">
        <v>0</v>
      </c>
      <c r="AE30" s="269" t="s">
        <v>903</v>
      </c>
      <c r="AF30" s="269" t="s">
        <v>0</v>
      </c>
      <c r="AG30" s="269" t="s">
        <v>0</v>
      </c>
      <c r="AH30" s="269" t="s">
        <v>0</v>
      </c>
      <c r="AI30" s="269" t="s">
        <v>903</v>
      </c>
      <c r="AJ30" s="269" t="s">
        <v>0</v>
      </c>
      <c r="AK30" s="269" t="s">
        <v>903</v>
      </c>
      <c r="AL30" s="269" t="s">
        <v>903</v>
      </c>
      <c r="AM30" s="269" t="s">
        <v>0</v>
      </c>
      <c r="AN30" s="269" t="s">
        <v>903</v>
      </c>
      <c r="AO30" s="285" t="s">
        <v>1521</v>
      </c>
      <c r="AP30" s="269" t="s">
        <v>3</v>
      </c>
      <c r="AQ30" s="270"/>
      <c r="AR30" s="285" t="s">
        <v>1821</v>
      </c>
      <c r="AS30" s="293" t="s">
        <v>3</v>
      </c>
      <c r="AT30" s="272" t="str">
        <f t="shared" si="4"/>
        <v>○</v>
      </c>
      <c r="AU30" s="272" t="str">
        <f t="shared" si="5"/>
        <v>×</v>
      </c>
      <c r="AV30" s="272" t="str">
        <f t="shared" si="1"/>
        <v>○</v>
      </c>
      <c r="AW30" s="272" t="str">
        <f t="shared" si="6"/>
        <v>○</v>
      </c>
      <c r="AX30" s="272" t="str">
        <f t="shared" si="2"/>
        <v>○</v>
      </c>
      <c r="AY30" s="260" t="s">
        <v>234</v>
      </c>
      <c r="AZ30" s="260"/>
      <c r="BA30" s="287" t="s">
        <v>1822</v>
      </c>
      <c r="BB30" s="293" t="str">
        <f t="shared" si="3"/>
        <v>○</v>
      </c>
      <c r="BD30" s="350" t="str">
        <f t="shared" si="7"/>
        <v>×</v>
      </c>
      <c r="BE30" s="350" t="str">
        <f t="shared" si="12"/>
        <v>○</v>
      </c>
    </row>
    <row r="31" spans="1:57" s="284" customFormat="1" ht="132">
      <c r="A31" s="264">
        <v>28</v>
      </c>
      <c r="B31" s="265" t="s">
        <v>504</v>
      </c>
      <c r="C31" s="261" t="s">
        <v>232</v>
      </c>
      <c r="D31" s="261" t="s">
        <v>53</v>
      </c>
      <c r="E31" s="266" t="s">
        <v>9</v>
      </c>
      <c r="F31" s="266" t="s">
        <v>1226</v>
      </c>
      <c r="G31" s="335" t="s">
        <v>1277</v>
      </c>
      <c r="H31" s="260" t="s">
        <v>1244</v>
      </c>
      <c r="I31" s="266" t="s">
        <v>298</v>
      </c>
      <c r="J31" s="268"/>
      <c r="K31" s="268"/>
      <c r="L31" s="261" t="s">
        <v>231</v>
      </c>
      <c r="M31" s="268" t="s">
        <v>231</v>
      </c>
      <c r="N31" s="268" t="s">
        <v>846</v>
      </c>
      <c r="O31" s="269" t="s">
        <v>0</v>
      </c>
      <c r="P31" s="269" t="s">
        <v>0</v>
      </c>
      <c r="Q31" s="269" t="s">
        <v>0</v>
      </c>
      <c r="R31" s="269" t="s">
        <v>0</v>
      </c>
      <c r="S31" s="269" t="s">
        <v>0</v>
      </c>
      <c r="T31" s="269" t="s">
        <v>0</v>
      </c>
      <c r="U31" s="269" t="s">
        <v>0</v>
      </c>
      <c r="V31" s="269" t="s">
        <v>0</v>
      </c>
      <c r="W31" s="269" t="s">
        <v>0</v>
      </c>
      <c r="X31" s="269" t="s">
        <v>0</v>
      </c>
      <c r="Y31" s="269" t="s">
        <v>0</v>
      </c>
      <c r="Z31" s="269" t="s">
        <v>0</v>
      </c>
      <c r="AA31" s="269" t="s">
        <v>903</v>
      </c>
      <c r="AB31" s="269" t="s">
        <v>0</v>
      </c>
      <c r="AC31" s="269" t="s">
        <v>903</v>
      </c>
      <c r="AD31" s="269" t="s">
        <v>0</v>
      </c>
      <c r="AE31" s="269" t="s">
        <v>903</v>
      </c>
      <c r="AF31" s="269" t="s">
        <v>903</v>
      </c>
      <c r="AG31" s="269" t="s">
        <v>0</v>
      </c>
      <c r="AH31" s="269" t="s">
        <v>0</v>
      </c>
      <c r="AI31" s="269" t="s">
        <v>903</v>
      </c>
      <c r="AJ31" s="269" t="s">
        <v>903</v>
      </c>
      <c r="AK31" s="269" t="s">
        <v>903</v>
      </c>
      <c r="AL31" s="269" t="s">
        <v>903</v>
      </c>
      <c r="AM31" s="269" t="s">
        <v>903</v>
      </c>
      <c r="AN31" s="269" t="s">
        <v>903</v>
      </c>
      <c r="AO31" s="285" t="s">
        <v>1522</v>
      </c>
      <c r="AP31" s="269" t="s">
        <v>3</v>
      </c>
      <c r="AQ31" s="270"/>
      <c r="AR31" s="271" t="s">
        <v>1823</v>
      </c>
      <c r="AS31" s="293" t="s">
        <v>3</v>
      </c>
      <c r="AT31" s="272" t="str">
        <f t="shared" si="4"/>
        <v>○</v>
      </c>
      <c r="AU31" s="272" t="str">
        <f t="shared" si="5"/>
        <v>×</v>
      </c>
      <c r="AV31" s="272" t="str">
        <f t="shared" si="1"/>
        <v>○</v>
      </c>
      <c r="AW31" s="272" t="str">
        <f t="shared" si="6"/>
        <v>○</v>
      </c>
      <c r="AX31" s="272" t="str">
        <f t="shared" si="2"/>
        <v>○</v>
      </c>
      <c r="AY31" s="260" t="s">
        <v>917</v>
      </c>
      <c r="AZ31" s="260" t="s">
        <v>644</v>
      </c>
      <c r="BA31" s="287" t="s">
        <v>1814</v>
      </c>
      <c r="BB31" s="293" t="str">
        <f t="shared" si="3"/>
        <v>○</v>
      </c>
      <c r="BD31" s="350" t="str">
        <f t="shared" si="7"/>
        <v>○</v>
      </c>
      <c r="BE31" s="350" t="str">
        <f t="shared" si="12"/>
        <v>○</v>
      </c>
    </row>
    <row r="32" spans="1:57" s="284" customFormat="1" ht="36">
      <c r="A32" s="264">
        <v>29</v>
      </c>
      <c r="B32" s="265" t="s">
        <v>505</v>
      </c>
      <c r="C32" s="261" t="s">
        <v>230</v>
      </c>
      <c r="D32" s="261" t="s">
        <v>113</v>
      </c>
      <c r="E32" s="266" t="s">
        <v>7</v>
      </c>
      <c r="F32" s="266" t="s">
        <v>1245</v>
      </c>
      <c r="G32" s="335" t="s">
        <v>1673</v>
      </c>
      <c r="H32" s="260" t="s">
        <v>229</v>
      </c>
      <c r="I32" s="266" t="s">
        <v>299</v>
      </c>
      <c r="J32" s="268"/>
      <c r="K32" s="268"/>
      <c r="L32" s="261" t="s">
        <v>1246</v>
      </c>
      <c r="M32" s="268" t="s">
        <v>1246</v>
      </c>
      <c r="N32" s="268" t="s">
        <v>1463</v>
      </c>
      <c r="O32" s="269" t="s">
        <v>903</v>
      </c>
      <c r="P32" s="269" t="s">
        <v>903</v>
      </c>
      <c r="Q32" s="269" t="s">
        <v>903</v>
      </c>
      <c r="R32" s="269" t="s">
        <v>903</v>
      </c>
      <c r="S32" s="269" t="s">
        <v>903</v>
      </c>
      <c r="T32" s="269" t="s">
        <v>0</v>
      </c>
      <c r="U32" s="269" t="s">
        <v>0</v>
      </c>
      <c r="V32" s="269" t="s">
        <v>903</v>
      </c>
      <c r="W32" s="269" t="s">
        <v>903</v>
      </c>
      <c r="X32" s="269" t="s">
        <v>0</v>
      </c>
      <c r="Y32" s="269" t="s">
        <v>0</v>
      </c>
      <c r="Z32" s="269" t="s">
        <v>903</v>
      </c>
      <c r="AA32" s="269" t="s">
        <v>903</v>
      </c>
      <c r="AB32" s="269" t="s">
        <v>903</v>
      </c>
      <c r="AC32" s="269" t="s">
        <v>903</v>
      </c>
      <c r="AD32" s="269" t="s">
        <v>0</v>
      </c>
      <c r="AE32" s="269" t="s">
        <v>903</v>
      </c>
      <c r="AF32" s="269" t="s">
        <v>0</v>
      </c>
      <c r="AG32" s="269" t="s">
        <v>903</v>
      </c>
      <c r="AH32" s="269" t="s">
        <v>0</v>
      </c>
      <c r="AI32" s="269" t="s">
        <v>903</v>
      </c>
      <c r="AJ32" s="269" t="s">
        <v>0</v>
      </c>
      <c r="AK32" s="269" t="s">
        <v>903</v>
      </c>
      <c r="AL32" s="269" t="s">
        <v>903</v>
      </c>
      <c r="AM32" s="269" t="s">
        <v>903</v>
      </c>
      <c r="AN32" s="269" t="s">
        <v>903</v>
      </c>
      <c r="AO32" s="285" t="s">
        <v>264</v>
      </c>
      <c r="AP32" s="269" t="s">
        <v>3</v>
      </c>
      <c r="AQ32" s="270"/>
      <c r="AR32" s="271" t="s">
        <v>1894</v>
      </c>
      <c r="AS32" s="293" t="s">
        <v>141</v>
      </c>
      <c r="AT32" s="272" t="str">
        <f t="shared" si="4"/>
        <v>○</v>
      </c>
      <c r="AU32" s="272" t="str">
        <f t="shared" si="5"/>
        <v>○</v>
      </c>
      <c r="AV32" s="272" t="str">
        <f t="shared" si="1"/>
        <v>○</v>
      </c>
      <c r="AW32" s="272" t="str">
        <f t="shared" si="6"/>
        <v>○</v>
      </c>
      <c r="AX32" s="272" t="str">
        <f t="shared" si="2"/>
        <v>○</v>
      </c>
      <c r="AY32" s="260" t="s">
        <v>229</v>
      </c>
      <c r="AZ32" s="260"/>
      <c r="BA32" s="287" t="s">
        <v>1895</v>
      </c>
      <c r="BB32" s="293" t="str">
        <f t="shared" si="3"/>
        <v>○</v>
      </c>
      <c r="BD32" s="350" t="str">
        <f t="shared" si="7"/>
        <v>○</v>
      </c>
      <c r="BE32" s="350" t="str">
        <f t="shared" si="12"/>
        <v>○</v>
      </c>
    </row>
    <row r="33" spans="1:57" s="284" customFormat="1" ht="72">
      <c r="A33" s="264">
        <v>30</v>
      </c>
      <c r="B33" s="265" t="s">
        <v>506</v>
      </c>
      <c r="C33" s="261" t="s">
        <v>657</v>
      </c>
      <c r="D33" s="261" t="s">
        <v>114</v>
      </c>
      <c r="E33" s="266" t="s">
        <v>7</v>
      </c>
      <c r="F33" s="266" t="s">
        <v>1247</v>
      </c>
      <c r="G33" s="335" t="s">
        <v>1674</v>
      </c>
      <c r="H33" s="260" t="s">
        <v>228</v>
      </c>
      <c r="I33" s="266" t="s">
        <v>300</v>
      </c>
      <c r="J33" s="268" t="s">
        <v>760</v>
      </c>
      <c r="K33" s="268" t="s">
        <v>1248</v>
      </c>
      <c r="L33" s="261" t="s">
        <v>1249</v>
      </c>
      <c r="M33" s="268" t="s">
        <v>1249</v>
      </c>
      <c r="N33" s="268" t="s">
        <v>803</v>
      </c>
      <c r="O33" s="269" t="s">
        <v>0</v>
      </c>
      <c r="P33" s="269" t="s">
        <v>903</v>
      </c>
      <c r="Q33" s="269" t="s">
        <v>903</v>
      </c>
      <c r="R33" s="269" t="s">
        <v>0</v>
      </c>
      <c r="S33" s="269" t="s">
        <v>903</v>
      </c>
      <c r="T33" s="269" t="s">
        <v>903</v>
      </c>
      <c r="U33" s="269" t="s">
        <v>903</v>
      </c>
      <c r="V33" s="269" t="s">
        <v>0</v>
      </c>
      <c r="W33" s="269" t="s">
        <v>903</v>
      </c>
      <c r="X33" s="269" t="s">
        <v>903</v>
      </c>
      <c r="Y33" s="269" t="s">
        <v>903</v>
      </c>
      <c r="Z33" s="269" t="s">
        <v>903</v>
      </c>
      <c r="AA33" s="269" t="s">
        <v>903</v>
      </c>
      <c r="AB33" s="269" t="s">
        <v>903</v>
      </c>
      <c r="AC33" s="269" t="s">
        <v>903</v>
      </c>
      <c r="AD33" s="332" t="s">
        <v>1649</v>
      </c>
      <c r="AE33" s="269" t="s">
        <v>903</v>
      </c>
      <c r="AF33" s="269" t="s">
        <v>0</v>
      </c>
      <c r="AG33" s="269" t="s">
        <v>903</v>
      </c>
      <c r="AH33" s="269" t="s">
        <v>903</v>
      </c>
      <c r="AI33" s="269" t="s">
        <v>903</v>
      </c>
      <c r="AJ33" s="269" t="s">
        <v>903</v>
      </c>
      <c r="AK33" s="269" t="s">
        <v>903</v>
      </c>
      <c r="AL33" s="269" t="s">
        <v>903</v>
      </c>
      <c r="AM33" s="269" t="s">
        <v>903</v>
      </c>
      <c r="AN33" s="269" t="s">
        <v>0</v>
      </c>
      <c r="AO33" s="285" t="s">
        <v>1523</v>
      </c>
      <c r="AP33" s="269" t="s">
        <v>3</v>
      </c>
      <c r="AQ33" s="270"/>
      <c r="AR33" s="271" t="s">
        <v>1896</v>
      </c>
      <c r="AS33" s="293" t="s">
        <v>141</v>
      </c>
      <c r="AT33" s="272" t="str">
        <f t="shared" si="4"/>
        <v>○</v>
      </c>
      <c r="AU33" s="272" t="str">
        <f t="shared" si="5"/>
        <v>○</v>
      </c>
      <c r="AV33" s="272" t="str">
        <f t="shared" si="1"/>
        <v>○</v>
      </c>
      <c r="AW33" s="272" t="str">
        <f t="shared" si="6"/>
        <v>×</v>
      </c>
      <c r="AX33" s="272" t="str">
        <f t="shared" si="2"/>
        <v>○</v>
      </c>
      <c r="AY33" s="260" t="s">
        <v>228</v>
      </c>
      <c r="AZ33" s="260"/>
      <c r="BA33" s="287" t="s">
        <v>1897</v>
      </c>
      <c r="BB33" s="293" t="str">
        <f t="shared" si="3"/>
        <v>○</v>
      </c>
      <c r="BD33" s="350" t="str">
        <f t="shared" si="7"/>
        <v>○</v>
      </c>
      <c r="BE33" s="350" t="str">
        <f t="shared" si="12"/>
        <v>○</v>
      </c>
    </row>
    <row r="34" spans="1:57" s="284" customFormat="1" ht="60">
      <c r="A34" s="264">
        <v>31</v>
      </c>
      <c r="B34" s="265" t="s">
        <v>507</v>
      </c>
      <c r="C34" s="261" t="s">
        <v>673</v>
      </c>
      <c r="D34" s="261" t="s">
        <v>20</v>
      </c>
      <c r="E34" s="266" t="s">
        <v>10</v>
      </c>
      <c r="F34" s="266" t="s">
        <v>1250</v>
      </c>
      <c r="G34" s="335" t="s">
        <v>1675</v>
      </c>
      <c r="H34" s="260" t="s">
        <v>227</v>
      </c>
      <c r="I34" s="266" t="s">
        <v>301</v>
      </c>
      <c r="J34" s="268"/>
      <c r="K34" s="268"/>
      <c r="L34" s="261" t="s">
        <v>226</v>
      </c>
      <c r="M34" s="268" t="s">
        <v>226</v>
      </c>
      <c r="N34" s="268" t="s">
        <v>824</v>
      </c>
      <c r="O34" s="269" t="s">
        <v>0</v>
      </c>
      <c r="P34" s="269" t="s">
        <v>0</v>
      </c>
      <c r="Q34" s="269" t="s">
        <v>0</v>
      </c>
      <c r="R34" s="269" t="s">
        <v>0</v>
      </c>
      <c r="S34" s="269" t="s">
        <v>0</v>
      </c>
      <c r="T34" s="269" t="s">
        <v>0</v>
      </c>
      <c r="U34" s="269" t="s">
        <v>0</v>
      </c>
      <c r="V34" s="269" t="s">
        <v>0</v>
      </c>
      <c r="W34" s="269" t="s">
        <v>903</v>
      </c>
      <c r="X34" s="269" t="s">
        <v>0</v>
      </c>
      <c r="Y34" s="269" t="s">
        <v>0</v>
      </c>
      <c r="Z34" s="269" t="s">
        <v>0</v>
      </c>
      <c r="AA34" s="269" t="s">
        <v>903</v>
      </c>
      <c r="AB34" s="269" t="s">
        <v>903</v>
      </c>
      <c r="AC34" s="269" t="s">
        <v>0</v>
      </c>
      <c r="AD34" s="269" t="s">
        <v>0</v>
      </c>
      <c r="AE34" s="269" t="s">
        <v>903</v>
      </c>
      <c r="AF34" s="269" t="s">
        <v>0</v>
      </c>
      <c r="AG34" s="269" t="s">
        <v>0</v>
      </c>
      <c r="AH34" s="269" t="s">
        <v>0</v>
      </c>
      <c r="AI34" s="269" t="s">
        <v>903</v>
      </c>
      <c r="AJ34" s="269" t="s">
        <v>903</v>
      </c>
      <c r="AK34" s="269" t="s">
        <v>903</v>
      </c>
      <c r="AL34" s="269" t="s">
        <v>903</v>
      </c>
      <c r="AM34" s="269" t="s">
        <v>0</v>
      </c>
      <c r="AN34" s="269" t="s">
        <v>0</v>
      </c>
      <c r="AO34" s="285" t="s">
        <v>1524</v>
      </c>
      <c r="AP34" s="269" t="s">
        <v>3</v>
      </c>
      <c r="AQ34" s="270"/>
      <c r="AR34" s="271" t="s">
        <v>1737</v>
      </c>
      <c r="AS34" s="293" t="s">
        <v>141</v>
      </c>
      <c r="AT34" s="272" t="str">
        <f t="shared" si="4"/>
        <v>○</v>
      </c>
      <c r="AU34" s="272" t="str">
        <f t="shared" si="5"/>
        <v>×</v>
      </c>
      <c r="AV34" s="272" t="str">
        <f t="shared" si="1"/>
        <v>○</v>
      </c>
      <c r="AW34" s="272" t="str">
        <f t="shared" si="6"/>
        <v>×</v>
      </c>
      <c r="AX34" s="272" t="str">
        <f t="shared" si="2"/>
        <v>○</v>
      </c>
      <c r="AY34" s="260" t="s">
        <v>227</v>
      </c>
      <c r="AZ34" s="260"/>
      <c r="BA34" s="287" t="s">
        <v>1738</v>
      </c>
      <c r="BB34" s="293" t="str">
        <f t="shared" si="3"/>
        <v>○</v>
      </c>
      <c r="BD34" s="350" t="str">
        <f t="shared" si="7"/>
        <v>○</v>
      </c>
      <c r="BE34" s="350" t="str">
        <f t="shared" si="12"/>
        <v>○</v>
      </c>
    </row>
    <row r="35" spans="1:57" s="284" customFormat="1" ht="12">
      <c r="A35" s="264">
        <v>32</v>
      </c>
      <c r="B35" s="265" t="s">
        <v>508</v>
      </c>
      <c r="C35" s="261" t="s">
        <v>1251</v>
      </c>
      <c r="D35" s="261" t="s">
        <v>54</v>
      </c>
      <c r="E35" s="266" t="s">
        <v>9</v>
      </c>
      <c r="F35" s="266" t="s">
        <v>1252</v>
      </c>
      <c r="G35" s="335" t="s">
        <v>1253</v>
      </c>
      <c r="H35" s="260" t="s">
        <v>1254</v>
      </c>
      <c r="I35" s="266" t="s">
        <v>408</v>
      </c>
      <c r="J35" s="268"/>
      <c r="K35" s="268"/>
      <c r="L35" s="261"/>
      <c r="M35" s="268"/>
      <c r="N35" s="268" t="s">
        <v>1459</v>
      </c>
      <c r="O35" s="269" t="s">
        <v>903</v>
      </c>
      <c r="P35" s="269" t="s">
        <v>0</v>
      </c>
      <c r="Q35" s="269" t="s">
        <v>903</v>
      </c>
      <c r="R35" s="269" t="s">
        <v>903</v>
      </c>
      <c r="S35" s="269" t="s">
        <v>903</v>
      </c>
      <c r="T35" s="269" t="s">
        <v>903</v>
      </c>
      <c r="U35" s="269" t="s">
        <v>903</v>
      </c>
      <c r="V35" s="269" t="s">
        <v>903</v>
      </c>
      <c r="W35" s="269" t="s">
        <v>903</v>
      </c>
      <c r="X35" s="269" t="s">
        <v>0</v>
      </c>
      <c r="Y35" s="269" t="s">
        <v>0</v>
      </c>
      <c r="Z35" s="269" t="s">
        <v>903</v>
      </c>
      <c r="AA35" s="269" t="s">
        <v>903</v>
      </c>
      <c r="AB35" s="269" t="s">
        <v>903</v>
      </c>
      <c r="AC35" s="269" t="s">
        <v>903</v>
      </c>
      <c r="AD35" s="269" t="s">
        <v>0</v>
      </c>
      <c r="AE35" s="269" t="s">
        <v>903</v>
      </c>
      <c r="AF35" s="269" t="s">
        <v>903</v>
      </c>
      <c r="AG35" s="269" t="s">
        <v>903</v>
      </c>
      <c r="AH35" s="269" t="s">
        <v>903</v>
      </c>
      <c r="AI35" s="269" t="s">
        <v>0</v>
      </c>
      <c r="AJ35" s="269" t="s">
        <v>0</v>
      </c>
      <c r="AK35" s="269" t="s">
        <v>0</v>
      </c>
      <c r="AL35" s="269" t="s">
        <v>0</v>
      </c>
      <c r="AM35" s="269" t="s">
        <v>0</v>
      </c>
      <c r="AN35" s="269" t="s">
        <v>0</v>
      </c>
      <c r="AO35" s="285"/>
      <c r="AP35" s="269" t="s">
        <v>3</v>
      </c>
      <c r="AQ35" s="270"/>
      <c r="AR35" s="271" t="s">
        <v>1824</v>
      </c>
      <c r="AS35" s="293" t="s">
        <v>141</v>
      </c>
      <c r="AT35" s="272" t="str">
        <f t="shared" si="4"/>
        <v>○</v>
      </c>
      <c r="AU35" s="272" t="str">
        <f t="shared" si="5"/>
        <v>○</v>
      </c>
      <c r="AV35" s="272" t="str">
        <f t="shared" si="1"/>
        <v>×</v>
      </c>
      <c r="AW35" s="272" t="str">
        <f t="shared" si="6"/>
        <v>×</v>
      </c>
      <c r="AX35" s="272" t="str">
        <f t="shared" si="2"/>
        <v>○</v>
      </c>
      <c r="AY35" s="260" t="s">
        <v>1254</v>
      </c>
      <c r="AZ35" s="260"/>
      <c r="BA35" s="287" t="s">
        <v>1957</v>
      </c>
      <c r="BB35" s="293" t="str">
        <f t="shared" si="3"/>
        <v>×</v>
      </c>
      <c r="BD35" s="350" t="str">
        <f t="shared" si="7"/>
        <v>○</v>
      </c>
      <c r="BE35" s="350" t="str">
        <f t="shared" si="12"/>
        <v>×</v>
      </c>
    </row>
    <row r="36" spans="1:57" s="284" customFormat="1" ht="12">
      <c r="A36" s="264">
        <v>33</v>
      </c>
      <c r="B36" s="265" t="s">
        <v>509</v>
      </c>
      <c r="C36" s="261" t="s">
        <v>1255</v>
      </c>
      <c r="D36" s="261" t="s">
        <v>121</v>
      </c>
      <c r="E36" s="266" t="s">
        <v>6</v>
      </c>
      <c r="F36" s="266" t="s">
        <v>1256</v>
      </c>
      <c r="G36" s="335" t="s">
        <v>1257</v>
      </c>
      <c r="H36" s="260" t="s">
        <v>1258</v>
      </c>
      <c r="I36" s="266" t="s">
        <v>419</v>
      </c>
      <c r="J36" s="268"/>
      <c r="K36" s="268"/>
      <c r="L36" s="261"/>
      <c r="M36" s="268"/>
      <c r="N36" s="268" t="s">
        <v>1459</v>
      </c>
      <c r="O36" s="269" t="s">
        <v>0</v>
      </c>
      <c r="P36" s="269" t="s">
        <v>0</v>
      </c>
      <c r="Q36" s="269" t="s">
        <v>0</v>
      </c>
      <c r="R36" s="269" t="s">
        <v>0</v>
      </c>
      <c r="S36" s="269" t="s">
        <v>0</v>
      </c>
      <c r="T36" s="269" t="s">
        <v>0</v>
      </c>
      <c r="U36" s="269" t="s">
        <v>0</v>
      </c>
      <c r="V36" s="269" t="s">
        <v>0</v>
      </c>
      <c r="W36" s="269" t="s">
        <v>0</v>
      </c>
      <c r="X36" s="269" t="s">
        <v>0</v>
      </c>
      <c r="Y36" s="269" t="s">
        <v>0</v>
      </c>
      <c r="Z36" s="269" t="s">
        <v>0</v>
      </c>
      <c r="AA36" s="269" t="s">
        <v>0</v>
      </c>
      <c r="AB36" s="269" t="s">
        <v>0</v>
      </c>
      <c r="AC36" s="269" t="s">
        <v>0</v>
      </c>
      <c r="AD36" s="269" t="s">
        <v>0</v>
      </c>
      <c r="AE36" s="269" t="s">
        <v>0</v>
      </c>
      <c r="AF36" s="269" t="s">
        <v>0</v>
      </c>
      <c r="AG36" s="269" t="s">
        <v>0</v>
      </c>
      <c r="AH36" s="269" t="s">
        <v>0</v>
      </c>
      <c r="AI36" s="269" t="s">
        <v>0</v>
      </c>
      <c r="AJ36" s="269" t="s">
        <v>0</v>
      </c>
      <c r="AK36" s="269" t="s">
        <v>903</v>
      </c>
      <c r="AL36" s="269" t="s">
        <v>903</v>
      </c>
      <c r="AM36" s="269" t="s">
        <v>0</v>
      </c>
      <c r="AN36" s="269" t="s">
        <v>0</v>
      </c>
      <c r="AO36" s="285"/>
      <c r="AP36" s="269" t="s">
        <v>3</v>
      </c>
      <c r="AQ36" s="270"/>
      <c r="AR36" s="271" t="s">
        <v>1711</v>
      </c>
      <c r="AS36" s="293" t="s">
        <v>141</v>
      </c>
      <c r="AT36" s="272" t="str">
        <f t="shared" ref="AT36:AT67" si="13">IF(COUNTIF(O36:AD36,"○")+COUNTIF(AI36:AK36,"○")&gt;0,"○","×")</f>
        <v>○</v>
      </c>
      <c r="AU36" s="272" t="str">
        <f t="shared" ref="AU36:AU67" si="14">AG36</f>
        <v>×</v>
      </c>
      <c r="AV36" s="272" t="str">
        <f t="shared" ref="AV36:AV67" si="15">IF(COUNTIF(AL36:AM36,"○")&gt;0,"○","×")</f>
        <v>○</v>
      </c>
      <c r="AW36" s="272" t="str">
        <f t="shared" si="6"/>
        <v>×</v>
      </c>
      <c r="AX36" s="272" t="str">
        <f t="shared" ref="AX36:AX67" si="16">IF(COUNTIF(AE36:AF36,"○")&gt;0,"○","×")</f>
        <v>×</v>
      </c>
      <c r="AY36" s="260" t="s">
        <v>1258</v>
      </c>
      <c r="AZ36" s="260"/>
      <c r="BA36" s="287" t="s">
        <v>1710</v>
      </c>
      <c r="BB36" s="293" t="str">
        <f t="shared" ref="BB36:BB67" si="17">IF(COUNTIF(AJ36:AK36,"○")&gt;0,"○","×")</f>
        <v>○</v>
      </c>
      <c r="BD36" s="350" t="str">
        <f t="shared" si="7"/>
        <v>×</v>
      </c>
      <c r="BE36" s="350" t="str">
        <f t="shared" si="12"/>
        <v>○</v>
      </c>
    </row>
    <row r="37" spans="1:57" s="284" customFormat="1" ht="12">
      <c r="A37" s="264">
        <v>34</v>
      </c>
      <c r="B37" s="265" t="s">
        <v>510</v>
      </c>
      <c r="C37" s="261" t="s">
        <v>1259</v>
      </c>
      <c r="D37" s="261" t="s">
        <v>21</v>
      </c>
      <c r="E37" s="266" t="s">
        <v>10</v>
      </c>
      <c r="F37" s="266" t="s">
        <v>1184</v>
      </c>
      <c r="G37" s="335" t="s">
        <v>1655</v>
      </c>
      <c r="H37" s="260" t="s">
        <v>1260</v>
      </c>
      <c r="I37" s="266" t="s">
        <v>405</v>
      </c>
      <c r="J37" s="268"/>
      <c r="K37" s="268" t="s">
        <v>1261</v>
      </c>
      <c r="L37" s="261" t="s">
        <v>1262</v>
      </c>
      <c r="M37" s="268" t="s">
        <v>1262</v>
      </c>
      <c r="N37" s="268" t="s">
        <v>1464</v>
      </c>
      <c r="O37" s="269" t="s">
        <v>0</v>
      </c>
      <c r="P37" s="269" t="s">
        <v>0</v>
      </c>
      <c r="Q37" s="269" t="s">
        <v>0</v>
      </c>
      <c r="R37" s="269" t="s">
        <v>0</v>
      </c>
      <c r="S37" s="269" t="s">
        <v>0</v>
      </c>
      <c r="T37" s="269" t="s">
        <v>0</v>
      </c>
      <c r="U37" s="269" t="s">
        <v>0</v>
      </c>
      <c r="V37" s="269" t="s">
        <v>0</v>
      </c>
      <c r="W37" s="269" t="s">
        <v>903</v>
      </c>
      <c r="X37" s="269" t="s">
        <v>903</v>
      </c>
      <c r="Y37" s="269" t="s">
        <v>903</v>
      </c>
      <c r="Z37" s="269" t="s">
        <v>903</v>
      </c>
      <c r="AA37" s="269" t="s">
        <v>903</v>
      </c>
      <c r="AB37" s="269" t="s">
        <v>903</v>
      </c>
      <c r="AC37" s="269" t="s">
        <v>0</v>
      </c>
      <c r="AD37" s="269" t="s">
        <v>0</v>
      </c>
      <c r="AE37" s="269" t="s">
        <v>903</v>
      </c>
      <c r="AF37" s="269" t="s">
        <v>0</v>
      </c>
      <c r="AG37" s="269" t="s">
        <v>0</v>
      </c>
      <c r="AH37" s="269" t="s">
        <v>0</v>
      </c>
      <c r="AI37" s="269" t="s">
        <v>903</v>
      </c>
      <c r="AJ37" s="269" t="s">
        <v>903</v>
      </c>
      <c r="AK37" s="269" t="s">
        <v>903</v>
      </c>
      <c r="AL37" s="269" t="s">
        <v>903</v>
      </c>
      <c r="AM37" s="269" t="s">
        <v>0</v>
      </c>
      <c r="AN37" s="269" t="s">
        <v>903</v>
      </c>
      <c r="AO37" s="285"/>
      <c r="AP37" s="269" t="s">
        <v>141</v>
      </c>
      <c r="AQ37" s="270" t="s">
        <v>143</v>
      </c>
      <c r="AR37" s="271" t="s">
        <v>1739</v>
      </c>
      <c r="AS37" s="293" t="s">
        <v>141</v>
      </c>
      <c r="AT37" s="272" t="str">
        <f t="shared" si="13"/>
        <v>○</v>
      </c>
      <c r="AU37" s="272" t="str">
        <f t="shared" si="14"/>
        <v>×</v>
      </c>
      <c r="AV37" s="272" t="str">
        <f t="shared" si="15"/>
        <v>○</v>
      </c>
      <c r="AW37" s="272" t="str">
        <f t="shared" si="6"/>
        <v>○</v>
      </c>
      <c r="AX37" s="272" t="str">
        <f t="shared" si="16"/>
        <v>○</v>
      </c>
      <c r="AY37" s="260" t="s">
        <v>1260</v>
      </c>
      <c r="AZ37" s="260"/>
      <c r="BA37" s="287" t="s">
        <v>1723</v>
      </c>
      <c r="BB37" s="293" t="str">
        <f t="shared" si="17"/>
        <v>○</v>
      </c>
      <c r="BC37" s="284" t="s">
        <v>1937</v>
      </c>
      <c r="BD37" s="350" t="str">
        <f t="shared" si="7"/>
        <v>○</v>
      </c>
      <c r="BE37" s="350" t="str">
        <f t="shared" si="12"/>
        <v>○</v>
      </c>
    </row>
    <row r="38" spans="1:57" s="284" customFormat="1" ht="60">
      <c r="A38" s="264">
        <v>35</v>
      </c>
      <c r="B38" s="265" t="s">
        <v>511</v>
      </c>
      <c r="C38" s="261" t="s">
        <v>698</v>
      </c>
      <c r="D38" s="261" t="s">
        <v>55</v>
      </c>
      <c r="E38" s="266" t="s">
        <v>9</v>
      </c>
      <c r="F38" s="266" t="s">
        <v>1263</v>
      </c>
      <c r="G38" s="335" t="s">
        <v>1676</v>
      </c>
      <c r="H38" s="260" t="s">
        <v>383</v>
      </c>
      <c r="I38" s="266" t="s">
        <v>302</v>
      </c>
      <c r="J38" s="268"/>
      <c r="K38" s="268"/>
      <c r="L38" s="261" t="s">
        <v>266</v>
      </c>
      <c r="M38" s="268" t="s">
        <v>266</v>
      </c>
      <c r="N38" s="268" t="s">
        <v>1465</v>
      </c>
      <c r="O38" s="269" t="s">
        <v>0</v>
      </c>
      <c r="P38" s="269" t="s">
        <v>0</v>
      </c>
      <c r="Q38" s="269" t="s">
        <v>0</v>
      </c>
      <c r="R38" s="269" t="s">
        <v>0</v>
      </c>
      <c r="S38" s="269" t="s">
        <v>0</v>
      </c>
      <c r="T38" s="269" t="s">
        <v>0</v>
      </c>
      <c r="U38" s="269" t="s">
        <v>0</v>
      </c>
      <c r="V38" s="269" t="s">
        <v>0</v>
      </c>
      <c r="W38" s="269" t="s">
        <v>903</v>
      </c>
      <c r="X38" s="269" t="s">
        <v>0</v>
      </c>
      <c r="Y38" s="269" t="s">
        <v>0</v>
      </c>
      <c r="Z38" s="269" t="s">
        <v>0</v>
      </c>
      <c r="AA38" s="269" t="s">
        <v>903</v>
      </c>
      <c r="AB38" s="269" t="s">
        <v>903</v>
      </c>
      <c r="AC38" s="269" t="s">
        <v>0</v>
      </c>
      <c r="AD38" s="269" t="s">
        <v>0</v>
      </c>
      <c r="AE38" s="269" t="s">
        <v>903</v>
      </c>
      <c r="AF38" s="269" t="s">
        <v>0</v>
      </c>
      <c r="AG38" s="269" t="s">
        <v>903</v>
      </c>
      <c r="AH38" s="269" t="s">
        <v>0</v>
      </c>
      <c r="AI38" s="269" t="s">
        <v>903</v>
      </c>
      <c r="AJ38" s="269" t="s">
        <v>0</v>
      </c>
      <c r="AK38" s="269" t="s">
        <v>903</v>
      </c>
      <c r="AL38" s="269" t="s">
        <v>903</v>
      </c>
      <c r="AM38" s="332" t="s">
        <v>1991</v>
      </c>
      <c r="AN38" s="269" t="s">
        <v>903</v>
      </c>
      <c r="AO38" s="285" t="s">
        <v>2002</v>
      </c>
      <c r="AP38" s="269" t="s">
        <v>3</v>
      </c>
      <c r="AQ38" s="270"/>
      <c r="AR38" s="271" t="s">
        <v>1560</v>
      </c>
      <c r="AS38" s="293" t="s">
        <v>141</v>
      </c>
      <c r="AT38" s="272" t="str">
        <f t="shared" si="13"/>
        <v>○</v>
      </c>
      <c r="AU38" s="272" t="str">
        <f t="shared" si="14"/>
        <v>○</v>
      </c>
      <c r="AV38" s="272" t="str">
        <f t="shared" si="15"/>
        <v>○</v>
      </c>
      <c r="AW38" s="272" t="str">
        <f t="shared" si="6"/>
        <v>○</v>
      </c>
      <c r="AX38" s="272" t="str">
        <f t="shared" si="16"/>
        <v>○</v>
      </c>
      <c r="AY38" s="260" t="s">
        <v>383</v>
      </c>
      <c r="AZ38" s="260"/>
      <c r="BA38" s="287" t="s">
        <v>1825</v>
      </c>
      <c r="BB38" s="293" t="str">
        <f t="shared" si="17"/>
        <v>○</v>
      </c>
      <c r="BD38" s="350" t="str">
        <f t="shared" si="7"/>
        <v>○</v>
      </c>
      <c r="BE38" s="350" t="str">
        <f t="shared" si="12"/>
        <v>○</v>
      </c>
    </row>
    <row r="39" spans="1:57" s="284" customFormat="1" ht="12">
      <c r="A39" s="264">
        <v>36</v>
      </c>
      <c r="B39" s="265" t="s">
        <v>512</v>
      </c>
      <c r="C39" s="261" t="s">
        <v>699</v>
      </c>
      <c r="D39" s="261" t="s">
        <v>56</v>
      </c>
      <c r="E39" s="266" t="s">
        <v>9</v>
      </c>
      <c r="F39" s="266" t="s">
        <v>1264</v>
      </c>
      <c r="G39" s="335" t="s">
        <v>1677</v>
      </c>
      <c r="H39" s="260" t="s">
        <v>421</v>
      </c>
      <c r="I39" s="266" t="s">
        <v>412</v>
      </c>
      <c r="J39" s="268"/>
      <c r="K39" s="268"/>
      <c r="L39" s="261" t="s">
        <v>422</v>
      </c>
      <c r="M39" s="268" t="s">
        <v>422</v>
      </c>
      <c r="N39" s="268" t="s">
        <v>847</v>
      </c>
      <c r="O39" s="269" t="s">
        <v>903</v>
      </c>
      <c r="P39" s="269" t="s">
        <v>903</v>
      </c>
      <c r="Q39" s="269" t="s">
        <v>903</v>
      </c>
      <c r="R39" s="269" t="s">
        <v>903</v>
      </c>
      <c r="S39" s="269" t="s">
        <v>903</v>
      </c>
      <c r="T39" s="269" t="s">
        <v>0</v>
      </c>
      <c r="U39" s="269" t="s">
        <v>0</v>
      </c>
      <c r="V39" s="269" t="s">
        <v>903</v>
      </c>
      <c r="W39" s="269" t="s">
        <v>903</v>
      </c>
      <c r="X39" s="269" t="s">
        <v>903</v>
      </c>
      <c r="Y39" s="269" t="s">
        <v>903</v>
      </c>
      <c r="Z39" s="269" t="s">
        <v>903</v>
      </c>
      <c r="AA39" s="269" t="s">
        <v>903</v>
      </c>
      <c r="AB39" s="269" t="s">
        <v>903</v>
      </c>
      <c r="AC39" s="269" t="s">
        <v>903</v>
      </c>
      <c r="AD39" s="269" t="s">
        <v>903</v>
      </c>
      <c r="AE39" s="269" t="s">
        <v>903</v>
      </c>
      <c r="AF39" s="269" t="s">
        <v>903</v>
      </c>
      <c r="AG39" s="269" t="s">
        <v>903</v>
      </c>
      <c r="AH39" s="269" t="s">
        <v>903</v>
      </c>
      <c r="AI39" s="269" t="s">
        <v>903</v>
      </c>
      <c r="AJ39" s="269" t="s">
        <v>903</v>
      </c>
      <c r="AK39" s="269" t="s">
        <v>903</v>
      </c>
      <c r="AL39" s="269" t="s">
        <v>903</v>
      </c>
      <c r="AM39" s="269" t="s">
        <v>903</v>
      </c>
      <c r="AN39" s="269" t="s">
        <v>903</v>
      </c>
      <c r="AO39" s="285"/>
      <c r="AP39" s="269" t="s">
        <v>3</v>
      </c>
      <c r="AQ39" s="270"/>
      <c r="AR39" s="271" t="s">
        <v>1958</v>
      </c>
      <c r="AS39" s="293" t="s">
        <v>3</v>
      </c>
      <c r="AT39" s="272" t="str">
        <f t="shared" si="13"/>
        <v>○</v>
      </c>
      <c r="AU39" s="272" t="str">
        <f t="shared" si="14"/>
        <v>○</v>
      </c>
      <c r="AV39" s="272" t="str">
        <f t="shared" si="15"/>
        <v>○</v>
      </c>
      <c r="AW39" s="272" t="str">
        <f t="shared" si="6"/>
        <v>○</v>
      </c>
      <c r="AX39" s="272" t="str">
        <f t="shared" si="16"/>
        <v>○</v>
      </c>
      <c r="AY39" s="260" t="s">
        <v>421</v>
      </c>
      <c r="AZ39" s="260"/>
      <c r="BA39" s="287" t="s">
        <v>1826</v>
      </c>
      <c r="BB39" s="293" t="str">
        <f t="shared" si="17"/>
        <v>○</v>
      </c>
      <c r="BD39" s="350" t="str">
        <f t="shared" si="7"/>
        <v>○</v>
      </c>
      <c r="BE39" s="350" t="str">
        <f t="shared" si="12"/>
        <v>○</v>
      </c>
    </row>
    <row r="40" spans="1:57" s="284" customFormat="1" ht="12">
      <c r="A40" s="264">
        <v>37</v>
      </c>
      <c r="B40" s="265" t="s">
        <v>513</v>
      </c>
      <c r="C40" s="261" t="s">
        <v>225</v>
      </c>
      <c r="D40" s="261" t="s">
        <v>129</v>
      </c>
      <c r="E40" s="266" t="s">
        <v>1</v>
      </c>
      <c r="F40" s="266" t="s">
        <v>1265</v>
      </c>
      <c r="G40" s="335" t="s">
        <v>1678</v>
      </c>
      <c r="H40" s="260" t="s">
        <v>1266</v>
      </c>
      <c r="I40" s="266" t="s">
        <v>790</v>
      </c>
      <c r="J40" s="268"/>
      <c r="K40" s="268"/>
      <c r="L40" s="261" t="s">
        <v>224</v>
      </c>
      <c r="M40" s="268" t="s">
        <v>224</v>
      </c>
      <c r="N40" s="268" t="s">
        <v>895</v>
      </c>
      <c r="O40" s="269" t="s">
        <v>0</v>
      </c>
      <c r="P40" s="269" t="s">
        <v>0</v>
      </c>
      <c r="Q40" s="269" t="s">
        <v>0</v>
      </c>
      <c r="R40" s="269" t="s">
        <v>0</v>
      </c>
      <c r="S40" s="269" t="s">
        <v>0</v>
      </c>
      <c r="T40" s="269" t="s">
        <v>0</v>
      </c>
      <c r="U40" s="269" t="s">
        <v>0</v>
      </c>
      <c r="V40" s="269" t="s">
        <v>0</v>
      </c>
      <c r="W40" s="269" t="s">
        <v>0</v>
      </c>
      <c r="X40" s="269" t="s">
        <v>0</v>
      </c>
      <c r="Y40" s="269" t="s">
        <v>0</v>
      </c>
      <c r="Z40" s="269" t="s">
        <v>0</v>
      </c>
      <c r="AA40" s="269" t="s">
        <v>0</v>
      </c>
      <c r="AB40" s="269" t="s">
        <v>0</v>
      </c>
      <c r="AC40" s="269" t="s">
        <v>0</v>
      </c>
      <c r="AD40" s="269" t="s">
        <v>0</v>
      </c>
      <c r="AE40" s="269" t="s">
        <v>0</v>
      </c>
      <c r="AF40" s="269" t="s">
        <v>0</v>
      </c>
      <c r="AG40" s="269" t="s">
        <v>0</v>
      </c>
      <c r="AH40" s="269" t="s">
        <v>0</v>
      </c>
      <c r="AI40" s="269" t="s">
        <v>903</v>
      </c>
      <c r="AJ40" s="269" t="s">
        <v>0</v>
      </c>
      <c r="AK40" s="269" t="s">
        <v>0</v>
      </c>
      <c r="AL40" s="269" t="s">
        <v>903</v>
      </c>
      <c r="AM40" s="269" t="s">
        <v>903</v>
      </c>
      <c r="AN40" s="269" t="s">
        <v>903</v>
      </c>
      <c r="AO40" s="285"/>
      <c r="AP40" s="269" t="s">
        <v>3</v>
      </c>
      <c r="AQ40" s="270"/>
      <c r="AR40" s="271" t="s">
        <v>1776</v>
      </c>
      <c r="AS40" s="293" t="s">
        <v>141</v>
      </c>
      <c r="AT40" s="272" t="str">
        <f t="shared" si="13"/>
        <v>○</v>
      </c>
      <c r="AU40" s="272" t="str">
        <f t="shared" si="14"/>
        <v>×</v>
      </c>
      <c r="AV40" s="272" t="str">
        <f t="shared" si="15"/>
        <v>○</v>
      </c>
      <c r="AW40" s="272" t="str">
        <f t="shared" si="6"/>
        <v>○</v>
      </c>
      <c r="AX40" s="272" t="str">
        <f t="shared" si="16"/>
        <v>×</v>
      </c>
      <c r="AY40" s="260" t="s">
        <v>1266</v>
      </c>
      <c r="AZ40" s="260"/>
      <c r="BA40" s="287" t="s">
        <v>1777</v>
      </c>
      <c r="BB40" s="293" t="str">
        <f t="shared" si="17"/>
        <v>×</v>
      </c>
      <c r="BD40" s="350" t="str">
        <f t="shared" si="7"/>
        <v>×</v>
      </c>
      <c r="BE40" s="350" t="str">
        <f t="shared" si="9"/>
        <v>○</v>
      </c>
    </row>
    <row r="41" spans="1:57" s="284" customFormat="1" ht="36">
      <c r="A41" s="264">
        <v>38</v>
      </c>
      <c r="B41" s="265" t="s">
        <v>514</v>
      </c>
      <c r="C41" s="261" t="s">
        <v>700</v>
      </c>
      <c r="D41" s="261" t="s">
        <v>57</v>
      </c>
      <c r="E41" s="266" t="s">
        <v>9</v>
      </c>
      <c r="F41" s="266" t="s">
        <v>1267</v>
      </c>
      <c r="G41" s="335" t="s">
        <v>1679</v>
      </c>
      <c r="H41" s="260" t="s">
        <v>223</v>
      </c>
      <c r="I41" s="266" t="s">
        <v>303</v>
      </c>
      <c r="J41" s="268"/>
      <c r="K41" s="268"/>
      <c r="L41" s="261"/>
      <c r="M41" s="268"/>
      <c r="N41" s="268" t="s">
        <v>848</v>
      </c>
      <c r="O41" s="269" t="s">
        <v>0</v>
      </c>
      <c r="P41" s="269" t="s">
        <v>0</v>
      </c>
      <c r="Q41" s="269" t="s">
        <v>0</v>
      </c>
      <c r="R41" s="269" t="s">
        <v>0</v>
      </c>
      <c r="S41" s="269" t="s">
        <v>0</v>
      </c>
      <c r="T41" s="269" t="s">
        <v>0</v>
      </c>
      <c r="U41" s="269" t="s">
        <v>0</v>
      </c>
      <c r="V41" s="269" t="s">
        <v>0</v>
      </c>
      <c r="W41" s="269" t="s">
        <v>0</v>
      </c>
      <c r="X41" s="269" t="s">
        <v>0</v>
      </c>
      <c r="Y41" s="269" t="s">
        <v>0</v>
      </c>
      <c r="Z41" s="269" t="s">
        <v>0</v>
      </c>
      <c r="AA41" s="269" t="s">
        <v>0</v>
      </c>
      <c r="AB41" s="269" t="s">
        <v>0</v>
      </c>
      <c r="AC41" s="269" t="s">
        <v>0</v>
      </c>
      <c r="AD41" s="269" t="s">
        <v>0</v>
      </c>
      <c r="AE41" s="269" t="s">
        <v>0</v>
      </c>
      <c r="AF41" s="269" t="s">
        <v>0</v>
      </c>
      <c r="AG41" s="269" t="s">
        <v>0</v>
      </c>
      <c r="AH41" s="269" t="s">
        <v>0</v>
      </c>
      <c r="AI41" s="269" t="s">
        <v>903</v>
      </c>
      <c r="AJ41" s="269" t="s">
        <v>903</v>
      </c>
      <c r="AK41" s="269" t="s">
        <v>903</v>
      </c>
      <c r="AL41" s="269" t="s">
        <v>903</v>
      </c>
      <c r="AM41" s="269" t="s">
        <v>0</v>
      </c>
      <c r="AN41" s="269" t="s">
        <v>903</v>
      </c>
      <c r="AO41" s="285" t="s">
        <v>264</v>
      </c>
      <c r="AP41" s="269" t="s">
        <v>141</v>
      </c>
      <c r="AQ41" s="270" t="s">
        <v>143</v>
      </c>
      <c r="AR41" s="271" t="s">
        <v>1827</v>
      </c>
      <c r="AS41" s="293" t="s">
        <v>141</v>
      </c>
      <c r="AT41" s="272" t="str">
        <f t="shared" si="13"/>
        <v>○</v>
      </c>
      <c r="AU41" s="272" t="str">
        <f t="shared" si="14"/>
        <v>×</v>
      </c>
      <c r="AV41" s="272" t="str">
        <f t="shared" si="15"/>
        <v>○</v>
      </c>
      <c r="AW41" s="272" t="str">
        <f t="shared" si="6"/>
        <v>○</v>
      </c>
      <c r="AX41" s="272" t="str">
        <f t="shared" si="16"/>
        <v>×</v>
      </c>
      <c r="AY41" s="260" t="s">
        <v>223</v>
      </c>
      <c r="AZ41" s="260"/>
      <c r="BA41" s="287" t="s">
        <v>1828</v>
      </c>
      <c r="BB41" s="293" t="str">
        <f t="shared" si="17"/>
        <v>○</v>
      </c>
      <c r="BC41" s="284" t="s">
        <v>1937</v>
      </c>
      <c r="BD41" s="350" t="str">
        <f t="shared" si="7"/>
        <v>×</v>
      </c>
      <c r="BE41" s="350" t="str">
        <f t="shared" ref="BE41:BE104" si="18">IF(COUNTIF(AI41:AN41,"○")&gt;0,"○", "×")</f>
        <v>○</v>
      </c>
    </row>
    <row r="42" spans="1:57" s="284" customFormat="1" ht="24">
      <c r="A42" s="264">
        <v>39</v>
      </c>
      <c r="B42" s="265" t="s">
        <v>515</v>
      </c>
      <c r="C42" s="261" t="s">
        <v>701</v>
      </c>
      <c r="D42" s="261" t="s">
        <v>58</v>
      </c>
      <c r="E42" s="266" t="s">
        <v>9</v>
      </c>
      <c r="F42" s="266" t="s">
        <v>1235</v>
      </c>
      <c r="G42" s="335" t="s">
        <v>1669</v>
      </c>
      <c r="H42" s="260" t="s">
        <v>222</v>
      </c>
      <c r="I42" s="266" t="s">
        <v>304</v>
      </c>
      <c r="J42" s="268"/>
      <c r="K42" s="268"/>
      <c r="L42" s="261" t="s">
        <v>849</v>
      </c>
      <c r="M42" s="268" t="s">
        <v>849</v>
      </c>
      <c r="N42" s="268" t="s">
        <v>850</v>
      </c>
      <c r="O42" s="269" t="s">
        <v>0</v>
      </c>
      <c r="P42" s="269" t="s">
        <v>0</v>
      </c>
      <c r="Q42" s="269" t="s">
        <v>0</v>
      </c>
      <c r="R42" s="269" t="s">
        <v>0</v>
      </c>
      <c r="S42" s="269" t="s">
        <v>0</v>
      </c>
      <c r="T42" s="269" t="s">
        <v>0</v>
      </c>
      <c r="U42" s="269" t="s">
        <v>0</v>
      </c>
      <c r="V42" s="269" t="s">
        <v>0</v>
      </c>
      <c r="W42" s="269" t="s">
        <v>903</v>
      </c>
      <c r="X42" s="269" t="s">
        <v>0</v>
      </c>
      <c r="Y42" s="269" t="s">
        <v>0</v>
      </c>
      <c r="Z42" s="269" t="s">
        <v>0</v>
      </c>
      <c r="AA42" s="269" t="s">
        <v>903</v>
      </c>
      <c r="AB42" s="269" t="s">
        <v>903</v>
      </c>
      <c r="AC42" s="269" t="s">
        <v>903</v>
      </c>
      <c r="AD42" s="269" t="s">
        <v>0</v>
      </c>
      <c r="AE42" s="269" t="s">
        <v>903</v>
      </c>
      <c r="AF42" s="269" t="s">
        <v>0</v>
      </c>
      <c r="AG42" s="269" t="s">
        <v>903</v>
      </c>
      <c r="AH42" s="269" t="s">
        <v>0</v>
      </c>
      <c r="AI42" s="269" t="s">
        <v>903</v>
      </c>
      <c r="AJ42" s="269" t="s">
        <v>903</v>
      </c>
      <c r="AK42" s="269" t="s">
        <v>903</v>
      </c>
      <c r="AL42" s="269" t="s">
        <v>903</v>
      </c>
      <c r="AM42" s="269" t="s">
        <v>903</v>
      </c>
      <c r="AN42" s="269" t="s">
        <v>903</v>
      </c>
      <c r="AO42" s="285" t="s">
        <v>1525</v>
      </c>
      <c r="AP42" s="269" t="s">
        <v>3</v>
      </c>
      <c r="AQ42" s="270"/>
      <c r="AR42" s="271" t="s">
        <v>1829</v>
      </c>
      <c r="AS42" s="293" t="s">
        <v>141</v>
      </c>
      <c r="AT42" s="272" t="str">
        <f t="shared" si="13"/>
        <v>○</v>
      </c>
      <c r="AU42" s="272" t="str">
        <f t="shared" si="14"/>
        <v>○</v>
      </c>
      <c r="AV42" s="272" t="str">
        <f t="shared" si="15"/>
        <v>○</v>
      </c>
      <c r="AW42" s="272" t="str">
        <f t="shared" si="6"/>
        <v>○</v>
      </c>
      <c r="AX42" s="272" t="str">
        <f t="shared" si="16"/>
        <v>○</v>
      </c>
      <c r="AY42" s="260" t="s">
        <v>222</v>
      </c>
      <c r="AZ42" s="260"/>
      <c r="BA42" s="287" t="s">
        <v>1820</v>
      </c>
      <c r="BB42" s="293" t="str">
        <f t="shared" si="17"/>
        <v>○</v>
      </c>
      <c r="BD42" s="350" t="str">
        <f t="shared" si="7"/>
        <v>○</v>
      </c>
      <c r="BE42" s="350" t="str">
        <f t="shared" si="18"/>
        <v>○</v>
      </c>
    </row>
    <row r="43" spans="1:57" s="284" customFormat="1" ht="48">
      <c r="A43" s="264">
        <v>40</v>
      </c>
      <c r="B43" s="265" t="s">
        <v>516</v>
      </c>
      <c r="C43" s="261" t="s">
        <v>702</v>
      </c>
      <c r="D43" s="261" t="s">
        <v>59</v>
      </c>
      <c r="E43" s="266" t="s">
        <v>9</v>
      </c>
      <c r="F43" s="266" t="s">
        <v>9</v>
      </c>
      <c r="G43" s="335" t="s">
        <v>1666</v>
      </c>
      <c r="H43" s="260" t="s">
        <v>221</v>
      </c>
      <c r="I43" s="266" t="s">
        <v>305</v>
      </c>
      <c r="J43" s="268"/>
      <c r="K43" s="268"/>
      <c r="L43" s="261" t="s">
        <v>220</v>
      </c>
      <c r="M43" s="268" t="s">
        <v>220</v>
      </c>
      <c r="N43" s="268" t="s">
        <v>1466</v>
      </c>
      <c r="O43" s="269" t="s">
        <v>0</v>
      </c>
      <c r="P43" s="269" t="s">
        <v>0</v>
      </c>
      <c r="Q43" s="269" t="s">
        <v>0</v>
      </c>
      <c r="R43" s="269" t="s">
        <v>0</v>
      </c>
      <c r="S43" s="269" t="s">
        <v>0</v>
      </c>
      <c r="T43" s="269" t="s">
        <v>0</v>
      </c>
      <c r="U43" s="269" t="s">
        <v>0</v>
      </c>
      <c r="V43" s="269" t="s">
        <v>0</v>
      </c>
      <c r="W43" s="269" t="s">
        <v>0</v>
      </c>
      <c r="X43" s="269" t="s">
        <v>0</v>
      </c>
      <c r="Y43" s="269" t="s">
        <v>0</v>
      </c>
      <c r="Z43" s="269" t="s">
        <v>0</v>
      </c>
      <c r="AA43" s="269" t="s">
        <v>0</v>
      </c>
      <c r="AB43" s="269" t="s">
        <v>0</v>
      </c>
      <c r="AC43" s="269" t="s">
        <v>903</v>
      </c>
      <c r="AD43" s="269" t="s">
        <v>0</v>
      </c>
      <c r="AE43" s="269" t="s">
        <v>903</v>
      </c>
      <c r="AF43" s="269" t="s">
        <v>0</v>
      </c>
      <c r="AG43" s="269" t="s">
        <v>0</v>
      </c>
      <c r="AH43" s="269" t="s">
        <v>0</v>
      </c>
      <c r="AI43" s="269" t="s">
        <v>903</v>
      </c>
      <c r="AJ43" s="269" t="s">
        <v>903</v>
      </c>
      <c r="AK43" s="269" t="s">
        <v>903</v>
      </c>
      <c r="AL43" s="269" t="s">
        <v>903</v>
      </c>
      <c r="AM43" s="269" t="s">
        <v>0</v>
      </c>
      <c r="AN43" s="269" t="s">
        <v>903</v>
      </c>
      <c r="AO43" s="285" t="s">
        <v>274</v>
      </c>
      <c r="AP43" s="269" t="s">
        <v>3</v>
      </c>
      <c r="AQ43" s="270"/>
      <c r="AR43" s="271" t="s">
        <v>1830</v>
      </c>
      <c r="AS43" s="293" t="s">
        <v>141</v>
      </c>
      <c r="AT43" s="272" t="str">
        <f t="shared" si="13"/>
        <v>○</v>
      </c>
      <c r="AU43" s="272" t="str">
        <f t="shared" si="14"/>
        <v>×</v>
      </c>
      <c r="AV43" s="272" t="str">
        <f t="shared" si="15"/>
        <v>○</v>
      </c>
      <c r="AW43" s="272" t="str">
        <f t="shared" si="6"/>
        <v>○</v>
      </c>
      <c r="AX43" s="272" t="str">
        <f t="shared" si="16"/>
        <v>○</v>
      </c>
      <c r="AY43" s="260" t="s">
        <v>221</v>
      </c>
      <c r="AZ43" s="260"/>
      <c r="BA43" s="287" t="s">
        <v>1816</v>
      </c>
      <c r="BB43" s="293" t="str">
        <f t="shared" si="17"/>
        <v>○</v>
      </c>
      <c r="BD43" s="350" t="str">
        <f t="shared" si="7"/>
        <v>○</v>
      </c>
      <c r="BE43" s="350" t="str">
        <f t="shared" si="18"/>
        <v>○</v>
      </c>
    </row>
    <row r="44" spans="1:57" s="284" customFormat="1" ht="12">
      <c r="A44" s="264">
        <v>41</v>
      </c>
      <c r="B44" s="265" t="s">
        <v>517</v>
      </c>
      <c r="C44" s="261" t="s">
        <v>658</v>
      </c>
      <c r="D44" s="261" t="s">
        <v>115</v>
      </c>
      <c r="E44" s="266" t="s">
        <v>7</v>
      </c>
      <c r="F44" s="266" t="s">
        <v>1268</v>
      </c>
      <c r="G44" s="335" t="s">
        <v>1680</v>
      </c>
      <c r="H44" s="260" t="s">
        <v>384</v>
      </c>
      <c r="I44" s="266" t="s">
        <v>306</v>
      </c>
      <c r="J44" s="268"/>
      <c r="K44" s="268"/>
      <c r="L44" s="261" t="s">
        <v>267</v>
      </c>
      <c r="M44" s="268" t="s">
        <v>267</v>
      </c>
      <c r="N44" s="268" t="s">
        <v>804</v>
      </c>
      <c r="O44" s="269" t="s">
        <v>903</v>
      </c>
      <c r="P44" s="269" t="s">
        <v>903</v>
      </c>
      <c r="Q44" s="269" t="s">
        <v>903</v>
      </c>
      <c r="R44" s="269" t="s">
        <v>903</v>
      </c>
      <c r="S44" s="269" t="s">
        <v>903</v>
      </c>
      <c r="T44" s="269" t="s">
        <v>903</v>
      </c>
      <c r="U44" s="269" t="s">
        <v>903</v>
      </c>
      <c r="V44" s="269" t="s">
        <v>903</v>
      </c>
      <c r="W44" s="269" t="s">
        <v>903</v>
      </c>
      <c r="X44" s="269" t="s">
        <v>0</v>
      </c>
      <c r="Y44" s="269" t="s">
        <v>0</v>
      </c>
      <c r="Z44" s="269" t="s">
        <v>903</v>
      </c>
      <c r="AA44" s="269" t="s">
        <v>903</v>
      </c>
      <c r="AB44" s="269" t="s">
        <v>903</v>
      </c>
      <c r="AC44" s="269" t="s">
        <v>0</v>
      </c>
      <c r="AD44" s="269" t="s">
        <v>0</v>
      </c>
      <c r="AE44" s="269" t="s">
        <v>903</v>
      </c>
      <c r="AF44" s="269" t="s">
        <v>0</v>
      </c>
      <c r="AG44" s="269" t="s">
        <v>903</v>
      </c>
      <c r="AH44" s="269" t="s">
        <v>0</v>
      </c>
      <c r="AI44" s="269" t="s">
        <v>903</v>
      </c>
      <c r="AJ44" s="269" t="s">
        <v>903</v>
      </c>
      <c r="AK44" s="269" t="s">
        <v>903</v>
      </c>
      <c r="AL44" s="269" t="s">
        <v>903</v>
      </c>
      <c r="AM44" s="269" t="s">
        <v>0</v>
      </c>
      <c r="AN44" s="269" t="s">
        <v>903</v>
      </c>
      <c r="AO44" s="285"/>
      <c r="AP44" s="269" t="s">
        <v>3</v>
      </c>
      <c r="AQ44" s="270"/>
      <c r="AR44" s="271" t="s">
        <v>1955</v>
      </c>
      <c r="AS44" s="293" t="s">
        <v>141</v>
      </c>
      <c r="AT44" s="272" t="str">
        <f t="shared" si="13"/>
        <v>○</v>
      </c>
      <c r="AU44" s="272" t="str">
        <f t="shared" si="14"/>
        <v>○</v>
      </c>
      <c r="AV44" s="272" t="str">
        <f t="shared" si="15"/>
        <v>○</v>
      </c>
      <c r="AW44" s="272" t="str">
        <f t="shared" si="6"/>
        <v>○</v>
      </c>
      <c r="AX44" s="272" t="str">
        <f t="shared" si="16"/>
        <v>○</v>
      </c>
      <c r="AY44" s="260" t="s">
        <v>384</v>
      </c>
      <c r="AZ44" s="260"/>
      <c r="BA44" s="287" t="s">
        <v>1898</v>
      </c>
      <c r="BB44" s="293" t="str">
        <f t="shared" si="17"/>
        <v>○</v>
      </c>
      <c r="BD44" s="350" t="str">
        <f t="shared" si="7"/>
        <v>○</v>
      </c>
      <c r="BE44" s="350" t="str">
        <f t="shared" si="18"/>
        <v>○</v>
      </c>
    </row>
    <row r="45" spans="1:57" s="284" customFormat="1" ht="120">
      <c r="A45" s="264">
        <v>42</v>
      </c>
      <c r="B45" s="265" t="s">
        <v>518</v>
      </c>
      <c r="C45" s="261" t="s">
        <v>1269</v>
      </c>
      <c r="D45" s="261" t="s">
        <v>122</v>
      </c>
      <c r="E45" s="266" t="s">
        <v>6</v>
      </c>
      <c r="F45" s="266" t="s">
        <v>1270</v>
      </c>
      <c r="G45" s="335" t="s">
        <v>1681</v>
      </c>
      <c r="H45" s="260" t="s">
        <v>219</v>
      </c>
      <c r="I45" s="266" t="s">
        <v>307</v>
      </c>
      <c r="J45" s="268"/>
      <c r="K45" s="268"/>
      <c r="L45" s="261" t="s">
        <v>888</v>
      </c>
      <c r="M45" s="268" t="s">
        <v>888</v>
      </c>
      <c r="N45" s="268" t="s">
        <v>889</v>
      </c>
      <c r="O45" s="269" t="s">
        <v>0</v>
      </c>
      <c r="P45" s="269" t="s">
        <v>0</v>
      </c>
      <c r="Q45" s="269" t="s">
        <v>0</v>
      </c>
      <c r="R45" s="269" t="s">
        <v>0</v>
      </c>
      <c r="S45" s="269" t="s">
        <v>0</v>
      </c>
      <c r="T45" s="269" t="s">
        <v>0</v>
      </c>
      <c r="U45" s="269" t="s">
        <v>0</v>
      </c>
      <c r="V45" s="269" t="s">
        <v>0</v>
      </c>
      <c r="W45" s="269" t="s">
        <v>0</v>
      </c>
      <c r="X45" s="269" t="s">
        <v>0</v>
      </c>
      <c r="Y45" s="269" t="s">
        <v>0</v>
      </c>
      <c r="Z45" s="269" t="s">
        <v>0</v>
      </c>
      <c r="AA45" s="269" t="s">
        <v>0</v>
      </c>
      <c r="AB45" s="269" t="s">
        <v>0</v>
      </c>
      <c r="AC45" s="269" t="s">
        <v>0</v>
      </c>
      <c r="AD45" s="269" t="s">
        <v>0</v>
      </c>
      <c r="AE45" s="269" t="s">
        <v>0</v>
      </c>
      <c r="AF45" s="269" t="s">
        <v>0</v>
      </c>
      <c r="AG45" s="269" t="s">
        <v>0</v>
      </c>
      <c r="AH45" s="269" t="s">
        <v>0</v>
      </c>
      <c r="AI45" s="269" t="s">
        <v>903</v>
      </c>
      <c r="AJ45" s="269" t="s">
        <v>903</v>
      </c>
      <c r="AK45" s="269" t="s">
        <v>903</v>
      </c>
      <c r="AL45" s="269" t="s">
        <v>903</v>
      </c>
      <c r="AM45" s="269" t="s">
        <v>903</v>
      </c>
      <c r="AN45" s="269" t="s">
        <v>903</v>
      </c>
      <c r="AO45" s="285" t="s">
        <v>2024</v>
      </c>
      <c r="AP45" s="269" t="s">
        <v>3</v>
      </c>
      <c r="AQ45" s="270"/>
      <c r="AR45" s="271" t="s">
        <v>1713</v>
      </c>
      <c r="AS45" s="293" t="s">
        <v>141</v>
      </c>
      <c r="AT45" s="272" t="str">
        <f t="shared" si="13"/>
        <v>○</v>
      </c>
      <c r="AU45" s="272" t="str">
        <f t="shared" si="14"/>
        <v>×</v>
      </c>
      <c r="AV45" s="272" t="str">
        <f t="shared" si="15"/>
        <v>○</v>
      </c>
      <c r="AW45" s="272" t="str">
        <f t="shared" si="6"/>
        <v>○</v>
      </c>
      <c r="AX45" s="272" t="str">
        <f t="shared" si="16"/>
        <v>×</v>
      </c>
      <c r="AY45" s="260" t="s">
        <v>219</v>
      </c>
      <c r="AZ45" s="260"/>
      <c r="BA45" s="287" t="s">
        <v>1712</v>
      </c>
      <c r="BB45" s="293" t="str">
        <f t="shared" si="17"/>
        <v>○</v>
      </c>
      <c r="BD45" s="350" t="str">
        <f t="shared" si="7"/>
        <v>×</v>
      </c>
      <c r="BE45" s="350" t="str">
        <f t="shared" si="18"/>
        <v>○</v>
      </c>
    </row>
    <row r="46" spans="1:57" s="284" customFormat="1" ht="12">
      <c r="A46" s="264">
        <v>43</v>
      </c>
      <c r="B46" s="265" t="s">
        <v>519</v>
      </c>
      <c r="C46" s="261" t="s">
        <v>674</v>
      </c>
      <c r="D46" s="261" t="s">
        <v>22</v>
      </c>
      <c r="E46" s="266" t="s">
        <v>10</v>
      </c>
      <c r="F46" s="266" t="s">
        <v>1271</v>
      </c>
      <c r="G46" s="335" t="s">
        <v>1318</v>
      </c>
      <c r="H46" s="260" t="s">
        <v>385</v>
      </c>
      <c r="I46" s="266" t="s">
        <v>308</v>
      </c>
      <c r="J46" s="268"/>
      <c r="K46" s="268"/>
      <c r="L46" s="261" t="s">
        <v>218</v>
      </c>
      <c r="M46" s="268" t="s">
        <v>218</v>
      </c>
      <c r="N46" s="268" t="s">
        <v>1467</v>
      </c>
      <c r="O46" s="269" t="s">
        <v>903</v>
      </c>
      <c r="P46" s="269" t="s">
        <v>903</v>
      </c>
      <c r="Q46" s="269" t="s">
        <v>903</v>
      </c>
      <c r="R46" s="269" t="s">
        <v>903</v>
      </c>
      <c r="S46" s="269" t="s">
        <v>903</v>
      </c>
      <c r="T46" s="269" t="s">
        <v>0</v>
      </c>
      <c r="U46" s="269" t="s">
        <v>0</v>
      </c>
      <c r="V46" s="269" t="s">
        <v>903</v>
      </c>
      <c r="W46" s="269" t="s">
        <v>903</v>
      </c>
      <c r="X46" s="269" t="s">
        <v>0</v>
      </c>
      <c r="Y46" s="269" t="s">
        <v>0</v>
      </c>
      <c r="Z46" s="269" t="s">
        <v>903</v>
      </c>
      <c r="AA46" s="269" t="s">
        <v>903</v>
      </c>
      <c r="AB46" s="269" t="s">
        <v>903</v>
      </c>
      <c r="AC46" s="269" t="s">
        <v>903</v>
      </c>
      <c r="AD46" s="269" t="s">
        <v>0</v>
      </c>
      <c r="AE46" s="269" t="s">
        <v>903</v>
      </c>
      <c r="AF46" s="269" t="s">
        <v>0</v>
      </c>
      <c r="AG46" s="269" t="s">
        <v>903</v>
      </c>
      <c r="AH46" s="269" t="s">
        <v>0</v>
      </c>
      <c r="AI46" s="269" t="s">
        <v>903</v>
      </c>
      <c r="AJ46" s="269" t="s">
        <v>903</v>
      </c>
      <c r="AK46" s="332" t="s">
        <v>903</v>
      </c>
      <c r="AL46" s="269" t="s">
        <v>903</v>
      </c>
      <c r="AM46" s="269" t="s">
        <v>0</v>
      </c>
      <c r="AN46" s="269" t="s">
        <v>903</v>
      </c>
      <c r="AO46" s="285"/>
      <c r="AP46" s="269" t="s">
        <v>3</v>
      </c>
      <c r="AQ46" s="270"/>
      <c r="AR46" s="271" t="s">
        <v>1740</v>
      </c>
      <c r="AS46" s="293" t="s">
        <v>141</v>
      </c>
      <c r="AT46" s="272" t="str">
        <f t="shared" si="13"/>
        <v>○</v>
      </c>
      <c r="AU46" s="272" t="str">
        <f t="shared" si="14"/>
        <v>○</v>
      </c>
      <c r="AV46" s="272" t="str">
        <f t="shared" si="15"/>
        <v>○</v>
      </c>
      <c r="AW46" s="272" t="str">
        <f t="shared" si="6"/>
        <v>○</v>
      </c>
      <c r="AX46" s="272" t="str">
        <f t="shared" si="16"/>
        <v>○</v>
      </c>
      <c r="AY46" s="260" t="s">
        <v>385</v>
      </c>
      <c r="AZ46" s="260"/>
      <c r="BA46" s="287" t="s">
        <v>1741</v>
      </c>
      <c r="BB46" s="293" t="str">
        <f t="shared" si="17"/>
        <v>○</v>
      </c>
      <c r="BD46" s="350" t="str">
        <f t="shared" si="7"/>
        <v>○</v>
      </c>
      <c r="BE46" s="350" t="str">
        <f t="shared" si="18"/>
        <v>○</v>
      </c>
    </row>
    <row r="47" spans="1:57" s="284" customFormat="1" ht="12">
      <c r="A47" s="264">
        <v>44</v>
      </c>
      <c r="B47" s="265" t="s">
        <v>520</v>
      </c>
      <c r="C47" s="261" t="s">
        <v>703</v>
      </c>
      <c r="D47" s="261" t="s">
        <v>60</v>
      </c>
      <c r="E47" s="266" t="s">
        <v>9</v>
      </c>
      <c r="F47" s="266" t="s">
        <v>1272</v>
      </c>
      <c r="G47" s="335" t="s">
        <v>1682</v>
      </c>
      <c r="H47" s="260" t="s">
        <v>217</v>
      </c>
      <c r="I47" s="266" t="s">
        <v>309</v>
      </c>
      <c r="J47" s="268"/>
      <c r="K47" s="268"/>
      <c r="L47" s="261" t="s">
        <v>216</v>
      </c>
      <c r="M47" s="268" t="s">
        <v>216</v>
      </c>
      <c r="N47" s="268" t="s">
        <v>851</v>
      </c>
      <c r="O47" s="269" t="s">
        <v>0</v>
      </c>
      <c r="P47" s="269" t="s">
        <v>0</v>
      </c>
      <c r="Q47" s="269" t="s">
        <v>0</v>
      </c>
      <c r="R47" s="269" t="s">
        <v>0</v>
      </c>
      <c r="S47" s="269" t="s">
        <v>0</v>
      </c>
      <c r="T47" s="269" t="s">
        <v>0</v>
      </c>
      <c r="U47" s="269" t="s">
        <v>0</v>
      </c>
      <c r="V47" s="269" t="s">
        <v>0</v>
      </c>
      <c r="W47" s="269" t="s">
        <v>0</v>
      </c>
      <c r="X47" s="269" t="s">
        <v>0</v>
      </c>
      <c r="Y47" s="269" t="s">
        <v>0</v>
      </c>
      <c r="Z47" s="269" t="s">
        <v>0</v>
      </c>
      <c r="AA47" s="269" t="s">
        <v>0</v>
      </c>
      <c r="AB47" s="269" t="s">
        <v>0</v>
      </c>
      <c r="AC47" s="269" t="s">
        <v>0</v>
      </c>
      <c r="AD47" s="269" t="s">
        <v>0</v>
      </c>
      <c r="AE47" s="269" t="s">
        <v>903</v>
      </c>
      <c r="AF47" s="269" t="s">
        <v>0</v>
      </c>
      <c r="AG47" s="269" t="s">
        <v>0</v>
      </c>
      <c r="AH47" s="269" t="s">
        <v>0</v>
      </c>
      <c r="AI47" s="269" t="s">
        <v>903</v>
      </c>
      <c r="AJ47" s="269" t="s">
        <v>903</v>
      </c>
      <c r="AK47" s="269" t="s">
        <v>903</v>
      </c>
      <c r="AL47" s="269" t="s">
        <v>903</v>
      </c>
      <c r="AM47" s="269" t="s">
        <v>903</v>
      </c>
      <c r="AN47" s="269" t="s">
        <v>903</v>
      </c>
      <c r="AO47" s="285" t="s">
        <v>1526</v>
      </c>
      <c r="AP47" s="269" t="s">
        <v>3</v>
      </c>
      <c r="AQ47" s="270"/>
      <c r="AR47" s="271" t="s">
        <v>1831</v>
      </c>
      <c r="AS47" s="293" t="s">
        <v>3</v>
      </c>
      <c r="AT47" s="272" t="str">
        <f t="shared" si="13"/>
        <v>○</v>
      </c>
      <c r="AU47" s="272" t="str">
        <f t="shared" si="14"/>
        <v>×</v>
      </c>
      <c r="AV47" s="272" t="str">
        <f t="shared" si="15"/>
        <v>○</v>
      </c>
      <c r="AW47" s="272" t="str">
        <f t="shared" si="6"/>
        <v>○</v>
      </c>
      <c r="AX47" s="272" t="str">
        <f t="shared" si="16"/>
        <v>○</v>
      </c>
      <c r="AY47" s="260" t="s">
        <v>217</v>
      </c>
      <c r="AZ47" s="260"/>
      <c r="BA47" s="287" t="s">
        <v>1832</v>
      </c>
      <c r="BB47" s="293" t="str">
        <f t="shared" si="17"/>
        <v>○</v>
      </c>
      <c r="BD47" s="350" t="str">
        <f t="shared" si="7"/>
        <v>×</v>
      </c>
      <c r="BE47" s="350" t="str">
        <f t="shared" si="18"/>
        <v>○</v>
      </c>
    </row>
    <row r="48" spans="1:57" s="284" customFormat="1" ht="36">
      <c r="A48" s="264">
        <v>45</v>
      </c>
      <c r="B48" s="265" t="s">
        <v>521</v>
      </c>
      <c r="C48" s="261" t="s">
        <v>1273</v>
      </c>
      <c r="D48" s="261" t="s">
        <v>61</v>
      </c>
      <c r="E48" s="266" t="s">
        <v>9</v>
      </c>
      <c r="F48" s="266" t="s">
        <v>1185</v>
      </c>
      <c r="G48" s="335" t="s">
        <v>1656</v>
      </c>
      <c r="H48" s="260" t="s">
        <v>1274</v>
      </c>
      <c r="I48" s="266" t="s">
        <v>310</v>
      </c>
      <c r="J48" s="268"/>
      <c r="K48" s="268"/>
      <c r="L48" s="261"/>
      <c r="M48" s="268"/>
      <c r="N48" s="268" t="s">
        <v>1468</v>
      </c>
      <c r="O48" s="269" t="s">
        <v>0</v>
      </c>
      <c r="P48" s="269" t="s">
        <v>0</v>
      </c>
      <c r="Q48" s="269" t="s">
        <v>0</v>
      </c>
      <c r="R48" s="269" t="s">
        <v>0</v>
      </c>
      <c r="S48" s="269" t="s">
        <v>0</v>
      </c>
      <c r="T48" s="269" t="s">
        <v>0</v>
      </c>
      <c r="U48" s="269" t="s">
        <v>0</v>
      </c>
      <c r="V48" s="269" t="s">
        <v>0</v>
      </c>
      <c r="W48" s="269" t="s">
        <v>0</v>
      </c>
      <c r="X48" s="269" t="s">
        <v>0</v>
      </c>
      <c r="Y48" s="269" t="s">
        <v>0</v>
      </c>
      <c r="Z48" s="269" t="s">
        <v>0</v>
      </c>
      <c r="AA48" s="269" t="s">
        <v>0</v>
      </c>
      <c r="AB48" s="269" t="s">
        <v>0</v>
      </c>
      <c r="AC48" s="269" t="s">
        <v>0</v>
      </c>
      <c r="AD48" s="269" t="s">
        <v>0</v>
      </c>
      <c r="AE48" s="269" t="s">
        <v>903</v>
      </c>
      <c r="AF48" s="269" t="s">
        <v>903</v>
      </c>
      <c r="AG48" s="269" t="s">
        <v>0</v>
      </c>
      <c r="AH48" s="269" t="s">
        <v>0</v>
      </c>
      <c r="AI48" s="269" t="s">
        <v>903</v>
      </c>
      <c r="AJ48" s="269" t="s">
        <v>0</v>
      </c>
      <c r="AK48" s="269" t="s">
        <v>0</v>
      </c>
      <c r="AL48" s="269" t="s">
        <v>903</v>
      </c>
      <c r="AM48" s="269" t="s">
        <v>0</v>
      </c>
      <c r="AN48" s="269" t="s">
        <v>0</v>
      </c>
      <c r="AO48" s="285"/>
      <c r="AP48" s="269" t="s">
        <v>3</v>
      </c>
      <c r="AQ48" s="270"/>
      <c r="AR48" s="271" t="s">
        <v>1833</v>
      </c>
      <c r="AS48" s="293" t="s">
        <v>141</v>
      </c>
      <c r="AT48" s="272" t="str">
        <f t="shared" si="13"/>
        <v>○</v>
      </c>
      <c r="AU48" s="272" t="str">
        <f t="shared" si="14"/>
        <v>×</v>
      </c>
      <c r="AV48" s="272" t="str">
        <f t="shared" si="15"/>
        <v>○</v>
      </c>
      <c r="AW48" s="272" t="str">
        <f t="shared" si="6"/>
        <v>×</v>
      </c>
      <c r="AX48" s="272" t="str">
        <f t="shared" si="16"/>
        <v>○</v>
      </c>
      <c r="AY48" s="260" t="s">
        <v>918</v>
      </c>
      <c r="AZ48" s="260" t="s">
        <v>1586</v>
      </c>
      <c r="BA48" s="287" t="s">
        <v>1804</v>
      </c>
      <c r="BB48" s="293" t="str">
        <f t="shared" si="17"/>
        <v>×</v>
      </c>
      <c r="BD48" s="350" t="str">
        <f t="shared" si="7"/>
        <v>×</v>
      </c>
      <c r="BE48" s="350" t="str">
        <f t="shared" si="18"/>
        <v>○</v>
      </c>
    </row>
    <row r="49" spans="1:57" s="284" customFormat="1" ht="84">
      <c r="A49" s="264">
        <v>46</v>
      </c>
      <c r="B49" s="265" t="s">
        <v>522</v>
      </c>
      <c r="C49" s="261" t="s">
        <v>704</v>
      </c>
      <c r="D49" s="261" t="s">
        <v>62</v>
      </c>
      <c r="E49" s="266" t="s">
        <v>9</v>
      </c>
      <c r="F49" s="266" t="s">
        <v>1185</v>
      </c>
      <c r="G49" s="335" t="s">
        <v>1656</v>
      </c>
      <c r="H49" s="260" t="s">
        <v>1275</v>
      </c>
      <c r="I49" s="266" t="s">
        <v>311</v>
      </c>
      <c r="J49" s="268"/>
      <c r="K49" s="268"/>
      <c r="L49" s="261" t="s">
        <v>215</v>
      </c>
      <c r="M49" s="268" t="s">
        <v>215</v>
      </c>
      <c r="N49" s="268" t="s">
        <v>1469</v>
      </c>
      <c r="O49" s="269" t="s">
        <v>0</v>
      </c>
      <c r="P49" s="269" t="s">
        <v>0</v>
      </c>
      <c r="Q49" s="269" t="s">
        <v>0</v>
      </c>
      <c r="R49" s="269" t="s">
        <v>0</v>
      </c>
      <c r="S49" s="269" t="s">
        <v>0</v>
      </c>
      <c r="T49" s="269" t="s">
        <v>0</v>
      </c>
      <c r="U49" s="269" t="s">
        <v>0</v>
      </c>
      <c r="V49" s="269" t="s">
        <v>0</v>
      </c>
      <c r="W49" s="269" t="s">
        <v>0</v>
      </c>
      <c r="X49" s="269" t="s">
        <v>0</v>
      </c>
      <c r="Y49" s="269" t="s">
        <v>0</v>
      </c>
      <c r="Z49" s="269" t="s">
        <v>0</v>
      </c>
      <c r="AA49" s="269" t="s">
        <v>903</v>
      </c>
      <c r="AB49" s="269" t="s">
        <v>903</v>
      </c>
      <c r="AC49" s="269" t="s">
        <v>903</v>
      </c>
      <c r="AD49" s="269" t="s">
        <v>0</v>
      </c>
      <c r="AE49" s="269" t="s">
        <v>903</v>
      </c>
      <c r="AF49" s="269" t="s">
        <v>0</v>
      </c>
      <c r="AG49" s="269" t="s">
        <v>0</v>
      </c>
      <c r="AH49" s="269" t="s">
        <v>0</v>
      </c>
      <c r="AI49" s="269" t="s">
        <v>903</v>
      </c>
      <c r="AJ49" s="269" t="s">
        <v>903</v>
      </c>
      <c r="AK49" s="269" t="s">
        <v>903</v>
      </c>
      <c r="AL49" s="269" t="s">
        <v>903</v>
      </c>
      <c r="AM49" s="269" t="s">
        <v>903</v>
      </c>
      <c r="AN49" s="269" t="s">
        <v>903</v>
      </c>
      <c r="AO49" s="285" t="s">
        <v>1527</v>
      </c>
      <c r="AP49" s="269" t="s">
        <v>3</v>
      </c>
      <c r="AQ49" s="270"/>
      <c r="AR49" s="271" t="s">
        <v>1834</v>
      </c>
      <c r="AS49" s="293" t="s">
        <v>141</v>
      </c>
      <c r="AT49" s="272" t="str">
        <f t="shared" si="13"/>
        <v>○</v>
      </c>
      <c r="AU49" s="272" t="str">
        <f t="shared" si="14"/>
        <v>×</v>
      </c>
      <c r="AV49" s="272" t="str">
        <f t="shared" si="15"/>
        <v>○</v>
      </c>
      <c r="AW49" s="272" t="str">
        <f t="shared" si="6"/>
        <v>○</v>
      </c>
      <c r="AX49" s="272" t="str">
        <f t="shared" si="16"/>
        <v>○</v>
      </c>
      <c r="AY49" s="260" t="s">
        <v>918</v>
      </c>
      <c r="AZ49" s="260" t="s">
        <v>1587</v>
      </c>
      <c r="BA49" s="287" t="s">
        <v>1804</v>
      </c>
      <c r="BB49" s="293" t="str">
        <f t="shared" si="17"/>
        <v>○</v>
      </c>
      <c r="BD49" s="350" t="str">
        <f t="shared" si="7"/>
        <v>○</v>
      </c>
      <c r="BE49" s="350" t="str">
        <f t="shared" si="18"/>
        <v>○</v>
      </c>
    </row>
    <row r="50" spans="1:57" s="284" customFormat="1" ht="72">
      <c r="A50" s="264">
        <v>47</v>
      </c>
      <c r="B50" s="265" t="s">
        <v>523</v>
      </c>
      <c r="C50" s="261" t="s">
        <v>1276</v>
      </c>
      <c r="D50" s="261" t="s">
        <v>63</v>
      </c>
      <c r="E50" s="266" t="s">
        <v>9</v>
      </c>
      <c r="F50" s="266" t="s">
        <v>1226</v>
      </c>
      <c r="G50" s="335" t="s">
        <v>1277</v>
      </c>
      <c r="H50" s="260" t="s">
        <v>1278</v>
      </c>
      <c r="I50" s="266" t="s">
        <v>409</v>
      </c>
      <c r="J50" s="268"/>
      <c r="K50" s="268"/>
      <c r="L50" s="261"/>
      <c r="M50" s="268"/>
      <c r="N50" s="268" t="s">
        <v>1459</v>
      </c>
      <c r="O50" s="269" t="s">
        <v>0</v>
      </c>
      <c r="P50" s="269" t="s">
        <v>0</v>
      </c>
      <c r="Q50" s="269" t="s">
        <v>0</v>
      </c>
      <c r="R50" s="269" t="s">
        <v>0</v>
      </c>
      <c r="S50" s="269" t="s">
        <v>0</v>
      </c>
      <c r="T50" s="269" t="s">
        <v>0</v>
      </c>
      <c r="U50" s="269" t="s">
        <v>0</v>
      </c>
      <c r="V50" s="269" t="s">
        <v>0</v>
      </c>
      <c r="W50" s="269" t="s">
        <v>903</v>
      </c>
      <c r="X50" s="269" t="s">
        <v>0</v>
      </c>
      <c r="Y50" s="269" t="s">
        <v>0</v>
      </c>
      <c r="Z50" s="269" t="s">
        <v>903</v>
      </c>
      <c r="AA50" s="269" t="s">
        <v>903</v>
      </c>
      <c r="AB50" s="269" t="s">
        <v>903</v>
      </c>
      <c r="AC50" s="269" t="s">
        <v>0</v>
      </c>
      <c r="AD50" s="269" t="s">
        <v>0</v>
      </c>
      <c r="AE50" s="269" t="s">
        <v>903</v>
      </c>
      <c r="AF50" s="269" t="s">
        <v>0</v>
      </c>
      <c r="AG50" s="269" t="s">
        <v>903</v>
      </c>
      <c r="AH50" s="269" t="s">
        <v>0</v>
      </c>
      <c r="AI50" s="269" t="s">
        <v>0</v>
      </c>
      <c r="AJ50" s="269" t="s">
        <v>0</v>
      </c>
      <c r="AK50" s="269" t="s">
        <v>903</v>
      </c>
      <c r="AL50" s="269" t="s">
        <v>903</v>
      </c>
      <c r="AM50" s="269" t="s">
        <v>0</v>
      </c>
      <c r="AN50" s="269" t="s">
        <v>0</v>
      </c>
      <c r="AO50" s="285" t="s">
        <v>1528</v>
      </c>
      <c r="AP50" s="269" t="s">
        <v>3</v>
      </c>
      <c r="AQ50" s="270"/>
      <c r="AR50" s="271" t="s">
        <v>1835</v>
      </c>
      <c r="AS50" s="293" t="s">
        <v>3</v>
      </c>
      <c r="AT50" s="272" t="str">
        <f t="shared" si="13"/>
        <v>○</v>
      </c>
      <c r="AU50" s="272" t="str">
        <f t="shared" si="14"/>
        <v>○</v>
      </c>
      <c r="AV50" s="272" t="str">
        <f t="shared" si="15"/>
        <v>○</v>
      </c>
      <c r="AW50" s="272" t="str">
        <f t="shared" si="6"/>
        <v>×</v>
      </c>
      <c r="AX50" s="272" t="str">
        <f t="shared" si="16"/>
        <v>○</v>
      </c>
      <c r="AY50" s="260" t="s">
        <v>1278</v>
      </c>
      <c r="AZ50" s="260"/>
      <c r="BA50" s="287" t="s">
        <v>1814</v>
      </c>
      <c r="BB50" s="293" t="str">
        <f t="shared" si="17"/>
        <v>○</v>
      </c>
      <c r="BD50" s="350" t="str">
        <f t="shared" si="7"/>
        <v>○</v>
      </c>
      <c r="BE50" s="350" t="str">
        <f t="shared" si="18"/>
        <v>○</v>
      </c>
    </row>
    <row r="51" spans="1:57" s="284" customFormat="1" ht="48">
      <c r="A51" s="264">
        <v>48</v>
      </c>
      <c r="B51" s="265" t="s">
        <v>639</v>
      </c>
      <c r="C51" s="261" t="s">
        <v>705</v>
      </c>
      <c r="D51" s="261" t="s">
        <v>1279</v>
      </c>
      <c r="E51" s="266" t="s">
        <v>9</v>
      </c>
      <c r="F51" s="266" t="s">
        <v>1280</v>
      </c>
      <c r="G51" s="335" t="s">
        <v>1683</v>
      </c>
      <c r="H51" s="260" t="s">
        <v>637</v>
      </c>
      <c r="I51" s="266" t="s">
        <v>638</v>
      </c>
      <c r="J51" s="268"/>
      <c r="K51" s="268"/>
      <c r="L51" s="261" t="s">
        <v>1281</v>
      </c>
      <c r="M51" s="268" t="s">
        <v>1281</v>
      </c>
      <c r="N51" s="268" t="s">
        <v>1470</v>
      </c>
      <c r="O51" s="269" t="s">
        <v>0</v>
      </c>
      <c r="P51" s="269" t="s">
        <v>0</v>
      </c>
      <c r="Q51" s="269" t="s">
        <v>0</v>
      </c>
      <c r="R51" s="269" t="s">
        <v>0</v>
      </c>
      <c r="S51" s="269" t="s">
        <v>0</v>
      </c>
      <c r="T51" s="269" t="s">
        <v>0</v>
      </c>
      <c r="U51" s="269" t="s">
        <v>0</v>
      </c>
      <c r="V51" s="269" t="s">
        <v>0</v>
      </c>
      <c r="W51" s="269" t="s">
        <v>0</v>
      </c>
      <c r="X51" s="269" t="s">
        <v>0</v>
      </c>
      <c r="Y51" s="269" t="s">
        <v>0</v>
      </c>
      <c r="Z51" s="269" t="s">
        <v>0</v>
      </c>
      <c r="AA51" s="269" t="s">
        <v>0</v>
      </c>
      <c r="AB51" s="269" t="s">
        <v>0</v>
      </c>
      <c r="AC51" s="269" t="s">
        <v>903</v>
      </c>
      <c r="AD51" s="269" t="s">
        <v>0</v>
      </c>
      <c r="AE51" s="269" t="s">
        <v>0</v>
      </c>
      <c r="AF51" s="269" t="s">
        <v>0</v>
      </c>
      <c r="AG51" s="269" t="s">
        <v>0</v>
      </c>
      <c r="AH51" s="269" t="s">
        <v>0</v>
      </c>
      <c r="AI51" s="269" t="s">
        <v>903</v>
      </c>
      <c r="AJ51" s="269" t="s">
        <v>903</v>
      </c>
      <c r="AK51" s="269" t="s">
        <v>903</v>
      </c>
      <c r="AL51" s="269" t="s">
        <v>903</v>
      </c>
      <c r="AM51" s="332" t="s">
        <v>1991</v>
      </c>
      <c r="AN51" s="269" t="s">
        <v>903</v>
      </c>
      <c r="AO51" s="285" t="s">
        <v>1529</v>
      </c>
      <c r="AP51" s="269" t="s">
        <v>3</v>
      </c>
      <c r="AQ51" s="270"/>
      <c r="AR51" s="271" t="s">
        <v>1836</v>
      </c>
      <c r="AS51" s="293" t="s">
        <v>141</v>
      </c>
      <c r="AT51" s="272" t="str">
        <f t="shared" si="13"/>
        <v>○</v>
      </c>
      <c r="AU51" s="272" t="str">
        <f t="shared" si="14"/>
        <v>×</v>
      </c>
      <c r="AV51" s="272" t="str">
        <f t="shared" si="15"/>
        <v>○</v>
      </c>
      <c r="AW51" s="272" t="str">
        <f t="shared" si="6"/>
        <v>○</v>
      </c>
      <c r="AX51" s="272" t="str">
        <f t="shared" si="16"/>
        <v>×</v>
      </c>
      <c r="AY51" s="260" t="s">
        <v>637</v>
      </c>
      <c r="AZ51" s="260"/>
      <c r="BA51" s="287" t="s">
        <v>1837</v>
      </c>
      <c r="BB51" s="293" t="str">
        <f t="shared" si="17"/>
        <v>○</v>
      </c>
      <c r="BD51" s="350" t="str">
        <f t="shared" si="7"/>
        <v>○</v>
      </c>
      <c r="BE51" s="350" t="str">
        <f t="shared" si="18"/>
        <v>○</v>
      </c>
    </row>
    <row r="52" spans="1:57" s="284" customFormat="1" ht="36">
      <c r="A52" s="264">
        <v>49</v>
      </c>
      <c r="B52" s="265" t="s">
        <v>524</v>
      </c>
      <c r="C52" s="261" t="s">
        <v>662</v>
      </c>
      <c r="D52" s="261" t="s">
        <v>100</v>
      </c>
      <c r="E52" s="266" t="s">
        <v>8</v>
      </c>
      <c r="F52" s="266" t="s">
        <v>1238</v>
      </c>
      <c r="G52" s="335" t="s">
        <v>1670</v>
      </c>
      <c r="H52" s="260" t="s">
        <v>1282</v>
      </c>
      <c r="I52" s="266" t="s">
        <v>763</v>
      </c>
      <c r="J52" s="268"/>
      <c r="K52" s="268"/>
      <c r="L52" s="261"/>
      <c r="M52" s="268"/>
      <c r="N52" s="268" t="s">
        <v>810</v>
      </c>
      <c r="O52" s="269" t="s">
        <v>0</v>
      </c>
      <c r="P52" s="269" t="s">
        <v>0</v>
      </c>
      <c r="Q52" s="269" t="s">
        <v>0</v>
      </c>
      <c r="R52" s="269" t="s">
        <v>0</v>
      </c>
      <c r="S52" s="269" t="s">
        <v>0</v>
      </c>
      <c r="T52" s="269" t="s">
        <v>0</v>
      </c>
      <c r="U52" s="269" t="s">
        <v>0</v>
      </c>
      <c r="V52" s="269" t="s">
        <v>0</v>
      </c>
      <c r="W52" s="269" t="s">
        <v>0</v>
      </c>
      <c r="X52" s="269" t="s">
        <v>0</v>
      </c>
      <c r="Y52" s="269" t="s">
        <v>0</v>
      </c>
      <c r="Z52" s="269" t="s">
        <v>0</v>
      </c>
      <c r="AA52" s="269" t="s">
        <v>0</v>
      </c>
      <c r="AB52" s="269" t="s">
        <v>0</v>
      </c>
      <c r="AC52" s="269" t="s">
        <v>0</v>
      </c>
      <c r="AD52" s="269" t="s">
        <v>0</v>
      </c>
      <c r="AE52" s="269" t="s">
        <v>0</v>
      </c>
      <c r="AF52" s="269" t="s">
        <v>0</v>
      </c>
      <c r="AG52" s="269" t="s">
        <v>0</v>
      </c>
      <c r="AH52" s="269" t="s">
        <v>0</v>
      </c>
      <c r="AI52" s="269" t="s">
        <v>903</v>
      </c>
      <c r="AJ52" s="269" t="s">
        <v>0</v>
      </c>
      <c r="AK52" s="269" t="s">
        <v>0</v>
      </c>
      <c r="AL52" s="269" t="s">
        <v>903</v>
      </c>
      <c r="AM52" s="269" t="s">
        <v>0</v>
      </c>
      <c r="AN52" s="269" t="s">
        <v>903</v>
      </c>
      <c r="AO52" s="285" t="s">
        <v>264</v>
      </c>
      <c r="AP52" s="269" t="s">
        <v>3</v>
      </c>
      <c r="AQ52" s="270"/>
      <c r="AR52" s="271" t="s">
        <v>1791</v>
      </c>
      <c r="AS52" s="293" t="s">
        <v>141</v>
      </c>
      <c r="AT52" s="272" t="str">
        <f t="shared" si="13"/>
        <v>○</v>
      </c>
      <c r="AU52" s="272" t="str">
        <f t="shared" si="14"/>
        <v>×</v>
      </c>
      <c r="AV52" s="272" t="str">
        <f t="shared" si="15"/>
        <v>○</v>
      </c>
      <c r="AW52" s="272" t="str">
        <f t="shared" si="6"/>
        <v>○</v>
      </c>
      <c r="AX52" s="272" t="str">
        <f t="shared" si="16"/>
        <v>×</v>
      </c>
      <c r="AY52" s="260" t="s">
        <v>1588</v>
      </c>
      <c r="AZ52" s="260" t="s">
        <v>1987</v>
      </c>
      <c r="BA52" s="287" t="s">
        <v>1790</v>
      </c>
      <c r="BB52" s="293" t="str">
        <f t="shared" si="17"/>
        <v>×</v>
      </c>
      <c r="BD52" s="350" t="str">
        <f t="shared" si="7"/>
        <v>×</v>
      </c>
      <c r="BE52" s="350" t="str">
        <f t="shared" si="18"/>
        <v>○</v>
      </c>
    </row>
    <row r="53" spans="1:57" s="284" customFormat="1" ht="12">
      <c r="A53" s="264">
        <v>50</v>
      </c>
      <c r="B53" s="265" t="s">
        <v>525</v>
      </c>
      <c r="C53" s="261" t="s">
        <v>706</v>
      </c>
      <c r="D53" s="261" t="s">
        <v>64</v>
      </c>
      <c r="E53" s="266" t="s">
        <v>9</v>
      </c>
      <c r="F53" s="266" t="s">
        <v>1283</v>
      </c>
      <c r="G53" s="335" t="s">
        <v>1684</v>
      </c>
      <c r="H53" s="260" t="s">
        <v>214</v>
      </c>
      <c r="I53" s="266" t="s">
        <v>413</v>
      </c>
      <c r="J53" s="268"/>
      <c r="K53" s="268"/>
      <c r="L53" s="261" t="s">
        <v>213</v>
      </c>
      <c r="M53" s="268" t="s">
        <v>213</v>
      </c>
      <c r="N53" s="268" t="s">
        <v>852</v>
      </c>
      <c r="O53" s="269" t="s">
        <v>0</v>
      </c>
      <c r="P53" s="269" t="s">
        <v>0</v>
      </c>
      <c r="Q53" s="269" t="s">
        <v>0</v>
      </c>
      <c r="R53" s="269" t="s">
        <v>0</v>
      </c>
      <c r="S53" s="269" t="s">
        <v>0</v>
      </c>
      <c r="T53" s="269" t="s">
        <v>0</v>
      </c>
      <c r="U53" s="269" t="s">
        <v>0</v>
      </c>
      <c r="V53" s="269" t="s">
        <v>0</v>
      </c>
      <c r="W53" s="269" t="s">
        <v>0</v>
      </c>
      <c r="X53" s="269" t="s">
        <v>0</v>
      </c>
      <c r="Y53" s="269" t="s">
        <v>0</v>
      </c>
      <c r="Z53" s="269" t="s">
        <v>0</v>
      </c>
      <c r="AA53" s="269" t="s">
        <v>0</v>
      </c>
      <c r="AB53" s="269" t="s">
        <v>0</v>
      </c>
      <c r="AC53" s="269" t="s">
        <v>0</v>
      </c>
      <c r="AD53" s="269" t="s">
        <v>0</v>
      </c>
      <c r="AE53" s="269" t="s">
        <v>903</v>
      </c>
      <c r="AF53" s="269" t="s">
        <v>0</v>
      </c>
      <c r="AG53" s="269" t="s">
        <v>0</v>
      </c>
      <c r="AH53" s="269" t="s">
        <v>0</v>
      </c>
      <c r="AI53" s="269" t="s">
        <v>903</v>
      </c>
      <c r="AJ53" s="269" t="s">
        <v>903</v>
      </c>
      <c r="AK53" s="269" t="s">
        <v>903</v>
      </c>
      <c r="AL53" s="269" t="s">
        <v>903</v>
      </c>
      <c r="AM53" s="269" t="s">
        <v>0</v>
      </c>
      <c r="AN53" s="269" t="s">
        <v>903</v>
      </c>
      <c r="AO53" s="285"/>
      <c r="AP53" s="269" t="s">
        <v>3</v>
      </c>
      <c r="AQ53" s="270"/>
      <c r="AR53" s="271" t="s">
        <v>1838</v>
      </c>
      <c r="AS53" s="293" t="s">
        <v>141</v>
      </c>
      <c r="AT53" s="272" t="str">
        <f t="shared" si="13"/>
        <v>○</v>
      </c>
      <c r="AU53" s="272" t="str">
        <f t="shared" si="14"/>
        <v>×</v>
      </c>
      <c r="AV53" s="272" t="str">
        <f t="shared" si="15"/>
        <v>○</v>
      </c>
      <c r="AW53" s="272" t="str">
        <f t="shared" si="6"/>
        <v>○</v>
      </c>
      <c r="AX53" s="272" t="str">
        <f t="shared" si="16"/>
        <v>○</v>
      </c>
      <c r="AY53" s="260" t="s">
        <v>214</v>
      </c>
      <c r="AZ53" s="260"/>
      <c r="BA53" s="287" t="s">
        <v>1839</v>
      </c>
      <c r="BB53" s="293" t="str">
        <f t="shared" si="17"/>
        <v>○</v>
      </c>
      <c r="BD53" s="350" t="str">
        <f t="shared" si="7"/>
        <v>×</v>
      </c>
      <c r="BE53" s="350" t="str">
        <f t="shared" si="18"/>
        <v>○</v>
      </c>
    </row>
    <row r="54" spans="1:57" s="284" customFormat="1" ht="36">
      <c r="A54" s="264">
        <v>51</v>
      </c>
      <c r="B54" s="265" t="s">
        <v>526</v>
      </c>
      <c r="C54" s="261" t="s">
        <v>212</v>
      </c>
      <c r="D54" s="261" t="s">
        <v>65</v>
      </c>
      <c r="E54" s="266" t="s">
        <v>9</v>
      </c>
      <c r="F54" s="266" t="s">
        <v>1226</v>
      </c>
      <c r="G54" s="335" t="s">
        <v>1277</v>
      </c>
      <c r="H54" s="260" t="s">
        <v>1284</v>
      </c>
      <c r="I54" s="266" t="s">
        <v>312</v>
      </c>
      <c r="J54" s="268"/>
      <c r="K54" s="268"/>
      <c r="L54" s="261" t="s">
        <v>1285</v>
      </c>
      <c r="M54" s="268" t="s">
        <v>1285</v>
      </c>
      <c r="N54" s="268" t="s">
        <v>1471</v>
      </c>
      <c r="O54" s="269" t="s">
        <v>0</v>
      </c>
      <c r="P54" s="269" t="s">
        <v>0</v>
      </c>
      <c r="Q54" s="269" t="s">
        <v>0</v>
      </c>
      <c r="R54" s="269" t="s">
        <v>0</v>
      </c>
      <c r="S54" s="269" t="s">
        <v>0</v>
      </c>
      <c r="T54" s="269" t="s">
        <v>0</v>
      </c>
      <c r="U54" s="269" t="s">
        <v>0</v>
      </c>
      <c r="V54" s="269" t="s">
        <v>0</v>
      </c>
      <c r="W54" s="269" t="s">
        <v>0</v>
      </c>
      <c r="X54" s="269" t="s">
        <v>0</v>
      </c>
      <c r="Y54" s="269" t="s">
        <v>0</v>
      </c>
      <c r="Z54" s="269" t="s">
        <v>0</v>
      </c>
      <c r="AA54" s="269" t="s">
        <v>0</v>
      </c>
      <c r="AB54" s="269" t="s">
        <v>0</v>
      </c>
      <c r="AC54" s="269" t="s">
        <v>0</v>
      </c>
      <c r="AD54" s="269" t="s">
        <v>0</v>
      </c>
      <c r="AE54" s="269" t="s">
        <v>0</v>
      </c>
      <c r="AF54" s="269" t="s">
        <v>0</v>
      </c>
      <c r="AG54" s="269" t="s">
        <v>0</v>
      </c>
      <c r="AH54" s="269" t="s">
        <v>0</v>
      </c>
      <c r="AI54" s="269" t="s">
        <v>0</v>
      </c>
      <c r="AJ54" s="269" t="s">
        <v>0</v>
      </c>
      <c r="AK54" s="269" t="s">
        <v>0</v>
      </c>
      <c r="AL54" s="269" t="s">
        <v>903</v>
      </c>
      <c r="AM54" s="269" t="s">
        <v>0</v>
      </c>
      <c r="AN54" s="269" t="s">
        <v>0</v>
      </c>
      <c r="AO54" s="285"/>
      <c r="AP54" s="269" t="s">
        <v>3</v>
      </c>
      <c r="AQ54" s="270"/>
      <c r="AR54" s="271" t="s">
        <v>1840</v>
      </c>
      <c r="AS54" s="293" t="s">
        <v>141</v>
      </c>
      <c r="AT54" s="272" t="str">
        <f t="shared" si="13"/>
        <v>×</v>
      </c>
      <c r="AU54" s="272" t="str">
        <f t="shared" si="14"/>
        <v>×</v>
      </c>
      <c r="AV54" s="272" t="str">
        <f t="shared" si="15"/>
        <v>○</v>
      </c>
      <c r="AW54" s="272" t="str">
        <f t="shared" si="6"/>
        <v>×</v>
      </c>
      <c r="AX54" s="272" t="str">
        <f t="shared" si="16"/>
        <v>×</v>
      </c>
      <c r="AY54" s="260" t="s">
        <v>778</v>
      </c>
      <c r="AZ54" s="260" t="s">
        <v>919</v>
      </c>
      <c r="BA54" s="287" t="s">
        <v>1814</v>
      </c>
      <c r="BB54" s="293" t="str">
        <f t="shared" si="17"/>
        <v>×</v>
      </c>
      <c r="BD54" s="350" t="str">
        <f t="shared" si="7"/>
        <v>×</v>
      </c>
      <c r="BE54" s="350" t="str">
        <f t="shared" si="18"/>
        <v>○</v>
      </c>
    </row>
    <row r="55" spans="1:57" s="284" customFormat="1" ht="48">
      <c r="A55" s="264">
        <v>52</v>
      </c>
      <c r="B55" s="265" t="s">
        <v>527</v>
      </c>
      <c r="C55" s="261" t="s">
        <v>707</v>
      </c>
      <c r="D55" s="261" t="s">
        <v>708</v>
      </c>
      <c r="E55" s="266" t="s">
        <v>9</v>
      </c>
      <c r="F55" s="266" t="s">
        <v>1286</v>
      </c>
      <c r="G55" s="335" t="s">
        <v>1685</v>
      </c>
      <c r="H55" s="260" t="s">
        <v>1287</v>
      </c>
      <c r="I55" s="266" t="s">
        <v>313</v>
      </c>
      <c r="J55" s="268"/>
      <c r="K55" s="268"/>
      <c r="L55" s="261" t="s">
        <v>211</v>
      </c>
      <c r="M55" s="268" t="s">
        <v>211</v>
      </c>
      <c r="N55" s="268" t="s">
        <v>853</v>
      </c>
      <c r="O55" s="269" t="s">
        <v>0</v>
      </c>
      <c r="P55" s="269" t="s">
        <v>0</v>
      </c>
      <c r="Q55" s="269" t="s">
        <v>0</v>
      </c>
      <c r="R55" s="269" t="s">
        <v>0</v>
      </c>
      <c r="S55" s="269" t="s">
        <v>0</v>
      </c>
      <c r="T55" s="269" t="s">
        <v>0</v>
      </c>
      <c r="U55" s="269" t="s">
        <v>0</v>
      </c>
      <c r="V55" s="269" t="s">
        <v>0</v>
      </c>
      <c r="W55" s="269" t="s">
        <v>903</v>
      </c>
      <c r="X55" s="269" t="s">
        <v>0</v>
      </c>
      <c r="Y55" s="269" t="s">
        <v>0</v>
      </c>
      <c r="Z55" s="269" t="s">
        <v>903</v>
      </c>
      <c r="AA55" s="269" t="s">
        <v>0</v>
      </c>
      <c r="AB55" s="269" t="s">
        <v>903</v>
      </c>
      <c r="AC55" s="269" t="s">
        <v>903</v>
      </c>
      <c r="AD55" s="269" t="s">
        <v>0</v>
      </c>
      <c r="AE55" s="269" t="s">
        <v>903</v>
      </c>
      <c r="AF55" s="269" t="s">
        <v>0</v>
      </c>
      <c r="AG55" s="269" t="s">
        <v>903</v>
      </c>
      <c r="AH55" s="269" t="s">
        <v>0</v>
      </c>
      <c r="AI55" s="269" t="s">
        <v>903</v>
      </c>
      <c r="AJ55" s="269" t="s">
        <v>903</v>
      </c>
      <c r="AK55" s="269" t="s">
        <v>903</v>
      </c>
      <c r="AL55" s="269" t="s">
        <v>903</v>
      </c>
      <c r="AM55" s="269" t="s">
        <v>903</v>
      </c>
      <c r="AN55" s="269" t="s">
        <v>903</v>
      </c>
      <c r="AO55" s="285" t="s">
        <v>1530</v>
      </c>
      <c r="AP55" s="269" t="s">
        <v>141</v>
      </c>
      <c r="AQ55" s="270" t="s">
        <v>143</v>
      </c>
      <c r="AR55" s="271" t="s">
        <v>1841</v>
      </c>
      <c r="AS55" s="293" t="s">
        <v>141</v>
      </c>
      <c r="AT55" s="272" t="str">
        <f t="shared" si="13"/>
        <v>○</v>
      </c>
      <c r="AU55" s="272" t="str">
        <f t="shared" si="14"/>
        <v>○</v>
      </c>
      <c r="AV55" s="272" t="str">
        <f t="shared" si="15"/>
        <v>○</v>
      </c>
      <c r="AW55" s="272" t="str">
        <f t="shared" si="6"/>
        <v>○</v>
      </c>
      <c r="AX55" s="272" t="str">
        <f t="shared" si="16"/>
        <v>○</v>
      </c>
      <c r="AY55" s="260" t="s">
        <v>1287</v>
      </c>
      <c r="AZ55" s="260"/>
      <c r="BA55" s="287" t="s">
        <v>1842</v>
      </c>
      <c r="BB55" s="293" t="str">
        <f t="shared" si="17"/>
        <v>○</v>
      </c>
      <c r="BC55" s="284" t="s">
        <v>1937</v>
      </c>
      <c r="BD55" s="350" t="str">
        <f t="shared" si="7"/>
        <v>○</v>
      </c>
      <c r="BE55" s="350" t="str">
        <f t="shared" si="18"/>
        <v>○</v>
      </c>
    </row>
    <row r="56" spans="1:57" s="284" customFormat="1" ht="12">
      <c r="A56" s="264">
        <v>53</v>
      </c>
      <c r="B56" s="265" t="s">
        <v>528</v>
      </c>
      <c r="C56" s="261" t="s">
        <v>210</v>
      </c>
      <c r="D56" s="261" t="s">
        <v>116</v>
      </c>
      <c r="E56" s="266" t="s">
        <v>7</v>
      </c>
      <c r="F56" s="266" t="s">
        <v>1288</v>
      </c>
      <c r="G56" s="335" t="s">
        <v>1289</v>
      </c>
      <c r="H56" s="260" t="s">
        <v>1290</v>
      </c>
      <c r="I56" s="266" t="s">
        <v>314</v>
      </c>
      <c r="J56" s="268"/>
      <c r="K56" s="268"/>
      <c r="L56" s="261" t="s">
        <v>1291</v>
      </c>
      <c r="M56" s="268" t="s">
        <v>1291</v>
      </c>
      <c r="N56" s="268" t="s">
        <v>1457</v>
      </c>
      <c r="O56" s="269" t="s">
        <v>0</v>
      </c>
      <c r="P56" s="269" t="s">
        <v>0</v>
      </c>
      <c r="Q56" s="269" t="s">
        <v>0</v>
      </c>
      <c r="R56" s="269" t="s">
        <v>0</v>
      </c>
      <c r="S56" s="269" t="s">
        <v>0</v>
      </c>
      <c r="T56" s="269" t="s">
        <v>0</v>
      </c>
      <c r="U56" s="269" t="s">
        <v>0</v>
      </c>
      <c r="V56" s="269" t="s">
        <v>0</v>
      </c>
      <c r="W56" s="269" t="s">
        <v>903</v>
      </c>
      <c r="X56" s="269" t="s">
        <v>903</v>
      </c>
      <c r="Y56" s="269" t="s">
        <v>903</v>
      </c>
      <c r="Z56" s="269" t="s">
        <v>0</v>
      </c>
      <c r="AA56" s="269" t="s">
        <v>0</v>
      </c>
      <c r="AB56" s="269" t="s">
        <v>903</v>
      </c>
      <c r="AC56" s="269" t="s">
        <v>903</v>
      </c>
      <c r="AD56" s="269" t="s">
        <v>0</v>
      </c>
      <c r="AE56" s="269" t="s">
        <v>903</v>
      </c>
      <c r="AF56" s="269" t="s">
        <v>0</v>
      </c>
      <c r="AG56" s="269" t="s">
        <v>903</v>
      </c>
      <c r="AH56" s="269" t="s">
        <v>0</v>
      </c>
      <c r="AI56" s="269" t="s">
        <v>903</v>
      </c>
      <c r="AJ56" s="269" t="s">
        <v>903</v>
      </c>
      <c r="AK56" s="269" t="s">
        <v>903</v>
      </c>
      <c r="AL56" s="269" t="s">
        <v>903</v>
      </c>
      <c r="AM56" s="269" t="s">
        <v>903</v>
      </c>
      <c r="AN56" s="269" t="s">
        <v>903</v>
      </c>
      <c r="AO56" s="285"/>
      <c r="AP56" s="269" t="s">
        <v>3</v>
      </c>
      <c r="AQ56" s="270"/>
      <c r="AR56" s="271" t="s">
        <v>1899</v>
      </c>
      <c r="AS56" s="293" t="s">
        <v>141</v>
      </c>
      <c r="AT56" s="272" t="str">
        <f t="shared" si="13"/>
        <v>○</v>
      </c>
      <c r="AU56" s="272" t="str">
        <f t="shared" si="14"/>
        <v>○</v>
      </c>
      <c r="AV56" s="272" t="str">
        <f t="shared" si="15"/>
        <v>○</v>
      </c>
      <c r="AW56" s="272" t="str">
        <f t="shared" si="6"/>
        <v>○</v>
      </c>
      <c r="AX56" s="272" t="str">
        <f t="shared" si="16"/>
        <v>○</v>
      </c>
      <c r="AY56" s="260" t="s">
        <v>1290</v>
      </c>
      <c r="AZ56" s="260"/>
      <c r="BA56" s="287" t="s">
        <v>1900</v>
      </c>
      <c r="BB56" s="293" t="str">
        <f t="shared" si="17"/>
        <v>○</v>
      </c>
      <c r="BD56" s="350" t="str">
        <f t="shared" si="7"/>
        <v>○</v>
      </c>
      <c r="BE56" s="350" t="str">
        <f t="shared" si="18"/>
        <v>○</v>
      </c>
    </row>
    <row r="57" spans="1:57" s="284" customFormat="1" ht="12">
      <c r="A57" s="264">
        <v>54</v>
      </c>
      <c r="B57" s="265" t="s">
        <v>529</v>
      </c>
      <c r="C57" s="261" t="s">
        <v>209</v>
      </c>
      <c r="D57" s="261" t="s">
        <v>101</v>
      </c>
      <c r="E57" s="266" t="s">
        <v>8</v>
      </c>
      <c r="F57" s="266" t="s">
        <v>1238</v>
      </c>
      <c r="G57" s="335" t="s">
        <v>1670</v>
      </c>
      <c r="H57" s="260" t="s">
        <v>1292</v>
      </c>
      <c r="I57" s="266" t="s">
        <v>315</v>
      </c>
      <c r="J57" s="268"/>
      <c r="K57" s="268"/>
      <c r="L57" s="261" t="s">
        <v>208</v>
      </c>
      <c r="M57" s="268" t="s">
        <v>208</v>
      </c>
      <c r="N57" s="268" t="s">
        <v>811</v>
      </c>
      <c r="O57" s="269" t="s">
        <v>0</v>
      </c>
      <c r="P57" s="269" t="s">
        <v>0</v>
      </c>
      <c r="Q57" s="269" t="s">
        <v>0</v>
      </c>
      <c r="R57" s="269" t="s">
        <v>0</v>
      </c>
      <c r="S57" s="269" t="s">
        <v>0</v>
      </c>
      <c r="T57" s="269" t="s">
        <v>0</v>
      </c>
      <c r="U57" s="269" t="s">
        <v>0</v>
      </c>
      <c r="V57" s="269" t="s">
        <v>0</v>
      </c>
      <c r="W57" s="269" t="s">
        <v>0</v>
      </c>
      <c r="X57" s="269" t="s">
        <v>0</v>
      </c>
      <c r="Y57" s="269" t="s">
        <v>0</v>
      </c>
      <c r="Z57" s="269" t="s">
        <v>0</v>
      </c>
      <c r="AA57" s="269" t="s">
        <v>0</v>
      </c>
      <c r="AB57" s="269" t="s">
        <v>0</v>
      </c>
      <c r="AC57" s="269" t="s">
        <v>0</v>
      </c>
      <c r="AD57" s="269" t="s">
        <v>0</v>
      </c>
      <c r="AE57" s="269" t="s">
        <v>903</v>
      </c>
      <c r="AF57" s="269" t="s">
        <v>0</v>
      </c>
      <c r="AG57" s="269" t="s">
        <v>0</v>
      </c>
      <c r="AH57" s="269" t="s">
        <v>0</v>
      </c>
      <c r="AI57" s="269" t="s">
        <v>0</v>
      </c>
      <c r="AJ57" s="269" t="s">
        <v>0</v>
      </c>
      <c r="AK57" s="269" t="s">
        <v>0</v>
      </c>
      <c r="AL57" s="269" t="s">
        <v>903</v>
      </c>
      <c r="AM57" s="269" t="s">
        <v>903</v>
      </c>
      <c r="AN57" s="269" t="s">
        <v>0</v>
      </c>
      <c r="AO57" s="285"/>
      <c r="AP57" s="269" t="s">
        <v>141</v>
      </c>
      <c r="AQ57" s="270" t="s">
        <v>143</v>
      </c>
      <c r="AR57" s="271" t="s">
        <v>1792</v>
      </c>
      <c r="AS57" s="293" t="s">
        <v>141</v>
      </c>
      <c r="AT57" s="272" t="str">
        <f t="shared" si="13"/>
        <v>×</v>
      </c>
      <c r="AU57" s="272" t="str">
        <f t="shared" si="14"/>
        <v>×</v>
      </c>
      <c r="AV57" s="272" t="str">
        <f t="shared" si="15"/>
        <v>○</v>
      </c>
      <c r="AW57" s="272" t="str">
        <f t="shared" si="6"/>
        <v>×</v>
      </c>
      <c r="AX57" s="272" t="str">
        <f t="shared" si="16"/>
        <v>○</v>
      </c>
      <c r="AY57" s="260" t="s">
        <v>1292</v>
      </c>
      <c r="AZ57" s="260"/>
      <c r="BA57" s="287" t="s">
        <v>1790</v>
      </c>
      <c r="BB57" s="293" t="str">
        <f t="shared" si="17"/>
        <v>×</v>
      </c>
      <c r="BC57" s="284" t="s">
        <v>1937</v>
      </c>
      <c r="BD57" s="350" t="str">
        <f t="shared" si="7"/>
        <v>×</v>
      </c>
      <c r="BE57" s="350" t="str">
        <f t="shared" si="18"/>
        <v>○</v>
      </c>
    </row>
    <row r="58" spans="1:57" s="284" customFormat="1" ht="12">
      <c r="A58" s="264">
        <v>55</v>
      </c>
      <c r="B58" s="265" t="s">
        <v>530</v>
      </c>
      <c r="C58" s="261" t="s">
        <v>1293</v>
      </c>
      <c r="D58" s="261" t="s">
        <v>66</v>
      </c>
      <c r="E58" s="266" t="s">
        <v>9</v>
      </c>
      <c r="F58" s="266" t="s">
        <v>1185</v>
      </c>
      <c r="G58" s="335" t="s">
        <v>1656</v>
      </c>
      <c r="H58" s="260" t="s">
        <v>1294</v>
      </c>
      <c r="I58" s="266" t="s">
        <v>410</v>
      </c>
      <c r="J58" s="268"/>
      <c r="K58" s="268"/>
      <c r="L58" s="261" t="s">
        <v>1295</v>
      </c>
      <c r="M58" s="268" t="s">
        <v>1295</v>
      </c>
      <c r="N58" s="268" t="s">
        <v>1472</v>
      </c>
      <c r="O58" s="269" t="s">
        <v>0</v>
      </c>
      <c r="P58" s="269" t="s">
        <v>0</v>
      </c>
      <c r="Q58" s="269" t="s">
        <v>0</v>
      </c>
      <c r="R58" s="269" t="s">
        <v>0</v>
      </c>
      <c r="S58" s="269" t="s">
        <v>0</v>
      </c>
      <c r="T58" s="269" t="s">
        <v>0</v>
      </c>
      <c r="U58" s="269" t="s">
        <v>0</v>
      </c>
      <c r="V58" s="269" t="s">
        <v>0</v>
      </c>
      <c r="W58" s="269" t="s">
        <v>0</v>
      </c>
      <c r="X58" s="269" t="s">
        <v>0</v>
      </c>
      <c r="Y58" s="269" t="s">
        <v>0</v>
      </c>
      <c r="Z58" s="269" t="s">
        <v>0</v>
      </c>
      <c r="AA58" s="269" t="s">
        <v>0</v>
      </c>
      <c r="AB58" s="269" t="s">
        <v>0</v>
      </c>
      <c r="AC58" s="269" t="s">
        <v>0</v>
      </c>
      <c r="AD58" s="269" t="s">
        <v>0</v>
      </c>
      <c r="AE58" s="269" t="s">
        <v>0</v>
      </c>
      <c r="AF58" s="269" t="s">
        <v>0</v>
      </c>
      <c r="AG58" s="269" t="s">
        <v>0</v>
      </c>
      <c r="AH58" s="269" t="s">
        <v>0</v>
      </c>
      <c r="AI58" s="269" t="s">
        <v>0</v>
      </c>
      <c r="AJ58" s="269" t="s">
        <v>903</v>
      </c>
      <c r="AK58" s="269" t="s">
        <v>903</v>
      </c>
      <c r="AL58" s="269" t="s">
        <v>903</v>
      </c>
      <c r="AM58" s="332" t="s">
        <v>903</v>
      </c>
      <c r="AN58" s="269" t="s">
        <v>0</v>
      </c>
      <c r="AO58" s="285"/>
      <c r="AP58" s="269" t="s">
        <v>141</v>
      </c>
      <c r="AQ58" s="270" t="s">
        <v>143</v>
      </c>
      <c r="AR58" s="271" t="s">
        <v>1843</v>
      </c>
      <c r="AS58" s="293" t="s">
        <v>141</v>
      </c>
      <c r="AT58" s="272" t="str">
        <f t="shared" si="13"/>
        <v>○</v>
      </c>
      <c r="AU58" s="272" t="str">
        <f t="shared" si="14"/>
        <v>×</v>
      </c>
      <c r="AV58" s="272" t="str">
        <f t="shared" si="15"/>
        <v>○</v>
      </c>
      <c r="AW58" s="272" t="str">
        <f t="shared" si="6"/>
        <v>×</v>
      </c>
      <c r="AX58" s="272" t="str">
        <f t="shared" si="16"/>
        <v>×</v>
      </c>
      <c r="AY58" s="260" t="s">
        <v>1294</v>
      </c>
      <c r="AZ58" s="260"/>
      <c r="BA58" s="287" t="s">
        <v>1804</v>
      </c>
      <c r="BB58" s="293" t="str">
        <f t="shared" si="17"/>
        <v>○</v>
      </c>
      <c r="BC58" s="284" t="s">
        <v>1937</v>
      </c>
      <c r="BD58" s="350" t="str">
        <f t="shared" si="7"/>
        <v>×</v>
      </c>
      <c r="BE58" s="350" t="str">
        <f t="shared" si="18"/>
        <v>○</v>
      </c>
    </row>
    <row r="59" spans="1:57" s="284" customFormat="1" ht="60">
      <c r="A59" s="264">
        <v>56</v>
      </c>
      <c r="B59" s="265" t="s">
        <v>531</v>
      </c>
      <c r="C59" s="261" t="s">
        <v>1296</v>
      </c>
      <c r="D59" s="261" t="s">
        <v>23</v>
      </c>
      <c r="E59" s="266" t="s">
        <v>10</v>
      </c>
      <c r="F59" s="266" t="s">
        <v>10</v>
      </c>
      <c r="G59" s="335" t="s">
        <v>1663</v>
      </c>
      <c r="H59" s="260" t="s">
        <v>386</v>
      </c>
      <c r="I59" s="266" t="s">
        <v>316</v>
      </c>
      <c r="J59" s="268"/>
      <c r="K59" s="268"/>
      <c r="L59" s="261" t="s">
        <v>207</v>
      </c>
      <c r="M59" s="268" t="s">
        <v>207</v>
      </c>
      <c r="N59" s="268" t="s">
        <v>825</v>
      </c>
      <c r="O59" s="269" t="s">
        <v>903</v>
      </c>
      <c r="P59" s="269" t="s">
        <v>903</v>
      </c>
      <c r="Q59" s="269" t="s">
        <v>903</v>
      </c>
      <c r="R59" s="269" t="s">
        <v>903</v>
      </c>
      <c r="S59" s="269" t="s">
        <v>903</v>
      </c>
      <c r="T59" s="269" t="s">
        <v>0</v>
      </c>
      <c r="U59" s="269" t="s">
        <v>0</v>
      </c>
      <c r="V59" s="269" t="s">
        <v>903</v>
      </c>
      <c r="W59" s="269" t="s">
        <v>903</v>
      </c>
      <c r="X59" s="269" t="s">
        <v>0</v>
      </c>
      <c r="Y59" s="269" t="s">
        <v>0</v>
      </c>
      <c r="Z59" s="269" t="s">
        <v>903</v>
      </c>
      <c r="AA59" s="269" t="s">
        <v>903</v>
      </c>
      <c r="AB59" s="269" t="s">
        <v>903</v>
      </c>
      <c r="AC59" s="269" t="s">
        <v>903</v>
      </c>
      <c r="AD59" s="269" t="s">
        <v>0</v>
      </c>
      <c r="AE59" s="269" t="s">
        <v>903</v>
      </c>
      <c r="AF59" s="269" t="s">
        <v>903</v>
      </c>
      <c r="AG59" s="269" t="s">
        <v>903</v>
      </c>
      <c r="AH59" s="269" t="s">
        <v>903</v>
      </c>
      <c r="AI59" s="269" t="s">
        <v>903</v>
      </c>
      <c r="AJ59" s="269" t="s">
        <v>903</v>
      </c>
      <c r="AK59" s="269" t="s">
        <v>903</v>
      </c>
      <c r="AL59" s="269" t="s">
        <v>903</v>
      </c>
      <c r="AM59" s="269" t="s">
        <v>903</v>
      </c>
      <c r="AN59" s="269" t="s">
        <v>903</v>
      </c>
      <c r="AO59" s="285" t="s">
        <v>907</v>
      </c>
      <c r="AP59" s="269" t="s">
        <v>3</v>
      </c>
      <c r="AQ59" s="270"/>
      <c r="AR59" s="271" t="s">
        <v>1742</v>
      </c>
      <c r="AS59" s="293" t="s">
        <v>141</v>
      </c>
      <c r="AT59" s="272" t="str">
        <f t="shared" si="13"/>
        <v>○</v>
      </c>
      <c r="AU59" s="272" t="str">
        <f t="shared" si="14"/>
        <v>○</v>
      </c>
      <c r="AV59" s="272" t="str">
        <f t="shared" si="15"/>
        <v>○</v>
      </c>
      <c r="AW59" s="272" t="str">
        <f t="shared" si="6"/>
        <v>○</v>
      </c>
      <c r="AX59" s="272" t="str">
        <f t="shared" si="16"/>
        <v>○</v>
      </c>
      <c r="AY59" s="260" t="s">
        <v>386</v>
      </c>
      <c r="AZ59" s="260"/>
      <c r="BA59" s="287" t="s">
        <v>1727</v>
      </c>
      <c r="BB59" s="293" t="str">
        <f t="shared" si="17"/>
        <v>○</v>
      </c>
      <c r="BD59" s="350" t="str">
        <f t="shared" si="7"/>
        <v>○</v>
      </c>
      <c r="BE59" s="350" t="str">
        <f t="shared" si="18"/>
        <v>○</v>
      </c>
    </row>
    <row r="60" spans="1:57" s="284" customFormat="1" ht="60">
      <c r="A60" s="264">
        <v>57</v>
      </c>
      <c r="B60" s="265" t="s">
        <v>532</v>
      </c>
      <c r="C60" s="261" t="s">
        <v>709</v>
      </c>
      <c r="D60" s="261" t="s">
        <v>67</v>
      </c>
      <c r="E60" s="266" t="s">
        <v>9</v>
      </c>
      <c r="F60" s="266" t="s">
        <v>1297</v>
      </c>
      <c r="G60" s="335" t="s">
        <v>1298</v>
      </c>
      <c r="H60" s="260" t="s">
        <v>1299</v>
      </c>
      <c r="I60" s="266" t="s">
        <v>317</v>
      </c>
      <c r="J60" s="261"/>
      <c r="K60" s="268"/>
      <c r="L60" s="261"/>
      <c r="M60" s="268"/>
      <c r="N60" s="268" t="s">
        <v>1459</v>
      </c>
      <c r="O60" s="269" t="s">
        <v>903</v>
      </c>
      <c r="P60" s="269" t="s">
        <v>0</v>
      </c>
      <c r="Q60" s="269" t="s">
        <v>903</v>
      </c>
      <c r="R60" s="269" t="s">
        <v>903</v>
      </c>
      <c r="S60" s="269" t="s">
        <v>903</v>
      </c>
      <c r="T60" s="269" t="s">
        <v>0</v>
      </c>
      <c r="U60" s="269" t="s">
        <v>0</v>
      </c>
      <c r="V60" s="269" t="s">
        <v>903</v>
      </c>
      <c r="W60" s="269" t="s">
        <v>903</v>
      </c>
      <c r="X60" s="269" t="s">
        <v>0</v>
      </c>
      <c r="Y60" s="269" t="s">
        <v>0</v>
      </c>
      <c r="Z60" s="269" t="s">
        <v>903</v>
      </c>
      <c r="AA60" s="269" t="s">
        <v>903</v>
      </c>
      <c r="AB60" s="269" t="s">
        <v>903</v>
      </c>
      <c r="AC60" s="269" t="s">
        <v>903</v>
      </c>
      <c r="AD60" s="269" t="s">
        <v>903</v>
      </c>
      <c r="AE60" s="269" t="s">
        <v>903</v>
      </c>
      <c r="AF60" s="269" t="s">
        <v>0</v>
      </c>
      <c r="AG60" s="269" t="s">
        <v>903</v>
      </c>
      <c r="AH60" s="269" t="s">
        <v>0</v>
      </c>
      <c r="AI60" s="269" t="s">
        <v>903</v>
      </c>
      <c r="AJ60" s="269" t="s">
        <v>903</v>
      </c>
      <c r="AK60" s="269" t="s">
        <v>903</v>
      </c>
      <c r="AL60" s="269" t="s">
        <v>903</v>
      </c>
      <c r="AM60" s="269" t="s">
        <v>903</v>
      </c>
      <c r="AN60" s="269" t="s">
        <v>0</v>
      </c>
      <c r="AO60" s="285" t="s">
        <v>1531</v>
      </c>
      <c r="AP60" s="269" t="s">
        <v>3</v>
      </c>
      <c r="AQ60" s="270"/>
      <c r="AR60" s="271" t="s">
        <v>1844</v>
      </c>
      <c r="AS60" s="293" t="s">
        <v>141</v>
      </c>
      <c r="AT60" s="272" t="str">
        <f t="shared" si="13"/>
        <v>○</v>
      </c>
      <c r="AU60" s="272" t="str">
        <f t="shared" si="14"/>
        <v>○</v>
      </c>
      <c r="AV60" s="272" t="str">
        <f t="shared" si="15"/>
        <v>○</v>
      </c>
      <c r="AW60" s="272" t="str">
        <f t="shared" si="6"/>
        <v>×</v>
      </c>
      <c r="AX60" s="272" t="str">
        <f t="shared" si="16"/>
        <v>○</v>
      </c>
      <c r="AY60" s="260" t="s">
        <v>1299</v>
      </c>
      <c r="AZ60" s="260"/>
      <c r="BA60" s="287" t="s">
        <v>1845</v>
      </c>
      <c r="BB60" s="293" t="str">
        <f t="shared" si="17"/>
        <v>○</v>
      </c>
      <c r="BD60" s="350" t="str">
        <f t="shared" si="7"/>
        <v>○</v>
      </c>
      <c r="BE60" s="350" t="str">
        <f t="shared" si="18"/>
        <v>○</v>
      </c>
    </row>
    <row r="61" spans="1:57" s="284" customFormat="1" ht="132">
      <c r="A61" s="264">
        <v>58</v>
      </c>
      <c r="B61" s="265" t="s">
        <v>533</v>
      </c>
      <c r="C61" s="261" t="s">
        <v>1300</v>
      </c>
      <c r="D61" s="261" t="s">
        <v>68</v>
      </c>
      <c r="E61" s="266" t="s">
        <v>9</v>
      </c>
      <c r="F61" s="266" t="s">
        <v>9</v>
      </c>
      <c r="G61" s="335" t="s">
        <v>1666</v>
      </c>
      <c r="H61" s="260" t="s">
        <v>206</v>
      </c>
      <c r="I61" s="266" t="s">
        <v>318</v>
      </c>
      <c r="J61" s="268"/>
      <c r="K61" s="268"/>
      <c r="L61" s="261" t="s">
        <v>276</v>
      </c>
      <c r="M61" s="268" t="s">
        <v>276</v>
      </c>
      <c r="N61" s="268" t="s">
        <v>854</v>
      </c>
      <c r="O61" s="269" t="s">
        <v>0</v>
      </c>
      <c r="P61" s="269" t="s">
        <v>0</v>
      </c>
      <c r="Q61" s="269" t="s">
        <v>0</v>
      </c>
      <c r="R61" s="269" t="s">
        <v>0</v>
      </c>
      <c r="S61" s="269" t="s">
        <v>0</v>
      </c>
      <c r="T61" s="269" t="s">
        <v>0</v>
      </c>
      <c r="U61" s="269" t="s">
        <v>0</v>
      </c>
      <c r="V61" s="269" t="s">
        <v>0</v>
      </c>
      <c r="W61" s="269" t="s">
        <v>0</v>
      </c>
      <c r="X61" s="269" t="s">
        <v>0</v>
      </c>
      <c r="Y61" s="269" t="s">
        <v>0</v>
      </c>
      <c r="Z61" s="269" t="s">
        <v>0</v>
      </c>
      <c r="AA61" s="269" t="s">
        <v>0</v>
      </c>
      <c r="AB61" s="269" t="s">
        <v>0</v>
      </c>
      <c r="AC61" s="269" t="s">
        <v>0</v>
      </c>
      <c r="AD61" s="269" t="s">
        <v>0</v>
      </c>
      <c r="AE61" s="269" t="s">
        <v>0</v>
      </c>
      <c r="AF61" s="269" t="s">
        <v>0</v>
      </c>
      <c r="AG61" s="269" t="s">
        <v>0</v>
      </c>
      <c r="AH61" s="269" t="s">
        <v>0</v>
      </c>
      <c r="AI61" s="269" t="s">
        <v>903</v>
      </c>
      <c r="AJ61" s="269" t="s">
        <v>903</v>
      </c>
      <c r="AK61" s="269" t="s">
        <v>903</v>
      </c>
      <c r="AL61" s="269" t="s">
        <v>903</v>
      </c>
      <c r="AM61" s="269" t="s">
        <v>0</v>
      </c>
      <c r="AN61" s="269" t="s">
        <v>903</v>
      </c>
      <c r="AO61" s="285" t="s">
        <v>1532</v>
      </c>
      <c r="AP61" s="269" t="s">
        <v>3</v>
      </c>
      <c r="AQ61" s="270"/>
      <c r="AR61" s="271" t="s">
        <v>1846</v>
      </c>
      <c r="AS61" s="293" t="s">
        <v>141</v>
      </c>
      <c r="AT61" s="272" t="str">
        <f t="shared" si="13"/>
        <v>○</v>
      </c>
      <c r="AU61" s="272" t="str">
        <f t="shared" si="14"/>
        <v>×</v>
      </c>
      <c r="AV61" s="272" t="str">
        <f t="shared" si="15"/>
        <v>○</v>
      </c>
      <c r="AW61" s="272" t="str">
        <f t="shared" si="6"/>
        <v>○</v>
      </c>
      <c r="AX61" s="272" t="str">
        <f t="shared" si="16"/>
        <v>×</v>
      </c>
      <c r="AY61" s="260" t="s">
        <v>206</v>
      </c>
      <c r="AZ61" s="260"/>
      <c r="BA61" s="287" t="s">
        <v>1816</v>
      </c>
      <c r="BB61" s="293" t="str">
        <f t="shared" si="17"/>
        <v>○</v>
      </c>
      <c r="BD61" s="350" t="str">
        <f t="shared" si="7"/>
        <v>×</v>
      </c>
      <c r="BE61" s="350" t="str">
        <f t="shared" si="18"/>
        <v>○</v>
      </c>
    </row>
    <row r="62" spans="1:57" s="284" customFormat="1" ht="12">
      <c r="A62" s="264">
        <v>59</v>
      </c>
      <c r="B62" s="265" t="s">
        <v>534</v>
      </c>
      <c r="C62" s="261" t="s">
        <v>205</v>
      </c>
      <c r="D62" s="261" t="s">
        <v>102</v>
      </c>
      <c r="E62" s="266" t="s">
        <v>8</v>
      </c>
      <c r="F62" s="266" t="s">
        <v>1301</v>
      </c>
      <c r="G62" s="335" t="s">
        <v>1686</v>
      </c>
      <c r="H62" s="260" t="s">
        <v>204</v>
      </c>
      <c r="I62" s="266" t="s">
        <v>319</v>
      </c>
      <c r="J62" s="268"/>
      <c r="K62" s="268"/>
      <c r="L62" s="261"/>
      <c r="M62" s="268"/>
      <c r="N62" s="268" t="s">
        <v>812</v>
      </c>
      <c r="O62" s="269" t="s">
        <v>903</v>
      </c>
      <c r="P62" s="269" t="s">
        <v>903</v>
      </c>
      <c r="Q62" s="269" t="s">
        <v>903</v>
      </c>
      <c r="R62" s="269" t="s">
        <v>903</v>
      </c>
      <c r="S62" s="269" t="s">
        <v>903</v>
      </c>
      <c r="T62" s="269" t="s">
        <v>0</v>
      </c>
      <c r="U62" s="269" t="s">
        <v>0</v>
      </c>
      <c r="V62" s="269" t="s">
        <v>903</v>
      </c>
      <c r="W62" s="269" t="s">
        <v>903</v>
      </c>
      <c r="X62" s="269" t="s">
        <v>903</v>
      </c>
      <c r="Y62" s="269" t="s">
        <v>903</v>
      </c>
      <c r="Z62" s="269" t="s">
        <v>903</v>
      </c>
      <c r="AA62" s="269" t="s">
        <v>903</v>
      </c>
      <c r="AB62" s="269" t="s">
        <v>903</v>
      </c>
      <c r="AC62" s="269" t="s">
        <v>903</v>
      </c>
      <c r="AD62" s="269" t="s">
        <v>0</v>
      </c>
      <c r="AE62" s="269" t="s">
        <v>903</v>
      </c>
      <c r="AF62" s="269" t="s">
        <v>903</v>
      </c>
      <c r="AG62" s="269" t="s">
        <v>903</v>
      </c>
      <c r="AH62" s="269" t="s">
        <v>0</v>
      </c>
      <c r="AI62" s="269" t="s">
        <v>903</v>
      </c>
      <c r="AJ62" s="269" t="s">
        <v>903</v>
      </c>
      <c r="AK62" s="269" t="s">
        <v>903</v>
      </c>
      <c r="AL62" s="269" t="s">
        <v>903</v>
      </c>
      <c r="AM62" s="269" t="s">
        <v>903</v>
      </c>
      <c r="AN62" s="269" t="s">
        <v>903</v>
      </c>
      <c r="AO62" s="285"/>
      <c r="AP62" s="269" t="s">
        <v>141</v>
      </c>
      <c r="AQ62" s="270" t="s">
        <v>143</v>
      </c>
      <c r="AR62" s="271" t="s">
        <v>1793</v>
      </c>
      <c r="AS62" s="293" t="s">
        <v>141</v>
      </c>
      <c r="AT62" s="272" t="str">
        <f t="shared" si="13"/>
        <v>○</v>
      </c>
      <c r="AU62" s="272" t="str">
        <f t="shared" si="14"/>
        <v>○</v>
      </c>
      <c r="AV62" s="272" t="str">
        <f t="shared" si="15"/>
        <v>○</v>
      </c>
      <c r="AW62" s="272" t="str">
        <f t="shared" si="6"/>
        <v>○</v>
      </c>
      <c r="AX62" s="272" t="str">
        <f t="shared" si="16"/>
        <v>○</v>
      </c>
      <c r="AY62" s="260" t="s">
        <v>204</v>
      </c>
      <c r="AZ62" s="260"/>
      <c r="BA62" s="287" t="s">
        <v>1794</v>
      </c>
      <c r="BB62" s="293" t="str">
        <f t="shared" si="17"/>
        <v>○</v>
      </c>
      <c r="BC62" s="284" t="s">
        <v>1937</v>
      </c>
      <c r="BD62" s="350" t="str">
        <f t="shared" si="7"/>
        <v>○</v>
      </c>
      <c r="BE62" s="350" t="str">
        <f t="shared" si="18"/>
        <v>○</v>
      </c>
    </row>
    <row r="63" spans="1:57" s="284" customFormat="1" ht="24">
      <c r="A63" s="264">
        <v>60</v>
      </c>
      <c r="B63" s="265" t="s">
        <v>535</v>
      </c>
      <c r="C63" s="261" t="s">
        <v>1302</v>
      </c>
      <c r="D63" s="261" t="s">
        <v>24</v>
      </c>
      <c r="E63" s="266" t="s">
        <v>10</v>
      </c>
      <c r="F63" s="266" t="s">
        <v>1227</v>
      </c>
      <c r="G63" s="335" t="s">
        <v>1303</v>
      </c>
      <c r="H63" s="260" t="s">
        <v>1304</v>
      </c>
      <c r="I63" s="266" t="s">
        <v>320</v>
      </c>
      <c r="J63" s="268"/>
      <c r="K63" s="268"/>
      <c r="L63" s="261" t="s">
        <v>1305</v>
      </c>
      <c r="M63" s="268" t="s">
        <v>1305</v>
      </c>
      <c r="N63" s="268" t="s">
        <v>1457</v>
      </c>
      <c r="O63" s="269" t="s">
        <v>0</v>
      </c>
      <c r="P63" s="269" t="s">
        <v>0</v>
      </c>
      <c r="Q63" s="269" t="s">
        <v>0</v>
      </c>
      <c r="R63" s="269" t="s">
        <v>0</v>
      </c>
      <c r="S63" s="269" t="s">
        <v>0</v>
      </c>
      <c r="T63" s="269" t="s">
        <v>0</v>
      </c>
      <c r="U63" s="269" t="s">
        <v>0</v>
      </c>
      <c r="V63" s="269" t="s">
        <v>0</v>
      </c>
      <c r="W63" s="269" t="s">
        <v>0</v>
      </c>
      <c r="X63" s="269" t="s">
        <v>0</v>
      </c>
      <c r="Y63" s="269" t="s">
        <v>0</v>
      </c>
      <c r="Z63" s="269" t="s">
        <v>0</v>
      </c>
      <c r="AA63" s="269" t="s">
        <v>0</v>
      </c>
      <c r="AB63" s="269" t="s">
        <v>0</v>
      </c>
      <c r="AC63" s="269" t="s">
        <v>0</v>
      </c>
      <c r="AD63" s="269" t="s">
        <v>0</v>
      </c>
      <c r="AE63" s="269" t="s">
        <v>903</v>
      </c>
      <c r="AF63" s="269" t="s">
        <v>0</v>
      </c>
      <c r="AG63" s="269" t="s">
        <v>0</v>
      </c>
      <c r="AH63" s="269" t="s">
        <v>0</v>
      </c>
      <c r="AI63" s="269" t="s">
        <v>0</v>
      </c>
      <c r="AJ63" s="269" t="s">
        <v>0</v>
      </c>
      <c r="AK63" s="269" t="s">
        <v>0</v>
      </c>
      <c r="AL63" s="269" t="s">
        <v>903</v>
      </c>
      <c r="AM63" s="269" t="s">
        <v>0</v>
      </c>
      <c r="AN63" s="269" t="s">
        <v>0</v>
      </c>
      <c r="AO63" s="285" t="s">
        <v>1533</v>
      </c>
      <c r="AP63" s="269" t="s">
        <v>141</v>
      </c>
      <c r="AQ63" s="270" t="s">
        <v>145</v>
      </c>
      <c r="AR63" s="271" t="s">
        <v>1743</v>
      </c>
      <c r="AS63" s="293" t="s">
        <v>3</v>
      </c>
      <c r="AT63" s="272" t="str">
        <f t="shared" si="13"/>
        <v>×</v>
      </c>
      <c r="AU63" s="272" t="str">
        <f t="shared" si="14"/>
        <v>×</v>
      </c>
      <c r="AV63" s="272" t="str">
        <f t="shared" si="15"/>
        <v>○</v>
      </c>
      <c r="AW63" s="272" t="str">
        <f t="shared" si="6"/>
        <v>×</v>
      </c>
      <c r="AX63" s="272" t="str">
        <f t="shared" si="16"/>
        <v>○</v>
      </c>
      <c r="AY63" s="260" t="s">
        <v>1304</v>
      </c>
      <c r="AZ63" s="260"/>
      <c r="BA63" s="287" t="s">
        <v>1731</v>
      </c>
      <c r="BB63" s="293" t="str">
        <f t="shared" si="17"/>
        <v>×</v>
      </c>
      <c r="BC63" s="284" t="s">
        <v>1938</v>
      </c>
      <c r="BD63" s="350" t="str">
        <f t="shared" si="7"/>
        <v>×</v>
      </c>
      <c r="BE63" s="350" t="str">
        <f t="shared" si="18"/>
        <v>○</v>
      </c>
    </row>
    <row r="64" spans="1:57" s="284" customFormat="1" ht="24">
      <c r="A64" s="264">
        <v>61</v>
      </c>
      <c r="B64" s="265" t="s">
        <v>536</v>
      </c>
      <c r="C64" s="261" t="s">
        <v>1306</v>
      </c>
      <c r="D64" s="261" t="s">
        <v>25</v>
      </c>
      <c r="E64" s="266" t="s">
        <v>10</v>
      </c>
      <c r="F64" s="266" t="s">
        <v>1307</v>
      </c>
      <c r="G64" s="335" t="s">
        <v>1308</v>
      </c>
      <c r="H64" s="260" t="s">
        <v>1309</v>
      </c>
      <c r="I64" s="266" t="s">
        <v>406</v>
      </c>
      <c r="J64" s="268"/>
      <c r="K64" s="268"/>
      <c r="L64" s="261"/>
      <c r="M64" s="268"/>
      <c r="N64" s="268" t="s">
        <v>1459</v>
      </c>
      <c r="O64" s="269" t="s">
        <v>0</v>
      </c>
      <c r="P64" s="269" t="s">
        <v>0</v>
      </c>
      <c r="Q64" s="269" t="s">
        <v>0</v>
      </c>
      <c r="R64" s="269" t="s">
        <v>0</v>
      </c>
      <c r="S64" s="269" t="s">
        <v>903</v>
      </c>
      <c r="T64" s="269" t="s">
        <v>0</v>
      </c>
      <c r="U64" s="269" t="s">
        <v>0</v>
      </c>
      <c r="V64" s="269" t="s">
        <v>0</v>
      </c>
      <c r="W64" s="269" t="s">
        <v>903</v>
      </c>
      <c r="X64" s="269" t="s">
        <v>0</v>
      </c>
      <c r="Y64" s="269" t="s">
        <v>0</v>
      </c>
      <c r="Z64" s="269" t="s">
        <v>903</v>
      </c>
      <c r="AA64" s="269" t="s">
        <v>0</v>
      </c>
      <c r="AB64" s="269" t="s">
        <v>903</v>
      </c>
      <c r="AC64" s="269" t="s">
        <v>903</v>
      </c>
      <c r="AD64" s="269" t="s">
        <v>0</v>
      </c>
      <c r="AE64" s="269" t="s">
        <v>903</v>
      </c>
      <c r="AF64" s="269" t="s">
        <v>0</v>
      </c>
      <c r="AG64" s="269" t="s">
        <v>0</v>
      </c>
      <c r="AH64" s="269" t="s">
        <v>0</v>
      </c>
      <c r="AI64" s="269" t="s">
        <v>903</v>
      </c>
      <c r="AJ64" s="269" t="s">
        <v>0</v>
      </c>
      <c r="AK64" s="269" t="s">
        <v>903</v>
      </c>
      <c r="AL64" s="269" t="s">
        <v>903</v>
      </c>
      <c r="AM64" s="269" t="s">
        <v>0</v>
      </c>
      <c r="AN64" s="269" t="s">
        <v>903</v>
      </c>
      <c r="AO64" s="285"/>
      <c r="AP64" s="269" t="s">
        <v>3</v>
      </c>
      <c r="AQ64" s="270"/>
      <c r="AR64" s="271" t="s">
        <v>1744</v>
      </c>
      <c r="AS64" s="293" t="s">
        <v>3</v>
      </c>
      <c r="AT64" s="272" t="str">
        <f t="shared" si="13"/>
        <v>○</v>
      </c>
      <c r="AU64" s="272" t="str">
        <f t="shared" si="14"/>
        <v>×</v>
      </c>
      <c r="AV64" s="272" t="str">
        <f t="shared" si="15"/>
        <v>○</v>
      </c>
      <c r="AW64" s="272" t="str">
        <f t="shared" si="6"/>
        <v>○</v>
      </c>
      <c r="AX64" s="272" t="str">
        <f t="shared" si="16"/>
        <v>○</v>
      </c>
      <c r="AY64" s="260" t="s">
        <v>1309</v>
      </c>
      <c r="AZ64" s="260"/>
      <c r="BA64" s="287" t="s">
        <v>1908</v>
      </c>
      <c r="BB64" s="293" t="str">
        <f t="shared" si="17"/>
        <v>○</v>
      </c>
      <c r="BD64" s="350" t="str">
        <f t="shared" si="7"/>
        <v>○</v>
      </c>
      <c r="BE64" s="350" t="str">
        <f t="shared" si="18"/>
        <v>○</v>
      </c>
    </row>
    <row r="65" spans="1:57" s="284" customFormat="1" ht="48">
      <c r="A65" s="264">
        <v>62</v>
      </c>
      <c r="B65" s="265" t="s">
        <v>537</v>
      </c>
      <c r="C65" s="261" t="s">
        <v>742</v>
      </c>
      <c r="D65" s="261" t="s">
        <v>123</v>
      </c>
      <c r="E65" s="266" t="s">
        <v>6</v>
      </c>
      <c r="F65" s="266" t="s">
        <v>1270</v>
      </c>
      <c r="G65" s="335" t="s">
        <v>1681</v>
      </c>
      <c r="H65" s="260" t="s">
        <v>387</v>
      </c>
      <c r="I65" s="266" t="s">
        <v>322</v>
      </c>
      <c r="J65" s="268"/>
      <c r="K65" s="268"/>
      <c r="L65" s="261"/>
      <c r="M65" s="268"/>
      <c r="N65" s="268" t="s">
        <v>890</v>
      </c>
      <c r="O65" s="269" t="s">
        <v>0</v>
      </c>
      <c r="P65" s="269" t="s">
        <v>0</v>
      </c>
      <c r="Q65" s="269" t="s">
        <v>0</v>
      </c>
      <c r="R65" s="269" t="s">
        <v>0</v>
      </c>
      <c r="S65" s="269" t="s">
        <v>0</v>
      </c>
      <c r="T65" s="269" t="s">
        <v>0</v>
      </c>
      <c r="U65" s="269" t="s">
        <v>0</v>
      </c>
      <c r="V65" s="269" t="s">
        <v>0</v>
      </c>
      <c r="W65" s="269" t="s">
        <v>0</v>
      </c>
      <c r="X65" s="269" t="s">
        <v>0</v>
      </c>
      <c r="Y65" s="269" t="s">
        <v>0</v>
      </c>
      <c r="Z65" s="269" t="s">
        <v>0</v>
      </c>
      <c r="AA65" s="269" t="s">
        <v>0</v>
      </c>
      <c r="AB65" s="269" t="s">
        <v>0</v>
      </c>
      <c r="AC65" s="269" t="s">
        <v>0</v>
      </c>
      <c r="AD65" s="269" t="s">
        <v>0</v>
      </c>
      <c r="AE65" s="269" t="s">
        <v>903</v>
      </c>
      <c r="AF65" s="269" t="s">
        <v>0</v>
      </c>
      <c r="AG65" s="269" t="s">
        <v>0</v>
      </c>
      <c r="AH65" s="269" t="s">
        <v>0</v>
      </c>
      <c r="AI65" s="269" t="s">
        <v>903</v>
      </c>
      <c r="AJ65" s="269" t="s">
        <v>0</v>
      </c>
      <c r="AK65" s="269" t="s">
        <v>903</v>
      </c>
      <c r="AL65" s="269" t="s">
        <v>903</v>
      </c>
      <c r="AM65" s="269" t="s">
        <v>903</v>
      </c>
      <c r="AN65" s="269" t="s">
        <v>903</v>
      </c>
      <c r="AO65" s="285" t="s">
        <v>274</v>
      </c>
      <c r="AP65" s="269" t="s">
        <v>3</v>
      </c>
      <c r="AQ65" s="270"/>
      <c r="AR65" s="271" t="s">
        <v>1714</v>
      </c>
      <c r="AS65" s="293" t="s">
        <v>141</v>
      </c>
      <c r="AT65" s="272" t="str">
        <f t="shared" si="13"/>
        <v>○</v>
      </c>
      <c r="AU65" s="272" t="str">
        <f t="shared" si="14"/>
        <v>×</v>
      </c>
      <c r="AV65" s="272" t="str">
        <f t="shared" si="15"/>
        <v>○</v>
      </c>
      <c r="AW65" s="272" t="str">
        <f t="shared" si="6"/>
        <v>○</v>
      </c>
      <c r="AX65" s="272" t="str">
        <f t="shared" si="16"/>
        <v>○</v>
      </c>
      <c r="AY65" s="260" t="s">
        <v>387</v>
      </c>
      <c r="AZ65" s="260"/>
      <c r="BA65" s="287" t="s">
        <v>1712</v>
      </c>
      <c r="BB65" s="293" t="str">
        <f t="shared" si="17"/>
        <v>○</v>
      </c>
      <c r="BD65" s="350" t="str">
        <f t="shared" si="7"/>
        <v>×</v>
      </c>
      <c r="BE65" s="350" t="str">
        <f t="shared" si="18"/>
        <v>○</v>
      </c>
    </row>
    <row r="66" spans="1:57" s="284" customFormat="1" ht="24">
      <c r="A66" s="264">
        <v>63</v>
      </c>
      <c r="B66" s="265" t="s">
        <v>538</v>
      </c>
      <c r="C66" s="261" t="s">
        <v>743</v>
      </c>
      <c r="D66" s="261" t="s">
        <v>744</v>
      </c>
      <c r="E66" s="266" t="s">
        <v>6</v>
      </c>
      <c r="F66" s="266" t="s">
        <v>1312</v>
      </c>
      <c r="G66" s="335" t="s">
        <v>1687</v>
      </c>
      <c r="H66" s="260" t="s">
        <v>202</v>
      </c>
      <c r="I66" s="266" t="s">
        <v>323</v>
      </c>
      <c r="J66" s="268"/>
      <c r="K66" s="268"/>
      <c r="L66" s="261" t="s">
        <v>201</v>
      </c>
      <c r="M66" s="268" t="s">
        <v>201</v>
      </c>
      <c r="N66" s="268" t="s">
        <v>1474</v>
      </c>
      <c r="O66" s="269" t="s">
        <v>903</v>
      </c>
      <c r="P66" s="269" t="s">
        <v>903</v>
      </c>
      <c r="Q66" s="269" t="s">
        <v>903</v>
      </c>
      <c r="R66" s="269" t="s">
        <v>903</v>
      </c>
      <c r="S66" s="269" t="s">
        <v>903</v>
      </c>
      <c r="T66" s="269" t="s">
        <v>0</v>
      </c>
      <c r="U66" s="269" t="s">
        <v>0</v>
      </c>
      <c r="V66" s="269" t="s">
        <v>903</v>
      </c>
      <c r="W66" s="269" t="s">
        <v>903</v>
      </c>
      <c r="X66" s="269" t="s">
        <v>0</v>
      </c>
      <c r="Y66" s="269" t="s">
        <v>0</v>
      </c>
      <c r="Z66" s="269" t="s">
        <v>903</v>
      </c>
      <c r="AA66" s="269" t="s">
        <v>903</v>
      </c>
      <c r="AB66" s="269" t="s">
        <v>903</v>
      </c>
      <c r="AC66" s="269" t="s">
        <v>903</v>
      </c>
      <c r="AD66" s="269" t="s">
        <v>0</v>
      </c>
      <c r="AE66" s="269" t="s">
        <v>903</v>
      </c>
      <c r="AF66" s="269" t="s">
        <v>903</v>
      </c>
      <c r="AG66" s="269" t="s">
        <v>903</v>
      </c>
      <c r="AH66" s="269" t="s">
        <v>0</v>
      </c>
      <c r="AI66" s="269" t="s">
        <v>903</v>
      </c>
      <c r="AJ66" s="269" t="s">
        <v>0</v>
      </c>
      <c r="AK66" s="269" t="s">
        <v>903</v>
      </c>
      <c r="AL66" s="269" t="s">
        <v>903</v>
      </c>
      <c r="AM66" s="269" t="s">
        <v>903</v>
      </c>
      <c r="AN66" s="269" t="s">
        <v>903</v>
      </c>
      <c r="AO66" s="285"/>
      <c r="AP66" s="269" t="s">
        <v>3</v>
      </c>
      <c r="AQ66" s="270"/>
      <c r="AR66" s="271" t="s">
        <v>1715</v>
      </c>
      <c r="AS66" s="293" t="s">
        <v>3</v>
      </c>
      <c r="AT66" s="272" t="str">
        <f t="shared" si="13"/>
        <v>○</v>
      </c>
      <c r="AU66" s="272" t="str">
        <f t="shared" si="14"/>
        <v>○</v>
      </c>
      <c r="AV66" s="272" t="str">
        <f t="shared" si="15"/>
        <v>○</v>
      </c>
      <c r="AW66" s="272" t="str">
        <f t="shared" si="6"/>
        <v>○</v>
      </c>
      <c r="AX66" s="272" t="str">
        <f t="shared" si="16"/>
        <v>○</v>
      </c>
      <c r="AY66" s="260" t="s">
        <v>202</v>
      </c>
      <c r="AZ66" s="260"/>
      <c r="BA66" s="287" t="s">
        <v>1716</v>
      </c>
      <c r="BB66" s="293" t="str">
        <f t="shared" si="17"/>
        <v>○</v>
      </c>
      <c r="BD66" s="350" t="str">
        <f t="shared" si="7"/>
        <v>○</v>
      </c>
      <c r="BE66" s="350" t="str">
        <f t="shared" si="18"/>
        <v>○</v>
      </c>
    </row>
    <row r="67" spans="1:57" s="284" customFormat="1" ht="36">
      <c r="A67" s="264">
        <v>64</v>
      </c>
      <c r="B67" s="265" t="s">
        <v>539</v>
      </c>
      <c r="C67" s="261" t="s">
        <v>1313</v>
      </c>
      <c r="D67" s="261" t="s">
        <v>69</v>
      </c>
      <c r="E67" s="266" t="s">
        <v>9</v>
      </c>
      <c r="F67" s="266" t="s">
        <v>1314</v>
      </c>
      <c r="G67" s="335" t="s">
        <v>1688</v>
      </c>
      <c r="H67" s="260" t="s">
        <v>388</v>
      </c>
      <c r="I67" s="266" t="s">
        <v>324</v>
      </c>
      <c r="J67" s="268"/>
      <c r="K67" s="268"/>
      <c r="L67" s="261" t="s">
        <v>1315</v>
      </c>
      <c r="M67" s="268" t="s">
        <v>1315</v>
      </c>
      <c r="N67" s="268" t="s">
        <v>1475</v>
      </c>
      <c r="O67" s="269" t="s">
        <v>903</v>
      </c>
      <c r="P67" s="269" t="s">
        <v>903</v>
      </c>
      <c r="Q67" s="269" t="s">
        <v>903</v>
      </c>
      <c r="R67" s="269" t="s">
        <v>903</v>
      </c>
      <c r="S67" s="269" t="s">
        <v>903</v>
      </c>
      <c r="T67" s="269" t="s">
        <v>903</v>
      </c>
      <c r="U67" s="269" t="s">
        <v>903</v>
      </c>
      <c r="V67" s="269" t="s">
        <v>903</v>
      </c>
      <c r="W67" s="269" t="s">
        <v>903</v>
      </c>
      <c r="X67" s="269" t="s">
        <v>903</v>
      </c>
      <c r="Y67" s="269" t="s">
        <v>903</v>
      </c>
      <c r="Z67" s="269" t="s">
        <v>903</v>
      </c>
      <c r="AA67" s="269" t="s">
        <v>903</v>
      </c>
      <c r="AB67" s="269" t="s">
        <v>903</v>
      </c>
      <c r="AC67" s="269" t="s">
        <v>903</v>
      </c>
      <c r="AD67" s="332" t="s">
        <v>903</v>
      </c>
      <c r="AE67" s="269" t="s">
        <v>903</v>
      </c>
      <c r="AF67" s="269" t="s">
        <v>903</v>
      </c>
      <c r="AG67" s="269" t="s">
        <v>903</v>
      </c>
      <c r="AH67" s="269" t="s">
        <v>0</v>
      </c>
      <c r="AI67" s="269" t="s">
        <v>903</v>
      </c>
      <c r="AJ67" s="269" t="s">
        <v>0</v>
      </c>
      <c r="AK67" s="269" t="s">
        <v>0</v>
      </c>
      <c r="AL67" s="269" t="s">
        <v>903</v>
      </c>
      <c r="AM67" s="269" t="s">
        <v>0</v>
      </c>
      <c r="AN67" s="269" t="s">
        <v>0</v>
      </c>
      <c r="AO67" s="285" t="s">
        <v>1966</v>
      </c>
      <c r="AP67" s="269" t="s">
        <v>141</v>
      </c>
      <c r="AQ67" s="270" t="s">
        <v>143</v>
      </c>
      <c r="AR67" s="271" t="s">
        <v>1847</v>
      </c>
      <c r="AS67" s="293" t="s">
        <v>141</v>
      </c>
      <c r="AT67" s="272" t="str">
        <f t="shared" si="13"/>
        <v>○</v>
      </c>
      <c r="AU67" s="272" t="str">
        <f t="shared" si="14"/>
        <v>○</v>
      </c>
      <c r="AV67" s="272" t="str">
        <f t="shared" si="15"/>
        <v>○</v>
      </c>
      <c r="AW67" s="272" t="str">
        <f t="shared" si="6"/>
        <v>×</v>
      </c>
      <c r="AX67" s="272" t="str">
        <f t="shared" si="16"/>
        <v>○</v>
      </c>
      <c r="AY67" s="260" t="s">
        <v>388</v>
      </c>
      <c r="AZ67" s="260"/>
      <c r="BA67" s="287" t="s">
        <v>1848</v>
      </c>
      <c r="BB67" s="293" t="str">
        <f t="shared" si="17"/>
        <v>×</v>
      </c>
      <c r="BC67" s="284" t="s">
        <v>1937</v>
      </c>
      <c r="BD67" s="350" t="str">
        <f t="shared" si="7"/>
        <v>○</v>
      </c>
      <c r="BE67" s="350" t="str">
        <f t="shared" si="18"/>
        <v>○</v>
      </c>
    </row>
    <row r="68" spans="1:57" s="284" customFormat="1" ht="12">
      <c r="A68" s="264">
        <v>65</v>
      </c>
      <c r="B68" s="265" t="s">
        <v>540</v>
      </c>
      <c r="C68" s="261" t="s">
        <v>1316</v>
      </c>
      <c r="D68" s="261" t="s">
        <v>70</v>
      </c>
      <c r="E68" s="266" t="s">
        <v>9</v>
      </c>
      <c r="F68" s="266" t="s">
        <v>1185</v>
      </c>
      <c r="G68" s="335" t="s">
        <v>1656</v>
      </c>
      <c r="H68" s="260" t="s">
        <v>200</v>
      </c>
      <c r="I68" s="266" t="s">
        <v>325</v>
      </c>
      <c r="J68" s="268"/>
      <c r="K68" s="268"/>
      <c r="L68" s="261" t="s">
        <v>277</v>
      </c>
      <c r="M68" s="268" t="s">
        <v>277</v>
      </c>
      <c r="N68" s="268" t="s">
        <v>855</v>
      </c>
      <c r="O68" s="269" t="s">
        <v>0</v>
      </c>
      <c r="P68" s="269" t="s">
        <v>0</v>
      </c>
      <c r="Q68" s="269" t="s">
        <v>0</v>
      </c>
      <c r="R68" s="269" t="s">
        <v>0</v>
      </c>
      <c r="S68" s="269" t="s">
        <v>0</v>
      </c>
      <c r="T68" s="269" t="s">
        <v>0</v>
      </c>
      <c r="U68" s="269" t="s">
        <v>0</v>
      </c>
      <c r="V68" s="269" t="s">
        <v>0</v>
      </c>
      <c r="W68" s="269" t="s">
        <v>0</v>
      </c>
      <c r="X68" s="269" t="s">
        <v>0</v>
      </c>
      <c r="Y68" s="269" t="s">
        <v>0</v>
      </c>
      <c r="Z68" s="269" t="s">
        <v>0</v>
      </c>
      <c r="AA68" s="269" t="s">
        <v>0</v>
      </c>
      <c r="AB68" s="269" t="s">
        <v>0</v>
      </c>
      <c r="AC68" s="269" t="s">
        <v>0</v>
      </c>
      <c r="AD68" s="269" t="s">
        <v>0</v>
      </c>
      <c r="AE68" s="269" t="s">
        <v>0</v>
      </c>
      <c r="AF68" s="269" t="s">
        <v>0</v>
      </c>
      <c r="AG68" s="269" t="s">
        <v>0</v>
      </c>
      <c r="AH68" s="269" t="s">
        <v>0</v>
      </c>
      <c r="AI68" s="269" t="s">
        <v>903</v>
      </c>
      <c r="AJ68" s="269" t="s">
        <v>0</v>
      </c>
      <c r="AK68" s="269" t="s">
        <v>0</v>
      </c>
      <c r="AL68" s="269" t="s">
        <v>903</v>
      </c>
      <c r="AM68" s="269" t="s">
        <v>903</v>
      </c>
      <c r="AN68" s="269" t="s">
        <v>903</v>
      </c>
      <c r="AO68" s="285"/>
      <c r="AP68" s="269" t="s">
        <v>3</v>
      </c>
      <c r="AQ68" s="270"/>
      <c r="AR68" s="271" t="s">
        <v>1849</v>
      </c>
      <c r="AS68" s="293" t="s">
        <v>141</v>
      </c>
      <c r="AT68" s="272" t="str">
        <f t="shared" ref="AT68:AT99" si="19">IF(COUNTIF(O68:AD68,"○")+COUNTIF(AI68:AK68,"○")&gt;0,"○","×")</f>
        <v>○</v>
      </c>
      <c r="AU68" s="272" t="str">
        <f t="shared" ref="AU68:AU99" si="20">AG68</f>
        <v>×</v>
      </c>
      <c r="AV68" s="272" t="str">
        <f t="shared" ref="AV68:AV99" si="21">IF(COUNTIF(AL68:AM68,"○")&gt;0,"○","×")</f>
        <v>○</v>
      </c>
      <c r="AW68" s="272" t="str">
        <f t="shared" si="6"/>
        <v>○</v>
      </c>
      <c r="AX68" s="272" t="str">
        <f t="shared" ref="AX68:AX99" si="22">IF(COUNTIF(AE68:AF68,"○")&gt;0,"○","×")</f>
        <v>×</v>
      </c>
      <c r="AY68" s="260" t="s">
        <v>200</v>
      </c>
      <c r="AZ68" s="260"/>
      <c r="BA68" s="287" t="s">
        <v>1804</v>
      </c>
      <c r="BB68" s="293" t="str">
        <f t="shared" ref="BB68:BB99" si="23">IF(COUNTIF(AJ68:AK68,"○")&gt;0,"○","×")</f>
        <v>×</v>
      </c>
      <c r="BD68" s="350" t="str">
        <f t="shared" si="7"/>
        <v>×</v>
      </c>
      <c r="BE68" s="350" t="str">
        <f t="shared" si="18"/>
        <v>○</v>
      </c>
    </row>
    <row r="69" spans="1:57" s="284" customFormat="1" ht="96">
      <c r="A69" s="264">
        <v>66</v>
      </c>
      <c r="B69" s="265" t="s">
        <v>541</v>
      </c>
      <c r="C69" s="261" t="s">
        <v>675</v>
      </c>
      <c r="D69" s="261" t="s">
        <v>26</v>
      </c>
      <c r="E69" s="266" t="s">
        <v>10</v>
      </c>
      <c r="F69" s="266" t="s">
        <v>1227</v>
      </c>
      <c r="G69" s="335" t="s">
        <v>1303</v>
      </c>
      <c r="H69" s="260" t="s">
        <v>199</v>
      </c>
      <c r="I69" s="266" t="s">
        <v>326</v>
      </c>
      <c r="J69" s="268"/>
      <c r="K69" s="268"/>
      <c r="L69" s="261" t="s">
        <v>428</v>
      </c>
      <c r="M69" s="268" t="s">
        <v>428</v>
      </c>
      <c r="N69" s="268" t="s">
        <v>826</v>
      </c>
      <c r="O69" s="269" t="s">
        <v>0</v>
      </c>
      <c r="P69" s="269" t="s">
        <v>0</v>
      </c>
      <c r="Q69" s="269" t="s">
        <v>0</v>
      </c>
      <c r="R69" s="269" t="s">
        <v>0</v>
      </c>
      <c r="S69" s="269" t="s">
        <v>0</v>
      </c>
      <c r="T69" s="269" t="s">
        <v>0</v>
      </c>
      <c r="U69" s="269" t="s">
        <v>0</v>
      </c>
      <c r="V69" s="269" t="s">
        <v>0</v>
      </c>
      <c r="W69" s="269" t="s">
        <v>903</v>
      </c>
      <c r="X69" s="269" t="s">
        <v>903</v>
      </c>
      <c r="Y69" s="269" t="s">
        <v>903</v>
      </c>
      <c r="Z69" s="269" t="s">
        <v>0</v>
      </c>
      <c r="AA69" s="269" t="s">
        <v>903</v>
      </c>
      <c r="AB69" s="269" t="s">
        <v>903</v>
      </c>
      <c r="AC69" s="269" t="s">
        <v>903</v>
      </c>
      <c r="AD69" s="269" t="s">
        <v>0</v>
      </c>
      <c r="AE69" s="269" t="s">
        <v>903</v>
      </c>
      <c r="AF69" s="269" t="s">
        <v>0</v>
      </c>
      <c r="AG69" s="269" t="s">
        <v>903</v>
      </c>
      <c r="AH69" s="269" t="s">
        <v>903</v>
      </c>
      <c r="AI69" s="269" t="s">
        <v>903</v>
      </c>
      <c r="AJ69" s="269" t="s">
        <v>903</v>
      </c>
      <c r="AK69" s="269" t="s">
        <v>903</v>
      </c>
      <c r="AL69" s="269" t="s">
        <v>903</v>
      </c>
      <c r="AM69" s="269" t="s">
        <v>903</v>
      </c>
      <c r="AN69" s="269" t="s">
        <v>903</v>
      </c>
      <c r="AO69" s="285" t="s">
        <v>1534</v>
      </c>
      <c r="AP69" s="269" t="s">
        <v>3</v>
      </c>
      <c r="AQ69" s="270"/>
      <c r="AR69" s="271" t="s">
        <v>1745</v>
      </c>
      <c r="AS69" s="293" t="s">
        <v>141</v>
      </c>
      <c r="AT69" s="272" t="str">
        <f t="shared" si="19"/>
        <v>○</v>
      </c>
      <c r="AU69" s="272" t="str">
        <f t="shared" si="20"/>
        <v>○</v>
      </c>
      <c r="AV69" s="272" t="str">
        <f t="shared" si="21"/>
        <v>○</v>
      </c>
      <c r="AW69" s="272" t="str">
        <f t="shared" ref="AW69:AW132" si="24">AN69</f>
        <v>○</v>
      </c>
      <c r="AX69" s="272" t="str">
        <f t="shared" si="22"/>
        <v>○</v>
      </c>
      <c r="AY69" s="260" t="s">
        <v>199</v>
      </c>
      <c r="AZ69" s="260"/>
      <c r="BA69" s="287" t="s">
        <v>1731</v>
      </c>
      <c r="BB69" s="293" t="str">
        <f t="shared" si="23"/>
        <v>○</v>
      </c>
      <c r="BD69" s="350" t="str">
        <f t="shared" ref="BD69:BD132" si="25">IF(COUNTIF(O69:AD69,"○")&gt;0,"○", "×")</f>
        <v>○</v>
      </c>
      <c r="BE69" s="350" t="str">
        <f t="shared" si="18"/>
        <v>○</v>
      </c>
    </row>
    <row r="70" spans="1:57" s="284" customFormat="1" ht="48">
      <c r="A70" s="264">
        <v>67</v>
      </c>
      <c r="B70" s="265" t="s">
        <v>542</v>
      </c>
      <c r="C70" s="261" t="s">
        <v>1317</v>
      </c>
      <c r="D70" s="261" t="s">
        <v>27</v>
      </c>
      <c r="E70" s="266" t="s">
        <v>10</v>
      </c>
      <c r="F70" s="266" t="s">
        <v>1271</v>
      </c>
      <c r="G70" s="335" t="s">
        <v>1318</v>
      </c>
      <c r="H70" s="260" t="s">
        <v>1319</v>
      </c>
      <c r="I70" s="266" t="s">
        <v>327</v>
      </c>
      <c r="J70" s="268"/>
      <c r="K70" s="268"/>
      <c r="L70" s="261"/>
      <c r="M70" s="268"/>
      <c r="N70" s="268" t="s">
        <v>1459</v>
      </c>
      <c r="O70" s="269" t="s">
        <v>0</v>
      </c>
      <c r="P70" s="269" t="s">
        <v>0</v>
      </c>
      <c r="Q70" s="269" t="s">
        <v>0</v>
      </c>
      <c r="R70" s="269" t="s">
        <v>0</v>
      </c>
      <c r="S70" s="269" t="s">
        <v>0</v>
      </c>
      <c r="T70" s="269" t="s">
        <v>0</v>
      </c>
      <c r="U70" s="269" t="s">
        <v>0</v>
      </c>
      <c r="V70" s="269" t="s">
        <v>0</v>
      </c>
      <c r="W70" s="269" t="s">
        <v>0</v>
      </c>
      <c r="X70" s="269" t="s">
        <v>0</v>
      </c>
      <c r="Y70" s="269" t="s">
        <v>0</v>
      </c>
      <c r="Z70" s="269" t="s">
        <v>0</v>
      </c>
      <c r="AA70" s="269" t="s">
        <v>0</v>
      </c>
      <c r="AB70" s="269" t="s">
        <v>0</v>
      </c>
      <c r="AC70" s="269" t="s">
        <v>0</v>
      </c>
      <c r="AD70" s="269" t="s">
        <v>0</v>
      </c>
      <c r="AE70" s="269" t="s">
        <v>903</v>
      </c>
      <c r="AF70" s="269" t="s">
        <v>0</v>
      </c>
      <c r="AG70" s="269" t="s">
        <v>0</v>
      </c>
      <c r="AH70" s="269" t="s">
        <v>0</v>
      </c>
      <c r="AI70" s="269" t="s">
        <v>903</v>
      </c>
      <c r="AJ70" s="269" t="s">
        <v>903</v>
      </c>
      <c r="AK70" s="269" t="s">
        <v>903</v>
      </c>
      <c r="AL70" s="269" t="s">
        <v>903</v>
      </c>
      <c r="AM70" s="269" t="s">
        <v>0</v>
      </c>
      <c r="AN70" s="269" t="s">
        <v>903</v>
      </c>
      <c r="AO70" s="285" t="s">
        <v>1535</v>
      </c>
      <c r="AP70" s="269" t="s">
        <v>3</v>
      </c>
      <c r="AQ70" s="270"/>
      <c r="AR70" s="271" t="s">
        <v>1746</v>
      </c>
      <c r="AS70" s="293" t="s">
        <v>141</v>
      </c>
      <c r="AT70" s="272" t="str">
        <f t="shared" si="19"/>
        <v>○</v>
      </c>
      <c r="AU70" s="272" t="str">
        <f t="shared" si="20"/>
        <v>×</v>
      </c>
      <c r="AV70" s="272" t="str">
        <f t="shared" si="21"/>
        <v>○</v>
      </c>
      <c r="AW70" s="272" t="str">
        <f t="shared" si="24"/>
        <v>○</v>
      </c>
      <c r="AX70" s="272" t="str">
        <f t="shared" si="22"/>
        <v>○</v>
      </c>
      <c r="AY70" s="260" t="s">
        <v>1319</v>
      </c>
      <c r="AZ70" s="260"/>
      <c r="BA70" s="287" t="s">
        <v>1741</v>
      </c>
      <c r="BB70" s="293" t="str">
        <f t="shared" si="23"/>
        <v>○</v>
      </c>
      <c r="BD70" s="350" t="str">
        <f t="shared" si="25"/>
        <v>×</v>
      </c>
      <c r="BE70" s="350" t="str">
        <f t="shared" si="18"/>
        <v>○</v>
      </c>
    </row>
    <row r="71" spans="1:57" s="284" customFormat="1" ht="108">
      <c r="A71" s="264">
        <v>68</v>
      </c>
      <c r="B71" s="265" t="s">
        <v>543</v>
      </c>
      <c r="C71" s="261" t="s">
        <v>676</v>
      </c>
      <c r="D71" s="261" t="s">
        <v>28</v>
      </c>
      <c r="E71" s="266" t="s">
        <v>10</v>
      </c>
      <c r="F71" s="266" t="s">
        <v>1320</v>
      </c>
      <c r="G71" s="335" t="s">
        <v>1378</v>
      </c>
      <c r="H71" s="260" t="s">
        <v>1321</v>
      </c>
      <c r="I71" s="266" t="s">
        <v>328</v>
      </c>
      <c r="J71" s="268"/>
      <c r="K71" s="268"/>
      <c r="L71" s="261" t="s">
        <v>271</v>
      </c>
      <c r="M71" s="268" t="s">
        <v>271</v>
      </c>
      <c r="N71" s="268" t="s">
        <v>827</v>
      </c>
      <c r="O71" s="269" t="s">
        <v>0</v>
      </c>
      <c r="P71" s="269" t="s">
        <v>0</v>
      </c>
      <c r="Q71" s="269" t="s">
        <v>0</v>
      </c>
      <c r="R71" s="269" t="s">
        <v>0</v>
      </c>
      <c r="S71" s="269" t="s">
        <v>0</v>
      </c>
      <c r="T71" s="269" t="s">
        <v>0</v>
      </c>
      <c r="U71" s="269" t="s">
        <v>0</v>
      </c>
      <c r="V71" s="269" t="s">
        <v>0</v>
      </c>
      <c r="W71" s="269" t="s">
        <v>0</v>
      </c>
      <c r="X71" s="269" t="s">
        <v>0</v>
      </c>
      <c r="Y71" s="269" t="s">
        <v>0</v>
      </c>
      <c r="Z71" s="269" t="s">
        <v>0</v>
      </c>
      <c r="AA71" s="269" t="s">
        <v>0</v>
      </c>
      <c r="AB71" s="269" t="s">
        <v>0</v>
      </c>
      <c r="AC71" s="269" t="s">
        <v>0</v>
      </c>
      <c r="AD71" s="269" t="s">
        <v>0</v>
      </c>
      <c r="AE71" s="269" t="s">
        <v>903</v>
      </c>
      <c r="AF71" s="269" t="s">
        <v>0</v>
      </c>
      <c r="AG71" s="269" t="s">
        <v>0</v>
      </c>
      <c r="AH71" s="269" t="s">
        <v>0</v>
      </c>
      <c r="AI71" s="269" t="s">
        <v>903</v>
      </c>
      <c r="AJ71" s="269" t="s">
        <v>903</v>
      </c>
      <c r="AK71" s="269" t="s">
        <v>903</v>
      </c>
      <c r="AL71" s="269" t="s">
        <v>903</v>
      </c>
      <c r="AM71" s="269" t="s">
        <v>0</v>
      </c>
      <c r="AN71" s="269" t="s">
        <v>903</v>
      </c>
      <c r="AO71" s="285" t="s">
        <v>1536</v>
      </c>
      <c r="AP71" s="269" t="s">
        <v>3</v>
      </c>
      <c r="AQ71" s="270"/>
      <c r="AR71" s="271" t="s">
        <v>1747</v>
      </c>
      <c r="AS71" s="293" t="s">
        <v>141</v>
      </c>
      <c r="AT71" s="272" t="str">
        <f t="shared" si="19"/>
        <v>○</v>
      </c>
      <c r="AU71" s="272" t="str">
        <f t="shared" si="20"/>
        <v>×</v>
      </c>
      <c r="AV71" s="272" t="str">
        <f t="shared" si="21"/>
        <v>○</v>
      </c>
      <c r="AW71" s="272" t="str">
        <f t="shared" si="24"/>
        <v>○</v>
      </c>
      <c r="AX71" s="272" t="str">
        <f t="shared" si="22"/>
        <v>○</v>
      </c>
      <c r="AY71" s="260" t="s">
        <v>1589</v>
      </c>
      <c r="AZ71" s="260" t="s">
        <v>920</v>
      </c>
      <c r="BA71" s="287" t="s">
        <v>1748</v>
      </c>
      <c r="BB71" s="293" t="str">
        <f t="shared" si="23"/>
        <v>○</v>
      </c>
      <c r="BD71" s="350" t="str">
        <f t="shared" si="25"/>
        <v>×</v>
      </c>
      <c r="BE71" s="350" t="str">
        <f t="shared" si="18"/>
        <v>○</v>
      </c>
    </row>
    <row r="72" spans="1:57" s="284" customFormat="1" ht="36">
      <c r="A72" s="264">
        <v>69</v>
      </c>
      <c r="B72" s="265" t="s">
        <v>544</v>
      </c>
      <c r="C72" s="261" t="s">
        <v>1322</v>
      </c>
      <c r="D72" s="261" t="s">
        <v>29</v>
      </c>
      <c r="E72" s="266" t="s">
        <v>10</v>
      </c>
      <c r="F72" s="266" t="s">
        <v>1227</v>
      </c>
      <c r="G72" s="335" t="s">
        <v>1303</v>
      </c>
      <c r="H72" s="260" t="s">
        <v>198</v>
      </c>
      <c r="I72" s="266" t="s">
        <v>329</v>
      </c>
      <c r="J72" s="268"/>
      <c r="K72" s="268"/>
      <c r="L72" s="261"/>
      <c r="M72" s="268"/>
      <c r="N72" s="268" t="s">
        <v>1476</v>
      </c>
      <c r="O72" s="269" t="s">
        <v>0</v>
      </c>
      <c r="P72" s="269" t="s">
        <v>0</v>
      </c>
      <c r="Q72" s="269" t="s">
        <v>0</v>
      </c>
      <c r="R72" s="269" t="s">
        <v>0</v>
      </c>
      <c r="S72" s="269" t="s">
        <v>0</v>
      </c>
      <c r="T72" s="269" t="s">
        <v>0</v>
      </c>
      <c r="U72" s="269" t="s">
        <v>0</v>
      </c>
      <c r="V72" s="269" t="s">
        <v>0</v>
      </c>
      <c r="W72" s="269" t="s">
        <v>0</v>
      </c>
      <c r="X72" s="269" t="s">
        <v>0</v>
      </c>
      <c r="Y72" s="269" t="s">
        <v>0</v>
      </c>
      <c r="Z72" s="269" t="s">
        <v>0</v>
      </c>
      <c r="AA72" s="269" t="s">
        <v>0</v>
      </c>
      <c r="AB72" s="269" t="s">
        <v>0</v>
      </c>
      <c r="AC72" s="269" t="s">
        <v>0</v>
      </c>
      <c r="AD72" s="269" t="s">
        <v>0</v>
      </c>
      <c r="AE72" s="269" t="s">
        <v>903</v>
      </c>
      <c r="AF72" s="269" t="s">
        <v>0</v>
      </c>
      <c r="AG72" s="269" t="s">
        <v>0</v>
      </c>
      <c r="AH72" s="269" t="s">
        <v>0</v>
      </c>
      <c r="AI72" s="269" t="s">
        <v>903</v>
      </c>
      <c r="AJ72" s="269" t="s">
        <v>903</v>
      </c>
      <c r="AK72" s="269" t="s">
        <v>903</v>
      </c>
      <c r="AL72" s="269" t="s">
        <v>903</v>
      </c>
      <c r="AM72" s="269" t="s">
        <v>903</v>
      </c>
      <c r="AN72" s="269" t="s">
        <v>903</v>
      </c>
      <c r="AO72" s="285" t="s">
        <v>264</v>
      </c>
      <c r="AP72" s="269" t="s">
        <v>141</v>
      </c>
      <c r="AQ72" s="270" t="s">
        <v>1561</v>
      </c>
      <c r="AR72" s="271" t="s">
        <v>1749</v>
      </c>
      <c r="AS72" s="293" t="s">
        <v>141</v>
      </c>
      <c r="AT72" s="272" t="str">
        <f t="shared" si="19"/>
        <v>○</v>
      </c>
      <c r="AU72" s="272" t="str">
        <f t="shared" si="20"/>
        <v>×</v>
      </c>
      <c r="AV72" s="272" t="str">
        <f t="shared" si="21"/>
        <v>○</v>
      </c>
      <c r="AW72" s="272" t="str">
        <f t="shared" si="24"/>
        <v>○</v>
      </c>
      <c r="AX72" s="272" t="str">
        <f t="shared" si="22"/>
        <v>○</v>
      </c>
      <c r="AY72" s="260" t="s">
        <v>198</v>
      </c>
      <c r="AZ72" s="260"/>
      <c r="BA72" s="287" t="s">
        <v>1731</v>
      </c>
      <c r="BB72" s="293" t="str">
        <f t="shared" si="23"/>
        <v>○</v>
      </c>
      <c r="BC72" s="284" t="s">
        <v>1937</v>
      </c>
      <c r="BD72" s="350" t="str">
        <f t="shared" si="25"/>
        <v>×</v>
      </c>
      <c r="BE72" s="350" t="str">
        <f t="shared" si="18"/>
        <v>○</v>
      </c>
    </row>
    <row r="73" spans="1:57" s="284" customFormat="1" ht="48">
      <c r="A73" s="264">
        <v>70</v>
      </c>
      <c r="B73" s="265" t="s">
        <v>545</v>
      </c>
      <c r="C73" s="261" t="s">
        <v>677</v>
      </c>
      <c r="D73" s="261" t="s">
        <v>30</v>
      </c>
      <c r="E73" s="266" t="s">
        <v>10</v>
      </c>
      <c r="F73" s="266" t="s">
        <v>1271</v>
      </c>
      <c r="G73" s="335" t="s">
        <v>1318</v>
      </c>
      <c r="H73" s="260" t="s">
        <v>389</v>
      </c>
      <c r="I73" s="266" t="s">
        <v>330</v>
      </c>
      <c r="J73" s="268"/>
      <c r="K73" s="268"/>
      <c r="L73" s="261" t="s">
        <v>1305</v>
      </c>
      <c r="M73" s="268" t="s">
        <v>1291</v>
      </c>
      <c r="N73" s="268" t="s">
        <v>1457</v>
      </c>
      <c r="O73" s="269" t="s">
        <v>0</v>
      </c>
      <c r="P73" s="269" t="s">
        <v>0</v>
      </c>
      <c r="Q73" s="269" t="s">
        <v>0</v>
      </c>
      <c r="R73" s="269" t="s">
        <v>0</v>
      </c>
      <c r="S73" s="269" t="s">
        <v>0</v>
      </c>
      <c r="T73" s="269" t="s">
        <v>0</v>
      </c>
      <c r="U73" s="269" t="s">
        <v>0</v>
      </c>
      <c r="V73" s="269" t="s">
        <v>0</v>
      </c>
      <c r="W73" s="269" t="s">
        <v>0</v>
      </c>
      <c r="X73" s="269" t="s">
        <v>0</v>
      </c>
      <c r="Y73" s="269" t="s">
        <v>0</v>
      </c>
      <c r="Z73" s="269" t="s">
        <v>0</v>
      </c>
      <c r="AA73" s="269" t="s">
        <v>0</v>
      </c>
      <c r="AB73" s="269" t="s">
        <v>0</v>
      </c>
      <c r="AC73" s="269" t="s">
        <v>0</v>
      </c>
      <c r="AD73" s="269" t="s">
        <v>0</v>
      </c>
      <c r="AE73" s="269" t="s">
        <v>903</v>
      </c>
      <c r="AF73" s="269" t="s">
        <v>0</v>
      </c>
      <c r="AG73" s="269" t="s">
        <v>0</v>
      </c>
      <c r="AH73" s="269" t="s">
        <v>0</v>
      </c>
      <c r="AI73" s="269" t="s">
        <v>903</v>
      </c>
      <c r="AJ73" s="269" t="s">
        <v>903</v>
      </c>
      <c r="AK73" s="269" t="s">
        <v>903</v>
      </c>
      <c r="AL73" s="269" t="s">
        <v>903</v>
      </c>
      <c r="AM73" s="269" t="s">
        <v>903</v>
      </c>
      <c r="AN73" s="269" t="s">
        <v>0</v>
      </c>
      <c r="AO73" s="285" t="s">
        <v>274</v>
      </c>
      <c r="AP73" s="269" t="s">
        <v>3</v>
      </c>
      <c r="AQ73" s="270"/>
      <c r="AR73" s="271" t="s">
        <v>1750</v>
      </c>
      <c r="AS73" s="293" t="s">
        <v>141</v>
      </c>
      <c r="AT73" s="272" t="str">
        <f t="shared" si="19"/>
        <v>○</v>
      </c>
      <c r="AU73" s="272" t="str">
        <f t="shared" si="20"/>
        <v>×</v>
      </c>
      <c r="AV73" s="272" t="str">
        <f t="shared" si="21"/>
        <v>○</v>
      </c>
      <c r="AW73" s="272" t="str">
        <f t="shared" si="24"/>
        <v>×</v>
      </c>
      <c r="AX73" s="272" t="str">
        <f t="shared" si="22"/>
        <v>○</v>
      </c>
      <c r="AY73" s="260" t="s">
        <v>389</v>
      </c>
      <c r="AZ73" s="260"/>
      <c r="BA73" s="287" t="s">
        <v>1741</v>
      </c>
      <c r="BB73" s="293" t="str">
        <f t="shared" si="23"/>
        <v>○</v>
      </c>
      <c r="BD73" s="350" t="str">
        <f t="shared" si="25"/>
        <v>×</v>
      </c>
      <c r="BE73" s="350" t="str">
        <f t="shared" si="18"/>
        <v>○</v>
      </c>
    </row>
    <row r="74" spans="1:57" s="284" customFormat="1" ht="72">
      <c r="A74" s="264">
        <v>71</v>
      </c>
      <c r="B74" s="265" t="s">
        <v>546</v>
      </c>
      <c r="C74" s="268" t="s">
        <v>1323</v>
      </c>
      <c r="D74" s="261" t="s">
        <v>31</v>
      </c>
      <c r="E74" s="266" t="s">
        <v>10</v>
      </c>
      <c r="F74" s="267" t="s">
        <v>1320</v>
      </c>
      <c r="G74" s="335" t="s">
        <v>1378</v>
      </c>
      <c r="H74" s="260" t="s">
        <v>390</v>
      </c>
      <c r="I74" s="266" t="s">
        <v>767</v>
      </c>
      <c r="J74" s="268"/>
      <c r="K74" s="268"/>
      <c r="L74" s="261" t="s">
        <v>197</v>
      </c>
      <c r="M74" s="268" t="s">
        <v>197</v>
      </c>
      <c r="N74" s="268" t="s">
        <v>828</v>
      </c>
      <c r="O74" s="269" t="s">
        <v>903</v>
      </c>
      <c r="P74" s="269" t="s">
        <v>903</v>
      </c>
      <c r="Q74" s="269" t="s">
        <v>903</v>
      </c>
      <c r="R74" s="269" t="s">
        <v>903</v>
      </c>
      <c r="S74" s="269" t="s">
        <v>903</v>
      </c>
      <c r="T74" s="269" t="s">
        <v>903</v>
      </c>
      <c r="U74" s="269" t="s">
        <v>903</v>
      </c>
      <c r="V74" s="269" t="s">
        <v>903</v>
      </c>
      <c r="W74" s="269" t="s">
        <v>903</v>
      </c>
      <c r="X74" s="269" t="s">
        <v>903</v>
      </c>
      <c r="Y74" s="269" t="s">
        <v>903</v>
      </c>
      <c r="Z74" s="269" t="s">
        <v>903</v>
      </c>
      <c r="AA74" s="269" t="s">
        <v>903</v>
      </c>
      <c r="AB74" s="269" t="s">
        <v>903</v>
      </c>
      <c r="AC74" s="269" t="s">
        <v>903</v>
      </c>
      <c r="AD74" s="269" t="s">
        <v>903</v>
      </c>
      <c r="AE74" s="269" t="s">
        <v>903</v>
      </c>
      <c r="AF74" s="269" t="s">
        <v>903</v>
      </c>
      <c r="AG74" s="269" t="s">
        <v>903</v>
      </c>
      <c r="AH74" s="269" t="s">
        <v>0</v>
      </c>
      <c r="AI74" s="269" t="s">
        <v>903</v>
      </c>
      <c r="AJ74" s="269" t="s">
        <v>903</v>
      </c>
      <c r="AK74" s="269" t="s">
        <v>903</v>
      </c>
      <c r="AL74" s="269" t="s">
        <v>903</v>
      </c>
      <c r="AM74" s="269" t="s">
        <v>903</v>
      </c>
      <c r="AN74" s="269" t="s">
        <v>903</v>
      </c>
      <c r="AO74" s="285" t="s">
        <v>1537</v>
      </c>
      <c r="AP74" s="269" t="s">
        <v>141</v>
      </c>
      <c r="AQ74" s="270" t="s">
        <v>143</v>
      </c>
      <c r="AR74" s="271" t="s">
        <v>911</v>
      </c>
      <c r="AS74" s="293" t="s">
        <v>141</v>
      </c>
      <c r="AT74" s="272" t="str">
        <f t="shared" si="19"/>
        <v>○</v>
      </c>
      <c r="AU74" s="272" t="str">
        <f t="shared" si="20"/>
        <v>○</v>
      </c>
      <c r="AV74" s="272" t="str">
        <f t="shared" si="21"/>
        <v>○</v>
      </c>
      <c r="AW74" s="272" t="str">
        <f t="shared" si="24"/>
        <v>○</v>
      </c>
      <c r="AX74" s="272" t="str">
        <f t="shared" si="22"/>
        <v>○</v>
      </c>
      <c r="AY74" s="260" t="s">
        <v>390</v>
      </c>
      <c r="AZ74" s="260"/>
      <c r="BA74" s="287" t="s">
        <v>1748</v>
      </c>
      <c r="BB74" s="293" t="str">
        <f t="shared" si="23"/>
        <v>○</v>
      </c>
      <c r="BC74" s="284" t="s">
        <v>1937</v>
      </c>
      <c r="BD74" s="350" t="str">
        <f t="shared" si="25"/>
        <v>○</v>
      </c>
      <c r="BE74" s="350" t="str">
        <f t="shared" si="18"/>
        <v>○</v>
      </c>
    </row>
    <row r="75" spans="1:57" s="284" customFormat="1" ht="12">
      <c r="A75" s="264">
        <v>72</v>
      </c>
      <c r="B75" s="265" t="s">
        <v>547</v>
      </c>
      <c r="C75" s="261" t="s">
        <v>196</v>
      </c>
      <c r="D75" s="261" t="s">
        <v>71</v>
      </c>
      <c r="E75" s="266" t="s">
        <v>9</v>
      </c>
      <c r="F75" s="266" t="s">
        <v>1283</v>
      </c>
      <c r="G75" s="335" t="s">
        <v>1684</v>
      </c>
      <c r="H75" s="260" t="s">
        <v>1324</v>
      </c>
      <c r="I75" s="266" t="s">
        <v>414</v>
      </c>
      <c r="J75" s="268"/>
      <c r="K75" s="268"/>
      <c r="L75" s="261" t="s">
        <v>1325</v>
      </c>
      <c r="M75" s="268" t="s">
        <v>1325</v>
      </c>
      <c r="N75" s="268" t="s">
        <v>856</v>
      </c>
      <c r="O75" s="269" t="s">
        <v>0</v>
      </c>
      <c r="P75" s="269" t="s">
        <v>0</v>
      </c>
      <c r="Q75" s="269" t="s">
        <v>0</v>
      </c>
      <c r="R75" s="269" t="s">
        <v>0</v>
      </c>
      <c r="S75" s="269" t="s">
        <v>0</v>
      </c>
      <c r="T75" s="269" t="s">
        <v>0</v>
      </c>
      <c r="U75" s="269" t="s">
        <v>0</v>
      </c>
      <c r="V75" s="269" t="s">
        <v>0</v>
      </c>
      <c r="W75" s="269" t="s">
        <v>0</v>
      </c>
      <c r="X75" s="269" t="s">
        <v>0</v>
      </c>
      <c r="Y75" s="269" t="s">
        <v>0</v>
      </c>
      <c r="Z75" s="269" t="s">
        <v>0</v>
      </c>
      <c r="AA75" s="269" t="s">
        <v>0</v>
      </c>
      <c r="AB75" s="269" t="s">
        <v>0</v>
      </c>
      <c r="AC75" s="269" t="s">
        <v>0</v>
      </c>
      <c r="AD75" s="269" t="s">
        <v>0</v>
      </c>
      <c r="AE75" s="269" t="s">
        <v>903</v>
      </c>
      <c r="AF75" s="269" t="s">
        <v>903</v>
      </c>
      <c r="AG75" s="269" t="s">
        <v>0</v>
      </c>
      <c r="AH75" s="269" t="s">
        <v>0</v>
      </c>
      <c r="AI75" s="269" t="s">
        <v>903</v>
      </c>
      <c r="AJ75" s="269" t="s">
        <v>903</v>
      </c>
      <c r="AK75" s="269" t="s">
        <v>903</v>
      </c>
      <c r="AL75" s="269" t="s">
        <v>903</v>
      </c>
      <c r="AM75" s="269" t="s">
        <v>903</v>
      </c>
      <c r="AN75" s="269" t="s">
        <v>903</v>
      </c>
      <c r="AO75" s="285"/>
      <c r="AP75" s="269" t="s">
        <v>141</v>
      </c>
      <c r="AQ75" s="270" t="s">
        <v>143</v>
      </c>
      <c r="AR75" s="271" t="s">
        <v>1850</v>
      </c>
      <c r="AS75" s="293" t="s">
        <v>141</v>
      </c>
      <c r="AT75" s="272" t="str">
        <f t="shared" si="19"/>
        <v>○</v>
      </c>
      <c r="AU75" s="272" t="str">
        <f t="shared" si="20"/>
        <v>×</v>
      </c>
      <c r="AV75" s="272" t="str">
        <f t="shared" si="21"/>
        <v>○</v>
      </c>
      <c r="AW75" s="272" t="str">
        <f t="shared" si="24"/>
        <v>○</v>
      </c>
      <c r="AX75" s="272" t="str">
        <f t="shared" si="22"/>
        <v>○</v>
      </c>
      <c r="AY75" s="260" t="s">
        <v>1324</v>
      </c>
      <c r="AZ75" s="260"/>
      <c r="BA75" s="287" t="s">
        <v>1839</v>
      </c>
      <c r="BB75" s="293" t="str">
        <f t="shared" si="23"/>
        <v>○</v>
      </c>
      <c r="BC75" s="284" t="s">
        <v>1937</v>
      </c>
      <c r="BD75" s="350" t="str">
        <f t="shared" si="25"/>
        <v>×</v>
      </c>
      <c r="BE75" s="350" t="str">
        <f t="shared" si="18"/>
        <v>○</v>
      </c>
    </row>
    <row r="76" spans="1:57" s="284" customFormat="1" ht="36">
      <c r="A76" s="264">
        <v>73</v>
      </c>
      <c r="B76" s="265" t="s">
        <v>548</v>
      </c>
      <c r="C76" s="261" t="s">
        <v>710</v>
      </c>
      <c r="D76" s="261" t="s">
        <v>72</v>
      </c>
      <c r="E76" s="266" t="s">
        <v>9</v>
      </c>
      <c r="F76" s="266" t="s">
        <v>1252</v>
      </c>
      <c r="G76" s="335" t="s">
        <v>1253</v>
      </c>
      <c r="H76" s="260" t="s">
        <v>1326</v>
      </c>
      <c r="I76" s="270" t="s">
        <v>331</v>
      </c>
      <c r="J76" s="271"/>
      <c r="K76" s="268"/>
      <c r="L76" s="261" t="s">
        <v>195</v>
      </c>
      <c r="M76" s="268" t="s">
        <v>195</v>
      </c>
      <c r="N76" s="268" t="s">
        <v>857</v>
      </c>
      <c r="O76" s="269" t="s">
        <v>0</v>
      </c>
      <c r="P76" s="269" t="s">
        <v>0</v>
      </c>
      <c r="Q76" s="269" t="s">
        <v>0</v>
      </c>
      <c r="R76" s="269" t="s">
        <v>0</v>
      </c>
      <c r="S76" s="269" t="s">
        <v>0</v>
      </c>
      <c r="T76" s="269" t="s">
        <v>0</v>
      </c>
      <c r="U76" s="269" t="s">
        <v>0</v>
      </c>
      <c r="V76" s="269" t="s">
        <v>0</v>
      </c>
      <c r="W76" s="269" t="s">
        <v>0</v>
      </c>
      <c r="X76" s="269" t="s">
        <v>0</v>
      </c>
      <c r="Y76" s="269" t="s">
        <v>0</v>
      </c>
      <c r="Z76" s="269" t="s">
        <v>0</v>
      </c>
      <c r="AA76" s="269" t="s">
        <v>903</v>
      </c>
      <c r="AB76" s="269" t="s">
        <v>903</v>
      </c>
      <c r="AC76" s="269" t="s">
        <v>903</v>
      </c>
      <c r="AD76" s="332" t="s">
        <v>0</v>
      </c>
      <c r="AE76" s="269" t="s">
        <v>903</v>
      </c>
      <c r="AF76" s="269" t="s">
        <v>0</v>
      </c>
      <c r="AG76" s="269" t="s">
        <v>0</v>
      </c>
      <c r="AH76" s="269" t="s">
        <v>903</v>
      </c>
      <c r="AI76" s="269" t="s">
        <v>903</v>
      </c>
      <c r="AJ76" s="269" t="s">
        <v>903</v>
      </c>
      <c r="AK76" s="269" t="s">
        <v>903</v>
      </c>
      <c r="AL76" s="269" t="s">
        <v>903</v>
      </c>
      <c r="AM76" s="269" t="s">
        <v>903</v>
      </c>
      <c r="AN76" s="269" t="s">
        <v>903</v>
      </c>
      <c r="AO76" s="285" t="s">
        <v>1538</v>
      </c>
      <c r="AP76" s="269" t="s">
        <v>3</v>
      </c>
      <c r="AQ76" s="270"/>
      <c r="AR76" s="271" t="s">
        <v>1851</v>
      </c>
      <c r="AS76" s="293" t="s">
        <v>141</v>
      </c>
      <c r="AT76" s="272" t="str">
        <f t="shared" si="19"/>
        <v>○</v>
      </c>
      <c r="AU76" s="272" t="str">
        <f t="shared" si="20"/>
        <v>×</v>
      </c>
      <c r="AV76" s="272" t="str">
        <f t="shared" si="21"/>
        <v>○</v>
      </c>
      <c r="AW76" s="272" t="str">
        <f t="shared" si="24"/>
        <v>○</v>
      </c>
      <c r="AX76" s="272" t="str">
        <f t="shared" si="22"/>
        <v>○</v>
      </c>
      <c r="AY76" s="260" t="s">
        <v>1326</v>
      </c>
      <c r="AZ76" s="260"/>
      <c r="BA76" s="287" t="s">
        <v>1957</v>
      </c>
      <c r="BB76" s="293" t="str">
        <f t="shared" si="23"/>
        <v>○</v>
      </c>
      <c r="BD76" s="350" t="str">
        <f t="shared" si="25"/>
        <v>○</v>
      </c>
      <c r="BE76" s="350" t="str">
        <f t="shared" si="18"/>
        <v>○</v>
      </c>
    </row>
    <row r="77" spans="1:57" s="284" customFormat="1" ht="26.25" customHeight="1">
      <c r="A77" s="264">
        <v>74</v>
      </c>
      <c r="B77" s="265" t="s">
        <v>549</v>
      </c>
      <c r="C77" s="261" t="s">
        <v>745</v>
      </c>
      <c r="D77" s="261" t="s">
        <v>124</v>
      </c>
      <c r="E77" s="266" t="s">
        <v>6</v>
      </c>
      <c r="F77" s="266" t="s">
        <v>1327</v>
      </c>
      <c r="G77" s="335" t="s">
        <v>1370</v>
      </c>
      <c r="H77" s="260" t="s">
        <v>391</v>
      </c>
      <c r="I77" s="266" t="s">
        <v>1633</v>
      </c>
      <c r="J77" s="268" t="s">
        <v>1328</v>
      </c>
      <c r="K77" s="268" t="s">
        <v>1329</v>
      </c>
      <c r="L77" s="261" t="s">
        <v>278</v>
      </c>
      <c r="M77" s="268" t="s">
        <v>278</v>
      </c>
      <c r="N77" s="268" t="s">
        <v>891</v>
      </c>
      <c r="O77" s="269" t="s">
        <v>0</v>
      </c>
      <c r="P77" s="269" t="s">
        <v>0</v>
      </c>
      <c r="Q77" s="269" t="s">
        <v>0</v>
      </c>
      <c r="R77" s="269" t="s">
        <v>0</v>
      </c>
      <c r="S77" s="269" t="s">
        <v>0</v>
      </c>
      <c r="T77" s="269" t="s">
        <v>0</v>
      </c>
      <c r="U77" s="269" t="s">
        <v>0</v>
      </c>
      <c r="V77" s="269" t="s">
        <v>0</v>
      </c>
      <c r="W77" s="269" t="s">
        <v>0</v>
      </c>
      <c r="X77" s="269" t="s">
        <v>0</v>
      </c>
      <c r="Y77" s="269" t="s">
        <v>0</v>
      </c>
      <c r="Z77" s="269" t="s">
        <v>0</v>
      </c>
      <c r="AA77" s="269" t="s">
        <v>0</v>
      </c>
      <c r="AB77" s="269" t="s">
        <v>0</v>
      </c>
      <c r="AC77" s="269" t="s">
        <v>0</v>
      </c>
      <c r="AD77" s="269" t="s">
        <v>0</v>
      </c>
      <c r="AE77" s="269" t="s">
        <v>0</v>
      </c>
      <c r="AF77" s="269" t="s">
        <v>0</v>
      </c>
      <c r="AG77" s="269" t="s">
        <v>0</v>
      </c>
      <c r="AH77" s="269" t="s">
        <v>0</v>
      </c>
      <c r="AI77" s="269" t="s">
        <v>903</v>
      </c>
      <c r="AJ77" s="269" t="s">
        <v>0</v>
      </c>
      <c r="AK77" s="269" t="s">
        <v>903</v>
      </c>
      <c r="AL77" s="269" t="s">
        <v>903</v>
      </c>
      <c r="AM77" s="269" t="s">
        <v>903</v>
      </c>
      <c r="AN77" s="269" t="s">
        <v>903</v>
      </c>
      <c r="AO77" s="285"/>
      <c r="AP77" s="269" t="s">
        <v>3</v>
      </c>
      <c r="AQ77" s="270"/>
      <c r="AR77" s="271" t="s">
        <v>1717</v>
      </c>
      <c r="AS77" s="293" t="s">
        <v>141</v>
      </c>
      <c r="AT77" s="272" t="str">
        <f t="shared" si="19"/>
        <v>○</v>
      </c>
      <c r="AU77" s="272" t="str">
        <f t="shared" si="20"/>
        <v>×</v>
      </c>
      <c r="AV77" s="272" t="str">
        <f t="shared" si="21"/>
        <v>○</v>
      </c>
      <c r="AW77" s="272" t="str">
        <f t="shared" si="24"/>
        <v>○</v>
      </c>
      <c r="AX77" s="272" t="str">
        <f t="shared" si="22"/>
        <v>×</v>
      </c>
      <c r="AY77" s="260" t="s">
        <v>391</v>
      </c>
      <c r="AZ77" s="260"/>
      <c r="BA77" s="287" t="s">
        <v>1718</v>
      </c>
      <c r="BB77" s="293" t="str">
        <f t="shared" si="23"/>
        <v>○</v>
      </c>
      <c r="BD77" s="350" t="str">
        <f t="shared" si="25"/>
        <v>×</v>
      </c>
      <c r="BE77" s="350" t="str">
        <f t="shared" si="18"/>
        <v>○</v>
      </c>
    </row>
    <row r="78" spans="1:57" s="284" customFormat="1" ht="48">
      <c r="A78" s="264">
        <v>75</v>
      </c>
      <c r="B78" s="265" t="s">
        <v>550</v>
      </c>
      <c r="C78" s="261" t="s">
        <v>711</v>
      </c>
      <c r="D78" s="261" t="s">
        <v>712</v>
      </c>
      <c r="E78" s="266" t="s">
        <v>9</v>
      </c>
      <c r="F78" s="266" t="s">
        <v>1186</v>
      </c>
      <c r="G78" s="335" t="s">
        <v>1657</v>
      </c>
      <c r="H78" s="260" t="s">
        <v>1330</v>
      </c>
      <c r="I78" s="266" t="s">
        <v>332</v>
      </c>
      <c r="J78" s="268"/>
      <c r="K78" s="268"/>
      <c r="L78" s="261"/>
      <c r="M78" s="268"/>
      <c r="N78" s="268" t="s">
        <v>858</v>
      </c>
      <c r="O78" s="269" t="s">
        <v>0</v>
      </c>
      <c r="P78" s="269" t="s">
        <v>0</v>
      </c>
      <c r="Q78" s="269" t="s">
        <v>0</v>
      </c>
      <c r="R78" s="269" t="s">
        <v>0</v>
      </c>
      <c r="S78" s="269" t="s">
        <v>0</v>
      </c>
      <c r="T78" s="269" t="s">
        <v>0</v>
      </c>
      <c r="U78" s="269" t="s">
        <v>0</v>
      </c>
      <c r="V78" s="269" t="s">
        <v>0</v>
      </c>
      <c r="W78" s="269" t="s">
        <v>0</v>
      </c>
      <c r="X78" s="269" t="s">
        <v>0</v>
      </c>
      <c r="Y78" s="269" t="s">
        <v>0</v>
      </c>
      <c r="Z78" s="269" t="s">
        <v>0</v>
      </c>
      <c r="AA78" s="269" t="s">
        <v>0</v>
      </c>
      <c r="AB78" s="269" t="s">
        <v>0</v>
      </c>
      <c r="AC78" s="269" t="s">
        <v>903</v>
      </c>
      <c r="AD78" s="269" t="s">
        <v>0</v>
      </c>
      <c r="AE78" s="269" t="s">
        <v>0</v>
      </c>
      <c r="AF78" s="269" t="s">
        <v>0</v>
      </c>
      <c r="AG78" s="269" t="s">
        <v>0</v>
      </c>
      <c r="AH78" s="269" t="s">
        <v>0</v>
      </c>
      <c r="AI78" s="269" t="s">
        <v>0</v>
      </c>
      <c r="AJ78" s="269" t="s">
        <v>903</v>
      </c>
      <c r="AK78" s="269" t="s">
        <v>903</v>
      </c>
      <c r="AL78" s="269" t="s">
        <v>903</v>
      </c>
      <c r="AM78" s="269" t="s">
        <v>0</v>
      </c>
      <c r="AN78" s="269" t="s">
        <v>0</v>
      </c>
      <c r="AO78" s="285"/>
      <c r="AP78" s="269" t="s">
        <v>3</v>
      </c>
      <c r="AQ78" s="270"/>
      <c r="AR78" s="271" t="s">
        <v>1852</v>
      </c>
      <c r="AS78" s="293" t="s">
        <v>3</v>
      </c>
      <c r="AT78" s="272" t="str">
        <f t="shared" si="19"/>
        <v>○</v>
      </c>
      <c r="AU78" s="272" t="str">
        <f t="shared" si="20"/>
        <v>×</v>
      </c>
      <c r="AV78" s="272" t="str">
        <f t="shared" si="21"/>
        <v>○</v>
      </c>
      <c r="AW78" s="272" t="str">
        <f t="shared" si="24"/>
        <v>×</v>
      </c>
      <c r="AX78" s="272" t="str">
        <f t="shared" si="22"/>
        <v>×</v>
      </c>
      <c r="AY78" s="260" t="s">
        <v>921</v>
      </c>
      <c r="AZ78" s="260" t="s">
        <v>1590</v>
      </c>
      <c r="BA78" s="287" t="s">
        <v>1806</v>
      </c>
      <c r="BB78" s="293" t="str">
        <f t="shared" si="23"/>
        <v>○</v>
      </c>
      <c r="BD78" s="350" t="str">
        <f t="shared" si="25"/>
        <v>○</v>
      </c>
      <c r="BE78" s="350" t="str">
        <f t="shared" si="18"/>
        <v>○</v>
      </c>
    </row>
    <row r="79" spans="1:57" s="284" customFormat="1" ht="24">
      <c r="A79" s="264">
        <v>76</v>
      </c>
      <c r="B79" s="265" t="s">
        <v>1574</v>
      </c>
      <c r="C79" s="261" t="s">
        <v>1331</v>
      </c>
      <c r="D79" s="261" t="s">
        <v>1332</v>
      </c>
      <c r="E79" s="266" t="s">
        <v>10</v>
      </c>
      <c r="F79" s="266" t="s">
        <v>1333</v>
      </c>
      <c r="G79" s="335" t="s">
        <v>1334</v>
      </c>
      <c r="H79" s="260" t="s">
        <v>1335</v>
      </c>
      <c r="I79" s="266" t="s">
        <v>1994</v>
      </c>
      <c r="J79" s="266" t="s">
        <v>1993</v>
      </c>
      <c r="K79" s="268"/>
      <c r="L79" s="356" t="s">
        <v>2018</v>
      </c>
      <c r="M79" s="268"/>
      <c r="N79" s="268"/>
      <c r="O79" s="269" t="s">
        <v>903</v>
      </c>
      <c r="P79" s="269" t="s">
        <v>903</v>
      </c>
      <c r="Q79" s="269" t="s">
        <v>903</v>
      </c>
      <c r="R79" s="269" t="s">
        <v>903</v>
      </c>
      <c r="S79" s="269" t="s">
        <v>903</v>
      </c>
      <c r="T79" s="269" t="s">
        <v>903</v>
      </c>
      <c r="U79" s="269" t="s">
        <v>903</v>
      </c>
      <c r="V79" s="269" t="s">
        <v>903</v>
      </c>
      <c r="W79" s="269" t="s">
        <v>903</v>
      </c>
      <c r="X79" s="269" t="s">
        <v>903</v>
      </c>
      <c r="Y79" s="269" t="s">
        <v>903</v>
      </c>
      <c r="Z79" s="269" t="s">
        <v>903</v>
      </c>
      <c r="AA79" s="269" t="s">
        <v>903</v>
      </c>
      <c r="AB79" s="269" t="s">
        <v>903</v>
      </c>
      <c r="AC79" s="269" t="s">
        <v>903</v>
      </c>
      <c r="AD79" s="269" t="s">
        <v>903</v>
      </c>
      <c r="AE79" s="269" t="s">
        <v>903</v>
      </c>
      <c r="AF79" s="269" t="s">
        <v>903</v>
      </c>
      <c r="AG79" s="269" t="s">
        <v>903</v>
      </c>
      <c r="AH79" s="269" t="s">
        <v>903</v>
      </c>
      <c r="AI79" s="269" t="s">
        <v>903</v>
      </c>
      <c r="AJ79" s="269" t="s">
        <v>903</v>
      </c>
      <c r="AK79" s="269" t="s">
        <v>903</v>
      </c>
      <c r="AL79" s="269" t="s">
        <v>903</v>
      </c>
      <c r="AM79" s="332" t="s">
        <v>0</v>
      </c>
      <c r="AN79" s="269" t="s">
        <v>903</v>
      </c>
      <c r="AO79" s="285"/>
      <c r="AP79" s="269"/>
      <c r="AQ79" s="270"/>
      <c r="AR79" s="271" t="s">
        <v>1906</v>
      </c>
      <c r="AS79" s="293"/>
      <c r="AT79" s="272" t="str">
        <f t="shared" si="19"/>
        <v>○</v>
      </c>
      <c r="AU79" s="272" t="str">
        <f t="shared" si="20"/>
        <v>○</v>
      </c>
      <c r="AV79" s="272" t="str">
        <f t="shared" si="21"/>
        <v>○</v>
      </c>
      <c r="AW79" s="272" t="str">
        <f t="shared" si="24"/>
        <v>○</v>
      </c>
      <c r="AX79" s="272" t="str">
        <f t="shared" si="22"/>
        <v>○</v>
      </c>
      <c r="AY79" s="260" t="s">
        <v>1591</v>
      </c>
      <c r="AZ79" s="260" t="s">
        <v>1592</v>
      </c>
      <c r="BA79" s="287" t="s">
        <v>1907</v>
      </c>
      <c r="BB79" s="293" t="str">
        <f t="shared" si="23"/>
        <v>○</v>
      </c>
      <c r="BD79" s="350" t="str">
        <f t="shared" si="25"/>
        <v>○</v>
      </c>
      <c r="BE79" s="350" t="str">
        <f t="shared" si="18"/>
        <v>○</v>
      </c>
    </row>
    <row r="80" spans="1:57" s="284" customFormat="1" ht="36">
      <c r="A80" s="264">
        <v>77</v>
      </c>
      <c r="B80" s="265" t="s">
        <v>551</v>
      </c>
      <c r="C80" s="261" t="s">
        <v>713</v>
      </c>
      <c r="D80" s="261" t="s">
        <v>73</v>
      </c>
      <c r="E80" s="266" t="s">
        <v>9</v>
      </c>
      <c r="F80" s="266" t="s">
        <v>1264</v>
      </c>
      <c r="G80" s="335" t="s">
        <v>1677</v>
      </c>
      <c r="H80" s="260" t="s">
        <v>194</v>
      </c>
      <c r="I80" s="266" t="s">
        <v>333</v>
      </c>
      <c r="J80" s="268"/>
      <c r="K80" s="268"/>
      <c r="L80" s="261" t="s">
        <v>1336</v>
      </c>
      <c r="M80" s="268" t="s">
        <v>1336</v>
      </c>
      <c r="N80" s="268" t="s">
        <v>1477</v>
      </c>
      <c r="O80" s="269" t="s">
        <v>0</v>
      </c>
      <c r="P80" s="269" t="s">
        <v>0</v>
      </c>
      <c r="Q80" s="269" t="s">
        <v>0</v>
      </c>
      <c r="R80" s="269" t="s">
        <v>0</v>
      </c>
      <c r="S80" s="269" t="s">
        <v>0</v>
      </c>
      <c r="T80" s="269" t="s">
        <v>0</v>
      </c>
      <c r="U80" s="269" t="s">
        <v>0</v>
      </c>
      <c r="V80" s="269" t="s">
        <v>0</v>
      </c>
      <c r="W80" s="269" t="s">
        <v>0</v>
      </c>
      <c r="X80" s="269" t="s">
        <v>0</v>
      </c>
      <c r="Y80" s="269" t="s">
        <v>0</v>
      </c>
      <c r="Z80" s="269" t="s">
        <v>0</v>
      </c>
      <c r="AA80" s="269" t="s">
        <v>0</v>
      </c>
      <c r="AB80" s="269" t="s">
        <v>0</v>
      </c>
      <c r="AC80" s="269" t="s">
        <v>0</v>
      </c>
      <c r="AD80" s="269" t="s">
        <v>0</v>
      </c>
      <c r="AE80" s="269" t="s">
        <v>0</v>
      </c>
      <c r="AF80" s="269" t="s">
        <v>0</v>
      </c>
      <c r="AG80" s="269" t="s">
        <v>0</v>
      </c>
      <c r="AH80" s="269" t="s">
        <v>0</v>
      </c>
      <c r="AI80" s="269" t="s">
        <v>903</v>
      </c>
      <c r="AJ80" s="269" t="s">
        <v>0</v>
      </c>
      <c r="AK80" s="269" t="s">
        <v>903</v>
      </c>
      <c r="AL80" s="269" t="s">
        <v>903</v>
      </c>
      <c r="AM80" s="269" t="s">
        <v>903</v>
      </c>
      <c r="AN80" s="269" t="s">
        <v>903</v>
      </c>
      <c r="AO80" s="285" t="s">
        <v>264</v>
      </c>
      <c r="AP80" s="269" t="s">
        <v>3</v>
      </c>
      <c r="AQ80" s="270"/>
      <c r="AR80" s="271" t="s">
        <v>1853</v>
      </c>
      <c r="AS80" s="293" t="s">
        <v>141</v>
      </c>
      <c r="AT80" s="272" t="str">
        <f t="shared" si="19"/>
        <v>○</v>
      </c>
      <c r="AU80" s="272" t="str">
        <f t="shared" si="20"/>
        <v>×</v>
      </c>
      <c r="AV80" s="272" t="str">
        <f t="shared" si="21"/>
        <v>○</v>
      </c>
      <c r="AW80" s="272" t="str">
        <f t="shared" si="24"/>
        <v>○</v>
      </c>
      <c r="AX80" s="272" t="str">
        <f t="shared" si="22"/>
        <v>×</v>
      </c>
      <c r="AY80" s="260" t="s">
        <v>194</v>
      </c>
      <c r="AZ80" s="260"/>
      <c r="BA80" s="287" t="s">
        <v>1826</v>
      </c>
      <c r="BB80" s="293" t="str">
        <f t="shared" si="23"/>
        <v>○</v>
      </c>
      <c r="BD80" s="350" t="str">
        <f t="shared" si="25"/>
        <v>×</v>
      </c>
      <c r="BE80" s="350" t="str">
        <f t="shared" si="18"/>
        <v>○</v>
      </c>
    </row>
    <row r="81" spans="1:57" s="284" customFormat="1" ht="144">
      <c r="A81" s="264">
        <v>78</v>
      </c>
      <c r="B81" s="265" t="s">
        <v>552</v>
      </c>
      <c r="C81" s="261" t="s">
        <v>193</v>
      </c>
      <c r="D81" s="261" t="s">
        <v>74</v>
      </c>
      <c r="E81" s="266" t="s">
        <v>9</v>
      </c>
      <c r="F81" s="266" t="s">
        <v>1283</v>
      </c>
      <c r="G81" s="335" t="s">
        <v>1684</v>
      </c>
      <c r="H81" s="260" t="s">
        <v>192</v>
      </c>
      <c r="I81" s="266" t="s">
        <v>253</v>
      </c>
      <c r="J81" s="268" t="s">
        <v>1337</v>
      </c>
      <c r="K81" s="268" t="s">
        <v>1338</v>
      </c>
      <c r="L81" s="261" t="s">
        <v>1339</v>
      </c>
      <c r="M81" s="268" t="s">
        <v>1339</v>
      </c>
      <c r="N81" s="268" t="s">
        <v>859</v>
      </c>
      <c r="O81" s="269" t="s">
        <v>903</v>
      </c>
      <c r="P81" s="269" t="s">
        <v>903</v>
      </c>
      <c r="Q81" s="269" t="s">
        <v>903</v>
      </c>
      <c r="R81" s="269" t="s">
        <v>903</v>
      </c>
      <c r="S81" s="269" t="s">
        <v>903</v>
      </c>
      <c r="T81" s="269" t="s">
        <v>0</v>
      </c>
      <c r="U81" s="269" t="s">
        <v>0</v>
      </c>
      <c r="V81" s="269" t="s">
        <v>903</v>
      </c>
      <c r="W81" s="269" t="s">
        <v>903</v>
      </c>
      <c r="X81" s="269" t="s">
        <v>0</v>
      </c>
      <c r="Y81" s="269" t="s">
        <v>0</v>
      </c>
      <c r="Z81" s="269" t="s">
        <v>903</v>
      </c>
      <c r="AA81" s="269" t="s">
        <v>903</v>
      </c>
      <c r="AB81" s="269" t="s">
        <v>903</v>
      </c>
      <c r="AC81" s="269" t="s">
        <v>903</v>
      </c>
      <c r="AD81" s="269" t="s">
        <v>903</v>
      </c>
      <c r="AE81" s="269" t="s">
        <v>903</v>
      </c>
      <c r="AF81" s="269" t="s">
        <v>903</v>
      </c>
      <c r="AG81" s="269" t="s">
        <v>903</v>
      </c>
      <c r="AH81" s="269" t="s">
        <v>0</v>
      </c>
      <c r="AI81" s="269" t="s">
        <v>903</v>
      </c>
      <c r="AJ81" s="269" t="s">
        <v>903</v>
      </c>
      <c r="AK81" s="269" t="s">
        <v>903</v>
      </c>
      <c r="AL81" s="269" t="s">
        <v>903</v>
      </c>
      <c r="AM81" s="269" t="s">
        <v>903</v>
      </c>
      <c r="AN81" s="269" t="s">
        <v>0</v>
      </c>
      <c r="AO81" s="285" t="s">
        <v>1539</v>
      </c>
      <c r="AP81" s="269" t="s">
        <v>3</v>
      </c>
      <c r="AQ81" s="270"/>
      <c r="AR81" s="271" t="s">
        <v>1562</v>
      </c>
      <c r="AS81" s="293" t="s">
        <v>3</v>
      </c>
      <c r="AT81" s="272" t="str">
        <f t="shared" si="19"/>
        <v>○</v>
      </c>
      <c r="AU81" s="272" t="str">
        <f t="shared" si="20"/>
        <v>○</v>
      </c>
      <c r="AV81" s="272" t="str">
        <f t="shared" si="21"/>
        <v>○</v>
      </c>
      <c r="AW81" s="272" t="str">
        <f t="shared" si="24"/>
        <v>×</v>
      </c>
      <c r="AX81" s="272" t="str">
        <f t="shared" si="22"/>
        <v>○</v>
      </c>
      <c r="AY81" s="260" t="s">
        <v>192</v>
      </c>
      <c r="AZ81" s="260"/>
      <c r="BA81" s="287" t="s">
        <v>1839</v>
      </c>
      <c r="BB81" s="293" t="str">
        <f t="shared" si="23"/>
        <v>○</v>
      </c>
      <c r="BD81" s="350" t="str">
        <f t="shared" si="25"/>
        <v>○</v>
      </c>
      <c r="BE81" s="350" t="str">
        <f t="shared" si="18"/>
        <v>○</v>
      </c>
    </row>
    <row r="82" spans="1:57" s="284" customFormat="1" ht="12">
      <c r="A82" s="264">
        <v>79</v>
      </c>
      <c r="B82" s="265" t="s">
        <v>553</v>
      </c>
      <c r="C82" s="261" t="s">
        <v>1340</v>
      </c>
      <c r="D82" s="261" t="s">
        <v>191</v>
      </c>
      <c r="E82" s="266" t="s">
        <v>6</v>
      </c>
      <c r="F82" s="266" t="s">
        <v>1256</v>
      </c>
      <c r="G82" s="335" t="s">
        <v>1257</v>
      </c>
      <c r="H82" s="260" t="s">
        <v>190</v>
      </c>
      <c r="I82" s="266" t="s">
        <v>334</v>
      </c>
      <c r="J82" s="268"/>
      <c r="K82" s="268"/>
      <c r="L82" s="261" t="s">
        <v>189</v>
      </c>
      <c r="M82" s="268" t="s">
        <v>189</v>
      </c>
      <c r="N82" s="268" t="s">
        <v>892</v>
      </c>
      <c r="O82" s="269" t="s">
        <v>0</v>
      </c>
      <c r="P82" s="269" t="s">
        <v>0</v>
      </c>
      <c r="Q82" s="269" t="s">
        <v>0</v>
      </c>
      <c r="R82" s="269" t="s">
        <v>0</v>
      </c>
      <c r="S82" s="269" t="s">
        <v>0</v>
      </c>
      <c r="T82" s="269" t="s">
        <v>0</v>
      </c>
      <c r="U82" s="269" t="s">
        <v>0</v>
      </c>
      <c r="V82" s="269" t="s">
        <v>0</v>
      </c>
      <c r="W82" s="269" t="s">
        <v>0</v>
      </c>
      <c r="X82" s="269" t="s">
        <v>0</v>
      </c>
      <c r="Y82" s="269" t="s">
        <v>0</v>
      </c>
      <c r="Z82" s="269" t="s">
        <v>0</v>
      </c>
      <c r="AA82" s="269" t="s">
        <v>0</v>
      </c>
      <c r="AB82" s="269" t="s">
        <v>0</v>
      </c>
      <c r="AC82" s="269" t="s">
        <v>0</v>
      </c>
      <c r="AD82" s="269" t="s">
        <v>0</v>
      </c>
      <c r="AE82" s="269" t="s">
        <v>0</v>
      </c>
      <c r="AF82" s="269" t="s">
        <v>0</v>
      </c>
      <c r="AG82" s="269" t="s">
        <v>0</v>
      </c>
      <c r="AH82" s="269" t="s">
        <v>0</v>
      </c>
      <c r="AI82" s="269" t="s">
        <v>0</v>
      </c>
      <c r="AJ82" s="269" t="s">
        <v>0</v>
      </c>
      <c r="AK82" s="269" t="s">
        <v>0</v>
      </c>
      <c r="AL82" s="269" t="s">
        <v>903</v>
      </c>
      <c r="AM82" s="269" t="s">
        <v>0</v>
      </c>
      <c r="AN82" s="269" t="s">
        <v>0</v>
      </c>
      <c r="AO82" s="285"/>
      <c r="AP82" s="269" t="s">
        <v>3</v>
      </c>
      <c r="AQ82" s="270"/>
      <c r="AR82" s="271" t="s">
        <v>1720</v>
      </c>
      <c r="AS82" s="293" t="s">
        <v>141</v>
      </c>
      <c r="AT82" s="272" t="str">
        <f t="shared" si="19"/>
        <v>×</v>
      </c>
      <c r="AU82" s="272" t="str">
        <f t="shared" si="20"/>
        <v>×</v>
      </c>
      <c r="AV82" s="272" t="str">
        <f t="shared" si="21"/>
        <v>○</v>
      </c>
      <c r="AW82" s="272" t="str">
        <f t="shared" si="24"/>
        <v>×</v>
      </c>
      <c r="AX82" s="272" t="str">
        <f t="shared" si="22"/>
        <v>×</v>
      </c>
      <c r="AY82" s="260" t="s">
        <v>190</v>
      </c>
      <c r="AZ82" s="260"/>
      <c r="BA82" s="287" t="s">
        <v>1719</v>
      </c>
      <c r="BB82" s="293" t="str">
        <f t="shared" si="23"/>
        <v>×</v>
      </c>
      <c r="BD82" s="350" t="str">
        <f t="shared" si="25"/>
        <v>×</v>
      </c>
      <c r="BE82" s="350" t="str">
        <f t="shared" si="18"/>
        <v>○</v>
      </c>
    </row>
    <row r="83" spans="1:57" s="284" customFormat="1" ht="24">
      <c r="A83" s="264">
        <v>80</v>
      </c>
      <c r="B83" s="265" t="s">
        <v>554</v>
      </c>
      <c r="C83" s="261" t="s">
        <v>714</v>
      </c>
      <c r="D83" s="261" t="s">
        <v>75</v>
      </c>
      <c r="E83" s="266" t="s">
        <v>9</v>
      </c>
      <c r="F83" s="266" t="s">
        <v>1186</v>
      </c>
      <c r="G83" s="335" t="s">
        <v>1657</v>
      </c>
      <c r="H83" s="260" t="s">
        <v>1341</v>
      </c>
      <c r="I83" s="266" t="s">
        <v>335</v>
      </c>
      <c r="J83" s="268" t="s">
        <v>1342</v>
      </c>
      <c r="K83" s="268" t="s">
        <v>1343</v>
      </c>
      <c r="L83" s="261" t="s">
        <v>1344</v>
      </c>
      <c r="M83" s="268" t="s">
        <v>1344</v>
      </c>
      <c r="N83" s="268" t="s">
        <v>1478</v>
      </c>
      <c r="O83" s="269" t="s">
        <v>0</v>
      </c>
      <c r="P83" s="269" t="s">
        <v>0</v>
      </c>
      <c r="Q83" s="269" t="s">
        <v>0</v>
      </c>
      <c r="R83" s="269" t="s">
        <v>0</v>
      </c>
      <c r="S83" s="269" t="s">
        <v>0</v>
      </c>
      <c r="T83" s="269" t="s">
        <v>0</v>
      </c>
      <c r="U83" s="269" t="s">
        <v>0</v>
      </c>
      <c r="V83" s="269" t="s">
        <v>0</v>
      </c>
      <c r="W83" s="269" t="s">
        <v>0</v>
      </c>
      <c r="X83" s="269" t="s">
        <v>0</v>
      </c>
      <c r="Y83" s="269" t="s">
        <v>0</v>
      </c>
      <c r="Z83" s="269" t="s">
        <v>0</v>
      </c>
      <c r="AA83" s="269" t="s">
        <v>0</v>
      </c>
      <c r="AB83" s="269" t="s">
        <v>0</v>
      </c>
      <c r="AC83" s="269" t="s">
        <v>0</v>
      </c>
      <c r="AD83" s="269" t="s">
        <v>0</v>
      </c>
      <c r="AE83" s="269" t="s">
        <v>0</v>
      </c>
      <c r="AF83" s="269" t="s">
        <v>0</v>
      </c>
      <c r="AG83" s="269" t="s">
        <v>0</v>
      </c>
      <c r="AH83" s="269" t="s">
        <v>0</v>
      </c>
      <c r="AI83" s="269" t="s">
        <v>903</v>
      </c>
      <c r="AJ83" s="269" t="s">
        <v>0</v>
      </c>
      <c r="AK83" s="269" t="s">
        <v>0</v>
      </c>
      <c r="AL83" s="269" t="s">
        <v>903</v>
      </c>
      <c r="AM83" s="269" t="s">
        <v>0</v>
      </c>
      <c r="AN83" s="269" t="s">
        <v>903</v>
      </c>
      <c r="AO83" s="285"/>
      <c r="AP83" s="269" t="s">
        <v>141</v>
      </c>
      <c r="AQ83" s="288" t="s">
        <v>143</v>
      </c>
      <c r="AR83" s="285" t="s">
        <v>1854</v>
      </c>
      <c r="AS83" s="293" t="s">
        <v>141</v>
      </c>
      <c r="AT83" s="272" t="str">
        <f t="shared" si="19"/>
        <v>○</v>
      </c>
      <c r="AU83" s="272" t="str">
        <f t="shared" si="20"/>
        <v>×</v>
      </c>
      <c r="AV83" s="272" t="str">
        <f t="shared" si="21"/>
        <v>○</v>
      </c>
      <c r="AW83" s="272" t="str">
        <f t="shared" si="24"/>
        <v>○</v>
      </c>
      <c r="AX83" s="272" t="str">
        <f t="shared" si="22"/>
        <v>×</v>
      </c>
      <c r="AY83" s="260" t="s">
        <v>1341</v>
      </c>
      <c r="AZ83" s="260"/>
      <c r="BA83" s="287" t="s">
        <v>1806</v>
      </c>
      <c r="BB83" s="293" t="str">
        <f t="shared" si="23"/>
        <v>×</v>
      </c>
      <c r="BC83" s="284" t="s">
        <v>1937</v>
      </c>
      <c r="BD83" s="350" t="str">
        <f t="shared" si="25"/>
        <v>×</v>
      </c>
      <c r="BE83" s="350" t="str">
        <f t="shared" si="18"/>
        <v>○</v>
      </c>
    </row>
    <row r="84" spans="1:57" s="284" customFormat="1" ht="12">
      <c r="A84" s="264">
        <v>81</v>
      </c>
      <c r="B84" s="265" t="s">
        <v>555</v>
      </c>
      <c r="C84" s="261" t="s">
        <v>715</v>
      </c>
      <c r="D84" s="261" t="s">
        <v>76</v>
      </c>
      <c r="E84" s="266" t="s">
        <v>9</v>
      </c>
      <c r="F84" s="266" t="s">
        <v>1235</v>
      </c>
      <c r="G84" s="335" t="s">
        <v>1669</v>
      </c>
      <c r="H84" s="260" t="s">
        <v>1345</v>
      </c>
      <c r="I84" s="266" t="s">
        <v>336</v>
      </c>
      <c r="J84" s="268"/>
      <c r="K84" s="268"/>
      <c r="L84" s="261" t="s">
        <v>860</v>
      </c>
      <c r="M84" s="268" t="s">
        <v>860</v>
      </c>
      <c r="N84" s="268" t="s">
        <v>861</v>
      </c>
      <c r="O84" s="269" t="s">
        <v>903</v>
      </c>
      <c r="P84" s="269" t="s">
        <v>903</v>
      </c>
      <c r="Q84" s="269" t="s">
        <v>903</v>
      </c>
      <c r="R84" s="269" t="s">
        <v>903</v>
      </c>
      <c r="S84" s="269" t="s">
        <v>903</v>
      </c>
      <c r="T84" s="269" t="s">
        <v>903</v>
      </c>
      <c r="U84" s="269" t="s">
        <v>903</v>
      </c>
      <c r="V84" s="269" t="s">
        <v>903</v>
      </c>
      <c r="W84" s="269" t="s">
        <v>903</v>
      </c>
      <c r="X84" s="269" t="s">
        <v>903</v>
      </c>
      <c r="Y84" s="269" t="s">
        <v>903</v>
      </c>
      <c r="Z84" s="269" t="s">
        <v>903</v>
      </c>
      <c r="AA84" s="269" t="s">
        <v>903</v>
      </c>
      <c r="AB84" s="269" t="s">
        <v>903</v>
      </c>
      <c r="AC84" s="269" t="s">
        <v>903</v>
      </c>
      <c r="AD84" s="269" t="s">
        <v>903</v>
      </c>
      <c r="AE84" s="269" t="s">
        <v>903</v>
      </c>
      <c r="AF84" s="269" t="s">
        <v>903</v>
      </c>
      <c r="AG84" s="269" t="s">
        <v>903</v>
      </c>
      <c r="AH84" s="269" t="s">
        <v>903</v>
      </c>
      <c r="AI84" s="269" t="s">
        <v>0</v>
      </c>
      <c r="AJ84" s="269" t="s">
        <v>0</v>
      </c>
      <c r="AK84" s="269" t="s">
        <v>0</v>
      </c>
      <c r="AL84" s="269" t="s">
        <v>0</v>
      </c>
      <c r="AM84" s="269" t="s">
        <v>0</v>
      </c>
      <c r="AN84" s="269" t="s">
        <v>0</v>
      </c>
      <c r="AO84" s="285"/>
      <c r="AP84" s="269" t="s">
        <v>3</v>
      </c>
      <c r="AQ84" s="270"/>
      <c r="AR84" s="271" t="s">
        <v>1855</v>
      </c>
      <c r="AS84" s="293" t="s">
        <v>141</v>
      </c>
      <c r="AT84" s="272" t="str">
        <f t="shared" si="19"/>
        <v>○</v>
      </c>
      <c r="AU84" s="272" t="str">
        <f t="shared" si="20"/>
        <v>○</v>
      </c>
      <c r="AV84" s="272" t="str">
        <f t="shared" si="21"/>
        <v>×</v>
      </c>
      <c r="AW84" s="272" t="str">
        <f t="shared" si="24"/>
        <v>×</v>
      </c>
      <c r="AX84" s="272" t="str">
        <f t="shared" si="22"/>
        <v>○</v>
      </c>
      <c r="AY84" s="260" t="s">
        <v>1345</v>
      </c>
      <c r="AZ84" s="260"/>
      <c r="BA84" s="287" t="s">
        <v>1820</v>
      </c>
      <c r="BB84" s="293" t="str">
        <f t="shared" si="23"/>
        <v>×</v>
      </c>
      <c r="BD84" s="350" t="str">
        <f t="shared" si="25"/>
        <v>○</v>
      </c>
      <c r="BE84" s="350" t="str">
        <f t="shared" si="18"/>
        <v>×</v>
      </c>
    </row>
    <row r="85" spans="1:57" s="284" customFormat="1" ht="36">
      <c r="A85" s="264">
        <v>82</v>
      </c>
      <c r="B85" s="265" t="s">
        <v>556</v>
      </c>
      <c r="C85" s="261" t="s">
        <v>188</v>
      </c>
      <c r="D85" s="261" t="s">
        <v>103</v>
      </c>
      <c r="E85" s="266" t="s">
        <v>8</v>
      </c>
      <c r="F85" s="266" t="s">
        <v>1346</v>
      </c>
      <c r="G85" s="335" t="s">
        <v>1689</v>
      </c>
      <c r="H85" s="260" t="s">
        <v>187</v>
      </c>
      <c r="I85" s="266" t="s">
        <v>337</v>
      </c>
      <c r="J85" s="268"/>
      <c r="K85" s="268"/>
      <c r="L85" s="261" t="s">
        <v>186</v>
      </c>
      <c r="M85" s="268" t="s">
        <v>186</v>
      </c>
      <c r="N85" s="268" t="s">
        <v>1479</v>
      </c>
      <c r="O85" s="269" t="s">
        <v>0</v>
      </c>
      <c r="P85" s="269" t="s">
        <v>0</v>
      </c>
      <c r="Q85" s="269" t="s">
        <v>0</v>
      </c>
      <c r="R85" s="269" t="s">
        <v>0</v>
      </c>
      <c r="S85" s="269" t="s">
        <v>0</v>
      </c>
      <c r="T85" s="269" t="s">
        <v>0</v>
      </c>
      <c r="U85" s="269" t="s">
        <v>0</v>
      </c>
      <c r="V85" s="269" t="s">
        <v>0</v>
      </c>
      <c r="W85" s="269" t="s">
        <v>0</v>
      </c>
      <c r="X85" s="269" t="s">
        <v>0</v>
      </c>
      <c r="Y85" s="269" t="s">
        <v>0</v>
      </c>
      <c r="Z85" s="269" t="s">
        <v>0</v>
      </c>
      <c r="AA85" s="269" t="s">
        <v>0</v>
      </c>
      <c r="AB85" s="269" t="s">
        <v>0</v>
      </c>
      <c r="AC85" s="269" t="s">
        <v>0</v>
      </c>
      <c r="AD85" s="269" t="s">
        <v>0</v>
      </c>
      <c r="AE85" s="269" t="s">
        <v>0</v>
      </c>
      <c r="AF85" s="269" t="s">
        <v>0</v>
      </c>
      <c r="AG85" s="269" t="s">
        <v>0</v>
      </c>
      <c r="AH85" s="269" t="s">
        <v>903</v>
      </c>
      <c r="AI85" s="269" t="s">
        <v>903</v>
      </c>
      <c r="AJ85" s="269" t="s">
        <v>0</v>
      </c>
      <c r="AK85" s="269" t="s">
        <v>903</v>
      </c>
      <c r="AL85" s="269" t="s">
        <v>903</v>
      </c>
      <c r="AM85" s="269" t="s">
        <v>0</v>
      </c>
      <c r="AN85" s="269" t="s">
        <v>903</v>
      </c>
      <c r="AO85" s="285" t="s">
        <v>264</v>
      </c>
      <c r="AP85" s="269" t="s">
        <v>141</v>
      </c>
      <c r="AQ85" s="270" t="s">
        <v>1563</v>
      </c>
      <c r="AR85" s="271" t="s">
        <v>1564</v>
      </c>
      <c r="AS85" s="293" t="s">
        <v>141</v>
      </c>
      <c r="AT85" s="272" t="str">
        <f t="shared" si="19"/>
        <v>○</v>
      </c>
      <c r="AU85" s="272" t="str">
        <f t="shared" si="20"/>
        <v>×</v>
      </c>
      <c r="AV85" s="272" t="str">
        <f t="shared" si="21"/>
        <v>○</v>
      </c>
      <c r="AW85" s="272" t="str">
        <f t="shared" si="24"/>
        <v>○</v>
      </c>
      <c r="AX85" s="272" t="str">
        <f t="shared" si="22"/>
        <v>×</v>
      </c>
      <c r="AY85" s="260" t="s">
        <v>187</v>
      </c>
      <c r="AZ85" s="260"/>
      <c r="BA85" s="287" t="s">
        <v>1795</v>
      </c>
      <c r="BB85" s="293" t="str">
        <f t="shared" si="23"/>
        <v>○</v>
      </c>
      <c r="BC85" s="284" t="s">
        <v>1939</v>
      </c>
      <c r="BD85" s="350" t="str">
        <f t="shared" si="25"/>
        <v>×</v>
      </c>
      <c r="BE85" s="350" t="str">
        <f t="shared" si="18"/>
        <v>○</v>
      </c>
    </row>
    <row r="86" spans="1:57" s="284" customFormat="1" ht="48">
      <c r="A86" s="264">
        <v>83</v>
      </c>
      <c r="B86" s="265" t="s">
        <v>557</v>
      </c>
      <c r="C86" s="261" t="s">
        <v>716</v>
      </c>
      <c r="D86" s="261" t="s">
        <v>717</v>
      </c>
      <c r="E86" s="266" t="s">
        <v>9</v>
      </c>
      <c r="F86" s="266" t="s">
        <v>1347</v>
      </c>
      <c r="G86" s="335" t="s">
        <v>1378</v>
      </c>
      <c r="H86" s="260" t="s">
        <v>1348</v>
      </c>
      <c r="I86" s="266" t="s">
        <v>1349</v>
      </c>
      <c r="J86" s="268"/>
      <c r="K86" s="268"/>
      <c r="L86" s="261" t="s">
        <v>862</v>
      </c>
      <c r="M86" s="268" t="s">
        <v>862</v>
      </c>
      <c r="N86" s="268" t="s">
        <v>863</v>
      </c>
      <c r="O86" s="269" t="s">
        <v>0</v>
      </c>
      <c r="P86" s="269" t="s">
        <v>0</v>
      </c>
      <c r="Q86" s="269" t="s">
        <v>0</v>
      </c>
      <c r="R86" s="269" t="s">
        <v>0</v>
      </c>
      <c r="S86" s="269" t="s">
        <v>0</v>
      </c>
      <c r="T86" s="269" t="s">
        <v>0</v>
      </c>
      <c r="U86" s="269" t="s">
        <v>0</v>
      </c>
      <c r="V86" s="269" t="s">
        <v>0</v>
      </c>
      <c r="W86" s="269" t="s">
        <v>0</v>
      </c>
      <c r="X86" s="269" t="s">
        <v>0</v>
      </c>
      <c r="Y86" s="269" t="s">
        <v>0</v>
      </c>
      <c r="Z86" s="269" t="s">
        <v>0</v>
      </c>
      <c r="AA86" s="269" t="s">
        <v>0</v>
      </c>
      <c r="AB86" s="269" t="s">
        <v>0</v>
      </c>
      <c r="AC86" s="269" t="s">
        <v>903</v>
      </c>
      <c r="AD86" s="269" t="s">
        <v>0</v>
      </c>
      <c r="AE86" s="269" t="s">
        <v>903</v>
      </c>
      <c r="AF86" s="269" t="s">
        <v>903</v>
      </c>
      <c r="AG86" s="269" t="s">
        <v>0</v>
      </c>
      <c r="AH86" s="269" t="s">
        <v>0</v>
      </c>
      <c r="AI86" s="269" t="s">
        <v>0</v>
      </c>
      <c r="AJ86" s="269" t="s">
        <v>0</v>
      </c>
      <c r="AK86" s="269" t="s">
        <v>0</v>
      </c>
      <c r="AL86" s="269" t="s">
        <v>903</v>
      </c>
      <c r="AM86" s="269" t="s">
        <v>0</v>
      </c>
      <c r="AN86" s="269" t="s">
        <v>0</v>
      </c>
      <c r="AO86" s="285" t="s">
        <v>1540</v>
      </c>
      <c r="AP86" s="269" t="s">
        <v>3</v>
      </c>
      <c r="AQ86" s="270"/>
      <c r="AR86" s="271" t="s">
        <v>1856</v>
      </c>
      <c r="AS86" s="293" t="s">
        <v>141</v>
      </c>
      <c r="AT86" s="272" t="str">
        <f t="shared" si="19"/>
        <v>○</v>
      </c>
      <c r="AU86" s="272" t="str">
        <f t="shared" si="20"/>
        <v>×</v>
      </c>
      <c r="AV86" s="272" t="str">
        <f t="shared" si="21"/>
        <v>○</v>
      </c>
      <c r="AW86" s="272" t="str">
        <f t="shared" si="24"/>
        <v>×</v>
      </c>
      <c r="AX86" s="272" t="str">
        <f t="shared" si="22"/>
        <v>○</v>
      </c>
      <c r="AY86" s="260" t="s">
        <v>1348</v>
      </c>
      <c r="AZ86" s="260"/>
      <c r="BA86" s="287" t="s">
        <v>1857</v>
      </c>
      <c r="BB86" s="293" t="str">
        <f t="shared" si="23"/>
        <v>×</v>
      </c>
      <c r="BD86" s="350" t="str">
        <f t="shared" si="25"/>
        <v>○</v>
      </c>
      <c r="BE86" s="350" t="str">
        <f t="shared" si="18"/>
        <v>○</v>
      </c>
    </row>
    <row r="87" spans="1:57" s="284" customFormat="1" ht="48">
      <c r="A87" s="264">
        <v>84</v>
      </c>
      <c r="B87" s="265" t="s">
        <v>940</v>
      </c>
      <c r="C87" s="261" t="s">
        <v>678</v>
      </c>
      <c r="D87" s="261" t="s">
        <v>1350</v>
      </c>
      <c r="E87" s="266" t="s">
        <v>10</v>
      </c>
      <c r="F87" s="266" t="s">
        <v>1351</v>
      </c>
      <c r="G87" s="335" t="s">
        <v>1334</v>
      </c>
      <c r="H87" s="260" t="s">
        <v>1352</v>
      </c>
      <c r="I87" s="266" t="s">
        <v>768</v>
      </c>
      <c r="J87" s="268"/>
      <c r="K87" s="268"/>
      <c r="L87" s="261" t="s">
        <v>185</v>
      </c>
      <c r="M87" s="268" t="s">
        <v>185</v>
      </c>
      <c r="N87" s="268" t="s">
        <v>1480</v>
      </c>
      <c r="O87" s="269" t="s">
        <v>0</v>
      </c>
      <c r="P87" s="269" t="s">
        <v>0</v>
      </c>
      <c r="Q87" s="269" t="s">
        <v>0</v>
      </c>
      <c r="R87" s="269" t="s">
        <v>0</v>
      </c>
      <c r="S87" s="269" t="s">
        <v>0</v>
      </c>
      <c r="T87" s="269" t="s">
        <v>0</v>
      </c>
      <c r="U87" s="269" t="s">
        <v>0</v>
      </c>
      <c r="V87" s="269" t="s">
        <v>0</v>
      </c>
      <c r="W87" s="269" t="s">
        <v>0</v>
      </c>
      <c r="X87" s="269" t="s">
        <v>0</v>
      </c>
      <c r="Y87" s="269" t="s">
        <v>0</v>
      </c>
      <c r="Z87" s="269" t="s">
        <v>0</v>
      </c>
      <c r="AA87" s="269" t="s">
        <v>0</v>
      </c>
      <c r="AB87" s="269" t="s">
        <v>0</v>
      </c>
      <c r="AC87" s="269" t="s">
        <v>903</v>
      </c>
      <c r="AD87" s="269" t="s">
        <v>0</v>
      </c>
      <c r="AE87" s="269" t="s">
        <v>0</v>
      </c>
      <c r="AF87" s="269" t="s">
        <v>0</v>
      </c>
      <c r="AG87" s="269" t="s">
        <v>0</v>
      </c>
      <c r="AH87" s="269" t="s">
        <v>0</v>
      </c>
      <c r="AI87" s="269" t="s">
        <v>903</v>
      </c>
      <c r="AJ87" s="269" t="s">
        <v>903</v>
      </c>
      <c r="AK87" s="269" t="s">
        <v>903</v>
      </c>
      <c r="AL87" s="269" t="s">
        <v>903</v>
      </c>
      <c r="AM87" s="269" t="s">
        <v>903</v>
      </c>
      <c r="AN87" s="269" t="s">
        <v>903</v>
      </c>
      <c r="AO87" s="285" t="s">
        <v>1541</v>
      </c>
      <c r="AP87" s="269" t="s">
        <v>141</v>
      </c>
      <c r="AQ87" s="270" t="s">
        <v>143</v>
      </c>
      <c r="AR87" s="271" t="s">
        <v>1565</v>
      </c>
      <c r="AS87" s="293" t="s">
        <v>141</v>
      </c>
      <c r="AT87" s="272" t="str">
        <f t="shared" si="19"/>
        <v>○</v>
      </c>
      <c r="AU87" s="272" t="str">
        <f t="shared" si="20"/>
        <v>×</v>
      </c>
      <c r="AV87" s="272" t="str">
        <f t="shared" si="21"/>
        <v>○</v>
      </c>
      <c r="AW87" s="272" t="str">
        <f t="shared" si="24"/>
        <v>○</v>
      </c>
      <c r="AX87" s="272" t="str">
        <f t="shared" si="22"/>
        <v>×</v>
      </c>
      <c r="AY87" s="260" t="s">
        <v>1593</v>
      </c>
      <c r="AZ87" s="260" t="s">
        <v>1594</v>
      </c>
      <c r="BA87" s="287" t="s">
        <v>1751</v>
      </c>
      <c r="BB87" s="293" t="str">
        <f t="shared" si="23"/>
        <v>○</v>
      </c>
      <c r="BC87" s="284" t="s">
        <v>1937</v>
      </c>
      <c r="BD87" s="350" t="str">
        <f t="shared" si="25"/>
        <v>○</v>
      </c>
      <c r="BE87" s="350" t="str">
        <f t="shared" si="18"/>
        <v>○</v>
      </c>
    </row>
    <row r="88" spans="1:57" s="284" customFormat="1" ht="36">
      <c r="A88" s="264">
        <v>85</v>
      </c>
      <c r="B88" s="265" t="s">
        <v>558</v>
      </c>
      <c r="C88" s="261" t="s">
        <v>718</v>
      </c>
      <c r="D88" s="261" t="s">
        <v>77</v>
      </c>
      <c r="E88" s="266" t="s">
        <v>9</v>
      </c>
      <c r="F88" s="266" t="s">
        <v>1353</v>
      </c>
      <c r="G88" s="335" t="s">
        <v>1690</v>
      </c>
      <c r="H88" s="260" t="s">
        <v>184</v>
      </c>
      <c r="I88" s="266" t="s">
        <v>338</v>
      </c>
      <c r="J88" s="268"/>
      <c r="K88" s="268"/>
      <c r="L88" s="261" t="s">
        <v>183</v>
      </c>
      <c r="M88" s="268" t="s">
        <v>183</v>
      </c>
      <c r="N88" s="268" t="s">
        <v>864</v>
      </c>
      <c r="O88" s="269" t="s">
        <v>0</v>
      </c>
      <c r="P88" s="269" t="s">
        <v>0</v>
      </c>
      <c r="Q88" s="269" t="s">
        <v>0</v>
      </c>
      <c r="R88" s="269" t="s">
        <v>0</v>
      </c>
      <c r="S88" s="269" t="s">
        <v>0</v>
      </c>
      <c r="T88" s="269" t="s">
        <v>0</v>
      </c>
      <c r="U88" s="269" t="s">
        <v>0</v>
      </c>
      <c r="V88" s="269" t="s">
        <v>0</v>
      </c>
      <c r="W88" s="269" t="s">
        <v>0</v>
      </c>
      <c r="X88" s="269" t="s">
        <v>0</v>
      </c>
      <c r="Y88" s="269" t="s">
        <v>0</v>
      </c>
      <c r="Z88" s="269" t="s">
        <v>0</v>
      </c>
      <c r="AA88" s="269" t="s">
        <v>0</v>
      </c>
      <c r="AB88" s="269" t="s">
        <v>0</v>
      </c>
      <c r="AC88" s="269" t="s">
        <v>0</v>
      </c>
      <c r="AD88" s="269" t="s">
        <v>0</v>
      </c>
      <c r="AE88" s="269" t="s">
        <v>903</v>
      </c>
      <c r="AF88" s="269" t="s">
        <v>0</v>
      </c>
      <c r="AG88" s="269" t="s">
        <v>0</v>
      </c>
      <c r="AH88" s="269" t="s">
        <v>0</v>
      </c>
      <c r="AI88" s="269" t="s">
        <v>903</v>
      </c>
      <c r="AJ88" s="269" t="s">
        <v>903</v>
      </c>
      <c r="AK88" s="269" t="s">
        <v>903</v>
      </c>
      <c r="AL88" s="269" t="s">
        <v>903</v>
      </c>
      <c r="AM88" s="269" t="s">
        <v>903</v>
      </c>
      <c r="AN88" s="269" t="s">
        <v>903</v>
      </c>
      <c r="AO88" s="285" t="s">
        <v>264</v>
      </c>
      <c r="AP88" s="269" t="s">
        <v>141</v>
      </c>
      <c r="AQ88" s="270" t="s">
        <v>143</v>
      </c>
      <c r="AR88" s="271" t="s">
        <v>1858</v>
      </c>
      <c r="AS88" s="293" t="s">
        <v>141</v>
      </c>
      <c r="AT88" s="272" t="str">
        <f t="shared" si="19"/>
        <v>○</v>
      </c>
      <c r="AU88" s="272" t="str">
        <f t="shared" si="20"/>
        <v>×</v>
      </c>
      <c r="AV88" s="272" t="str">
        <f t="shared" si="21"/>
        <v>○</v>
      </c>
      <c r="AW88" s="272" t="str">
        <f t="shared" si="24"/>
        <v>○</v>
      </c>
      <c r="AX88" s="272" t="str">
        <f t="shared" si="22"/>
        <v>○</v>
      </c>
      <c r="AY88" s="260" t="s">
        <v>184</v>
      </c>
      <c r="AZ88" s="260"/>
      <c r="BA88" s="287" t="s">
        <v>1859</v>
      </c>
      <c r="BB88" s="293" t="str">
        <f t="shared" si="23"/>
        <v>○</v>
      </c>
      <c r="BC88" s="284" t="s">
        <v>1937</v>
      </c>
      <c r="BD88" s="350" t="str">
        <f t="shared" si="25"/>
        <v>×</v>
      </c>
      <c r="BE88" s="350" t="str">
        <f t="shared" si="18"/>
        <v>○</v>
      </c>
    </row>
    <row r="89" spans="1:57" s="284" customFormat="1" ht="48">
      <c r="A89" s="264">
        <v>86</v>
      </c>
      <c r="B89" s="265" t="s">
        <v>559</v>
      </c>
      <c r="C89" s="261" t="s">
        <v>679</v>
      </c>
      <c r="D89" s="261" t="s">
        <v>32</v>
      </c>
      <c r="E89" s="266" t="s">
        <v>10</v>
      </c>
      <c r="F89" s="266" t="s">
        <v>1351</v>
      </c>
      <c r="G89" s="335" t="s">
        <v>2028</v>
      </c>
      <c r="H89" s="260" t="s">
        <v>1354</v>
      </c>
      <c r="I89" s="266" t="s">
        <v>339</v>
      </c>
      <c r="J89" s="268"/>
      <c r="K89" s="268"/>
      <c r="L89" s="261" t="s">
        <v>1355</v>
      </c>
      <c r="M89" s="268" t="s">
        <v>1355</v>
      </c>
      <c r="N89" s="268" t="s">
        <v>1481</v>
      </c>
      <c r="O89" s="269" t="s">
        <v>0</v>
      </c>
      <c r="P89" s="269" t="s">
        <v>0</v>
      </c>
      <c r="Q89" s="269" t="s">
        <v>0</v>
      </c>
      <c r="R89" s="269" t="s">
        <v>0</v>
      </c>
      <c r="S89" s="269" t="s">
        <v>0</v>
      </c>
      <c r="T89" s="269" t="s">
        <v>0</v>
      </c>
      <c r="U89" s="269" t="s">
        <v>0</v>
      </c>
      <c r="V89" s="269" t="s">
        <v>0</v>
      </c>
      <c r="W89" s="269" t="s">
        <v>0</v>
      </c>
      <c r="X89" s="269" t="s">
        <v>0</v>
      </c>
      <c r="Y89" s="269" t="s">
        <v>0</v>
      </c>
      <c r="Z89" s="269" t="s">
        <v>0</v>
      </c>
      <c r="AA89" s="269" t="s">
        <v>0</v>
      </c>
      <c r="AB89" s="269" t="s">
        <v>0</v>
      </c>
      <c r="AC89" s="269" t="s">
        <v>0</v>
      </c>
      <c r="AD89" s="269" t="s">
        <v>0</v>
      </c>
      <c r="AE89" s="269" t="s">
        <v>903</v>
      </c>
      <c r="AF89" s="269" t="s">
        <v>0</v>
      </c>
      <c r="AG89" s="269" t="s">
        <v>0</v>
      </c>
      <c r="AH89" s="269" t="s">
        <v>0</v>
      </c>
      <c r="AI89" s="269" t="s">
        <v>903</v>
      </c>
      <c r="AJ89" s="269" t="s">
        <v>903</v>
      </c>
      <c r="AK89" s="269" t="s">
        <v>903</v>
      </c>
      <c r="AL89" s="269" t="s">
        <v>903</v>
      </c>
      <c r="AM89" s="269" t="s">
        <v>0</v>
      </c>
      <c r="AN89" s="269" t="s">
        <v>903</v>
      </c>
      <c r="AO89" s="285" t="s">
        <v>1542</v>
      </c>
      <c r="AP89" s="269" t="s">
        <v>141</v>
      </c>
      <c r="AQ89" s="270" t="s">
        <v>143</v>
      </c>
      <c r="AR89" s="271" t="s">
        <v>1752</v>
      </c>
      <c r="AS89" s="293" t="s">
        <v>141</v>
      </c>
      <c r="AT89" s="272" t="str">
        <f t="shared" si="19"/>
        <v>○</v>
      </c>
      <c r="AU89" s="272" t="str">
        <f t="shared" si="20"/>
        <v>×</v>
      </c>
      <c r="AV89" s="272" t="str">
        <f t="shared" si="21"/>
        <v>○</v>
      </c>
      <c r="AW89" s="272" t="str">
        <f t="shared" si="24"/>
        <v>○</v>
      </c>
      <c r="AX89" s="272" t="str">
        <f t="shared" si="22"/>
        <v>○</v>
      </c>
      <c r="AY89" s="260" t="s">
        <v>1595</v>
      </c>
      <c r="AZ89" s="260" t="s">
        <v>1596</v>
      </c>
      <c r="BA89" s="287" t="s">
        <v>1751</v>
      </c>
      <c r="BB89" s="293" t="str">
        <f t="shared" si="23"/>
        <v>○</v>
      </c>
      <c r="BC89" s="284" t="s">
        <v>1937</v>
      </c>
      <c r="BD89" s="350" t="str">
        <f t="shared" si="25"/>
        <v>×</v>
      </c>
      <c r="BE89" s="350" t="str">
        <f t="shared" si="18"/>
        <v>○</v>
      </c>
    </row>
    <row r="90" spans="1:57" s="284" customFormat="1" ht="48">
      <c r="A90" s="264">
        <v>87</v>
      </c>
      <c r="B90" s="265" t="s">
        <v>560</v>
      </c>
      <c r="C90" s="261" t="s">
        <v>719</v>
      </c>
      <c r="D90" s="261" t="s">
        <v>720</v>
      </c>
      <c r="E90" s="266" t="s">
        <v>9</v>
      </c>
      <c r="F90" s="266" t="s">
        <v>1186</v>
      </c>
      <c r="G90" s="335" t="s">
        <v>1657</v>
      </c>
      <c r="H90" s="260" t="s">
        <v>1356</v>
      </c>
      <c r="I90" s="266" t="s">
        <v>415</v>
      </c>
      <c r="J90" s="268"/>
      <c r="K90" s="268"/>
      <c r="L90" s="261" t="s">
        <v>1357</v>
      </c>
      <c r="M90" s="268" t="s">
        <v>1357</v>
      </c>
      <c r="N90" s="268" t="s">
        <v>1482</v>
      </c>
      <c r="O90" s="269" t="s">
        <v>0</v>
      </c>
      <c r="P90" s="269" t="s">
        <v>0</v>
      </c>
      <c r="Q90" s="269" t="s">
        <v>0</v>
      </c>
      <c r="R90" s="269" t="s">
        <v>0</v>
      </c>
      <c r="S90" s="269" t="s">
        <v>0</v>
      </c>
      <c r="T90" s="269" t="s">
        <v>0</v>
      </c>
      <c r="U90" s="269" t="s">
        <v>0</v>
      </c>
      <c r="V90" s="269" t="s">
        <v>0</v>
      </c>
      <c r="W90" s="269" t="s">
        <v>0</v>
      </c>
      <c r="X90" s="269" t="s">
        <v>0</v>
      </c>
      <c r="Y90" s="269" t="s">
        <v>0</v>
      </c>
      <c r="Z90" s="269" t="s">
        <v>0</v>
      </c>
      <c r="AA90" s="269" t="s">
        <v>0</v>
      </c>
      <c r="AB90" s="269" t="s">
        <v>0</v>
      </c>
      <c r="AC90" s="269" t="s">
        <v>903</v>
      </c>
      <c r="AD90" s="269" t="s">
        <v>0</v>
      </c>
      <c r="AE90" s="269" t="s">
        <v>0</v>
      </c>
      <c r="AF90" s="269" t="s">
        <v>0</v>
      </c>
      <c r="AG90" s="269" t="s">
        <v>0</v>
      </c>
      <c r="AH90" s="269" t="s">
        <v>0</v>
      </c>
      <c r="AI90" s="269" t="s">
        <v>903</v>
      </c>
      <c r="AJ90" s="269" t="s">
        <v>0</v>
      </c>
      <c r="AK90" s="269" t="s">
        <v>903</v>
      </c>
      <c r="AL90" s="269" t="s">
        <v>903</v>
      </c>
      <c r="AM90" s="269" t="s">
        <v>903</v>
      </c>
      <c r="AN90" s="269" t="s">
        <v>903</v>
      </c>
      <c r="AO90" s="285"/>
      <c r="AP90" s="269" t="s">
        <v>141</v>
      </c>
      <c r="AQ90" s="270" t="s">
        <v>143</v>
      </c>
      <c r="AR90" s="271" t="s">
        <v>1860</v>
      </c>
      <c r="AS90" s="293" t="s">
        <v>3</v>
      </c>
      <c r="AT90" s="272" t="str">
        <f t="shared" si="19"/>
        <v>○</v>
      </c>
      <c r="AU90" s="272" t="str">
        <f t="shared" si="20"/>
        <v>×</v>
      </c>
      <c r="AV90" s="272" t="str">
        <f t="shared" si="21"/>
        <v>○</v>
      </c>
      <c r="AW90" s="272" t="str">
        <f t="shared" si="24"/>
        <v>○</v>
      </c>
      <c r="AX90" s="272" t="str">
        <f t="shared" si="22"/>
        <v>×</v>
      </c>
      <c r="AY90" s="260" t="s">
        <v>921</v>
      </c>
      <c r="AZ90" s="260" t="s">
        <v>926</v>
      </c>
      <c r="BA90" s="287" t="s">
        <v>1806</v>
      </c>
      <c r="BB90" s="293" t="str">
        <f t="shared" si="23"/>
        <v>○</v>
      </c>
      <c r="BC90" s="284" t="s">
        <v>1937</v>
      </c>
      <c r="BD90" s="350" t="str">
        <f t="shared" si="25"/>
        <v>○</v>
      </c>
      <c r="BE90" s="350" t="str">
        <f t="shared" si="18"/>
        <v>○</v>
      </c>
    </row>
    <row r="91" spans="1:57" s="284" customFormat="1" ht="36">
      <c r="A91" s="264">
        <v>88</v>
      </c>
      <c r="B91" s="265" t="s">
        <v>561</v>
      </c>
      <c r="C91" s="261" t="s">
        <v>1358</v>
      </c>
      <c r="D91" s="261" t="s">
        <v>78</v>
      </c>
      <c r="E91" s="266" t="s">
        <v>9</v>
      </c>
      <c r="F91" s="266" t="s">
        <v>1205</v>
      </c>
      <c r="G91" s="335" t="s">
        <v>1359</v>
      </c>
      <c r="H91" s="260" t="s">
        <v>392</v>
      </c>
      <c r="I91" s="266" t="s">
        <v>1360</v>
      </c>
      <c r="J91" s="268"/>
      <c r="K91" s="268"/>
      <c r="L91" s="261"/>
      <c r="M91" s="268"/>
      <c r="N91" s="268" t="s">
        <v>1459</v>
      </c>
      <c r="O91" s="269" t="s">
        <v>0</v>
      </c>
      <c r="P91" s="269" t="s">
        <v>0</v>
      </c>
      <c r="Q91" s="269" t="s">
        <v>0</v>
      </c>
      <c r="R91" s="269" t="s">
        <v>0</v>
      </c>
      <c r="S91" s="269" t="s">
        <v>0</v>
      </c>
      <c r="T91" s="269" t="s">
        <v>0</v>
      </c>
      <c r="U91" s="269" t="s">
        <v>0</v>
      </c>
      <c r="V91" s="269" t="s">
        <v>0</v>
      </c>
      <c r="W91" s="269" t="s">
        <v>0</v>
      </c>
      <c r="X91" s="269" t="s">
        <v>0</v>
      </c>
      <c r="Y91" s="269" t="s">
        <v>0</v>
      </c>
      <c r="Z91" s="269" t="s">
        <v>0</v>
      </c>
      <c r="AA91" s="269" t="s">
        <v>0</v>
      </c>
      <c r="AB91" s="269" t="s">
        <v>0</v>
      </c>
      <c r="AC91" s="269" t="s">
        <v>0</v>
      </c>
      <c r="AD91" s="269" t="s">
        <v>0</v>
      </c>
      <c r="AE91" s="269" t="s">
        <v>0</v>
      </c>
      <c r="AF91" s="269" t="s">
        <v>0</v>
      </c>
      <c r="AG91" s="269" t="s">
        <v>0</v>
      </c>
      <c r="AH91" s="269" t="s">
        <v>0</v>
      </c>
      <c r="AI91" s="269" t="s">
        <v>903</v>
      </c>
      <c r="AJ91" s="269" t="s">
        <v>0</v>
      </c>
      <c r="AK91" s="269" t="s">
        <v>903</v>
      </c>
      <c r="AL91" s="269" t="s">
        <v>903</v>
      </c>
      <c r="AM91" s="269" t="s">
        <v>0</v>
      </c>
      <c r="AN91" s="269" t="s">
        <v>0</v>
      </c>
      <c r="AO91" s="285" t="s">
        <v>264</v>
      </c>
      <c r="AP91" s="269" t="s">
        <v>3</v>
      </c>
      <c r="AQ91" s="270"/>
      <c r="AR91" s="271" t="s">
        <v>1861</v>
      </c>
      <c r="AS91" s="293" t="s">
        <v>141</v>
      </c>
      <c r="AT91" s="272" t="str">
        <f t="shared" si="19"/>
        <v>○</v>
      </c>
      <c r="AU91" s="272" t="str">
        <f t="shared" si="20"/>
        <v>×</v>
      </c>
      <c r="AV91" s="272" t="str">
        <f t="shared" si="21"/>
        <v>○</v>
      </c>
      <c r="AW91" s="272" t="str">
        <f t="shared" si="24"/>
        <v>×</v>
      </c>
      <c r="AX91" s="272" t="str">
        <f t="shared" si="22"/>
        <v>×</v>
      </c>
      <c r="AY91" s="260" t="s">
        <v>392</v>
      </c>
      <c r="AZ91" s="260"/>
      <c r="BA91" s="287" t="s">
        <v>1810</v>
      </c>
      <c r="BB91" s="293" t="str">
        <f t="shared" si="23"/>
        <v>○</v>
      </c>
      <c r="BD91" s="350" t="str">
        <f t="shared" si="25"/>
        <v>×</v>
      </c>
      <c r="BE91" s="350" t="str">
        <f t="shared" si="18"/>
        <v>○</v>
      </c>
    </row>
    <row r="92" spans="1:57" s="284" customFormat="1" ht="72">
      <c r="A92" s="264">
        <v>89</v>
      </c>
      <c r="B92" s="265" t="s">
        <v>562</v>
      </c>
      <c r="C92" s="261" t="s">
        <v>1361</v>
      </c>
      <c r="D92" s="261" t="s">
        <v>680</v>
      </c>
      <c r="E92" s="266" t="s">
        <v>10</v>
      </c>
      <c r="F92" s="266" t="s">
        <v>1184</v>
      </c>
      <c r="G92" s="335" t="s">
        <v>1655</v>
      </c>
      <c r="H92" s="260" t="s">
        <v>1362</v>
      </c>
      <c r="I92" s="266" t="s">
        <v>340</v>
      </c>
      <c r="J92" s="268"/>
      <c r="K92" s="268"/>
      <c r="L92" s="261"/>
      <c r="M92" s="268"/>
      <c r="N92" s="268" t="s">
        <v>1483</v>
      </c>
      <c r="O92" s="269" t="s">
        <v>0</v>
      </c>
      <c r="P92" s="269" t="s">
        <v>0</v>
      </c>
      <c r="Q92" s="269" t="s">
        <v>0</v>
      </c>
      <c r="R92" s="269" t="s">
        <v>0</v>
      </c>
      <c r="S92" s="269" t="s">
        <v>0</v>
      </c>
      <c r="T92" s="269" t="s">
        <v>0</v>
      </c>
      <c r="U92" s="269" t="s">
        <v>0</v>
      </c>
      <c r="V92" s="269" t="s">
        <v>0</v>
      </c>
      <c r="W92" s="269" t="s">
        <v>0</v>
      </c>
      <c r="X92" s="269" t="s">
        <v>0</v>
      </c>
      <c r="Y92" s="269" t="s">
        <v>0</v>
      </c>
      <c r="Z92" s="269" t="s">
        <v>0</v>
      </c>
      <c r="AA92" s="269" t="s">
        <v>0</v>
      </c>
      <c r="AB92" s="269" t="s">
        <v>0</v>
      </c>
      <c r="AC92" s="269" t="s">
        <v>0</v>
      </c>
      <c r="AD92" s="269" t="s">
        <v>0</v>
      </c>
      <c r="AE92" s="332" t="s">
        <v>903</v>
      </c>
      <c r="AF92" s="332" t="s">
        <v>0</v>
      </c>
      <c r="AG92" s="332" t="s">
        <v>903</v>
      </c>
      <c r="AH92" s="269" t="s">
        <v>0</v>
      </c>
      <c r="AI92" s="269" t="s">
        <v>903</v>
      </c>
      <c r="AJ92" s="269" t="s">
        <v>903</v>
      </c>
      <c r="AK92" s="269" t="s">
        <v>903</v>
      </c>
      <c r="AL92" s="269" t="s">
        <v>903</v>
      </c>
      <c r="AM92" s="269" t="s">
        <v>903</v>
      </c>
      <c r="AN92" s="269" t="s">
        <v>903</v>
      </c>
      <c r="AO92" s="331" t="s">
        <v>1708</v>
      </c>
      <c r="AP92" s="269" t="s">
        <v>3</v>
      </c>
      <c r="AQ92" s="270"/>
      <c r="AR92" s="271" t="s">
        <v>1753</v>
      </c>
      <c r="AS92" s="293" t="s">
        <v>141</v>
      </c>
      <c r="AT92" s="272" t="str">
        <f t="shared" si="19"/>
        <v>○</v>
      </c>
      <c r="AU92" s="272" t="str">
        <f t="shared" si="20"/>
        <v>○</v>
      </c>
      <c r="AV92" s="272" t="str">
        <f t="shared" si="21"/>
        <v>○</v>
      </c>
      <c r="AW92" s="272" t="str">
        <f t="shared" si="24"/>
        <v>○</v>
      </c>
      <c r="AX92" s="272" t="str">
        <f t="shared" si="22"/>
        <v>○</v>
      </c>
      <c r="AY92" s="260" t="s">
        <v>1362</v>
      </c>
      <c r="AZ92" s="260"/>
      <c r="BA92" s="287" t="s">
        <v>1723</v>
      </c>
      <c r="BB92" s="293" t="str">
        <f t="shared" si="23"/>
        <v>○</v>
      </c>
      <c r="BD92" s="350" t="str">
        <f t="shared" si="25"/>
        <v>×</v>
      </c>
      <c r="BE92" s="350" t="str">
        <f t="shared" si="18"/>
        <v>○</v>
      </c>
    </row>
    <row r="93" spans="1:57" s="284" customFormat="1" ht="36">
      <c r="A93" s="264">
        <v>90</v>
      </c>
      <c r="B93" s="265" t="s">
        <v>563</v>
      </c>
      <c r="C93" s="261" t="s">
        <v>681</v>
      </c>
      <c r="D93" s="261" t="s">
        <v>33</v>
      </c>
      <c r="E93" s="266" t="s">
        <v>10</v>
      </c>
      <c r="F93" s="266" t="s">
        <v>1320</v>
      </c>
      <c r="G93" s="335" t="s">
        <v>1378</v>
      </c>
      <c r="H93" s="260" t="s">
        <v>1363</v>
      </c>
      <c r="I93" s="266" t="s">
        <v>407</v>
      </c>
      <c r="J93" s="268"/>
      <c r="K93" s="268"/>
      <c r="L93" s="261" t="s">
        <v>423</v>
      </c>
      <c r="M93" s="268" t="s">
        <v>423</v>
      </c>
      <c r="N93" s="268" t="s">
        <v>829</v>
      </c>
      <c r="O93" s="269" t="s">
        <v>903</v>
      </c>
      <c r="P93" s="269" t="s">
        <v>903</v>
      </c>
      <c r="Q93" s="269" t="s">
        <v>903</v>
      </c>
      <c r="R93" s="269" t="s">
        <v>903</v>
      </c>
      <c r="S93" s="269" t="s">
        <v>903</v>
      </c>
      <c r="T93" s="269" t="s">
        <v>0</v>
      </c>
      <c r="U93" s="269" t="s">
        <v>0</v>
      </c>
      <c r="V93" s="269" t="s">
        <v>903</v>
      </c>
      <c r="W93" s="269" t="s">
        <v>903</v>
      </c>
      <c r="X93" s="269" t="s">
        <v>0</v>
      </c>
      <c r="Y93" s="269" t="s">
        <v>0</v>
      </c>
      <c r="Z93" s="269" t="s">
        <v>903</v>
      </c>
      <c r="AA93" s="269" t="s">
        <v>903</v>
      </c>
      <c r="AB93" s="269" t="s">
        <v>903</v>
      </c>
      <c r="AC93" s="269" t="s">
        <v>903</v>
      </c>
      <c r="AD93" s="269" t="s">
        <v>0</v>
      </c>
      <c r="AE93" s="269" t="s">
        <v>903</v>
      </c>
      <c r="AF93" s="269" t="s">
        <v>903</v>
      </c>
      <c r="AG93" s="269" t="s">
        <v>903</v>
      </c>
      <c r="AH93" s="269" t="s">
        <v>0</v>
      </c>
      <c r="AI93" s="269" t="s">
        <v>903</v>
      </c>
      <c r="AJ93" s="269" t="s">
        <v>903</v>
      </c>
      <c r="AK93" s="269" t="s">
        <v>903</v>
      </c>
      <c r="AL93" s="269" t="s">
        <v>903</v>
      </c>
      <c r="AM93" s="269" t="s">
        <v>903</v>
      </c>
      <c r="AN93" s="269" t="s">
        <v>903</v>
      </c>
      <c r="AO93" s="285"/>
      <c r="AP93" s="269" t="s">
        <v>3</v>
      </c>
      <c r="AQ93" s="270"/>
      <c r="AR93" s="271" t="s">
        <v>1754</v>
      </c>
      <c r="AS93" s="293" t="s">
        <v>141</v>
      </c>
      <c r="AT93" s="272" t="str">
        <f t="shared" si="19"/>
        <v>○</v>
      </c>
      <c r="AU93" s="272" t="str">
        <f t="shared" si="20"/>
        <v>○</v>
      </c>
      <c r="AV93" s="272" t="str">
        <f t="shared" si="21"/>
        <v>○</v>
      </c>
      <c r="AW93" s="272" t="str">
        <f t="shared" si="24"/>
        <v>○</v>
      </c>
      <c r="AX93" s="272" t="str">
        <f t="shared" si="22"/>
        <v>○</v>
      </c>
      <c r="AY93" s="260" t="s">
        <v>922</v>
      </c>
      <c r="AZ93" s="260" t="s">
        <v>1597</v>
      </c>
      <c r="BA93" s="287" t="s">
        <v>1748</v>
      </c>
      <c r="BB93" s="293" t="str">
        <f t="shared" si="23"/>
        <v>○</v>
      </c>
      <c r="BD93" s="350" t="str">
        <f t="shared" si="25"/>
        <v>○</v>
      </c>
      <c r="BE93" s="350" t="str">
        <f t="shared" si="18"/>
        <v>○</v>
      </c>
    </row>
    <row r="94" spans="1:57" s="284" customFormat="1" ht="12">
      <c r="A94" s="264">
        <v>91</v>
      </c>
      <c r="B94" s="265" t="s">
        <v>564</v>
      </c>
      <c r="C94" s="261" t="s">
        <v>746</v>
      </c>
      <c r="D94" s="261" t="s">
        <v>125</v>
      </c>
      <c r="E94" s="266" t="s">
        <v>6</v>
      </c>
      <c r="F94" s="266" t="s">
        <v>1256</v>
      </c>
      <c r="G94" s="335" t="s">
        <v>1257</v>
      </c>
      <c r="H94" s="260" t="s">
        <v>279</v>
      </c>
      <c r="I94" s="266" t="s">
        <v>341</v>
      </c>
      <c r="J94" s="268"/>
      <c r="K94" s="268"/>
      <c r="L94" s="261" t="s">
        <v>1364</v>
      </c>
      <c r="M94" s="268" t="s">
        <v>1364</v>
      </c>
      <c r="N94" s="268" t="s">
        <v>1484</v>
      </c>
      <c r="O94" s="269" t="s">
        <v>0</v>
      </c>
      <c r="P94" s="269" t="s">
        <v>0</v>
      </c>
      <c r="Q94" s="269" t="s">
        <v>0</v>
      </c>
      <c r="R94" s="269" t="s">
        <v>0</v>
      </c>
      <c r="S94" s="269" t="s">
        <v>0</v>
      </c>
      <c r="T94" s="269" t="s">
        <v>0</v>
      </c>
      <c r="U94" s="269" t="s">
        <v>0</v>
      </c>
      <c r="V94" s="269" t="s">
        <v>0</v>
      </c>
      <c r="W94" s="269" t="s">
        <v>0</v>
      </c>
      <c r="X94" s="269" t="s">
        <v>0</v>
      </c>
      <c r="Y94" s="269" t="s">
        <v>0</v>
      </c>
      <c r="Z94" s="269" t="s">
        <v>0</v>
      </c>
      <c r="AA94" s="269" t="s">
        <v>0</v>
      </c>
      <c r="AB94" s="269" t="s">
        <v>0</v>
      </c>
      <c r="AC94" s="269" t="s">
        <v>0</v>
      </c>
      <c r="AD94" s="269" t="s">
        <v>0</v>
      </c>
      <c r="AE94" s="269" t="s">
        <v>0</v>
      </c>
      <c r="AF94" s="269" t="s">
        <v>0</v>
      </c>
      <c r="AG94" s="269" t="s">
        <v>0</v>
      </c>
      <c r="AH94" s="269" t="s">
        <v>0</v>
      </c>
      <c r="AI94" s="269" t="s">
        <v>903</v>
      </c>
      <c r="AJ94" s="269" t="s">
        <v>0</v>
      </c>
      <c r="AK94" s="269" t="s">
        <v>903</v>
      </c>
      <c r="AL94" s="269" t="s">
        <v>903</v>
      </c>
      <c r="AM94" s="269" t="s">
        <v>903</v>
      </c>
      <c r="AN94" s="269" t="s">
        <v>903</v>
      </c>
      <c r="AO94" s="285"/>
      <c r="AP94" s="269" t="s">
        <v>3</v>
      </c>
      <c r="AQ94" s="270"/>
      <c r="AR94" s="271" t="s">
        <v>1721</v>
      </c>
      <c r="AS94" s="293" t="s">
        <v>3</v>
      </c>
      <c r="AT94" s="272" t="str">
        <f t="shared" si="19"/>
        <v>○</v>
      </c>
      <c r="AU94" s="272" t="str">
        <f t="shared" si="20"/>
        <v>×</v>
      </c>
      <c r="AV94" s="272" t="str">
        <f t="shared" si="21"/>
        <v>○</v>
      </c>
      <c r="AW94" s="272" t="str">
        <f t="shared" si="24"/>
        <v>○</v>
      </c>
      <c r="AX94" s="272" t="str">
        <f t="shared" si="22"/>
        <v>×</v>
      </c>
      <c r="AY94" s="260" t="s">
        <v>279</v>
      </c>
      <c r="AZ94" s="260"/>
      <c r="BA94" s="287" t="s">
        <v>1719</v>
      </c>
      <c r="BB94" s="293" t="str">
        <f t="shared" si="23"/>
        <v>○</v>
      </c>
      <c r="BD94" s="350" t="str">
        <f t="shared" si="25"/>
        <v>×</v>
      </c>
      <c r="BE94" s="350" t="str">
        <f t="shared" si="18"/>
        <v>○</v>
      </c>
    </row>
    <row r="95" spans="1:57" s="284" customFormat="1" ht="12">
      <c r="A95" s="264">
        <v>92</v>
      </c>
      <c r="B95" s="265" t="s">
        <v>565</v>
      </c>
      <c r="C95" s="261" t="s">
        <v>663</v>
      </c>
      <c r="D95" s="261" t="s">
        <v>104</v>
      </c>
      <c r="E95" s="266" t="s">
        <v>8</v>
      </c>
      <c r="F95" s="266" t="s">
        <v>1346</v>
      </c>
      <c r="G95" s="335" t="s">
        <v>1689</v>
      </c>
      <c r="H95" s="260" t="s">
        <v>182</v>
      </c>
      <c r="I95" s="266" t="s">
        <v>342</v>
      </c>
      <c r="J95" s="352" t="s">
        <v>1996</v>
      </c>
      <c r="K95" s="268"/>
      <c r="L95" s="261" t="s">
        <v>181</v>
      </c>
      <c r="M95" s="268" t="s">
        <v>181</v>
      </c>
      <c r="N95" s="268" t="s">
        <v>1485</v>
      </c>
      <c r="O95" s="269" t="s">
        <v>903</v>
      </c>
      <c r="P95" s="269" t="s">
        <v>0</v>
      </c>
      <c r="Q95" s="269" t="s">
        <v>903</v>
      </c>
      <c r="R95" s="269" t="s">
        <v>903</v>
      </c>
      <c r="S95" s="269" t="s">
        <v>903</v>
      </c>
      <c r="T95" s="269" t="s">
        <v>0</v>
      </c>
      <c r="U95" s="269" t="s">
        <v>0</v>
      </c>
      <c r="V95" s="269" t="s">
        <v>903</v>
      </c>
      <c r="W95" s="269" t="s">
        <v>903</v>
      </c>
      <c r="X95" s="269" t="s">
        <v>0</v>
      </c>
      <c r="Y95" s="269" t="s">
        <v>0</v>
      </c>
      <c r="Z95" s="269" t="s">
        <v>903</v>
      </c>
      <c r="AA95" s="269" t="s">
        <v>903</v>
      </c>
      <c r="AB95" s="269" t="s">
        <v>903</v>
      </c>
      <c r="AC95" s="269" t="s">
        <v>903</v>
      </c>
      <c r="AD95" s="269" t="s">
        <v>0</v>
      </c>
      <c r="AE95" s="269" t="s">
        <v>903</v>
      </c>
      <c r="AF95" s="269" t="s">
        <v>903</v>
      </c>
      <c r="AG95" s="269" t="s">
        <v>903</v>
      </c>
      <c r="AH95" s="269" t="s">
        <v>0</v>
      </c>
      <c r="AI95" s="269" t="s">
        <v>903</v>
      </c>
      <c r="AJ95" s="269" t="s">
        <v>0</v>
      </c>
      <c r="AK95" s="269" t="s">
        <v>903</v>
      </c>
      <c r="AL95" s="269" t="s">
        <v>903</v>
      </c>
      <c r="AM95" s="269" t="s">
        <v>0</v>
      </c>
      <c r="AN95" s="269" t="s">
        <v>903</v>
      </c>
      <c r="AO95" s="285"/>
      <c r="AP95" s="269" t="s">
        <v>141</v>
      </c>
      <c r="AQ95" s="270" t="s">
        <v>1566</v>
      </c>
      <c r="AR95" s="271" t="s">
        <v>1796</v>
      </c>
      <c r="AS95" s="293" t="s">
        <v>141</v>
      </c>
      <c r="AT95" s="272" t="str">
        <f t="shared" si="19"/>
        <v>○</v>
      </c>
      <c r="AU95" s="272" t="str">
        <f t="shared" si="20"/>
        <v>○</v>
      </c>
      <c r="AV95" s="272" t="str">
        <f t="shared" si="21"/>
        <v>○</v>
      </c>
      <c r="AW95" s="272" t="str">
        <f t="shared" si="24"/>
        <v>○</v>
      </c>
      <c r="AX95" s="272" t="str">
        <f t="shared" si="22"/>
        <v>○</v>
      </c>
      <c r="AY95" s="260" t="s">
        <v>182</v>
      </c>
      <c r="AZ95" s="260"/>
      <c r="BA95" s="287" t="s">
        <v>1795</v>
      </c>
      <c r="BB95" s="293" t="str">
        <f t="shared" si="23"/>
        <v>○</v>
      </c>
      <c r="BC95" s="284" t="s">
        <v>1939</v>
      </c>
      <c r="BD95" s="350" t="str">
        <f t="shared" si="25"/>
        <v>○</v>
      </c>
      <c r="BE95" s="350" t="str">
        <f t="shared" si="18"/>
        <v>○</v>
      </c>
    </row>
    <row r="96" spans="1:57" s="284" customFormat="1" ht="60">
      <c r="A96" s="264">
        <v>93</v>
      </c>
      <c r="B96" s="265" t="s">
        <v>566</v>
      </c>
      <c r="C96" s="261" t="s">
        <v>659</v>
      </c>
      <c r="D96" s="261" t="s">
        <v>117</v>
      </c>
      <c r="E96" s="266" t="s">
        <v>7</v>
      </c>
      <c r="F96" s="266" t="s">
        <v>1212</v>
      </c>
      <c r="G96" s="335" t="s">
        <v>1213</v>
      </c>
      <c r="H96" s="260" t="s">
        <v>424</v>
      </c>
      <c r="I96" s="266" t="s">
        <v>403</v>
      </c>
      <c r="J96" s="268"/>
      <c r="K96" s="268"/>
      <c r="L96" s="261" t="s">
        <v>425</v>
      </c>
      <c r="M96" s="268" t="s">
        <v>425</v>
      </c>
      <c r="N96" s="268" t="s">
        <v>805</v>
      </c>
      <c r="O96" s="269" t="s">
        <v>0</v>
      </c>
      <c r="P96" s="269" t="s">
        <v>0</v>
      </c>
      <c r="Q96" s="269" t="s">
        <v>0</v>
      </c>
      <c r="R96" s="269" t="s">
        <v>0</v>
      </c>
      <c r="S96" s="269" t="s">
        <v>0</v>
      </c>
      <c r="T96" s="269" t="s">
        <v>0</v>
      </c>
      <c r="U96" s="269" t="s">
        <v>0</v>
      </c>
      <c r="V96" s="269" t="s">
        <v>0</v>
      </c>
      <c r="W96" s="269" t="s">
        <v>0</v>
      </c>
      <c r="X96" s="269" t="s">
        <v>0</v>
      </c>
      <c r="Y96" s="269" t="s">
        <v>0</v>
      </c>
      <c r="Z96" s="269" t="s">
        <v>0</v>
      </c>
      <c r="AA96" s="269" t="s">
        <v>0</v>
      </c>
      <c r="AB96" s="269" t="s">
        <v>0</v>
      </c>
      <c r="AC96" s="269" t="s">
        <v>0</v>
      </c>
      <c r="AD96" s="269" t="s">
        <v>0</v>
      </c>
      <c r="AE96" s="269" t="s">
        <v>903</v>
      </c>
      <c r="AF96" s="269" t="s">
        <v>0</v>
      </c>
      <c r="AG96" s="269" t="s">
        <v>0</v>
      </c>
      <c r="AH96" s="269" t="s">
        <v>0</v>
      </c>
      <c r="AI96" s="269" t="s">
        <v>903</v>
      </c>
      <c r="AJ96" s="269" t="s">
        <v>903</v>
      </c>
      <c r="AK96" s="269" t="s">
        <v>903</v>
      </c>
      <c r="AL96" s="269" t="s">
        <v>903</v>
      </c>
      <c r="AM96" s="269" t="s">
        <v>903</v>
      </c>
      <c r="AN96" s="269" t="s">
        <v>903</v>
      </c>
      <c r="AO96" s="285" t="s">
        <v>1543</v>
      </c>
      <c r="AP96" s="269" t="s">
        <v>3</v>
      </c>
      <c r="AQ96" s="270"/>
      <c r="AR96" s="271" t="s">
        <v>1901</v>
      </c>
      <c r="AS96" s="293" t="s">
        <v>141</v>
      </c>
      <c r="AT96" s="272" t="str">
        <f t="shared" si="19"/>
        <v>○</v>
      </c>
      <c r="AU96" s="272" t="str">
        <f t="shared" si="20"/>
        <v>×</v>
      </c>
      <c r="AV96" s="272" t="str">
        <f t="shared" si="21"/>
        <v>○</v>
      </c>
      <c r="AW96" s="272" t="str">
        <f t="shared" si="24"/>
        <v>○</v>
      </c>
      <c r="AX96" s="272" t="str">
        <f t="shared" si="22"/>
        <v>○</v>
      </c>
      <c r="AY96" s="260" t="s">
        <v>424</v>
      </c>
      <c r="AZ96" s="260"/>
      <c r="BA96" s="287" t="s">
        <v>1893</v>
      </c>
      <c r="BB96" s="293" t="str">
        <f t="shared" si="23"/>
        <v>○</v>
      </c>
      <c r="BD96" s="350" t="str">
        <f t="shared" si="25"/>
        <v>×</v>
      </c>
      <c r="BE96" s="350" t="str">
        <f t="shared" si="18"/>
        <v>○</v>
      </c>
    </row>
    <row r="97" spans="1:57" s="284" customFormat="1" ht="24">
      <c r="A97" s="264">
        <v>94</v>
      </c>
      <c r="B97" s="265" t="s">
        <v>567</v>
      </c>
      <c r="C97" s="261" t="s">
        <v>721</v>
      </c>
      <c r="D97" s="261" t="s">
        <v>79</v>
      </c>
      <c r="E97" s="266" t="s">
        <v>9</v>
      </c>
      <c r="F97" s="266" t="s">
        <v>1185</v>
      </c>
      <c r="G97" s="335" t="s">
        <v>1656</v>
      </c>
      <c r="H97" s="260" t="s">
        <v>1365</v>
      </c>
      <c r="I97" s="266" t="s">
        <v>343</v>
      </c>
      <c r="J97" s="268"/>
      <c r="K97" s="268"/>
      <c r="L97" s="289" t="s">
        <v>180</v>
      </c>
      <c r="M97" s="268" t="s">
        <v>180</v>
      </c>
      <c r="N97" s="268" t="s">
        <v>865</v>
      </c>
      <c r="O97" s="269" t="s">
        <v>0</v>
      </c>
      <c r="P97" s="269" t="s">
        <v>0</v>
      </c>
      <c r="Q97" s="269" t="s">
        <v>0</v>
      </c>
      <c r="R97" s="269" t="s">
        <v>0</v>
      </c>
      <c r="S97" s="269" t="s">
        <v>0</v>
      </c>
      <c r="T97" s="269" t="s">
        <v>0</v>
      </c>
      <c r="U97" s="269" t="s">
        <v>0</v>
      </c>
      <c r="V97" s="269" t="s">
        <v>0</v>
      </c>
      <c r="W97" s="269" t="s">
        <v>0</v>
      </c>
      <c r="X97" s="269" t="s">
        <v>0</v>
      </c>
      <c r="Y97" s="269" t="s">
        <v>0</v>
      </c>
      <c r="Z97" s="269" t="s">
        <v>0</v>
      </c>
      <c r="AA97" s="269" t="s">
        <v>903</v>
      </c>
      <c r="AB97" s="269" t="s">
        <v>903</v>
      </c>
      <c r="AC97" s="269" t="s">
        <v>903</v>
      </c>
      <c r="AD97" s="269" t="s">
        <v>0</v>
      </c>
      <c r="AE97" s="269" t="s">
        <v>903</v>
      </c>
      <c r="AF97" s="269" t="s">
        <v>0</v>
      </c>
      <c r="AG97" s="269" t="s">
        <v>0</v>
      </c>
      <c r="AH97" s="269" t="s">
        <v>0</v>
      </c>
      <c r="AI97" s="269" t="s">
        <v>903</v>
      </c>
      <c r="AJ97" s="269" t="s">
        <v>903</v>
      </c>
      <c r="AK97" s="269" t="s">
        <v>903</v>
      </c>
      <c r="AL97" s="269" t="s">
        <v>903</v>
      </c>
      <c r="AM97" s="269" t="s">
        <v>903</v>
      </c>
      <c r="AN97" s="269" t="s">
        <v>903</v>
      </c>
      <c r="AO97" s="285"/>
      <c r="AP97" s="269" t="s">
        <v>3</v>
      </c>
      <c r="AQ97" s="270"/>
      <c r="AR97" s="271" t="s">
        <v>1862</v>
      </c>
      <c r="AS97" s="293" t="s">
        <v>141</v>
      </c>
      <c r="AT97" s="272" t="str">
        <f t="shared" si="19"/>
        <v>○</v>
      </c>
      <c r="AU97" s="272" t="str">
        <f t="shared" si="20"/>
        <v>×</v>
      </c>
      <c r="AV97" s="272" t="str">
        <f t="shared" si="21"/>
        <v>○</v>
      </c>
      <c r="AW97" s="272" t="str">
        <f t="shared" si="24"/>
        <v>○</v>
      </c>
      <c r="AX97" s="272" t="str">
        <f t="shared" si="22"/>
        <v>○</v>
      </c>
      <c r="AY97" s="260" t="s">
        <v>1598</v>
      </c>
      <c r="AZ97" s="260" t="s">
        <v>923</v>
      </c>
      <c r="BA97" s="287" t="s">
        <v>1804</v>
      </c>
      <c r="BB97" s="293" t="str">
        <f t="shared" si="23"/>
        <v>○</v>
      </c>
      <c r="BD97" s="350" t="str">
        <f t="shared" si="25"/>
        <v>○</v>
      </c>
      <c r="BE97" s="350" t="str">
        <f t="shared" si="18"/>
        <v>○</v>
      </c>
    </row>
    <row r="98" spans="1:57" s="284" customFormat="1" ht="36">
      <c r="A98" s="264">
        <v>95</v>
      </c>
      <c r="B98" s="265" t="s">
        <v>568</v>
      </c>
      <c r="C98" s="261" t="s">
        <v>1366</v>
      </c>
      <c r="D98" s="261" t="s">
        <v>34</v>
      </c>
      <c r="E98" s="266" t="s">
        <v>10</v>
      </c>
      <c r="F98" s="266" t="s">
        <v>1367</v>
      </c>
      <c r="G98" s="335" t="s">
        <v>1691</v>
      </c>
      <c r="H98" s="260" t="s">
        <v>1368</v>
      </c>
      <c r="I98" s="266" t="s">
        <v>344</v>
      </c>
      <c r="J98" s="268"/>
      <c r="K98" s="268"/>
      <c r="L98" s="261" t="s">
        <v>1369</v>
      </c>
      <c r="M98" s="268" t="s">
        <v>1369</v>
      </c>
      <c r="N98" s="268" t="s">
        <v>1486</v>
      </c>
      <c r="O98" s="269" t="s">
        <v>0</v>
      </c>
      <c r="P98" s="269" t="s">
        <v>0</v>
      </c>
      <c r="Q98" s="269" t="s">
        <v>0</v>
      </c>
      <c r="R98" s="269" t="s">
        <v>0</v>
      </c>
      <c r="S98" s="269" t="s">
        <v>0</v>
      </c>
      <c r="T98" s="269" t="s">
        <v>0</v>
      </c>
      <c r="U98" s="269" t="s">
        <v>0</v>
      </c>
      <c r="V98" s="269" t="s">
        <v>0</v>
      </c>
      <c r="W98" s="269" t="s">
        <v>0</v>
      </c>
      <c r="X98" s="269" t="s">
        <v>0</v>
      </c>
      <c r="Y98" s="269" t="s">
        <v>0</v>
      </c>
      <c r="Z98" s="269" t="s">
        <v>0</v>
      </c>
      <c r="AA98" s="269" t="s">
        <v>0</v>
      </c>
      <c r="AB98" s="269" t="s">
        <v>0</v>
      </c>
      <c r="AC98" s="269" t="s">
        <v>0</v>
      </c>
      <c r="AD98" s="269" t="s">
        <v>0</v>
      </c>
      <c r="AE98" s="269" t="s">
        <v>0</v>
      </c>
      <c r="AF98" s="269" t="s">
        <v>0</v>
      </c>
      <c r="AG98" s="269" t="s">
        <v>0</v>
      </c>
      <c r="AH98" s="269" t="s">
        <v>0</v>
      </c>
      <c r="AI98" s="269" t="s">
        <v>0</v>
      </c>
      <c r="AJ98" s="269" t="s">
        <v>0</v>
      </c>
      <c r="AK98" s="269" t="s">
        <v>0</v>
      </c>
      <c r="AL98" s="269" t="s">
        <v>903</v>
      </c>
      <c r="AM98" s="269" t="s">
        <v>0</v>
      </c>
      <c r="AN98" s="269" t="s">
        <v>0</v>
      </c>
      <c r="AO98" s="285" t="s">
        <v>264</v>
      </c>
      <c r="AP98" s="269" t="s">
        <v>3</v>
      </c>
      <c r="AQ98" s="270"/>
      <c r="AR98" s="271" t="s">
        <v>1755</v>
      </c>
      <c r="AS98" s="293" t="s">
        <v>141</v>
      </c>
      <c r="AT98" s="272" t="str">
        <f t="shared" si="19"/>
        <v>×</v>
      </c>
      <c r="AU98" s="272" t="str">
        <f t="shared" si="20"/>
        <v>×</v>
      </c>
      <c r="AV98" s="272" t="str">
        <f t="shared" si="21"/>
        <v>○</v>
      </c>
      <c r="AW98" s="272" t="str">
        <f t="shared" si="24"/>
        <v>×</v>
      </c>
      <c r="AX98" s="272" t="str">
        <f t="shared" si="22"/>
        <v>×</v>
      </c>
      <c r="AY98" s="260" t="s">
        <v>1368</v>
      </c>
      <c r="AZ98" s="260"/>
      <c r="BA98" s="287" t="s">
        <v>1756</v>
      </c>
      <c r="BB98" s="293" t="str">
        <f t="shared" si="23"/>
        <v>×</v>
      </c>
      <c r="BD98" s="350" t="str">
        <f t="shared" si="25"/>
        <v>×</v>
      </c>
      <c r="BE98" s="350" t="str">
        <f t="shared" si="18"/>
        <v>○</v>
      </c>
    </row>
    <row r="99" spans="1:57" s="284" customFormat="1" ht="24">
      <c r="A99" s="264">
        <v>96</v>
      </c>
      <c r="B99" s="265" t="s">
        <v>569</v>
      </c>
      <c r="C99" s="261" t="s">
        <v>252</v>
      </c>
      <c r="D99" s="261" t="s">
        <v>80</v>
      </c>
      <c r="E99" s="266" t="s">
        <v>9</v>
      </c>
      <c r="F99" s="266" t="s">
        <v>1264</v>
      </c>
      <c r="G99" s="335" t="s">
        <v>1677</v>
      </c>
      <c r="H99" s="260" t="s">
        <v>179</v>
      </c>
      <c r="I99" s="266" t="s">
        <v>776</v>
      </c>
      <c r="J99" s="268"/>
      <c r="K99" s="268"/>
      <c r="L99" s="261" t="s">
        <v>866</v>
      </c>
      <c r="M99" s="268" t="s">
        <v>866</v>
      </c>
      <c r="N99" s="268" t="s">
        <v>867</v>
      </c>
      <c r="O99" s="269" t="s">
        <v>0</v>
      </c>
      <c r="P99" s="269" t="s">
        <v>0</v>
      </c>
      <c r="Q99" s="269" t="s">
        <v>0</v>
      </c>
      <c r="R99" s="269" t="s">
        <v>0</v>
      </c>
      <c r="S99" s="269" t="s">
        <v>0</v>
      </c>
      <c r="T99" s="269" t="s">
        <v>0</v>
      </c>
      <c r="U99" s="269" t="s">
        <v>0</v>
      </c>
      <c r="V99" s="269" t="s">
        <v>0</v>
      </c>
      <c r="W99" s="269" t="s">
        <v>0</v>
      </c>
      <c r="X99" s="269" t="s">
        <v>0</v>
      </c>
      <c r="Y99" s="269" t="s">
        <v>0</v>
      </c>
      <c r="Z99" s="269" t="s">
        <v>0</v>
      </c>
      <c r="AA99" s="269" t="s">
        <v>0</v>
      </c>
      <c r="AB99" s="269" t="s">
        <v>0</v>
      </c>
      <c r="AC99" s="269" t="s">
        <v>0</v>
      </c>
      <c r="AD99" s="269" t="s">
        <v>0</v>
      </c>
      <c r="AE99" s="332" t="s">
        <v>1651</v>
      </c>
      <c r="AF99" s="269" t="s">
        <v>0</v>
      </c>
      <c r="AG99" s="269" t="s">
        <v>0</v>
      </c>
      <c r="AH99" s="269" t="s">
        <v>0</v>
      </c>
      <c r="AI99" s="269" t="s">
        <v>0</v>
      </c>
      <c r="AJ99" s="269" t="s">
        <v>0</v>
      </c>
      <c r="AK99" s="269" t="s">
        <v>0</v>
      </c>
      <c r="AL99" s="269" t="s">
        <v>903</v>
      </c>
      <c r="AM99" s="269" t="s">
        <v>0</v>
      </c>
      <c r="AN99" s="269" t="s">
        <v>0</v>
      </c>
      <c r="AO99" s="285" t="s">
        <v>1653</v>
      </c>
      <c r="AP99" s="269" t="s">
        <v>3</v>
      </c>
      <c r="AQ99" s="270"/>
      <c r="AR99" s="271" t="s">
        <v>1863</v>
      </c>
      <c r="AS99" s="293" t="s">
        <v>141</v>
      </c>
      <c r="AT99" s="272" t="str">
        <f t="shared" si="19"/>
        <v>×</v>
      </c>
      <c r="AU99" s="272" t="str">
        <f t="shared" si="20"/>
        <v>×</v>
      </c>
      <c r="AV99" s="272" t="str">
        <f t="shared" si="21"/>
        <v>○</v>
      </c>
      <c r="AW99" s="272" t="str">
        <f t="shared" si="24"/>
        <v>×</v>
      </c>
      <c r="AX99" s="272" t="str">
        <f t="shared" si="22"/>
        <v>○</v>
      </c>
      <c r="AY99" s="260" t="s">
        <v>179</v>
      </c>
      <c r="AZ99" s="260"/>
      <c r="BA99" s="287" t="s">
        <v>1826</v>
      </c>
      <c r="BB99" s="293" t="str">
        <f t="shared" si="23"/>
        <v>×</v>
      </c>
      <c r="BD99" s="350" t="str">
        <f t="shared" si="25"/>
        <v>×</v>
      </c>
      <c r="BE99" s="350" t="str">
        <f t="shared" si="18"/>
        <v>○</v>
      </c>
    </row>
    <row r="100" spans="1:57" s="284" customFormat="1" ht="48">
      <c r="A100" s="264">
        <v>97</v>
      </c>
      <c r="B100" s="265" t="s">
        <v>570</v>
      </c>
      <c r="C100" s="261" t="s">
        <v>747</v>
      </c>
      <c r="D100" s="261" t="s">
        <v>126</v>
      </c>
      <c r="E100" s="266" t="s">
        <v>6</v>
      </c>
      <c r="F100" s="266" t="s">
        <v>1327</v>
      </c>
      <c r="G100" s="335" t="s">
        <v>1370</v>
      </c>
      <c r="H100" s="260" t="s">
        <v>426</v>
      </c>
      <c r="I100" s="266" t="s">
        <v>420</v>
      </c>
      <c r="J100" s="268"/>
      <c r="K100" s="268"/>
      <c r="L100" s="261" t="s">
        <v>1291</v>
      </c>
      <c r="M100" s="268" t="s">
        <v>1291</v>
      </c>
      <c r="N100" s="268" t="s">
        <v>1457</v>
      </c>
      <c r="O100" s="269" t="s">
        <v>0</v>
      </c>
      <c r="P100" s="269" t="s">
        <v>0</v>
      </c>
      <c r="Q100" s="269" t="s">
        <v>0</v>
      </c>
      <c r="R100" s="269" t="s">
        <v>0</v>
      </c>
      <c r="S100" s="269" t="s">
        <v>0</v>
      </c>
      <c r="T100" s="269" t="s">
        <v>0</v>
      </c>
      <c r="U100" s="269" t="s">
        <v>0</v>
      </c>
      <c r="V100" s="269" t="s">
        <v>0</v>
      </c>
      <c r="W100" s="269" t="s">
        <v>0</v>
      </c>
      <c r="X100" s="269" t="s">
        <v>0</v>
      </c>
      <c r="Y100" s="269" t="s">
        <v>0</v>
      </c>
      <c r="Z100" s="269" t="s">
        <v>0</v>
      </c>
      <c r="AA100" s="269" t="s">
        <v>0</v>
      </c>
      <c r="AB100" s="269" t="s">
        <v>0</v>
      </c>
      <c r="AC100" s="269" t="s">
        <v>0</v>
      </c>
      <c r="AD100" s="269" t="s">
        <v>0</v>
      </c>
      <c r="AE100" s="269" t="s">
        <v>1651</v>
      </c>
      <c r="AF100" s="269" t="s">
        <v>0</v>
      </c>
      <c r="AG100" s="269" t="s">
        <v>0</v>
      </c>
      <c r="AH100" s="269" t="s">
        <v>0</v>
      </c>
      <c r="AI100" s="269" t="s">
        <v>903</v>
      </c>
      <c r="AJ100" s="269" t="s">
        <v>903</v>
      </c>
      <c r="AK100" s="269" t="s">
        <v>903</v>
      </c>
      <c r="AL100" s="269" t="s">
        <v>903</v>
      </c>
      <c r="AM100" s="269" t="s">
        <v>903</v>
      </c>
      <c r="AN100" s="269" t="s">
        <v>903</v>
      </c>
      <c r="AO100" s="285" t="s">
        <v>1544</v>
      </c>
      <c r="AP100" s="269" t="s">
        <v>3</v>
      </c>
      <c r="AQ100" s="270"/>
      <c r="AR100" s="271" t="s">
        <v>914</v>
      </c>
      <c r="AS100" s="293" t="s">
        <v>3</v>
      </c>
      <c r="AT100" s="272" t="str">
        <f t="shared" ref="AT100:AT131" si="26">IF(COUNTIF(O100:AD100,"○")+COUNTIF(AI100:AK100,"○")&gt;0,"○","×")</f>
        <v>○</v>
      </c>
      <c r="AU100" s="272" t="str">
        <f t="shared" ref="AU100:AU131" si="27">AG100</f>
        <v>×</v>
      </c>
      <c r="AV100" s="272" t="str">
        <f t="shared" ref="AV100:AV131" si="28">IF(COUNTIF(AL100:AM100,"○")&gt;0,"○","×")</f>
        <v>○</v>
      </c>
      <c r="AW100" s="272" t="str">
        <f t="shared" si="24"/>
        <v>○</v>
      </c>
      <c r="AX100" s="272" t="str">
        <f t="shared" ref="AX100:AX131" si="29">IF(COUNTIF(AE100:AF100,"○")&gt;0,"○","×")</f>
        <v>○</v>
      </c>
      <c r="AY100" s="260" t="s">
        <v>426</v>
      </c>
      <c r="AZ100" s="260"/>
      <c r="BA100" s="287" t="s">
        <v>1718</v>
      </c>
      <c r="BB100" s="293" t="str">
        <f t="shared" ref="BB100:BB131" si="30">IF(COUNTIF(AJ100:AK100,"○")&gt;0,"○","×")</f>
        <v>○</v>
      </c>
      <c r="BD100" s="350" t="str">
        <f t="shared" si="25"/>
        <v>×</v>
      </c>
      <c r="BE100" s="350" t="str">
        <f t="shared" si="18"/>
        <v>○</v>
      </c>
    </row>
    <row r="101" spans="1:57" s="284" customFormat="1" ht="24">
      <c r="A101" s="264">
        <v>98</v>
      </c>
      <c r="B101" s="265" t="s">
        <v>571</v>
      </c>
      <c r="C101" s="261" t="s">
        <v>1371</v>
      </c>
      <c r="D101" s="261" t="s">
        <v>81</v>
      </c>
      <c r="E101" s="266" t="s">
        <v>9</v>
      </c>
      <c r="F101" s="266" t="s">
        <v>1226</v>
      </c>
      <c r="G101" s="335" t="s">
        <v>1277</v>
      </c>
      <c r="H101" s="260" t="s">
        <v>1372</v>
      </c>
      <c r="I101" s="266" t="s">
        <v>345</v>
      </c>
      <c r="J101" s="268"/>
      <c r="K101" s="268"/>
      <c r="L101" s="261" t="s">
        <v>1373</v>
      </c>
      <c r="M101" s="268" t="s">
        <v>1373</v>
      </c>
      <c r="N101" s="268" t="s">
        <v>1487</v>
      </c>
      <c r="O101" s="269" t="s">
        <v>0</v>
      </c>
      <c r="P101" s="269" t="s">
        <v>0</v>
      </c>
      <c r="Q101" s="269" t="s">
        <v>0</v>
      </c>
      <c r="R101" s="269" t="s">
        <v>0</v>
      </c>
      <c r="S101" s="269" t="s">
        <v>0</v>
      </c>
      <c r="T101" s="269" t="s">
        <v>0</v>
      </c>
      <c r="U101" s="269" t="s">
        <v>0</v>
      </c>
      <c r="V101" s="269" t="s">
        <v>0</v>
      </c>
      <c r="W101" s="269" t="s">
        <v>0</v>
      </c>
      <c r="X101" s="269" t="s">
        <v>0</v>
      </c>
      <c r="Y101" s="269" t="s">
        <v>0</v>
      </c>
      <c r="Z101" s="269" t="s">
        <v>0</v>
      </c>
      <c r="AA101" s="269" t="s">
        <v>0</v>
      </c>
      <c r="AB101" s="269" t="s">
        <v>0</v>
      </c>
      <c r="AC101" s="269" t="s">
        <v>0</v>
      </c>
      <c r="AD101" s="269" t="s">
        <v>0</v>
      </c>
      <c r="AE101" s="269" t="s">
        <v>903</v>
      </c>
      <c r="AF101" s="269" t="s">
        <v>0</v>
      </c>
      <c r="AG101" s="269" t="s">
        <v>0</v>
      </c>
      <c r="AH101" s="269" t="s">
        <v>0</v>
      </c>
      <c r="AI101" s="269" t="s">
        <v>903</v>
      </c>
      <c r="AJ101" s="269" t="s">
        <v>903</v>
      </c>
      <c r="AK101" s="269" t="s">
        <v>903</v>
      </c>
      <c r="AL101" s="269" t="s">
        <v>903</v>
      </c>
      <c r="AM101" s="269" t="s">
        <v>903</v>
      </c>
      <c r="AN101" s="269" t="s">
        <v>903</v>
      </c>
      <c r="AO101" s="285"/>
      <c r="AP101" s="269" t="s">
        <v>3</v>
      </c>
      <c r="AQ101" s="270"/>
      <c r="AR101" s="271" t="s">
        <v>1864</v>
      </c>
      <c r="AS101" s="293" t="s">
        <v>141</v>
      </c>
      <c r="AT101" s="272" t="str">
        <f t="shared" si="26"/>
        <v>○</v>
      </c>
      <c r="AU101" s="272" t="str">
        <f t="shared" si="27"/>
        <v>×</v>
      </c>
      <c r="AV101" s="272" t="str">
        <f t="shared" si="28"/>
        <v>○</v>
      </c>
      <c r="AW101" s="272" t="str">
        <f t="shared" si="24"/>
        <v>○</v>
      </c>
      <c r="AX101" s="272" t="str">
        <f t="shared" si="29"/>
        <v>○</v>
      </c>
      <c r="AY101" s="260" t="s">
        <v>1372</v>
      </c>
      <c r="AZ101" s="260"/>
      <c r="BA101" s="287" t="s">
        <v>1814</v>
      </c>
      <c r="BB101" s="293" t="str">
        <f t="shared" si="30"/>
        <v>○</v>
      </c>
      <c r="BD101" s="350" t="str">
        <f t="shared" si="25"/>
        <v>×</v>
      </c>
      <c r="BE101" s="350" t="str">
        <f t="shared" si="18"/>
        <v>○</v>
      </c>
    </row>
    <row r="102" spans="1:57" s="284" customFormat="1" ht="48">
      <c r="A102" s="264">
        <v>99</v>
      </c>
      <c r="B102" s="265" t="s">
        <v>572</v>
      </c>
      <c r="C102" s="261" t="s">
        <v>178</v>
      </c>
      <c r="D102" s="261" t="s">
        <v>35</v>
      </c>
      <c r="E102" s="266" t="s">
        <v>10</v>
      </c>
      <c r="F102" s="266" t="s">
        <v>1227</v>
      </c>
      <c r="G102" s="335" t="s">
        <v>1303</v>
      </c>
      <c r="H102" s="260" t="s">
        <v>393</v>
      </c>
      <c r="I102" s="266" t="s">
        <v>346</v>
      </c>
      <c r="J102" s="268"/>
      <c r="K102" s="268"/>
      <c r="L102" s="261" t="s">
        <v>1374</v>
      </c>
      <c r="M102" s="268" t="s">
        <v>1374</v>
      </c>
      <c r="N102" s="268" t="s">
        <v>830</v>
      </c>
      <c r="O102" s="269" t="s">
        <v>0</v>
      </c>
      <c r="P102" s="269" t="s">
        <v>0</v>
      </c>
      <c r="Q102" s="269" t="s">
        <v>0</v>
      </c>
      <c r="R102" s="269" t="s">
        <v>903</v>
      </c>
      <c r="S102" s="269" t="s">
        <v>0</v>
      </c>
      <c r="T102" s="269" t="s">
        <v>0</v>
      </c>
      <c r="U102" s="269" t="s">
        <v>903</v>
      </c>
      <c r="V102" s="269" t="s">
        <v>903</v>
      </c>
      <c r="W102" s="269" t="s">
        <v>0</v>
      </c>
      <c r="X102" s="269" t="s">
        <v>0</v>
      </c>
      <c r="Y102" s="269" t="s">
        <v>0</v>
      </c>
      <c r="Z102" s="269" t="s">
        <v>903</v>
      </c>
      <c r="AA102" s="269" t="s">
        <v>0</v>
      </c>
      <c r="AB102" s="269" t="s">
        <v>0</v>
      </c>
      <c r="AC102" s="269" t="s">
        <v>0</v>
      </c>
      <c r="AD102" s="269" t="s">
        <v>0</v>
      </c>
      <c r="AE102" s="269" t="s">
        <v>903</v>
      </c>
      <c r="AF102" s="269" t="s">
        <v>0</v>
      </c>
      <c r="AG102" s="269" t="s">
        <v>0</v>
      </c>
      <c r="AH102" s="269" t="s">
        <v>0</v>
      </c>
      <c r="AI102" s="269" t="s">
        <v>903</v>
      </c>
      <c r="AJ102" s="269" t="s">
        <v>0</v>
      </c>
      <c r="AK102" s="269" t="s">
        <v>903</v>
      </c>
      <c r="AL102" s="269" t="s">
        <v>903</v>
      </c>
      <c r="AM102" s="269" t="s">
        <v>903</v>
      </c>
      <c r="AN102" s="269" t="s">
        <v>903</v>
      </c>
      <c r="AO102" s="285" t="s">
        <v>1545</v>
      </c>
      <c r="AP102" s="269" t="s">
        <v>3</v>
      </c>
      <c r="AQ102" s="270"/>
      <c r="AR102" s="271" t="s">
        <v>1757</v>
      </c>
      <c r="AS102" s="293" t="s">
        <v>141</v>
      </c>
      <c r="AT102" s="272" t="str">
        <f t="shared" si="26"/>
        <v>○</v>
      </c>
      <c r="AU102" s="272" t="str">
        <f t="shared" si="27"/>
        <v>×</v>
      </c>
      <c r="AV102" s="272" t="str">
        <f t="shared" si="28"/>
        <v>○</v>
      </c>
      <c r="AW102" s="272" t="str">
        <f t="shared" si="24"/>
        <v>○</v>
      </c>
      <c r="AX102" s="272" t="str">
        <f t="shared" si="29"/>
        <v>○</v>
      </c>
      <c r="AY102" s="260" t="s">
        <v>393</v>
      </c>
      <c r="AZ102" s="260"/>
      <c r="BA102" s="287" t="s">
        <v>1731</v>
      </c>
      <c r="BB102" s="293" t="str">
        <f t="shared" si="30"/>
        <v>○</v>
      </c>
      <c r="BD102" s="350" t="str">
        <f t="shared" si="25"/>
        <v>○</v>
      </c>
      <c r="BE102" s="350" t="str">
        <f t="shared" si="18"/>
        <v>○</v>
      </c>
    </row>
    <row r="103" spans="1:57" s="284" customFormat="1" ht="12">
      <c r="A103" s="264">
        <v>100</v>
      </c>
      <c r="B103" s="265" t="s">
        <v>573</v>
      </c>
      <c r="C103" s="261" t="s">
        <v>682</v>
      </c>
      <c r="D103" s="261" t="s">
        <v>683</v>
      </c>
      <c r="E103" s="266" t="s">
        <v>10</v>
      </c>
      <c r="F103" s="266" t="s">
        <v>1375</v>
      </c>
      <c r="G103" s="335" t="s">
        <v>1692</v>
      </c>
      <c r="H103" s="260" t="s">
        <v>394</v>
      </c>
      <c r="I103" s="266" t="s">
        <v>347</v>
      </c>
      <c r="J103" s="268"/>
      <c r="K103" s="268"/>
      <c r="L103" s="261" t="s">
        <v>1376</v>
      </c>
      <c r="M103" s="268" t="s">
        <v>1376</v>
      </c>
      <c r="N103" s="268" t="s">
        <v>831</v>
      </c>
      <c r="O103" s="269" t="s">
        <v>0</v>
      </c>
      <c r="P103" s="269" t="s">
        <v>0</v>
      </c>
      <c r="Q103" s="269" t="s">
        <v>0</v>
      </c>
      <c r="R103" s="269" t="s">
        <v>0</v>
      </c>
      <c r="S103" s="269" t="s">
        <v>0</v>
      </c>
      <c r="T103" s="269" t="s">
        <v>0</v>
      </c>
      <c r="U103" s="269" t="s">
        <v>0</v>
      </c>
      <c r="V103" s="269" t="s">
        <v>0</v>
      </c>
      <c r="W103" s="269" t="s">
        <v>0</v>
      </c>
      <c r="X103" s="269" t="s">
        <v>0</v>
      </c>
      <c r="Y103" s="269" t="s">
        <v>0</v>
      </c>
      <c r="Z103" s="269" t="s">
        <v>0</v>
      </c>
      <c r="AA103" s="269" t="s">
        <v>0</v>
      </c>
      <c r="AB103" s="269" t="s">
        <v>903</v>
      </c>
      <c r="AC103" s="269" t="s">
        <v>903</v>
      </c>
      <c r="AD103" s="269" t="s">
        <v>0</v>
      </c>
      <c r="AE103" s="269" t="s">
        <v>1651</v>
      </c>
      <c r="AF103" s="269" t="s">
        <v>903</v>
      </c>
      <c r="AG103" s="269" t="s">
        <v>0</v>
      </c>
      <c r="AH103" s="269" t="s">
        <v>0</v>
      </c>
      <c r="AI103" s="269" t="s">
        <v>903</v>
      </c>
      <c r="AJ103" s="269" t="s">
        <v>0</v>
      </c>
      <c r="AK103" s="269" t="s">
        <v>903</v>
      </c>
      <c r="AL103" s="269" t="s">
        <v>903</v>
      </c>
      <c r="AM103" s="269" t="s">
        <v>903</v>
      </c>
      <c r="AN103" s="269" t="s">
        <v>903</v>
      </c>
      <c r="AO103" s="285" t="s">
        <v>1546</v>
      </c>
      <c r="AP103" s="269" t="s">
        <v>141</v>
      </c>
      <c r="AQ103" s="270" t="s">
        <v>143</v>
      </c>
      <c r="AR103" s="271" t="s">
        <v>912</v>
      </c>
      <c r="AS103" s="293" t="s">
        <v>141</v>
      </c>
      <c r="AT103" s="272" t="str">
        <f t="shared" si="26"/>
        <v>○</v>
      </c>
      <c r="AU103" s="272" t="str">
        <f t="shared" si="27"/>
        <v>×</v>
      </c>
      <c r="AV103" s="272" t="str">
        <f t="shared" si="28"/>
        <v>○</v>
      </c>
      <c r="AW103" s="272" t="str">
        <f t="shared" si="24"/>
        <v>○</v>
      </c>
      <c r="AX103" s="272" t="str">
        <f t="shared" si="29"/>
        <v>○</v>
      </c>
      <c r="AY103" s="260" t="s">
        <v>394</v>
      </c>
      <c r="AZ103" s="260"/>
      <c r="BA103" s="287" t="s">
        <v>1758</v>
      </c>
      <c r="BB103" s="293" t="str">
        <f t="shared" si="30"/>
        <v>○</v>
      </c>
      <c r="BC103" s="284" t="s">
        <v>1937</v>
      </c>
      <c r="BD103" s="350" t="str">
        <f t="shared" si="25"/>
        <v>○</v>
      </c>
      <c r="BE103" s="350" t="str">
        <f t="shared" si="18"/>
        <v>○</v>
      </c>
    </row>
    <row r="104" spans="1:57" s="284" customFormat="1" ht="60">
      <c r="A104" s="264">
        <v>101</v>
      </c>
      <c r="B104" s="265" t="s">
        <v>574</v>
      </c>
      <c r="C104" s="261" t="s">
        <v>1377</v>
      </c>
      <c r="D104" s="261" t="s">
        <v>36</v>
      </c>
      <c r="E104" s="266" t="s">
        <v>10</v>
      </c>
      <c r="F104" s="266" t="s">
        <v>1320</v>
      </c>
      <c r="G104" s="335" t="s">
        <v>1378</v>
      </c>
      <c r="H104" s="260" t="s">
        <v>177</v>
      </c>
      <c r="I104" s="266" t="s">
        <v>348</v>
      </c>
      <c r="J104" s="268"/>
      <c r="K104" s="268"/>
      <c r="L104" s="261"/>
      <c r="M104" s="268"/>
      <c r="N104" s="268"/>
      <c r="O104" s="269" t="s">
        <v>0</v>
      </c>
      <c r="P104" s="269" t="s">
        <v>0</v>
      </c>
      <c r="Q104" s="269" t="s">
        <v>0</v>
      </c>
      <c r="R104" s="269" t="s">
        <v>0</v>
      </c>
      <c r="S104" s="269" t="s">
        <v>0</v>
      </c>
      <c r="T104" s="269" t="s">
        <v>0</v>
      </c>
      <c r="U104" s="269" t="s">
        <v>0</v>
      </c>
      <c r="V104" s="269" t="s">
        <v>0</v>
      </c>
      <c r="W104" s="269" t="s">
        <v>0</v>
      </c>
      <c r="X104" s="269" t="s">
        <v>0</v>
      </c>
      <c r="Y104" s="269" t="s">
        <v>0</v>
      </c>
      <c r="Z104" s="269" t="s">
        <v>0</v>
      </c>
      <c r="AA104" s="269" t="s">
        <v>0</v>
      </c>
      <c r="AB104" s="269" t="s">
        <v>0</v>
      </c>
      <c r="AC104" s="269" t="s">
        <v>0</v>
      </c>
      <c r="AD104" s="269" t="s">
        <v>0</v>
      </c>
      <c r="AE104" s="332" t="s">
        <v>1651</v>
      </c>
      <c r="AF104" s="269" t="s">
        <v>0</v>
      </c>
      <c r="AG104" s="269" t="s">
        <v>0</v>
      </c>
      <c r="AH104" s="269" t="s">
        <v>0</v>
      </c>
      <c r="AI104" s="269" t="s">
        <v>0</v>
      </c>
      <c r="AJ104" s="269" t="s">
        <v>0</v>
      </c>
      <c r="AK104" s="269" t="s">
        <v>0</v>
      </c>
      <c r="AL104" s="269" t="s">
        <v>903</v>
      </c>
      <c r="AM104" s="269" t="s">
        <v>0</v>
      </c>
      <c r="AN104" s="269" t="s">
        <v>0</v>
      </c>
      <c r="AO104" s="285" t="s">
        <v>1547</v>
      </c>
      <c r="AP104" s="269" t="s">
        <v>3</v>
      </c>
      <c r="AQ104" s="270"/>
      <c r="AR104" s="271" t="s">
        <v>1759</v>
      </c>
      <c r="AS104" s="293" t="s">
        <v>3</v>
      </c>
      <c r="AT104" s="272" t="str">
        <f t="shared" si="26"/>
        <v>×</v>
      </c>
      <c r="AU104" s="272" t="str">
        <f t="shared" si="27"/>
        <v>×</v>
      </c>
      <c r="AV104" s="272" t="str">
        <f t="shared" si="28"/>
        <v>○</v>
      </c>
      <c r="AW104" s="272" t="str">
        <f t="shared" si="24"/>
        <v>×</v>
      </c>
      <c r="AX104" s="272" t="str">
        <f t="shared" si="29"/>
        <v>○</v>
      </c>
      <c r="AY104" s="260" t="s">
        <v>177</v>
      </c>
      <c r="AZ104" s="260"/>
      <c r="BA104" s="287" t="s">
        <v>1748</v>
      </c>
      <c r="BB104" s="293" t="str">
        <f t="shared" si="30"/>
        <v>×</v>
      </c>
      <c r="BD104" s="350" t="str">
        <f t="shared" si="25"/>
        <v>×</v>
      </c>
      <c r="BE104" s="350" t="str">
        <f t="shared" si="18"/>
        <v>○</v>
      </c>
    </row>
    <row r="105" spans="1:57" s="284" customFormat="1" ht="24">
      <c r="A105" s="264">
        <v>102</v>
      </c>
      <c r="B105" s="265" t="s">
        <v>575</v>
      </c>
      <c r="C105" s="261" t="s">
        <v>749</v>
      </c>
      <c r="D105" s="261" t="s">
        <v>1379</v>
      </c>
      <c r="E105" s="266" t="s">
        <v>1</v>
      </c>
      <c r="F105" s="266" t="s">
        <v>1198</v>
      </c>
      <c r="G105" s="335" t="s">
        <v>1693</v>
      </c>
      <c r="H105" s="260" t="s">
        <v>791</v>
      </c>
      <c r="I105" s="266" t="s">
        <v>792</v>
      </c>
      <c r="J105" s="268"/>
      <c r="K105" s="268"/>
      <c r="L105" s="261" t="s">
        <v>896</v>
      </c>
      <c r="M105" s="268" t="s">
        <v>896</v>
      </c>
      <c r="N105" s="268" t="s">
        <v>1488</v>
      </c>
      <c r="O105" s="269" t="s">
        <v>0</v>
      </c>
      <c r="P105" s="269" t="s">
        <v>0</v>
      </c>
      <c r="Q105" s="269" t="s">
        <v>0</v>
      </c>
      <c r="R105" s="269" t="s">
        <v>0</v>
      </c>
      <c r="S105" s="269" t="s">
        <v>0</v>
      </c>
      <c r="T105" s="269" t="s">
        <v>0</v>
      </c>
      <c r="U105" s="269" t="s">
        <v>0</v>
      </c>
      <c r="V105" s="269" t="s">
        <v>0</v>
      </c>
      <c r="W105" s="269" t="s">
        <v>0</v>
      </c>
      <c r="X105" s="269" t="s">
        <v>0</v>
      </c>
      <c r="Y105" s="269" t="s">
        <v>0</v>
      </c>
      <c r="Z105" s="269" t="s">
        <v>0</v>
      </c>
      <c r="AA105" s="269" t="s">
        <v>0</v>
      </c>
      <c r="AB105" s="269" t="s">
        <v>0</v>
      </c>
      <c r="AC105" s="269" t="s">
        <v>903</v>
      </c>
      <c r="AD105" s="269" t="s">
        <v>903</v>
      </c>
      <c r="AE105" s="269" t="s">
        <v>0</v>
      </c>
      <c r="AF105" s="269" t="s">
        <v>0</v>
      </c>
      <c r="AG105" s="269" t="s">
        <v>0</v>
      </c>
      <c r="AH105" s="269" t="s">
        <v>0</v>
      </c>
      <c r="AI105" s="269" t="s">
        <v>0</v>
      </c>
      <c r="AJ105" s="269" t="s">
        <v>0</v>
      </c>
      <c r="AK105" s="269" t="s">
        <v>0</v>
      </c>
      <c r="AL105" s="269" t="s">
        <v>0</v>
      </c>
      <c r="AM105" s="269" t="s">
        <v>0</v>
      </c>
      <c r="AN105" s="269" t="s">
        <v>0</v>
      </c>
      <c r="AO105" s="285"/>
      <c r="AP105" s="269" t="s">
        <v>141</v>
      </c>
      <c r="AQ105" s="288" t="s">
        <v>1567</v>
      </c>
      <c r="AR105" s="271" t="s">
        <v>1568</v>
      </c>
      <c r="AS105" s="293" t="s">
        <v>3</v>
      </c>
      <c r="AT105" s="272" t="str">
        <f t="shared" si="26"/>
        <v>○</v>
      </c>
      <c r="AU105" s="272" t="str">
        <f t="shared" si="27"/>
        <v>×</v>
      </c>
      <c r="AV105" s="272" t="str">
        <f t="shared" si="28"/>
        <v>×</v>
      </c>
      <c r="AW105" s="272" t="str">
        <f t="shared" si="24"/>
        <v>×</v>
      </c>
      <c r="AX105" s="272" t="str">
        <f t="shared" si="29"/>
        <v>×</v>
      </c>
      <c r="AY105" s="260" t="s">
        <v>791</v>
      </c>
      <c r="AZ105" s="260"/>
      <c r="BA105" s="287" t="s">
        <v>1773</v>
      </c>
      <c r="BB105" s="293" t="str">
        <f t="shared" si="30"/>
        <v>×</v>
      </c>
      <c r="BC105" s="284" t="s">
        <v>1937</v>
      </c>
      <c r="BD105" s="350" t="str">
        <f t="shared" si="25"/>
        <v>○</v>
      </c>
      <c r="BE105" s="350" t="str">
        <f t="shared" ref="BE105:BE129" si="31">IF(COUNTIF(AI105:AK105,"○")&gt;0,"○", "×")</f>
        <v>×</v>
      </c>
    </row>
    <row r="106" spans="1:57" s="284" customFormat="1" ht="48">
      <c r="A106" s="264">
        <v>103</v>
      </c>
      <c r="B106" s="265" t="s">
        <v>576</v>
      </c>
      <c r="C106" s="261" t="s">
        <v>750</v>
      </c>
      <c r="D106" s="261" t="s">
        <v>130</v>
      </c>
      <c r="E106" s="266" t="s">
        <v>1</v>
      </c>
      <c r="F106" s="266" t="s">
        <v>1198</v>
      </c>
      <c r="G106" s="335" t="s">
        <v>1693</v>
      </c>
      <c r="H106" s="260" t="s">
        <v>395</v>
      </c>
      <c r="I106" s="266" t="s">
        <v>793</v>
      </c>
      <c r="J106" s="268"/>
      <c r="K106" s="268"/>
      <c r="L106" s="261" t="s">
        <v>176</v>
      </c>
      <c r="M106" s="268" t="s">
        <v>176</v>
      </c>
      <c r="N106" s="268" t="s">
        <v>897</v>
      </c>
      <c r="O106" s="269" t="s">
        <v>0</v>
      </c>
      <c r="P106" s="269" t="s">
        <v>0</v>
      </c>
      <c r="Q106" s="269" t="s">
        <v>0</v>
      </c>
      <c r="R106" s="269" t="s">
        <v>0</v>
      </c>
      <c r="S106" s="269" t="s">
        <v>0</v>
      </c>
      <c r="T106" s="269" t="s">
        <v>0</v>
      </c>
      <c r="U106" s="269" t="s">
        <v>0</v>
      </c>
      <c r="V106" s="269" t="s">
        <v>0</v>
      </c>
      <c r="W106" s="269" t="s">
        <v>903</v>
      </c>
      <c r="X106" s="269" t="s">
        <v>0</v>
      </c>
      <c r="Y106" s="269" t="s">
        <v>0</v>
      </c>
      <c r="Z106" s="269" t="s">
        <v>903</v>
      </c>
      <c r="AA106" s="269" t="s">
        <v>903</v>
      </c>
      <c r="AB106" s="269" t="s">
        <v>903</v>
      </c>
      <c r="AC106" s="269" t="s">
        <v>0</v>
      </c>
      <c r="AD106" s="269" t="s">
        <v>0</v>
      </c>
      <c r="AE106" s="269" t="s">
        <v>903</v>
      </c>
      <c r="AF106" s="269" t="s">
        <v>0</v>
      </c>
      <c r="AG106" s="269" t="s">
        <v>903</v>
      </c>
      <c r="AH106" s="269" t="s">
        <v>0</v>
      </c>
      <c r="AI106" s="269" t="s">
        <v>903</v>
      </c>
      <c r="AJ106" s="269" t="s">
        <v>903</v>
      </c>
      <c r="AK106" s="269" t="s">
        <v>903</v>
      </c>
      <c r="AL106" s="269" t="s">
        <v>903</v>
      </c>
      <c r="AM106" s="332" t="s">
        <v>903</v>
      </c>
      <c r="AN106" s="269" t="s">
        <v>903</v>
      </c>
      <c r="AO106" s="285" t="s">
        <v>1548</v>
      </c>
      <c r="AP106" s="269" t="s">
        <v>3</v>
      </c>
      <c r="AQ106" s="270"/>
      <c r="AR106" s="271" t="s">
        <v>1778</v>
      </c>
      <c r="AS106" s="293" t="s">
        <v>141</v>
      </c>
      <c r="AT106" s="272" t="str">
        <f t="shared" si="26"/>
        <v>○</v>
      </c>
      <c r="AU106" s="272" t="str">
        <f t="shared" si="27"/>
        <v>○</v>
      </c>
      <c r="AV106" s="272" t="str">
        <f t="shared" si="28"/>
        <v>○</v>
      </c>
      <c r="AW106" s="272" t="str">
        <f t="shared" si="24"/>
        <v>○</v>
      </c>
      <c r="AX106" s="272" t="str">
        <f t="shared" si="29"/>
        <v>○</v>
      </c>
      <c r="AY106" s="260" t="s">
        <v>395</v>
      </c>
      <c r="AZ106" s="260"/>
      <c r="BA106" s="287" t="s">
        <v>1773</v>
      </c>
      <c r="BB106" s="293" t="str">
        <f t="shared" si="30"/>
        <v>○</v>
      </c>
      <c r="BD106" s="350" t="str">
        <f t="shared" si="25"/>
        <v>○</v>
      </c>
      <c r="BE106" s="350" t="str">
        <f t="shared" si="31"/>
        <v>○</v>
      </c>
    </row>
    <row r="107" spans="1:57" s="284" customFormat="1" ht="24">
      <c r="A107" s="264">
        <v>104</v>
      </c>
      <c r="B107" s="265" t="s">
        <v>577</v>
      </c>
      <c r="C107" s="261" t="s">
        <v>684</v>
      </c>
      <c r="D107" s="261" t="s">
        <v>685</v>
      </c>
      <c r="E107" s="266" t="s">
        <v>10</v>
      </c>
      <c r="F107" s="266" t="s">
        <v>1380</v>
      </c>
      <c r="G107" s="335" t="s">
        <v>1694</v>
      </c>
      <c r="H107" s="260" t="s">
        <v>769</v>
      </c>
      <c r="I107" s="266" t="s">
        <v>770</v>
      </c>
      <c r="J107" s="268"/>
      <c r="K107" s="268"/>
      <c r="L107" s="261" t="s">
        <v>175</v>
      </c>
      <c r="M107" s="268" t="s">
        <v>175</v>
      </c>
      <c r="N107" s="268" t="s">
        <v>832</v>
      </c>
      <c r="O107" s="269" t="s">
        <v>0</v>
      </c>
      <c r="P107" s="269" t="s">
        <v>0</v>
      </c>
      <c r="Q107" s="269" t="s">
        <v>0</v>
      </c>
      <c r="R107" s="269" t="s">
        <v>0</v>
      </c>
      <c r="S107" s="269" t="s">
        <v>0</v>
      </c>
      <c r="T107" s="269" t="s">
        <v>0</v>
      </c>
      <c r="U107" s="269" t="s">
        <v>0</v>
      </c>
      <c r="V107" s="269" t="s">
        <v>0</v>
      </c>
      <c r="W107" s="269" t="s">
        <v>0</v>
      </c>
      <c r="X107" s="269" t="s">
        <v>0</v>
      </c>
      <c r="Y107" s="269" t="s">
        <v>0</v>
      </c>
      <c r="Z107" s="269" t="s">
        <v>0</v>
      </c>
      <c r="AA107" s="269" t="s">
        <v>0</v>
      </c>
      <c r="AB107" s="269" t="s">
        <v>0</v>
      </c>
      <c r="AC107" s="269" t="s">
        <v>0</v>
      </c>
      <c r="AD107" s="269" t="s">
        <v>0</v>
      </c>
      <c r="AE107" s="269" t="s">
        <v>903</v>
      </c>
      <c r="AF107" s="269" t="s">
        <v>0</v>
      </c>
      <c r="AG107" s="269" t="s">
        <v>0</v>
      </c>
      <c r="AH107" s="269" t="s">
        <v>0</v>
      </c>
      <c r="AI107" s="269" t="s">
        <v>0</v>
      </c>
      <c r="AJ107" s="269" t="s">
        <v>0</v>
      </c>
      <c r="AK107" s="269" t="s">
        <v>0</v>
      </c>
      <c r="AL107" s="269" t="s">
        <v>903</v>
      </c>
      <c r="AM107" s="269" t="s">
        <v>0</v>
      </c>
      <c r="AN107" s="269" t="s">
        <v>0</v>
      </c>
      <c r="AO107" s="285" t="s">
        <v>1520</v>
      </c>
      <c r="AP107" s="269" t="s">
        <v>141</v>
      </c>
      <c r="AQ107" s="270" t="s">
        <v>1569</v>
      </c>
      <c r="AR107" s="271" t="s">
        <v>1760</v>
      </c>
      <c r="AS107" s="293" t="s">
        <v>141</v>
      </c>
      <c r="AT107" s="272" t="str">
        <f t="shared" si="26"/>
        <v>×</v>
      </c>
      <c r="AU107" s="272" t="str">
        <f t="shared" si="27"/>
        <v>×</v>
      </c>
      <c r="AV107" s="272" t="str">
        <f t="shared" si="28"/>
        <v>○</v>
      </c>
      <c r="AW107" s="272" t="str">
        <f t="shared" si="24"/>
        <v>×</v>
      </c>
      <c r="AX107" s="272" t="str">
        <f t="shared" si="29"/>
        <v>○</v>
      </c>
      <c r="AY107" s="260" t="s">
        <v>769</v>
      </c>
      <c r="AZ107" s="260"/>
      <c r="BA107" s="287" t="s">
        <v>1761</v>
      </c>
      <c r="BB107" s="293" t="str">
        <f t="shared" si="30"/>
        <v>×</v>
      </c>
      <c r="BC107" s="284" t="s">
        <v>1940</v>
      </c>
      <c r="BD107" s="350" t="str">
        <f t="shared" si="25"/>
        <v>×</v>
      </c>
      <c r="BE107" s="350" t="str">
        <f t="shared" ref="BE107:BE114" si="32">IF(COUNTIF(AI107:AN107,"○")&gt;0,"○", "×")</f>
        <v>○</v>
      </c>
    </row>
    <row r="108" spans="1:57" s="284" customFormat="1" ht="84">
      <c r="A108" s="264">
        <v>105</v>
      </c>
      <c r="B108" s="265" t="s">
        <v>578</v>
      </c>
      <c r="C108" s="261" t="s">
        <v>1381</v>
      </c>
      <c r="D108" s="261" t="s">
        <v>37</v>
      </c>
      <c r="E108" s="266" t="s">
        <v>10</v>
      </c>
      <c r="F108" s="266" t="s">
        <v>1380</v>
      </c>
      <c r="G108" s="335" t="s">
        <v>1382</v>
      </c>
      <c r="H108" s="260" t="s">
        <v>1383</v>
      </c>
      <c r="I108" s="266" t="s">
        <v>349</v>
      </c>
      <c r="J108" s="268"/>
      <c r="K108" s="268"/>
      <c r="L108" s="261"/>
      <c r="M108" s="268"/>
      <c r="N108" s="268" t="s">
        <v>1459</v>
      </c>
      <c r="O108" s="269" t="s">
        <v>903</v>
      </c>
      <c r="P108" s="269" t="s">
        <v>903</v>
      </c>
      <c r="Q108" s="269" t="s">
        <v>903</v>
      </c>
      <c r="R108" s="269" t="s">
        <v>903</v>
      </c>
      <c r="S108" s="269" t="s">
        <v>903</v>
      </c>
      <c r="T108" s="269" t="s">
        <v>903</v>
      </c>
      <c r="U108" s="269" t="s">
        <v>903</v>
      </c>
      <c r="V108" s="269" t="s">
        <v>903</v>
      </c>
      <c r="W108" s="269" t="s">
        <v>903</v>
      </c>
      <c r="X108" s="269" t="s">
        <v>0</v>
      </c>
      <c r="Y108" s="269" t="s">
        <v>0</v>
      </c>
      <c r="Z108" s="269" t="s">
        <v>903</v>
      </c>
      <c r="AA108" s="269" t="s">
        <v>903</v>
      </c>
      <c r="AB108" s="269" t="s">
        <v>903</v>
      </c>
      <c r="AC108" s="269" t="s">
        <v>903</v>
      </c>
      <c r="AD108" s="269" t="s">
        <v>0</v>
      </c>
      <c r="AE108" s="269" t="s">
        <v>903</v>
      </c>
      <c r="AF108" s="269" t="s">
        <v>903</v>
      </c>
      <c r="AG108" s="269" t="s">
        <v>903</v>
      </c>
      <c r="AH108" s="269" t="s">
        <v>0</v>
      </c>
      <c r="AI108" s="269" t="s">
        <v>903</v>
      </c>
      <c r="AJ108" s="269" t="s">
        <v>0</v>
      </c>
      <c r="AK108" s="269" t="s">
        <v>0</v>
      </c>
      <c r="AL108" s="269" t="s">
        <v>903</v>
      </c>
      <c r="AM108" s="269" t="s">
        <v>903</v>
      </c>
      <c r="AN108" s="269" t="s">
        <v>903</v>
      </c>
      <c r="AO108" s="285" t="s">
        <v>1652</v>
      </c>
      <c r="AP108" s="269" t="s">
        <v>141</v>
      </c>
      <c r="AQ108" s="270" t="s">
        <v>143</v>
      </c>
      <c r="AR108" s="271" t="s">
        <v>1570</v>
      </c>
      <c r="AS108" s="293" t="s">
        <v>141</v>
      </c>
      <c r="AT108" s="272" t="str">
        <f t="shared" si="26"/>
        <v>○</v>
      </c>
      <c r="AU108" s="272" t="str">
        <f t="shared" si="27"/>
        <v>○</v>
      </c>
      <c r="AV108" s="272" t="str">
        <f t="shared" si="28"/>
        <v>○</v>
      </c>
      <c r="AW108" s="272" t="str">
        <f t="shared" si="24"/>
        <v>○</v>
      </c>
      <c r="AX108" s="272" t="str">
        <f t="shared" si="29"/>
        <v>○</v>
      </c>
      <c r="AY108" s="260" t="s">
        <v>1383</v>
      </c>
      <c r="AZ108" s="260"/>
      <c r="BA108" s="287" t="s">
        <v>1761</v>
      </c>
      <c r="BB108" s="293" t="str">
        <f t="shared" si="30"/>
        <v>×</v>
      </c>
      <c r="BC108" s="284" t="s">
        <v>1937</v>
      </c>
      <c r="BD108" s="350" t="str">
        <f t="shared" si="25"/>
        <v>○</v>
      </c>
      <c r="BE108" s="350" t="str">
        <f t="shared" si="32"/>
        <v>○</v>
      </c>
    </row>
    <row r="109" spans="1:57" s="284" customFormat="1" ht="12">
      <c r="A109" s="264">
        <v>106</v>
      </c>
      <c r="B109" s="265" t="s">
        <v>1575</v>
      </c>
      <c r="C109" s="261" t="s">
        <v>1384</v>
      </c>
      <c r="D109" s="261" t="s">
        <v>1385</v>
      </c>
      <c r="E109" s="266" t="s">
        <v>10</v>
      </c>
      <c r="F109" s="266" t="s">
        <v>1386</v>
      </c>
      <c r="G109" s="335" t="s">
        <v>1387</v>
      </c>
      <c r="H109" s="260" t="s">
        <v>1388</v>
      </c>
      <c r="I109" s="266" t="s">
        <v>1389</v>
      </c>
      <c r="J109" s="268"/>
      <c r="K109" s="268"/>
      <c r="L109" s="261" t="s">
        <v>1390</v>
      </c>
      <c r="M109" s="268"/>
      <c r="N109" s="268" t="s">
        <v>1489</v>
      </c>
      <c r="O109" s="269" t="s">
        <v>0</v>
      </c>
      <c r="P109" s="269" t="s">
        <v>0</v>
      </c>
      <c r="Q109" s="269" t="s">
        <v>0</v>
      </c>
      <c r="R109" s="269" t="s">
        <v>0</v>
      </c>
      <c r="S109" s="269" t="s">
        <v>0</v>
      </c>
      <c r="T109" s="269" t="s">
        <v>0</v>
      </c>
      <c r="U109" s="269" t="s">
        <v>0</v>
      </c>
      <c r="V109" s="269" t="s">
        <v>0</v>
      </c>
      <c r="W109" s="269" t="s">
        <v>0</v>
      </c>
      <c r="X109" s="269" t="s">
        <v>0</v>
      </c>
      <c r="Y109" s="269" t="s">
        <v>0</v>
      </c>
      <c r="Z109" s="269" t="s">
        <v>0</v>
      </c>
      <c r="AA109" s="269" t="s">
        <v>0</v>
      </c>
      <c r="AB109" s="269" t="s">
        <v>0</v>
      </c>
      <c r="AC109" s="269" t="s">
        <v>903</v>
      </c>
      <c r="AD109" s="332" t="s">
        <v>903</v>
      </c>
      <c r="AE109" s="269" t="s">
        <v>0</v>
      </c>
      <c r="AF109" s="269" t="s">
        <v>0</v>
      </c>
      <c r="AG109" s="269" t="s">
        <v>0</v>
      </c>
      <c r="AH109" s="269" t="s">
        <v>0</v>
      </c>
      <c r="AI109" s="269" t="s">
        <v>0</v>
      </c>
      <c r="AJ109" s="269" t="s">
        <v>0</v>
      </c>
      <c r="AK109" s="269" t="s">
        <v>0</v>
      </c>
      <c r="AL109" s="269" t="s">
        <v>0</v>
      </c>
      <c r="AM109" s="269" t="s">
        <v>0</v>
      </c>
      <c r="AN109" s="269"/>
      <c r="AO109" s="285"/>
      <c r="AP109" s="269"/>
      <c r="AQ109" s="270"/>
      <c r="AR109" s="338" t="s">
        <v>1909</v>
      </c>
      <c r="AS109" s="339"/>
      <c r="AT109" s="340" t="str">
        <f t="shared" si="26"/>
        <v>○</v>
      </c>
      <c r="AU109" s="340" t="str">
        <f t="shared" si="27"/>
        <v>×</v>
      </c>
      <c r="AV109" s="340" t="str">
        <f t="shared" si="28"/>
        <v>×</v>
      </c>
      <c r="AW109" s="272">
        <f t="shared" si="24"/>
        <v>0</v>
      </c>
      <c r="AX109" s="340" t="str">
        <f t="shared" si="29"/>
        <v>×</v>
      </c>
      <c r="AY109" s="341" t="s">
        <v>1388</v>
      </c>
      <c r="AZ109" s="341"/>
      <c r="BA109" s="342" t="s">
        <v>1910</v>
      </c>
      <c r="BB109" s="293" t="str">
        <f t="shared" si="30"/>
        <v>×</v>
      </c>
      <c r="BD109" s="350" t="str">
        <f t="shared" si="25"/>
        <v>○</v>
      </c>
      <c r="BE109" s="350" t="str">
        <f t="shared" si="32"/>
        <v>×</v>
      </c>
    </row>
    <row r="110" spans="1:57" s="284" customFormat="1" ht="24">
      <c r="A110" s="264">
        <v>107</v>
      </c>
      <c r="B110" s="265" t="s">
        <v>579</v>
      </c>
      <c r="C110" s="261" t="s">
        <v>1391</v>
      </c>
      <c r="D110" s="261" t="s">
        <v>686</v>
      </c>
      <c r="E110" s="266" t="s">
        <v>10</v>
      </c>
      <c r="F110" s="266" t="s">
        <v>1320</v>
      </c>
      <c r="G110" s="335" t="s">
        <v>1378</v>
      </c>
      <c r="H110" s="260" t="s">
        <v>771</v>
      </c>
      <c r="I110" s="266" t="s">
        <v>350</v>
      </c>
      <c r="J110" s="268"/>
      <c r="K110" s="268"/>
      <c r="L110" s="261" t="s">
        <v>1392</v>
      </c>
      <c r="M110" s="268" t="s">
        <v>1392</v>
      </c>
      <c r="N110" s="268" t="s">
        <v>1490</v>
      </c>
      <c r="O110" s="269" t="s">
        <v>0</v>
      </c>
      <c r="P110" s="269" t="s">
        <v>0</v>
      </c>
      <c r="Q110" s="269" t="s">
        <v>0</v>
      </c>
      <c r="R110" s="269" t="s">
        <v>0</v>
      </c>
      <c r="S110" s="269" t="s">
        <v>0</v>
      </c>
      <c r="T110" s="269" t="s">
        <v>0</v>
      </c>
      <c r="U110" s="269" t="s">
        <v>0</v>
      </c>
      <c r="V110" s="269" t="s">
        <v>0</v>
      </c>
      <c r="W110" s="269" t="s">
        <v>0</v>
      </c>
      <c r="X110" s="269" t="s">
        <v>0</v>
      </c>
      <c r="Y110" s="269" t="s">
        <v>0</v>
      </c>
      <c r="Z110" s="269" t="s">
        <v>0</v>
      </c>
      <c r="AA110" s="269" t="s">
        <v>0</v>
      </c>
      <c r="AB110" s="269" t="s">
        <v>0</v>
      </c>
      <c r="AC110" s="269" t="s">
        <v>0</v>
      </c>
      <c r="AD110" s="269" t="s">
        <v>0</v>
      </c>
      <c r="AE110" s="269" t="s">
        <v>0</v>
      </c>
      <c r="AF110" s="269" t="s">
        <v>0</v>
      </c>
      <c r="AG110" s="269" t="s">
        <v>0</v>
      </c>
      <c r="AH110" s="269" t="s">
        <v>0</v>
      </c>
      <c r="AI110" s="269" t="s">
        <v>0</v>
      </c>
      <c r="AJ110" s="269" t="s">
        <v>0</v>
      </c>
      <c r="AK110" s="269" t="s">
        <v>0</v>
      </c>
      <c r="AL110" s="269" t="s">
        <v>903</v>
      </c>
      <c r="AM110" s="269" t="s">
        <v>0</v>
      </c>
      <c r="AN110" s="269" t="s">
        <v>0</v>
      </c>
      <c r="AO110" s="285"/>
      <c r="AP110" s="269" t="s">
        <v>3</v>
      </c>
      <c r="AQ110" s="270"/>
      <c r="AR110" s="271" t="s">
        <v>1762</v>
      </c>
      <c r="AS110" s="293" t="s">
        <v>141</v>
      </c>
      <c r="AT110" s="272" t="str">
        <f t="shared" si="26"/>
        <v>×</v>
      </c>
      <c r="AU110" s="272" t="str">
        <f t="shared" si="27"/>
        <v>×</v>
      </c>
      <c r="AV110" s="272" t="str">
        <f t="shared" si="28"/>
        <v>○</v>
      </c>
      <c r="AW110" s="272" t="str">
        <f t="shared" si="24"/>
        <v>×</v>
      </c>
      <c r="AX110" s="272" t="str">
        <f t="shared" si="29"/>
        <v>×</v>
      </c>
      <c r="AY110" s="260" t="s">
        <v>924</v>
      </c>
      <c r="AZ110" s="260" t="s">
        <v>925</v>
      </c>
      <c r="BA110" s="287" t="s">
        <v>1748</v>
      </c>
      <c r="BB110" s="293" t="str">
        <f t="shared" si="30"/>
        <v>×</v>
      </c>
      <c r="BD110" s="350" t="str">
        <f t="shared" si="25"/>
        <v>×</v>
      </c>
      <c r="BE110" s="350" t="str">
        <f t="shared" si="32"/>
        <v>○</v>
      </c>
    </row>
    <row r="111" spans="1:57" s="284" customFormat="1" ht="12">
      <c r="A111" s="264">
        <v>108</v>
      </c>
      <c r="B111" s="265" t="s">
        <v>580</v>
      </c>
      <c r="C111" s="261" t="s">
        <v>664</v>
      </c>
      <c r="D111" s="261" t="s">
        <v>105</v>
      </c>
      <c r="E111" s="266" t="s">
        <v>8</v>
      </c>
      <c r="F111" s="266" t="s">
        <v>1301</v>
      </c>
      <c r="G111" s="335" t="s">
        <v>1686</v>
      </c>
      <c r="H111" s="260" t="s">
        <v>174</v>
      </c>
      <c r="I111" s="266" t="s">
        <v>351</v>
      </c>
      <c r="J111" s="268"/>
      <c r="K111" s="268"/>
      <c r="L111" s="261" t="s">
        <v>268</v>
      </c>
      <c r="M111" s="268" t="s">
        <v>268</v>
      </c>
      <c r="N111" s="268" t="s">
        <v>813</v>
      </c>
      <c r="O111" s="269" t="s">
        <v>903</v>
      </c>
      <c r="P111" s="269" t="s">
        <v>903</v>
      </c>
      <c r="Q111" s="269" t="s">
        <v>903</v>
      </c>
      <c r="R111" s="269" t="s">
        <v>903</v>
      </c>
      <c r="S111" s="269" t="s">
        <v>903</v>
      </c>
      <c r="T111" s="269" t="s">
        <v>0</v>
      </c>
      <c r="U111" s="269" t="s">
        <v>0</v>
      </c>
      <c r="V111" s="269" t="s">
        <v>903</v>
      </c>
      <c r="W111" s="269" t="s">
        <v>903</v>
      </c>
      <c r="X111" s="269" t="s">
        <v>903</v>
      </c>
      <c r="Y111" s="269" t="s">
        <v>903</v>
      </c>
      <c r="Z111" s="269" t="s">
        <v>903</v>
      </c>
      <c r="AA111" s="269" t="s">
        <v>903</v>
      </c>
      <c r="AB111" s="269" t="s">
        <v>903</v>
      </c>
      <c r="AC111" s="269" t="s">
        <v>903</v>
      </c>
      <c r="AD111" s="269" t="s">
        <v>0</v>
      </c>
      <c r="AE111" s="269" t="s">
        <v>903</v>
      </c>
      <c r="AF111" s="269" t="s">
        <v>903</v>
      </c>
      <c r="AG111" s="269" t="s">
        <v>903</v>
      </c>
      <c r="AH111" s="269" t="s">
        <v>0</v>
      </c>
      <c r="AI111" s="269" t="s">
        <v>903</v>
      </c>
      <c r="AJ111" s="269" t="s">
        <v>903</v>
      </c>
      <c r="AK111" s="269" t="s">
        <v>903</v>
      </c>
      <c r="AL111" s="269" t="s">
        <v>903</v>
      </c>
      <c r="AM111" s="269" t="s">
        <v>903</v>
      </c>
      <c r="AN111" s="269" t="s">
        <v>903</v>
      </c>
      <c r="AO111" s="285"/>
      <c r="AP111" s="269" t="s">
        <v>3</v>
      </c>
      <c r="AQ111" s="270"/>
      <c r="AR111" s="271" t="s">
        <v>910</v>
      </c>
      <c r="AS111" s="293" t="s">
        <v>141</v>
      </c>
      <c r="AT111" s="272" t="str">
        <f t="shared" si="26"/>
        <v>○</v>
      </c>
      <c r="AU111" s="272" t="str">
        <f t="shared" si="27"/>
        <v>○</v>
      </c>
      <c r="AV111" s="272" t="str">
        <f t="shared" si="28"/>
        <v>○</v>
      </c>
      <c r="AW111" s="272" t="str">
        <f t="shared" si="24"/>
        <v>○</v>
      </c>
      <c r="AX111" s="272" t="str">
        <f t="shared" si="29"/>
        <v>○</v>
      </c>
      <c r="AY111" s="260" t="s">
        <v>174</v>
      </c>
      <c r="AZ111" s="260"/>
      <c r="BA111" s="287" t="s">
        <v>1794</v>
      </c>
      <c r="BB111" s="293" t="str">
        <f t="shared" si="30"/>
        <v>○</v>
      </c>
      <c r="BD111" s="350" t="str">
        <f t="shared" si="25"/>
        <v>○</v>
      </c>
      <c r="BE111" s="350" t="str">
        <f t="shared" si="32"/>
        <v>○</v>
      </c>
    </row>
    <row r="112" spans="1:57" s="284" customFormat="1" ht="12">
      <c r="A112" s="264">
        <v>109</v>
      </c>
      <c r="B112" s="265" t="s">
        <v>581</v>
      </c>
      <c r="C112" s="261" t="s">
        <v>173</v>
      </c>
      <c r="D112" s="261" t="s">
        <v>82</v>
      </c>
      <c r="E112" s="266" t="s">
        <v>9</v>
      </c>
      <c r="F112" s="266" t="s">
        <v>1393</v>
      </c>
      <c r="G112" s="335" t="s">
        <v>1695</v>
      </c>
      <c r="H112" s="260" t="s">
        <v>172</v>
      </c>
      <c r="I112" s="266" t="s">
        <v>352</v>
      </c>
      <c r="J112" s="268"/>
      <c r="K112" s="268"/>
      <c r="L112" s="261" t="s">
        <v>1394</v>
      </c>
      <c r="M112" s="268" t="s">
        <v>1394</v>
      </c>
      <c r="N112" s="268" t="s">
        <v>868</v>
      </c>
      <c r="O112" s="269" t="s">
        <v>0</v>
      </c>
      <c r="P112" s="269" t="s">
        <v>0</v>
      </c>
      <c r="Q112" s="269" t="s">
        <v>0</v>
      </c>
      <c r="R112" s="269" t="s">
        <v>0</v>
      </c>
      <c r="S112" s="269" t="s">
        <v>0</v>
      </c>
      <c r="T112" s="269" t="s">
        <v>0</v>
      </c>
      <c r="U112" s="269" t="s">
        <v>0</v>
      </c>
      <c r="V112" s="269" t="s">
        <v>0</v>
      </c>
      <c r="W112" s="269" t="s">
        <v>0</v>
      </c>
      <c r="X112" s="269" t="s">
        <v>0</v>
      </c>
      <c r="Y112" s="269" t="s">
        <v>0</v>
      </c>
      <c r="Z112" s="269" t="s">
        <v>0</v>
      </c>
      <c r="AA112" s="269" t="s">
        <v>0</v>
      </c>
      <c r="AB112" s="269" t="s">
        <v>0</v>
      </c>
      <c r="AC112" s="269" t="s">
        <v>0</v>
      </c>
      <c r="AD112" s="269" t="s">
        <v>0</v>
      </c>
      <c r="AE112" s="269" t="s">
        <v>903</v>
      </c>
      <c r="AF112" s="269" t="s">
        <v>0</v>
      </c>
      <c r="AG112" s="269" t="s">
        <v>0</v>
      </c>
      <c r="AH112" s="269" t="s">
        <v>0</v>
      </c>
      <c r="AI112" s="269" t="s">
        <v>903</v>
      </c>
      <c r="AJ112" s="269" t="s">
        <v>903</v>
      </c>
      <c r="AK112" s="269" t="s">
        <v>903</v>
      </c>
      <c r="AL112" s="269" t="s">
        <v>903</v>
      </c>
      <c r="AM112" s="269" t="s">
        <v>903</v>
      </c>
      <c r="AN112" s="269" t="s">
        <v>903</v>
      </c>
      <c r="AO112" s="285"/>
      <c r="AP112" s="269" t="s">
        <v>3</v>
      </c>
      <c r="AQ112" s="270"/>
      <c r="AR112" s="271" t="s">
        <v>1865</v>
      </c>
      <c r="AS112" s="293" t="s">
        <v>3</v>
      </c>
      <c r="AT112" s="272" t="str">
        <f t="shared" si="26"/>
        <v>○</v>
      </c>
      <c r="AU112" s="272" t="str">
        <f t="shared" si="27"/>
        <v>×</v>
      </c>
      <c r="AV112" s="272" t="str">
        <f t="shared" si="28"/>
        <v>○</v>
      </c>
      <c r="AW112" s="272" t="str">
        <f t="shared" si="24"/>
        <v>○</v>
      </c>
      <c r="AX112" s="272" t="str">
        <f t="shared" si="29"/>
        <v>○</v>
      </c>
      <c r="AY112" s="260" t="s">
        <v>172</v>
      </c>
      <c r="AZ112" s="260"/>
      <c r="BA112" s="287" t="s">
        <v>1866</v>
      </c>
      <c r="BB112" s="293" t="str">
        <f t="shared" si="30"/>
        <v>○</v>
      </c>
      <c r="BD112" s="350" t="str">
        <f t="shared" si="25"/>
        <v>×</v>
      </c>
      <c r="BE112" s="350" t="str">
        <f t="shared" si="32"/>
        <v>○</v>
      </c>
    </row>
    <row r="113" spans="1:57" s="284" customFormat="1" ht="36">
      <c r="A113" s="264">
        <v>110</v>
      </c>
      <c r="B113" s="265" t="s">
        <v>582</v>
      </c>
      <c r="C113" s="261" t="s">
        <v>668</v>
      </c>
      <c r="D113" s="261" t="s">
        <v>110</v>
      </c>
      <c r="E113" s="266" t="s">
        <v>669</v>
      </c>
      <c r="F113" s="266" t="s">
        <v>1395</v>
      </c>
      <c r="G113" s="335" t="s">
        <v>1696</v>
      </c>
      <c r="H113" s="260" t="s">
        <v>396</v>
      </c>
      <c r="I113" s="266" t="s">
        <v>353</v>
      </c>
      <c r="J113" s="268"/>
      <c r="K113" s="268"/>
      <c r="L113" s="261" t="s">
        <v>1396</v>
      </c>
      <c r="M113" s="268" t="s">
        <v>1396</v>
      </c>
      <c r="N113" s="268" t="s">
        <v>816</v>
      </c>
      <c r="O113" s="269" t="s">
        <v>0</v>
      </c>
      <c r="P113" s="269" t="s">
        <v>0</v>
      </c>
      <c r="Q113" s="269" t="s">
        <v>0</v>
      </c>
      <c r="R113" s="269" t="s">
        <v>0</v>
      </c>
      <c r="S113" s="269" t="s">
        <v>0</v>
      </c>
      <c r="T113" s="269" t="s">
        <v>0</v>
      </c>
      <c r="U113" s="269" t="s">
        <v>0</v>
      </c>
      <c r="V113" s="269" t="s">
        <v>0</v>
      </c>
      <c r="W113" s="269" t="s">
        <v>0</v>
      </c>
      <c r="X113" s="269" t="s">
        <v>0</v>
      </c>
      <c r="Y113" s="269" t="s">
        <v>0</v>
      </c>
      <c r="Z113" s="269" t="s">
        <v>0</v>
      </c>
      <c r="AA113" s="269" t="s">
        <v>0</v>
      </c>
      <c r="AB113" s="269" t="s">
        <v>0</v>
      </c>
      <c r="AC113" s="269" t="s">
        <v>0</v>
      </c>
      <c r="AD113" s="269" t="s">
        <v>0</v>
      </c>
      <c r="AE113" s="269" t="s">
        <v>0</v>
      </c>
      <c r="AF113" s="269" t="s">
        <v>0</v>
      </c>
      <c r="AG113" s="269" t="s">
        <v>0</v>
      </c>
      <c r="AH113" s="269" t="s">
        <v>0</v>
      </c>
      <c r="AI113" s="269" t="s">
        <v>903</v>
      </c>
      <c r="AJ113" s="269" t="s">
        <v>0</v>
      </c>
      <c r="AK113" s="269" t="s">
        <v>0</v>
      </c>
      <c r="AL113" s="269" t="s">
        <v>903</v>
      </c>
      <c r="AM113" s="269" t="s">
        <v>0</v>
      </c>
      <c r="AN113" s="269" t="s">
        <v>903</v>
      </c>
      <c r="AO113" s="285" t="s">
        <v>264</v>
      </c>
      <c r="AP113" s="269" t="s">
        <v>3</v>
      </c>
      <c r="AQ113" s="270"/>
      <c r="AR113" s="271" t="s">
        <v>1956</v>
      </c>
      <c r="AS113" s="293" t="s">
        <v>141</v>
      </c>
      <c r="AT113" s="272" t="str">
        <f t="shared" si="26"/>
        <v>○</v>
      </c>
      <c r="AU113" s="272" t="str">
        <f t="shared" si="27"/>
        <v>×</v>
      </c>
      <c r="AV113" s="272" t="str">
        <f t="shared" si="28"/>
        <v>○</v>
      </c>
      <c r="AW113" s="272" t="str">
        <f t="shared" si="24"/>
        <v>○</v>
      </c>
      <c r="AX113" s="272" t="str">
        <f t="shared" si="29"/>
        <v>×</v>
      </c>
      <c r="AY113" s="260" t="s">
        <v>396</v>
      </c>
      <c r="AZ113" s="260"/>
      <c r="BA113" s="287" t="s">
        <v>1943</v>
      </c>
      <c r="BB113" s="293" t="str">
        <f t="shared" si="30"/>
        <v>×</v>
      </c>
      <c r="BD113" s="350" t="str">
        <f t="shared" si="25"/>
        <v>×</v>
      </c>
      <c r="BE113" s="350" t="str">
        <f t="shared" si="32"/>
        <v>○</v>
      </c>
    </row>
    <row r="114" spans="1:57" s="284" customFormat="1" ht="30.6" customHeight="1">
      <c r="A114" s="264">
        <v>111</v>
      </c>
      <c r="B114" s="265" t="s">
        <v>583</v>
      </c>
      <c r="C114" s="261" t="s">
        <v>665</v>
      </c>
      <c r="D114" s="261" t="s">
        <v>106</v>
      </c>
      <c r="E114" s="266" t="s">
        <v>8</v>
      </c>
      <c r="F114" s="266" t="s">
        <v>1397</v>
      </c>
      <c r="G114" s="335" t="s">
        <v>1697</v>
      </c>
      <c r="H114" s="260" t="s">
        <v>280</v>
      </c>
      <c r="I114" s="266" t="s">
        <v>354</v>
      </c>
      <c r="J114" s="268"/>
      <c r="K114" s="268"/>
      <c r="L114" s="261"/>
      <c r="M114" s="268"/>
      <c r="N114" s="268" t="s">
        <v>1491</v>
      </c>
      <c r="O114" s="269" t="s">
        <v>903</v>
      </c>
      <c r="P114" s="269" t="s">
        <v>903</v>
      </c>
      <c r="Q114" s="269" t="s">
        <v>903</v>
      </c>
      <c r="R114" s="269" t="s">
        <v>903</v>
      </c>
      <c r="S114" s="269" t="s">
        <v>903</v>
      </c>
      <c r="T114" s="269" t="s">
        <v>0</v>
      </c>
      <c r="U114" s="269" t="s">
        <v>0</v>
      </c>
      <c r="V114" s="269" t="s">
        <v>903</v>
      </c>
      <c r="W114" s="269" t="s">
        <v>903</v>
      </c>
      <c r="X114" s="269" t="s">
        <v>0</v>
      </c>
      <c r="Y114" s="269" t="s">
        <v>0</v>
      </c>
      <c r="Z114" s="269" t="s">
        <v>903</v>
      </c>
      <c r="AA114" s="269" t="s">
        <v>903</v>
      </c>
      <c r="AB114" s="269" t="s">
        <v>903</v>
      </c>
      <c r="AC114" s="269" t="s">
        <v>903</v>
      </c>
      <c r="AD114" s="269" t="s">
        <v>903</v>
      </c>
      <c r="AE114" s="269" t="s">
        <v>903</v>
      </c>
      <c r="AF114" s="269" t="s">
        <v>903</v>
      </c>
      <c r="AG114" s="269" t="s">
        <v>903</v>
      </c>
      <c r="AH114" s="269" t="s">
        <v>0</v>
      </c>
      <c r="AI114" s="269" t="s">
        <v>903</v>
      </c>
      <c r="AJ114" s="269" t="s">
        <v>903</v>
      </c>
      <c r="AK114" s="269" t="s">
        <v>903</v>
      </c>
      <c r="AL114" s="269" t="s">
        <v>903</v>
      </c>
      <c r="AM114" s="269" t="s">
        <v>903</v>
      </c>
      <c r="AN114" s="269" t="s">
        <v>903</v>
      </c>
      <c r="AO114" s="285"/>
      <c r="AP114" s="269" t="s">
        <v>3</v>
      </c>
      <c r="AQ114" s="270"/>
      <c r="AR114" s="271" t="s">
        <v>1797</v>
      </c>
      <c r="AS114" s="293" t="s">
        <v>141</v>
      </c>
      <c r="AT114" s="272" t="str">
        <f t="shared" si="26"/>
        <v>○</v>
      </c>
      <c r="AU114" s="272" t="str">
        <f t="shared" si="27"/>
        <v>○</v>
      </c>
      <c r="AV114" s="272" t="str">
        <f t="shared" si="28"/>
        <v>○</v>
      </c>
      <c r="AW114" s="272" t="str">
        <f t="shared" si="24"/>
        <v>○</v>
      </c>
      <c r="AX114" s="272" t="str">
        <f t="shared" si="29"/>
        <v>○</v>
      </c>
      <c r="AY114" s="260" t="s">
        <v>280</v>
      </c>
      <c r="AZ114" s="260"/>
      <c r="BA114" s="287" t="s">
        <v>1798</v>
      </c>
      <c r="BB114" s="293" t="str">
        <f t="shared" si="30"/>
        <v>○</v>
      </c>
      <c r="BD114" s="350" t="str">
        <f t="shared" si="25"/>
        <v>○</v>
      </c>
      <c r="BE114" s="350" t="str">
        <f t="shared" si="32"/>
        <v>○</v>
      </c>
    </row>
    <row r="115" spans="1:57" s="284" customFormat="1" ht="132">
      <c r="A115" s="264">
        <v>112</v>
      </c>
      <c r="B115" s="265" t="s">
        <v>584</v>
      </c>
      <c r="C115" s="261" t="s">
        <v>1398</v>
      </c>
      <c r="D115" s="261" t="s">
        <v>131</v>
      </c>
      <c r="E115" s="266" t="s">
        <v>1</v>
      </c>
      <c r="F115" s="266" t="s">
        <v>1198</v>
      </c>
      <c r="G115" s="335" t="s">
        <v>1433</v>
      </c>
      <c r="H115" s="260" t="s">
        <v>1399</v>
      </c>
      <c r="I115" s="266" t="s">
        <v>1400</v>
      </c>
      <c r="J115" s="268"/>
      <c r="K115" s="268"/>
      <c r="L115" s="261" t="s">
        <v>171</v>
      </c>
      <c r="M115" s="268" t="s">
        <v>171</v>
      </c>
      <c r="N115" s="268" t="s">
        <v>898</v>
      </c>
      <c r="O115" s="269" t="s">
        <v>0</v>
      </c>
      <c r="P115" s="269" t="s">
        <v>0</v>
      </c>
      <c r="Q115" s="269" t="s">
        <v>0</v>
      </c>
      <c r="R115" s="269" t="s">
        <v>0</v>
      </c>
      <c r="S115" s="269" t="s">
        <v>0</v>
      </c>
      <c r="T115" s="269" t="s">
        <v>0</v>
      </c>
      <c r="U115" s="269" t="s">
        <v>0</v>
      </c>
      <c r="V115" s="269" t="s">
        <v>0</v>
      </c>
      <c r="W115" s="269" t="s">
        <v>903</v>
      </c>
      <c r="X115" s="269" t="s">
        <v>0</v>
      </c>
      <c r="Y115" s="269" t="s">
        <v>0</v>
      </c>
      <c r="Z115" s="269" t="s">
        <v>0</v>
      </c>
      <c r="AA115" s="269" t="s">
        <v>903</v>
      </c>
      <c r="AB115" s="269" t="s">
        <v>903</v>
      </c>
      <c r="AC115" s="269" t="s">
        <v>903</v>
      </c>
      <c r="AD115" s="269" t="s">
        <v>903</v>
      </c>
      <c r="AE115" s="269" t="s">
        <v>903</v>
      </c>
      <c r="AF115" s="269" t="s">
        <v>0</v>
      </c>
      <c r="AG115" s="269" t="s">
        <v>903</v>
      </c>
      <c r="AH115" s="269" t="s">
        <v>903</v>
      </c>
      <c r="AI115" s="269" t="s">
        <v>903</v>
      </c>
      <c r="AJ115" s="269" t="s">
        <v>903</v>
      </c>
      <c r="AK115" s="269" t="s">
        <v>903</v>
      </c>
      <c r="AL115" s="269" t="s">
        <v>903</v>
      </c>
      <c r="AM115" s="269" t="s">
        <v>903</v>
      </c>
      <c r="AN115" s="269" t="s">
        <v>903</v>
      </c>
      <c r="AO115" s="285" t="s">
        <v>1549</v>
      </c>
      <c r="AP115" s="269" t="s">
        <v>3</v>
      </c>
      <c r="AQ115" s="270"/>
      <c r="AR115" s="271" t="s">
        <v>1779</v>
      </c>
      <c r="AS115" s="293" t="s">
        <v>141</v>
      </c>
      <c r="AT115" s="272" t="str">
        <f t="shared" si="26"/>
        <v>○</v>
      </c>
      <c r="AU115" s="272" t="str">
        <f t="shared" si="27"/>
        <v>○</v>
      </c>
      <c r="AV115" s="272" t="str">
        <f t="shared" si="28"/>
        <v>○</v>
      </c>
      <c r="AW115" s="272" t="str">
        <f t="shared" si="24"/>
        <v>○</v>
      </c>
      <c r="AX115" s="272" t="str">
        <f t="shared" si="29"/>
        <v>○</v>
      </c>
      <c r="AY115" s="260" t="s">
        <v>1399</v>
      </c>
      <c r="AZ115" s="260"/>
      <c r="BA115" s="287" t="s">
        <v>1773</v>
      </c>
      <c r="BB115" s="293" t="str">
        <f t="shared" si="30"/>
        <v>○</v>
      </c>
      <c r="BD115" s="350" t="str">
        <f t="shared" si="25"/>
        <v>○</v>
      </c>
      <c r="BE115" s="350" t="str">
        <f t="shared" si="31"/>
        <v>○</v>
      </c>
    </row>
    <row r="116" spans="1:57" s="284" customFormat="1" ht="12">
      <c r="A116" s="264">
        <v>113</v>
      </c>
      <c r="B116" s="265" t="s">
        <v>585</v>
      </c>
      <c r="C116" s="261" t="s">
        <v>722</v>
      </c>
      <c r="D116" s="261" t="s">
        <v>83</v>
      </c>
      <c r="E116" s="266" t="s">
        <v>9</v>
      </c>
      <c r="F116" s="266" t="s">
        <v>1264</v>
      </c>
      <c r="G116" s="335" t="s">
        <v>1677</v>
      </c>
      <c r="H116" s="260" t="s">
        <v>777</v>
      </c>
      <c r="I116" s="266" t="s">
        <v>355</v>
      </c>
      <c r="J116" s="268"/>
      <c r="K116" s="268"/>
      <c r="L116" s="261" t="s">
        <v>170</v>
      </c>
      <c r="M116" s="268" t="s">
        <v>170</v>
      </c>
      <c r="N116" s="268" t="s">
        <v>869</v>
      </c>
      <c r="O116" s="269" t="s">
        <v>903</v>
      </c>
      <c r="P116" s="269" t="s">
        <v>903</v>
      </c>
      <c r="Q116" s="269" t="s">
        <v>903</v>
      </c>
      <c r="R116" s="269" t="s">
        <v>903</v>
      </c>
      <c r="S116" s="269" t="s">
        <v>903</v>
      </c>
      <c r="T116" s="269" t="s">
        <v>903</v>
      </c>
      <c r="U116" s="269" t="s">
        <v>903</v>
      </c>
      <c r="V116" s="269" t="s">
        <v>903</v>
      </c>
      <c r="W116" s="269" t="s">
        <v>903</v>
      </c>
      <c r="X116" s="269" t="s">
        <v>0</v>
      </c>
      <c r="Y116" s="269" t="s">
        <v>0</v>
      </c>
      <c r="Z116" s="269" t="s">
        <v>903</v>
      </c>
      <c r="AA116" s="269" t="s">
        <v>903</v>
      </c>
      <c r="AB116" s="269" t="s">
        <v>903</v>
      </c>
      <c r="AC116" s="269" t="s">
        <v>903</v>
      </c>
      <c r="AD116" s="269" t="s">
        <v>0</v>
      </c>
      <c r="AE116" s="269" t="s">
        <v>903</v>
      </c>
      <c r="AF116" s="269" t="s">
        <v>903</v>
      </c>
      <c r="AG116" s="269" t="s">
        <v>903</v>
      </c>
      <c r="AH116" s="269" t="s">
        <v>0</v>
      </c>
      <c r="AI116" s="269" t="s">
        <v>0</v>
      </c>
      <c r="AJ116" s="269" t="s">
        <v>0</v>
      </c>
      <c r="AK116" s="269" t="s">
        <v>0</v>
      </c>
      <c r="AL116" s="269" t="s">
        <v>0</v>
      </c>
      <c r="AM116" s="269" t="s">
        <v>0</v>
      </c>
      <c r="AN116" s="269" t="s">
        <v>0</v>
      </c>
      <c r="AO116" s="285"/>
      <c r="AP116" s="269" t="s">
        <v>3</v>
      </c>
      <c r="AQ116" s="270"/>
      <c r="AR116" s="271" t="s">
        <v>1867</v>
      </c>
      <c r="AS116" s="293" t="s">
        <v>141</v>
      </c>
      <c r="AT116" s="272" t="str">
        <f t="shared" si="26"/>
        <v>○</v>
      </c>
      <c r="AU116" s="272" t="str">
        <f t="shared" si="27"/>
        <v>○</v>
      </c>
      <c r="AV116" s="272" t="str">
        <f t="shared" si="28"/>
        <v>×</v>
      </c>
      <c r="AW116" s="272" t="str">
        <f t="shared" si="24"/>
        <v>×</v>
      </c>
      <c r="AX116" s="272" t="str">
        <f t="shared" si="29"/>
        <v>○</v>
      </c>
      <c r="AY116" s="260" t="s">
        <v>777</v>
      </c>
      <c r="AZ116" s="260"/>
      <c r="BA116" s="287" t="s">
        <v>1826</v>
      </c>
      <c r="BB116" s="293" t="str">
        <f t="shared" si="30"/>
        <v>×</v>
      </c>
      <c r="BD116" s="350" t="str">
        <f t="shared" si="25"/>
        <v>○</v>
      </c>
      <c r="BE116" s="350" t="str">
        <f t="shared" ref="BE116:BE128" si="33">IF(COUNTIF(AI116:AN116,"○")&gt;0,"○", "×")</f>
        <v>×</v>
      </c>
    </row>
    <row r="117" spans="1:57" s="284" customFormat="1" ht="48">
      <c r="A117" s="264">
        <v>114</v>
      </c>
      <c r="B117" s="265" t="s">
        <v>586</v>
      </c>
      <c r="C117" s="261" t="s">
        <v>723</v>
      </c>
      <c r="D117" s="261" t="s">
        <v>84</v>
      </c>
      <c r="E117" s="266" t="s">
        <v>9</v>
      </c>
      <c r="F117" s="266" t="s">
        <v>1226</v>
      </c>
      <c r="G117" s="335" t="s">
        <v>1277</v>
      </c>
      <c r="H117" s="260" t="s">
        <v>778</v>
      </c>
      <c r="I117" s="266" t="s">
        <v>779</v>
      </c>
      <c r="J117" s="268"/>
      <c r="K117" s="268"/>
      <c r="L117" s="261"/>
      <c r="M117" s="268"/>
      <c r="N117" s="268" t="s">
        <v>1459</v>
      </c>
      <c r="O117" s="269" t="s">
        <v>0</v>
      </c>
      <c r="P117" s="269" t="s">
        <v>0</v>
      </c>
      <c r="Q117" s="269" t="s">
        <v>0</v>
      </c>
      <c r="R117" s="269" t="s">
        <v>0</v>
      </c>
      <c r="S117" s="269" t="s">
        <v>0</v>
      </c>
      <c r="T117" s="269" t="s">
        <v>0</v>
      </c>
      <c r="U117" s="269" t="s">
        <v>0</v>
      </c>
      <c r="V117" s="269" t="s">
        <v>0</v>
      </c>
      <c r="W117" s="269" t="s">
        <v>0</v>
      </c>
      <c r="X117" s="269" t="s">
        <v>0</v>
      </c>
      <c r="Y117" s="269" t="s">
        <v>0</v>
      </c>
      <c r="Z117" s="269" t="s">
        <v>0</v>
      </c>
      <c r="AA117" s="269" t="s">
        <v>0</v>
      </c>
      <c r="AB117" s="269" t="s">
        <v>0</v>
      </c>
      <c r="AC117" s="269" t="s">
        <v>0</v>
      </c>
      <c r="AD117" s="269" t="s">
        <v>0</v>
      </c>
      <c r="AE117" s="269" t="s">
        <v>903</v>
      </c>
      <c r="AF117" s="269" t="s">
        <v>0</v>
      </c>
      <c r="AG117" s="269" t="s">
        <v>0</v>
      </c>
      <c r="AH117" s="269" t="s">
        <v>0</v>
      </c>
      <c r="AI117" s="269" t="s">
        <v>0</v>
      </c>
      <c r="AJ117" s="269" t="s">
        <v>0</v>
      </c>
      <c r="AK117" s="269" t="s">
        <v>0</v>
      </c>
      <c r="AL117" s="269" t="s">
        <v>903</v>
      </c>
      <c r="AM117" s="269" t="s">
        <v>0</v>
      </c>
      <c r="AN117" s="269" t="s">
        <v>0</v>
      </c>
      <c r="AO117" s="285" t="s">
        <v>274</v>
      </c>
      <c r="AP117" s="269" t="s">
        <v>3</v>
      </c>
      <c r="AQ117" s="270"/>
      <c r="AR117" s="271" t="s">
        <v>1868</v>
      </c>
      <c r="AS117" s="293" t="s">
        <v>141</v>
      </c>
      <c r="AT117" s="272" t="str">
        <f t="shared" si="26"/>
        <v>×</v>
      </c>
      <c r="AU117" s="272" t="str">
        <f t="shared" si="27"/>
        <v>×</v>
      </c>
      <c r="AV117" s="272" t="str">
        <f t="shared" si="28"/>
        <v>○</v>
      </c>
      <c r="AW117" s="272" t="str">
        <f t="shared" si="24"/>
        <v>×</v>
      </c>
      <c r="AX117" s="272" t="str">
        <f t="shared" si="29"/>
        <v>○</v>
      </c>
      <c r="AY117" s="260" t="s">
        <v>778</v>
      </c>
      <c r="AZ117" s="260"/>
      <c r="BA117" s="287" t="s">
        <v>1814</v>
      </c>
      <c r="BB117" s="293" t="str">
        <f t="shared" si="30"/>
        <v>×</v>
      </c>
      <c r="BD117" s="350" t="str">
        <f t="shared" si="25"/>
        <v>×</v>
      </c>
      <c r="BE117" s="350" t="str">
        <f t="shared" si="33"/>
        <v>○</v>
      </c>
    </row>
    <row r="118" spans="1:57" s="284" customFormat="1" ht="12">
      <c r="A118" s="264">
        <v>115</v>
      </c>
      <c r="B118" s="265" t="s">
        <v>587</v>
      </c>
      <c r="C118" s="261" t="s">
        <v>724</v>
      </c>
      <c r="D118" s="261" t="s">
        <v>85</v>
      </c>
      <c r="E118" s="266" t="s">
        <v>9</v>
      </c>
      <c r="F118" s="266" t="s">
        <v>1353</v>
      </c>
      <c r="G118" s="335" t="s">
        <v>1690</v>
      </c>
      <c r="H118" s="260" t="s">
        <v>397</v>
      </c>
      <c r="I118" s="266" t="s">
        <v>356</v>
      </c>
      <c r="J118" s="268"/>
      <c r="K118" s="268"/>
      <c r="L118" s="261" t="s">
        <v>169</v>
      </c>
      <c r="M118" s="268" t="s">
        <v>169</v>
      </c>
      <c r="N118" s="268" t="s">
        <v>1492</v>
      </c>
      <c r="O118" s="269" t="s">
        <v>903</v>
      </c>
      <c r="P118" s="269" t="s">
        <v>903</v>
      </c>
      <c r="Q118" s="269" t="s">
        <v>903</v>
      </c>
      <c r="R118" s="269" t="s">
        <v>903</v>
      </c>
      <c r="S118" s="269" t="s">
        <v>903</v>
      </c>
      <c r="T118" s="269" t="s">
        <v>903</v>
      </c>
      <c r="U118" s="269" t="s">
        <v>903</v>
      </c>
      <c r="V118" s="269" t="s">
        <v>903</v>
      </c>
      <c r="W118" s="269" t="s">
        <v>903</v>
      </c>
      <c r="X118" s="269" t="s">
        <v>0</v>
      </c>
      <c r="Y118" s="269" t="s">
        <v>0</v>
      </c>
      <c r="Z118" s="269" t="s">
        <v>903</v>
      </c>
      <c r="AA118" s="269" t="s">
        <v>903</v>
      </c>
      <c r="AB118" s="269" t="s">
        <v>903</v>
      </c>
      <c r="AC118" s="269" t="s">
        <v>903</v>
      </c>
      <c r="AD118" s="269" t="s">
        <v>0</v>
      </c>
      <c r="AE118" s="269" t="s">
        <v>903</v>
      </c>
      <c r="AF118" s="269" t="s">
        <v>903</v>
      </c>
      <c r="AG118" s="269" t="s">
        <v>903</v>
      </c>
      <c r="AH118" s="269" t="s">
        <v>0</v>
      </c>
      <c r="AI118" s="269" t="s">
        <v>0</v>
      </c>
      <c r="AJ118" s="269" t="s">
        <v>0</v>
      </c>
      <c r="AK118" s="269" t="s">
        <v>0</v>
      </c>
      <c r="AL118" s="269" t="s">
        <v>0</v>
      </c>
      <c r="AM118" s="269" t="s">
        <v>0</v>
      </c>
      <c r="AN118" s="269" t="s">
        <v>0</v>
      </c>
      <c r="AO118" s="285"/>
      <c r="AP118" s="269" t="s">
        <v>3</v>
      </c>
      <c r="AQ118" s="270"/>
      <c r="AR118" s="271" t="s">
        <v>1869</v>
      </c>
      <c r="AS118" s="293" t="s">
        <v>3</v>
      </c>
      <c r="AT118" s="272" t="str">
        <f t="shared" si="26"/>
        <v>○</v>
      </c>
      <c r="AU118" s="272" t="str">
        <f t="shared" si="27"/>
        <v>○</v>
      </c>
      <c r="AV118" s="272" t="str">
        <f t="shared" si="28"/>
        <v>×</v>
      </c>
      <c r="AW118" s="272" t="str">
        <f t="shared" si="24"/>
        <v>×</v>
      </c>
      <c r="AX118" s="272" t="str">
        <f t="shared" si="29"/>
        <v>○</v>
      </c>
      <c r="AY118" s="260" t="s">
        <v>397</v>
      </c>
      <c r="AZ118" s="260"/>
      <c r="BA118" s="287" t="s">
        <v>1859</v>
      </c>
      <c r="BB118" s="293" t="str">
        <f t="shared" si="30"/>
        <v>×</v>
      </c>
      <c r="BD118" s="350" t="str">
        <f t="shared" si="25"/>
        <v>○</v>
      </c>
      <c r="BE118" s="350" t="str">
        <f t="shared" si="33"/>
        <v>×</v>
      </c>
    </row>
    <row r="119" spans="1:57" s="284" customFormat="1" ht="12">
      <c r="A119" s="264">
        <v>116</v>
      </c>
      <c r="B119" s="265" t="s">
        <v>588</v>
      </c>
      <c r="C119" s="261" t="s">
        <v>725</v>
      </c>
      <c r="D119" s="261" t="s">
        <v>726</v>
      </c>
      <c r="E119" s="266" t="s">
        <v>9</v>
      </c>
      <c r="F119" s="266" t="s">
        <v>1353</v>
      </c>
      <c r="G119" s="335" t="s">
        <v>1690</v>
      </c>
      <c r="H119" s="260" t="s">
        <v>1989</v>
      </c>
      <c r="I119" s="266" t="s">
        <v>357</v>
      </c>
      <c r="J119" s="268"/>
      <c r="K119" s="268"/>
      <c r="L119" s="261" t="s">
        <v>168</v>
      </c>
      <c r="M119" s="268" t="s">
        <v>168</v>
      </c>
      <c r="N119" s="268" t="s">
        <v>870</v>
      </c>
      <c r="O119" s="269" t="s">
        <v>0</v>
      </c>
      <c r="P119" s="269" t="s">
        <v>0</v>
      </c>
      <c r="Q119" s="269" t="s">
        <v>0</v>
      </c>
      <c r="R119" s="269" t="s">
        <v>0</v>
      </c>
      <c r="S119" s="269" t="s">
        <v>0</v>
      </c>
      <c r="T119" s="269" t="s">
        <v>0</v>
      </c>
      <c r="U119" s="269" t="s">
        <v>0</v>
      </c>
      <c r="V119" s="269" t="s">
        <v>0</v>
      </c>
      <c r="W119" s="269" t="s">
        <v>0</v>
      </c>
      <c r="X119" s="269" t="s">
        <v>0</v>
      </c>
      <c r="Y119" s="269" t="s">
        <v>0</v>
      </c>
      <c r="Z119" s="269" t="s">
        <v>0</v>
      </c>
      <c r="AA119" s="269" t="s">
        <v>0</v>
      </c>
      <c r="AB119" s="269" t="s">
        <v>0</v>
      </c>
      <c r="AC119" s="269" t="s">
        <v>903</v>
      </c>
      <c r="AD119" s="269" t="s">
        <v>903</v>
      </c>
      <c r="AE119" s="269" t="s">
        <v>0</v>
      </c>
      <c r="AF119" s="269" t="s">
        <v>0</v>
      </c>
      <c r="AG119" s="269" t="s">
        <v>0</v>
      </c>
      <c r="AH119" s="269" t="s">
        <v>0</v>
      </c>
      <c r="AI119" s="269" t="s">
        <v>0</v>
      </c>
      <c r="AJ119" s="269" t="s">
        <v>0</v>
      </c>
      <c r="AK119" s="269" t="s">
        <v>0</v>
      </c>
      <c r="AL119" s="269" t="s">
        <v>0</v>
      </c>
      <c r="AM119" s="269" t="s">
        <v>0</v>
      </c>
      <c r="AN119" s="269" t="s">
        <v>0</v>
      </c>
      <c r="AO119" s="285"/>
      <c r="AP119" s="269" t="s">
        <v>3</v>
      </c>
      <c r="AQ119" s="270"/>
      <c r="AR119" s="271" t="s">
        <v>1870</v>
      </c>
      <c r="AS119" s="293" t="s">
        <v>141</v>
      </c>
      <c r="AT119" s="272" t="str">
        <f t="shared" si="26"/>
        <v>○</v>
      </c>
      <c r="AU119" s="272" t="str">
        <f t="shared" si="27"/>
        <v>×</v>
      </c>
      <c r="AV119" s="272" t="str">
        <f t="shared" si="28"/>
        <v>×</v>
      </c>
      <c r="AW119" s="272" t="str">
        <f t="shared" si="24"/>
        <v>×</v>
      </c>
      <c r="AX119" s="272" t="str">
        <f t="shared" si="29"/>
        <v>×</v>
      </c>
      <c r="AY119" s="260" t="s">
        <v>1989</v>
      </c>
      <c r="AZ119" s="260"/>
      <c r="BA119" s="287" t="s">
        <v>1859</v>
      </c>
      <c r="BB119" s="293" t="str">
        <f t="shared" si="30"/>
        <v>×</v>
      </c>
      <c r="BD119" s="350" t="str">
        <f t="shared" si="25"/>
        <v>○</v>
      </c>
      <c r="BE119" s="350" t="str">
        <f t="shared" si="33"/>
        <v>×</v>
      </c>
    </row>
    <row r="120" spans="1:57" s="284" customFormat="1" ht="36">
      <c r="A120" s="264">
        <v>117</v>
      </c>
      <c r="B120" s="265" t="s">
        <v>589</v>
      </c>
      <c r="C120" s="261" t="s">
        <v>727</v>
      </c>
      <c r="D120" s="261" t="s">
        <v>86</v>
      </c>
      <c r="E120" s="266" t="s">
        <v>9</v>
      </c>
      <c r="F120" s="266" t="s">
        <v>1353</v>
      </c>
      <c r="G120" s="335" t="s">
        <v>1690</v>
      </c>
      <c r="H120" s="260" t="s">
        <v>1988</v>
      </c>
      <c r="I120" s="266" t="s">
        <v>358</v>
      </c>
      <c r="J120" s="268"/>
      <c r="K120" s="268"/>
      <c r="L120" s="261" t="s">
        <v>168</v>
      </c>
      <c r="M120" s="268" t="s">
        <v>168</v>
      </c>
      <c r="N120" s="268" t="s">
        <v>870</v>
      </c>
      <c r="O120" s="269" t="s">
        <v>0</v>
      </c>
      <c r="P120" s="269" t="s">
        <v>0</v>
      </c>
      <c r="Q120" s="269" t="s">
        <v>0</v>
      </c>
      <c r="R120" s="269" t="s">
        <v>0</v>
      </c>
      <c r="S120" s="269" t="s">
        <v>0</v>
      </c>
      <c r="T120" s="269" t="s">
        <v>0</v>
      </c>
      <c r="U120" s="269" t="s">
        <v>0</v>
      </c>
      <c r="V120" s="269" t="s">
        <v>0</v>
      </c>
      <c r="W120" s="269" t="s">
        <v>0</v>
      </c>
      <c r="X120" s="269" t="s">
        <v>0</v>
      </c>
      <c r="Y120" s="269" t="s">
        <v>0</v>
      </c>
      <c r="Z120" s="269" t="s">
        <v>0</v>
      </c>
      <c r="AA120" s="269" t="s">
        <v>0</v>
      </c>
      <c r="AB120" s="269" t="s">
        <v>0</v>
      </c>
      <c r="AC120" s="269" t="s">
        <v>903</v>
      </c>
      <c r="AD120" s="269" t="s">
        <v>903</v>
      </c>
      <c r="AE120" s="269" t="s">
        <v>0</v>
      </c>
      <c r="AF120" s="269" t="s">
        <v>0</v>
      </c>
      <c r="AG120" s="269" t="s">
        <v>0</v>
      </c>
      <c r="AH120" s="269" t="s">
        <v>0</v>
      </c>
      <c r="AI120" s="269" t="s">
        <v>0</v>
      </c>
      <c r="AJ120" s="269" t="s">
        <v>0</v>
      </c>
      <c r="AK120" s="269" t="s">
        <v>0</v>
      </c>
      <c r="AL120" s="269" t="s">
        <v>0</v>
      </c>
      <c r="AM120" s="269" t="s">
        <v>0</v>
      </c>
      <c r="AN120" s="269" t="s">
        <v>0</v>
      </c>
      <c r="AO120" s="285" t="s">
        <v>1550</v>
      </c>
      <c r="AP120" s="269" t="s">
        <v>3</v>
      </c>
      <c r="AQ120" s="270"/>
      <c r="AR120" s="271" t="s">
        <v>1871</v>
      </c>
      <c r="AS120" s="293" t="s">
        <v>141</v>
      </c>
      <c r="AT120" s="272" t="str">
        <f t="shared" si="26"/>
        <v>○</v>
      </c>
      <c r="AU120" s="272" t="str">
        <f t="shared" si="27"/>
        <v>×</v>
      </c>
      <c r="AV120" s="272" t="str">
        <f t="shared" si="28"/>
        <v>×</v>
      </c>
      <c r="AW120" s="272" t="str">
        <f t="shared" si="24"/>
        <v>×</v>
      </c>
      <c r="AX120" s="272" t="str">
        <f t="shared" si="29"/>
        <v>×</v>
      </c>
      <c r="AY120" s="260" t="s">
        <v>1988</v>
      </c>
      <c r="AZ120" s="260"/>
      <c r="BA120" s="287" t="s">
        <v>1859</v>
      </c>
      <c r="BB120" s="293" t="str">
        <f t="shared" si="30"/>
        <v>×</v>
      </c>
      <c r="BD120" s="350" t="str">
        <f t="shared" si="25"/>
        <v>○</v>
      </c>
      <c r="BE120" s="350" t="str">
        <f t="shared" si="33"/>
        <v>×</v>
      </c>
    </row>
    <row r="121" spans="1:57" s="284" customFormat="1" ht="24">
      <c r="A121" s="264">
        <v>118</v>
      </c>
      <c r="B121" s="265" t="s">
        <v>590</v>
      </c>
      <c r="C121" s="261" t="s">
        <v>687</v>
      </c>
      <c r="D121" s="261" t="s">
        <v>38</v>
      </c>
      <c r="E121" s="266" t="s">
        <v>10</v>
      </c>
      <c r="F121" s="266" t="s">
        <v>1216</v>
      </c>
      <c r="G121" s="335" t="s">
        <v>1664</v>
      </c>
      <c r="H121" s="260" t="s">
        <v>772</v>
      </c>
      <c r="I121" s="266" t="s">
        <v>359</v>
      </c>
      <c r="J121" s="268"/>
      <c r="K121" s="268"/>
      <c r="L121" s="261" t="s">
        <v>167</v>
      </c>
      <c r="M121" s="268" t="s">
        <v>167</v>
      </c>
      <c r="N121" s="268" t="s">
        <v>833</v>
      </c>
      <c r="O121" s="269" t="s">
        <v>0</v>
      </c>
      <c r="P121" s="269" t="s">
        <v>0</v>
      </c>
      <c r="Q121" s="269" t="s">
        <v>0</v>
      </c>
      <c r="R121" s="269" t="s">
        <v>0</v>
      </c>
      <c r="S121" s="269" t="s">
        <v>0</v>
      </c>
      <c r="T121" s="269" t="s">
        <v>0</v>
      </c>
      <c r="U121" s="269" t="s">
        <v>0</v>
      </c>
      <c r="V121" s="269" t="s">
        <v>0</v>
      </c>
      <c r="W121" s="269" t="s">
        <v>903</v>
      </c>
      <c r="X121" s="269" t="s">
        <v>0</v>
      </c>
      <c r="Y121" s="269" t="s">
        <v>0</v>
      </c>
      <c r="Z121" s="269" t="s">
        <v>903</v>
      </c>
      <c r="AA121" s="269" t="s">
        <v>903</v>
      </c>
      <c r="AB121" s="269" t="s">
        <v>903</v>
      </c>
      <c r="AC121" s="269" t="s">
        <v>903</v>
      </c>
      <c r="AD121" s="269" t="s">
        <v>0</v>
      </c>
      <c r="AE121" s="269" t="s">
        <v>903</v>
      </c>
      <c r="AF121" s="269" t="s">
        <v>0</v>
      </c>
      <c r="AG121" s="269" t="s">
        <v>903</v>
      </c>
      <c r="AH121" s="269" t="s">
        <v>0</v>
      </c>
      <c r="AI121" s="269" t="s">
        <v>903</v>
      </c>
      <c r="AJ121" s="269" t="s">
        <v>903</v>
      </c>
      <c r="AK121" s="269" t="s">
        <v>0</v>
      </c>
      <c r="AL121" s="269" t="s">
        <v>903</v>
      </c>
      <c r="AM121" s="269" t="s">
        <v>903</v>
      </c>
      <c r="AN121" s="269" t="s">
        <v>0</v>
      </c>
      <c r="AO121" s="285"/>
      <c r="AP121" s="269" t="s">
        <v>3</v>
      </c>
      <c r="AQ121" s="270"/>
      <c r="AR121" s="271" t="s">
        <v>1763</v>
      </c>
      <c r="AS121" s="293" t="s">
        <v>141</v>
      </c>
      <c r="AT121" s="272" t="str">
        <f t="shared" si="26"/>
        <v>○</v>
      </c>
      <c r="AU121" s="272" t="str">
        <f t="shared" si="27"/>
        <v>○</v>
      </c>
      <c r="AV121" s="272" t="str">
        <f t="shared" si="28"/>
        <v>○</v>
      </c>
      <c r="AW121" s="272" t="str">
        <f t="shared" si="24"/>
        <v>×</v>
      </c>
      <c r="AX121" s="272" t="str">
        <f t="shared" si="29"/>
        <v>○</v>
      </c>
      <c r="AY121" s="260" t="s">
        <v>772</v>
      </c>
      <c r="AZ121" s="260"/>
      <c r="BA121" s="287" t="s">
        <v>1729</v>
      </c>
      <c r="BB121" s="293" t="str">
        <f t="shared" si="30"/>
        <v>○</v>
      </c>
      <c r="BD121" s="350" t="str">
        <f t="shared" si="25"/>
        <v>○</v>
      </c>
      <c r="BE121" s="350" t="str">
        <f t="shared" si="33"/>
        <v>○</v>
      </c>
    </row>
    <row r="122" spans="1:57" s="284" customFormat="1" ht="12">
      <c r="A122" s="264">
        <v>119</v>
      </c>
      <c r="B122" s="265" t="s">
        <v>591</v>
      </c>
      <c r="C122" s="261" t="s">
        <v>1401</v>
      </c>
      <c r="D122" s="261" t="s">
        <v>87</v>
      </c>
      <c r="E122" s="266" t="s">
        <v>9</v>
      </c>
      <c r="F122" s="266" t="s">
        <v>1393</v>
      </c>
      <c r="G122" s="335" t="s">
        <v>1695</v>
      </c>
      <c r="H122" s="260" t="s">
        <v>166</v>
      </c>
      <c r="I122" s="266" t="s">
        <v>360</v>
      </c>
      <c r="J122" s="268"/>
      <c r="K122" s="268"/>
      <c r="L122" s="261" t="s">
        <v>165</v>
      </c>
      <c r="M122" s="268" t="s">
        <v>165</v>
      </c>
      <c r="N122" s="268" t="s">
        <v>871</v>
      </c>
      <c r="O122" s="269" t="s">
        <v>0</v>
      </c>
      <c r="P122" s="269" t="s">
        <v>0</v>
      </c>
      <c r="Q122" s="269" t="s">
        <v>0</v>
      </c>
      <c r="R122" s="269" t="s">
        <v>0</v>
      </c>
      <c r="S122" s="269" t="s">
        <v>0</v>
      </c>
      <c r="T122" s="269" t="s">
        <v>0</v>
      </c>
      <c r="U122" s="269" t="s">
        <v>0</v>
      </c>
      <c r="V122" s="269" t="s">
        <v>0</v>
      </c>
      <c r="W122" s="269" t="s">
        <v>0</v>
      </c>
      <c r="X122" s="269" t="s">
        <v>0</v>
      </c>
      <c r="Y122" s="269" t="s">
        <v>0</v>
      </c>
      <c r="Z122" s="269" t="s">
        <v>0</v>
      </c>
      <c r="AA122" s="269" t="s">
        <v>0</v>
      </c>
      <c r="AB122" s="269" t="s">
        <v>0</v>
      </c>
      <c r="AC122" s="269" t="s">
        <v>0</v>
      </c>
      <c r="AD122" s="269" t="s">
        <v>0</v>
      </c>
      <c r="AE122" s="269" t="s">
        <v>903</v>
      </c>
      <c r="AF122" s="269" t="s">
        <v>0</v>
      </c>
      <c r="AG122" s="269" t="s">
        <v>0</v>
      </c>
      <c r="AH122" s="269" t="s">
        <v>0</v>
      </c>
      <c r="AI122" s="269" t="s">
        <v>903</v>
      </c>
      <c r="AJ122" s="269" t="s">
        <v>903</v>
      </c>
      <c r="AK122" s="269" t="s">
        <v>903</v>
      </c>
      <c r="AL122" s="269" t="s">
        <v>903</v>
      </c>
      <c r="AM122" s="269" t="s">
        <v>903</v>
      </c>
      <c r="AN122" s="269" t="s">
        <v>903</v>
      </c>
      <c r="AO122" s="285"/>
      <c r="AP122" s="269" t="s">
        <v>3</v>
      </c>
      <c r="AQ122" s="270"/>
      <c r="AR122" s="271" t="s">
        <v>1872</v>
      </c>
      <c r="AS122" s="293" t="s">
        <v>141</v>
      </c>
      <c r="AT122" s="272" t="str">
        <f t="shared" si="26"/>
        <v>○</v>
      </c>
      <c r="AU122" s="272" t="str">
        <f t="shared" si="27"/>
        <v>×</v>
      </c>
      <c r="AV122" s="272" t="str">
        <f t="shared" si="28"/>
        <v>○</v>
      </c>
      <c r="AW122" s="272" t="str">
        <f t="shared" si="24"/>
        <v>○</v>
      </c>
      <c r="AX122" s="272" t="str">
        <f t="shared" si="29"/>
        <v>○</v>
      </c>
      <c r="AY122" s="260" t="s">
        <v>166</v>
      </c>
      <c r="AZ122" s="260"/>
      <c r="BA122" s="287" t="s">
        <v>1866</v>
      </c>
      <c r="BB122" s="293" t="str">
        <f t="shared" si="30"/>
        <v>○</v>
      </c>
      <c r="BD122" s="350" t="str">
        <f t="shared" si="25"/>
        <v>×</v>
      </c>
      <c r="BE122" s="350" t="str">
        <f t="shared" si="33"/>
        <v>○</v>
      </c>
    </row>
    <row r="123" spans="1:57" s="284" customFormat="1" ht="12">
      <c r="A123" s="264">
        <v>120</v>
      </c>
      <c r="B123" s="265" t="s">
        <v>592</v>
      </c>
      <c r="C123" s="261" t="s">
        <v>728</v>
      </c>
      <c r="D123" s="261" t="s">
        <v>88</v>
      </c>
      <c r="E123" s="266" t="s">
        <v>9</v>
      </c>
      <c r="F123" s="266" t="s">
        <v>1286</v>
      </c>
      <c r="G123" s="335" t="s">
        <v>1685</v>
      </c>
      <c r="H123" s="260" t="s">
        <v>398</v>
      </c>
      <c r="I123" s="266" t="s">
        <v>361</v>
      </c>
      <c r="J123" s="268" t="s">
        <v>780</v>
      </c>
      <c r="K123" s="268" t="s">
        <v>1402</v>
      </c>
      <c r="L123" s="261" t="s">
        <v>164</v>
      </c>
      <c r="M123" s="268" t="s">
        <v>164</v>
      </c>
      <c r="N123" s="268" t="s">
        <v>872</v>
      </c>
      <c r="O123" s="269" t="s">
        <v>903</v>
      </c>
      <c r="P123" s="269" t="s">
        <v>903</v>
      </c>
      <c r="Q123" s="269" t="s">
        <v>903</v>
      </c>
      <c r="R123" s="269" t="s">
        <v>903</v>
      </c>
      <c r="S123" s="269" t="s">
        <v>903</v>
      </c>
      <c r="T123" s="269" t="s">
        <v>903</v>
      </c>
      <c r="U123" s="269" t="s">
        <v>903</v>
      </c>
      <c r="V123" s="269" t="s">
        <v>903</v>
      </c>
      <c r="W123" s="269" t="s">
        <v>903</v>
      </c>
      <c r="X123" s="269" t="s">
        <v>903</v>
      </c>
      <c r="Y123" s="269" t="s">
        <v>903</v>
      </c>
      <c r="Z123" s="269" t="s">
        <v>903</v>
      </c>
      <c r="AA123" s="269" t="s">
        <v>903</v>
      </c>
      <c r="AB123" s="269" t="s">
        <v>903</v>
      </c>
      <c r="AC123" s="269" t="s">
        <v>903</v>
      </c>
      <c r="AD123" s="269" t="s">
        <v>0</v>
      </c>
      <c r="AE123" s="269" t="s">
        <v>903</v>
      </c>
      <c r="AF123" s="269" t="s">
        <v>903</v>
      </c>
      <c r="AG123" s="269" t="s">
        <v>903</v>
      </c>
      <c r="AH123" s="269" t="s">
        <v>903</v>
      </c>
      <c r="AI123" s="269" t="s">
        <v>903</v>
      </c>
      <c r="AJ123" s="269" t="s">
        <v>903</v>
      </c>
      <c r="AK123" s="269" t="s">
        <v>903</v>
      </c>
      <c r="AL123" s="269" t="s">
        <v>903</v>
      </c>
      <c r="AM123" s="269" t="s">
        <v>903</v>
      </c>
      <c r="AN123" s="269" t="s">
        <v>903</v>
      </c>
      <c r="AO123" s="285"/>
      <c r="AP123" s="269" t="s">
        <v>3</v>
      </c>
      <c r="AQ123" s="270"/>
      <c r="AR123" s="271" t="s">
        <v>1571</v>
      </c>
      <c r="AS123" s="293" t="s">
        <v>141</v>
      </c>
      <c r="AT123" s="272" t="str">
        <f t="shared" si="26"/>
        <v>○</v>
      </c>
      <c r="AU123" s="272" t="str">
        <f t="shared" si="27"/>
        <v>○</v>
      </c>
      <c r="AV123" s="272" t="str">
        <f t="shared" si="28"/>
        <v>○</v>
      </c>
      <c r="AW123" s="272" t="str">
        <f t="shared" si="24"/>
        <v>○</v>
      </c>
      <c r="AX123" s="272" t="str">
        <f t="shared" si="29"/>
        <v>○</v>
      </c>
      <c r="AY123" s="260" t="s">
        <v>398</v>
      </c>
      <c r="AZ123" s="260"/>
      <c r="BA123" s="287" t="s">
        <v>1842</v>
      </c>
      <c r="BB123" s="293" t="str">
        <f t="shared" si="30"/>
        <v>○</v>
      </c>
      <c r="BD123" s="350" t="str">
        <f t="shared" si="25"/>
        <v>○</v>
      </c>
      <c r="BE123" s="350" t="str">
        <f t="shared" si="33"/>
        <v>○</v>
      </c>
    </row>
    <row r="124" spans="1:57" s="284" customFormat="1" ht="36">
      <c r="A124" s="264">
        <v>121</v>
      </c>
      <c r="B124" s="265" t="s">
        <v>593</v>
      </c>
      <c r="C124" s="261" t="s">
        <v>729</v>
      </c>
      <c r="D124" s="261" t="s">
        <v>89</v>
      </c>
      <c r="E124" s="266" t="s">
        <v>9</v>
      </c>
      <c r="F124" s="266" t="s">
        <v>1403</v>
      </c>
      <c r="G124" s="335" t="s">
        <v>1698</v>
      </c>
      <c r="H124" s="260" t="s">
        <v>781</v>
      </c>
      <c r="I124" s="266" t="s">
        <v>416</v>
      </c>
      <c r="J124" s="268"/>
      <c r="K124" s="268"/>
      <c r="L124" s="261" t="s">
        <v>163</v>
      </c>
      <c r="M124" s="268" t="s">
        <v>163</v>
      </c>
      <c r="N124" s="268" t="s">
        <v>873</v>
      </c>
      <c r="O124" s="269" t="s">
        <v>0</v>
      </c>
      <c r="P124" s="269" t="s">
        <v>0</v>
      </c>
      <c r="Q124" s="269" t="s">
        <v>0</v>
      </c>
      <c r="R124" s="269" t="s">
        <v>0</v>
      </c>
      <c r="S124" s="269" t="s">
        <v>0</v>
      </c>
      <c r="T124" s="269" t="s">
        <v>0</v>
      </c>
      <c r="U124" s="269" t="s">
        <v>0</v>
      </c>
      <c r="V124" s="269" t="s">
        <v>0</v>
      </c>
      <c r="W124" s="269" t="s">
        <v>0</v>
      </c>
      <c r="X124" s="269" t="s">
        <v>0</v>
      </c>
      <c r="Y124" s="269" t="s">
        <v>0</v>
      </c>
      <c r="Z124" s="269" t="s">
        <v>0</v>
      </c>
      <c r="AA124" s="269" t="s">
        <v>0</v>
      </c>
      <c r="AB124" s="269" t="s">
        <v>0</v>
      </c>
      <c r="AC124" s="269" t="s">
        <v>0</v>
      </c>
      <c r="AD124" s="269" t="s">
        <v>0</v>
      </c>
      <c r="AE124" s="269" t="s">
        <v>903</v>
      </c>
      <c r="AF124" s="269" t="s">
        <v>0</v>
      </c>
      <c r="AG124" s="269" t="s">
        <v>0</v>
      </c>
      <c r="AH124" s="269" t="s">
        <v>0</v>
      </c>
      <c r="AI124" s="269" t="s">
        <v>903</v>
      </c>
      <c r="AJ124" s="269" t="s">
        <v>903</v>
      </c>
      <c r="AK124" s="269" t="s">
        <v>903</v>
      </c>
      <c r="AL124" s="269" t="s">
        <v>903</v>
      </c>
      <c r="AM124" s="269" t="s">
        <v>903</v>
      </c>
      <c r="AN124" s="269" t="s">
        <v>903</v>
      </c>
      <c r="AO124" s="285" t="s">
        <v>1551</v>
      </c>
      <c r="AP124" s="269" t="s">
        <v>3</v>
      </c>
      <c r="AQ124" s="270"/>
      <c r="AR124" s="271" t="s">
        <v>1873</v>
      </c>
      <c r="AS124" s="293" t="s">
        <v>3</v>
      </c>
      <c r="AT124" s="272" t="str">
        <f t="shared" si="26"/>
        <v>○</v>
      </c>
      <c r="AU124" s="272" t="str">
        <f t="shared" si="27"/>
        <v>×</v>
      </c>
      <c r="AV124" s="272" t="str">
        <f t="shared" si="28"/>
        <v>○</v>
      </c>
      <c r="AW124" s="272" t="str">
        <f t="shared" si="24"/>
        <v>○</v>
      </c>
      <c r="AX124" s="272" t="str">
        <f t="shared" si="29"/>
        <v>○</v>
      </c>
      <c r="AY124" s="260" t="s">
        <v>781</v>
      </c>
      <c r="AZ124" s="260"/>
      <c r="BA124" s="287" t="s">
        <v>1874</v>
      </c>
      <c r="BB124" s="293" t="str">
        <f t="shared" si="30"/>
        <v>○</v>
      </c>
      <c r="BD124" s="350" t="str">
        <f t="shared" si="25"/>
        <v>×</v>
      </c>
      <c r="BE124" s="350" t="str">
        <f t="shared" si="33"/>
        <v>○</v>
      </c>
    </row>
    <row r="125" spans="1:57" s="284" customFormat="1" ht="72">
      <c r="A125" s="264">
        <v>122</v>
      </c>
      <c r="B125" s="265" t="s">
        <v>594</v>
      </c>
      <c r="C125" s="261" t="s">
        <v>688</v>
      </c>
      <c r="D125" s="261" t="s">
        <v>39</v>
      </c>
      <c r="E125" s="266" t="s">
        <v>10</v>
      </c>
      <c r="F125" s="266" t="s">
        <v>1367</v>
      </c>
      <c r="G125" s="335" t="s">
        <v>1691</v>
      </c>
      <c r="H125" s="260" t="s">
        <v>162</v>
      </c>
      <c r="I125" s="266" t="s">
        <v>362</v>
      </c>
      <c r="J125" s="268"/>
      <c r="K125" s="268"/>
      <c r="L125" s="261" t="s">
        <v>161</v>
      </c>
      <c r="M125" s="268" t="s">
        <v>161</v>
      </c>
      <c r="N125" s="268" t="s">
        <v>834</v>
      </c>
      <c r="O125" s="269" t="s">
        <v>0</v>
      </c>
      <c r="P125" s="269" t="s">
        <v>0</v>
      </c>
      <c r="Q125" s="269" t="s">
        <v>0</v>
      </c>
      <c r="R125" s="269" t="s">
        <v>0</v>
      </c>
      <c r="S125" s="269" t="s">
        <v>0</v>
      </c>
      <c r="T125" s="269" t="s">
        <v>0</v>
      </c>
      <c r="U125" s="269" t="s">
        <v>0</v>
      </c>
      <c r="V125" s="269" t="s">
        <v>0</v>
      </c>
      <c r="W125" s="269" t="s">
        <v>0</v>
      </c>
      <c r="X125" s="269" t="s">
        <v>0</v>
      </c>
      <c r="Y125" s="269" t="s">
        <v>0</v>
      </c>
      <c r="Z125" s="269" t="s">
        <v>0</v>
      </c>
      <c r="AA125" s="269" t="s">
        <v>903</v>
      </c>
      <c r="AB125" s="269" t="s">
        <v>903</v>
      </c>
      <c r="AC125" s="269" t="s">
        <v>0</v>
      </c>
      <c r="AD125" s="269" t="s">
        <v>0</v>
      </c>
      <c r="AE125" s="269" t="s">
        <v>903</v>
      </c>
      <c r="AF125" s="269" t="s">
        <v>0</v>
      </c>
      <c r="AG125" s="269" t="s">
        <v>0</v>
      </c>
      <c r="AH125" s="269" t="s">
        <v>0</v>
      </c>
      <c r="AI125" s="269" t="s">
        <v>903</v>
      </c>
      <c r="AJ125" s="269" t="s">
        <v>903</v>
      </c>
      <c r="AK125" s="269" t="s">
        <v>903</v>
      </c>
      <c r="AL125" s="269" t="s">
        <v>903</v>
      </c>
      <c r="AM125" s="269" t="s">
        <v>903</v>
      </c>
      <c r="AN125" s="269" t="s">
        <v>903</v>
      </c>
      <c r="AO125" s="285" t="s">
        <v>1552</v>
      </c>
      <c r="AP125" s="269" t="s">
        <v>3</v>
      </c>
      <c r="AQ125" s="270"/>
      <c r="AR125" s="271" t="s">
        <v>1764</v>
      </c>
      <c r="AS125" s="293" t="s">
        <v>141</v>
      </c>
      <c r="AT125" s="272" t="str">
        <f t="shared" si="26"/>
        <v>○</v>
      </c>
      <c r="AU125" s="272" t="str">
        <f t="shared" si="27"/>
        <v>×</v>
      </c>
      <c r="AV125" s="272" t="str">
        <f t="shared" si="28"/>
        <v>○</v>
      </c>
      <c r="AW125" s="272" t="str">
        <f t="shared" si="24"/>
        <v>○</v>
      </c>
      <c r="AX125" s="272" t="str">
        <f t="shared" si="29"/>
        <v>○</v>
      </c>
      <c r="AY125" s="260" t="s">
        <v>162</v>
      </c>
      <c r="AZ125" s="260"/>
      <c r="BA125" s="287" t="s">
        <v>1756</v>
      </c>
      <c r="BB125" s="293" t="str">
        <f t="shared" si="30"/>
        <v>○</v>
      </c>
      <c r="BD125" s="350" t="str">
        <f t="shared" si="25"/>
        <v>○</v>
      </c>
      <c r="BE125" s="350" t="str">
        <f t="shared" si="33"/>
        <v>○</v>
      </c>
    </row>
    <row r="126" spans="1:57" s="284" customFormat="1" ht="12">
      <c r="A126" s="264">
        <v>123</v>
      </c>
      <c r="B126" s="265" t="s">
        <v>595</v>
      </c>
      <c r="C126" s="261" t="s">
        <v>160</v>
      </c>
      <c r="D126" s="261" t="s">
        <v>118</v>
      </c>
      <c r="E126" s="266" t="s">
        <v>7</v>
      </c>
      <c r="F126" s="266" t="s">
        <v>1212</v>
      </c>
      <c r="G126" s="335" t="s">
        <v>1213</v>
      </c>
      <c r="H126" s="260" t="s">
        <v>159</v>
      </c>
      <c r="I126" s="266" t="s">
        <v>363</v>
      </c>
      <c r="J126" s="268"/>
      <c r="K126" s="268"/>
      <c r="L126" s="261" t="s">
        <v>269</v>
      </c>
      <c r="M126" s="268" t="s">
        <v>269</v>
      </c>
      <c r="N126" s="268" t="s">
        <v>806</v>
      </c>
      <c r="O126" s="269" t="s">
        <v>0</v>
      </c>
      <c r="P126" s="269" t="s">
        <v>0</v>
      </c>
      <c r="Q126" s="269" t="s">
        <v>0</v>
      </c>
      <c r="R126" s="269" t="s">
        <v>0</v>
      </c>
      <c r="S126" s="269" t="s">
        <v>0</v>
      </c>
      <c r="T126" s="269" t="s">
        <v>0</v>
      </c>
      <c r="U126" s="269" t="s">
        <v>0</v>
      </c>
      <c r="V126" s="269" t="s">
        <v>0</v>
      </c>
      <c r="W126" s="269" t="s">
        <v>903</v>
      </c>
      <c r="X126" s="269" t="s">
        <v>903</v>
      </c>
      <c r="Y126" s="269" t="s">
        <v>903</v>
      </c>
      <c r="Z126" s="269" t="s">
        <v>903</v>
      </c>
      <c r="AA126" s="269" t="s">
        <v>903</v>
      </c>
      <c r="AB126" s="269" t="s">
        <v>903</v>
      </c>
      <c r="AC126" s="269" t="s">
        <v>903</v>
      </c>
      <c r="AD126" s="269" t="s">
        <v>0</v>
      </c>
      <c r="AE126" s="269" t="s">
        <v>903</v>
      </c>
      <c r="AF126" s="269" t="s">
        <v>0</v>
      </c>
      <c r="AG126" s="269" t="s">
        <v>903</v>
      </c>
      <c r="AH126" s="269" t="s">
        <v>0</v>
      </c>
      <c r="AI126" s="269" t="s">
        <v>903</v>
      </c>
      <c r="AJ126" s="269" t="s">
        <v>0</v>
      </c>
      <c r="AK126" s="269" t="s">
        <v>903</v>
      </c>
      <c r="AL126" s="269" t="s">
        <v>903</v>
      </c>
      <c r="AM126" s="269" t="s">
        <v>903</v>
      </c>
      <c r="AN126" s="269" t="s">
        <v>903</v>
      </c>
      <c r="AO126" s="285"/>
      <c r="AP126" s="269" t="s">
        <v>3</v>
      </c>
      <c r="AQ126" s="270"/>
      <c r="AR126" s="271" t="s">
        <v>1902</v>
      </c>
      <c r="AS126" s="293" t="s">
        <v>141</v>
      </c>
      <c r="AT126" s="272" t="str">
        <f t="shared" si="26"/>
        <v>○</v>
      </c>
      <c r="AU126" s="272" t="str">
        <f t="shared" si="27"/>
        <v>○</v>
      </c>
      <c r="AV126" s="272" t="str">
        <f t="shared" si="28"/>
        <v>○</v>
      </c>
      <c r="AW126" s="272" t="str">
        <f t="shared" si="24"/>
        <v>○</v>
      </c>
      <c r="AX126" s="272" t="str">
        <f t="shared" si="29"/>
        <v>○</v>
      </c>
      <c r="AY126" s="260" t="s">
        <v>159</v>
      </c>
      <c r="AZ126" s="260"/>
      <c r="BA126" s="287" t="s">
        <v>1893</v>
      </c>
      <c r="BB126" s="293" t="str">
        <f t="shared" si="30"/>
        <v>○</v>
      </c>
      <c r="BD126" s="350" t="str">
        <f t="shared" si="25"/>
        <v>○</v>
      </c>
      <c r="BE126" s="350" t="str">
        <f t="shared" si="33"/>
        <v>○</v>
      </c>
    </row>
    <row r="127" spans="1:57" s="284" customFormat="1" ht="48">
      <c r="A127" s="264">
        <v>124</v>
      </c>
      <c r="B127" s="265" t="s">
        <v>596</v>
      </c>
      <c r="C127" s="261" t="s">
        <v>1404</v>
      </c>
      <c r="D127" s="261" t="s">
        <v>1405</v>
      </c>
      <c r="E127" s="266" t="s">
        <v>9</v>
      </c>
      <c r="F127" s="266" t="s">
        <v>1205</v>
      </c>
      <c r="G127" s="335" t="s">
        <v>1359</v>
      </c>
      <c r="H127" s="260" t="s">
        <v>1406</v>
      </c>
      <c r="I127" s="266" t="s">
        <v>1650</v>
      </c>
      <c r="J127" s="268"/>
      <c r="K127" s="268"/>
      <c r="L127" s="261" t="s">
        <v>272</v>
      </c>
      <c r="M127" s="268" t="s">
        <v>272</v>
      </c>
      <c r="N127" s="268" t="s">
        <v>874</v>
      </c>
      <c r="O127" s="269" t="s">
        <v>903</v>
      </c>
      <c r="P127" s="269" t="s">
        <v>0</v>
      </c>
      <c r="Q127" s="269" t="s">
        <v>903</v>
      </c>
      <c r="R127" s="269" t="s">
        <v>903</v>
      </c>
      <c r="S127" s="269" t="s">
        <v>903</v>
      </c>
      <c r="T127" s="269" t="s">
        <v>0</v>
      </c>
      <c r="U127" s="269" t="s">
        <v>0</v>
      </c>
      <c r="V127" s="269" t="s">
        <v>0</v>
      </c>
      <c r="W127" s="269" t="s">
        <v>903</v>
      </c>
      <c r="X127" s="269" t="s">
        <v>0</v>
      </c>
      <c r="Y127" s="269" t="s">
        <v>0</v>
      </c>
      <c r="Z127" s="269" t="s">
        <v>903</v>
      </c>
      <c r="AA127" s="269" t="s">
        <v>903</v>
      </c>
      <c r="AB127" s="269" t="s">
        <v>903</v>
      </c>
      <c r="AC127" s="269" t="s">
        <v>903</v>
      </c>
      <c r="AD127" s="269" t="s">
        <v>903</v>
      </c>
      <c r="AE127" s="269" t="s">
        <v>903</v>
      </c>
      <c r="AF127" s="269" t="s">
        <v>903</v>
      </c>
      <c r="AG127" s="269" t="s">
        <v>903</v>
      </c>
      <c r="AH127" s="269" t="s">
        <v>0</v>
      </c>
      <c r="AI127" s="269" t="s">
        <v>903</v>
      </c>
      <c r="AJ127" s="269" t="s">
        <v>903</v>
      </c>
      <c r="AK127" s="269" t="s">
        <v>903</v>
      </c>
      <c r="AL127" s="269" t="s">
        <v>903</v>
      </c>
      <c r="AM127" s="269" t="s">
        <v>903</v>
      </c>
      <c r="AN127" s="269" t="s">
        <v>0</v>
      </c>
      <c r="AO127" s="285" t="s">
        <v>1553</v>
      </c>
      <c r="AP127" s="269" t="s">
        <v>3</v>
      </c>
      <c r="AQ127" s="270"/>
      <c r="AR127" s="285" t="s">
        <v>1875</v>
      </c>
      <c r="AS127" s="293" t="s">
        <v>141</v>
      </c>
      <c r="AT127" s="272" t="str">
        <f t="shared" si="26"/>
        <v>○</v>
      </c>
      <c r="AU127" s="272" t="str">
        <f t="shared" si="27"/>
        <v>○</v>
      </c>
      <c r="AV127" s="272" t="str">
        <f t="shared" si="28"/>
        <v>○</v>
      </c>
      <c r="AW127" s="272" t="str">
        <f t="shared" si="24"/>
        <v>×</v>
      </c>
      <c r="AX127" s="272" t="str">
        <f t="shared" si="29"/>
        <v>○</v>
      </c>
      <c r="AY127" s="260" t="s">
        <v>1406</v>
      </c>
      <c r="AZ127" s="260"/>
      <c r="BA127" s="287" t="s">
        <v>1810</v>
      </c>
      <c r="BB127" s="293" t="str">
        <f t="shared" si="30"/>
        <v>○</v>
      </c>
      <c r="BD127" s="350" t="str">
        <f t="shared" si="25"/>
        <v>○</v>
      </c>
      <c r="BE127" s="350" t="str">
        <f t="shared" si="33"/>
        <v>○</v>
      </c>
    </row>
    <row r="128" spans="1:57" s="284" customFormat="1" ht="12">
      <c r="A128" s="264">
        <v>125</v>
      </c>
      <c r="B128" s="265" t="s">
        <v>597</v>
      </c>
      <c r="C128" s="261" t="s">
        <v>158</v>
      </c>
      <c r="D128" s="261" t="s">
        <v>90</v>
      </c>
      <c r="E128" s="266" t="s">
        <v>9</v>
      </c>
      <c r="F128" s="266" t="s">
        <v>1310</v>
      </c>
      <c r="G128" s="335" t="s">
        <v>1658</v>
      </c>
      <c r="H128" s="260" t="s">
        <v>399</v>
      </c>
      <c r="I128" s="266" t="s">
        <v>364</v>
      </c>
      <c r="J128" s="268"/>
      <c r="K128" s="268"/>
      <c r="L128" s="261" t="s">
        <v>1407</v>
      </c>
      <c r="M128" s="268" t="s">
        <v>1407</v>
      </c>
      <c r="N128" s="268" t="s">
        <v>875</v>
      </c>
      <c r="O128" s="269" t="s">
        <v>0</v>
      </c>
      <c r="P128" s="269" t="s">
        <v>0</v>
      </c>
      <c r="Q128" s="269" t="s">
        <v>0</v>
      </c>
      <c r="R128" s="269" t="s">
        <v>0</v>
      </c>
      <c r="S128" s="269" t="s">
        <v>0</v>
      </c>
      <c r="T128" s="269" t="s">
        <v>903</v>
      </c>
      <c r="U128" s="269" t="s">
        <v>0</v>
      </c>
      <c r="V128" s="269" t="s">
        <v>0</v>
      </c>
      <c r="W128" s="269" t="s">
        <v>903</v>
      </c>
      <c r="X128" s="269" t="s">
        <v>0</v>
      </c>
      <c r="Y128" s="269" t="s">
        <v>0</v>
      </c>
      <c r="Z128" s="269" t="s">
        <v>903</v>
      </c>
      <c r="AA128" s="269" t="s">
        <v>903</v>
      </c>
      <c r="AB128" s="269" t="s">
        <v>903</v>
      </c>
      <c r="AC128" s="269" t="s">
        <v>903</v>
      </c>
      <c r="AD128" s="269" t="s">
        <v>0</v>
      </c>
      <c r="AE128" s="269" t="s">
        <v>903</v>
      </c>
      <c r="AF128" s="269" t="s">
        <v>0</v>
      </c>
      <c r="AG128" s="269" t="s">
        <v>903</v>
      </c>
      <c r="AH128" s="269" t="s">
        <v>0</v>
      </c>
      <c r="AI128" s="269" t="s">
        <v>903</v>
      </c>
      <c r="AJ128" s="269" t="s">
        <v>903</v>
      </c>
      <c r="AK128" s="269" t="s">
        <v>903</v>
      </c>
      <c r="AL128" s="269" t="s">
        <v>903</v>
      </c>
      <c r="AM128" s="269" t="s">
        <v>903</v>
      </c>
      <c r="AN128" s="269" t="s">
        <v>0</v>
      </c>
      <c r="AO128" s="285"/>
      <c r="AP128" s="269" t="s">
        <v>141</v>
      </c>
      <c r="AQ128" s="270" t="s">
        <v>143</v>
      </c>
      <c r="AR128" s="271" t="s">
        <v>1876</v>
      </c>
      <c r="AS128" s="293" t="s">
        <v>141</v>
      </c>
      <c r="AT128" s="272" t="str">
        <f t="shared" si="26"/>
        <v>○</v>
      </c>
      <c r="AU128" s="272" t="str">
        <f t="shared" si="27"/>
        <v>○</v>
      </c>
      <c r="AV128" s="272" t="str">
        <f t="shared" si="28"/>
        <v>○</v>
      </c>
      <c r="AW128" s="272" t="str">
        <f t="shared" si="24"/>
        <v>×</v>
      </c>
      <c r="AX128" s="272" t="str">
        <f t="shared" si="29"/>
        <v>○</v>
      </c>
      <c r="AY128" s="260" t="s">
        <v>399</v>
      </c>
      <c r="AZ128" s="260"/>
      <c r="BA128" s="287" t="s">
        <v>1807</v>
      </c>
      <c r="BB128" s="293" t="str">
        <f t="shared" si="30"/>
        <v>○</v>
      </c>
      <c r="BC128" s="284" t="s">
        <v>1937</v>
      </c>
      <c r="BD128" s="350" t="str">
        <f t="shared" si="25"/>
        <v>○</v>
      </c>
      <c r="BE128" s="350" t="str">
        <f t="shared" si="33"/>
        <v>○</v>
      </c>
    </row>
    <row r="129" spans="1:57" s="284" customFormat="1" ht="24">
      <c r="A129" s="264">
        <v>126</v>
      </c>
      <c r="B129" s="265" t="s">
        <v>598</v>
      </c>
      <c r="C129" s="261" t="s">
        <v>157</v>
      </c>
      <c r="D129" s="261" t="s">
        <v>132</v>
      </c>
      <c r="E129" s="266" t="s">
        <v>1</v>
      </c>
      <c r="F129" s="266" t="s">
        <v>1198</v>
      </c>
      <c r="G129" s="335" t="s">
        <v>1699</v>
      </c>
      <c r="H129" s="260" t="s">
        <v>1408</v>
      </c>
      <c r="I129" s="266" t="s">
        <v>794</v>
      </c>
      <c r="J129" s="268"/>
      <c r="K129" s="268"/>
      <c r="L129" s="261" t="s">
        <v>1409</v>
      </c>
      <c r="M129" s="268" t="s">
        <v>1409</v>
      </c>
      <c r="N129" s="268" t="s">
        <v>899</v>
      </c>
      <c r="O129" s="269" t="s">
        <v>0</v>
      </c>
      <c r="P129" s="269" t="s">
        <v>0</v>
      </c>
      <c r="Q129" s="269" t="s">
        <v>0</v>
      </c>
      <c r="R129" s="269" t="s">
        <v>0</v>
      </c>
      <c r="S129" s="269" t="s">
        <v>0</v>
      </c>
      <c r="T129" s="269" t="s">
        <v>0</v>
      </c>
      <c r="U129" s="269" t="s">
        <v>0</v>
      </c>
      <c r="V129" s="269" t="s">
        <v>0</v>
      </c>
      <c r="W129" s="269" t="s">
        <v>0</v>
      </c>
      <c r="X129" s="269" t="s">
        <v>0</v>
      </c>
      <c r="Y129" s="269" t="s">
        <v>0</v>
      </c>
      <c r="Z129" s="269" t="s">
        <v>0</v>
      </c>
      <c r="AA129" s="269" t="s">
        <v>0</v>
      </c>
      <c r="AB129" s="269" t="s">
        <v>0</v>
      </c>
      <c r="AC129" s="269" t="s">
        <v>0</v>
      </c>
      <c r="AD129" s="269" t="s">
        <v>0</v>
      </c>
      <c r="AE129" s="269" t="s">
        <v>0</v>
      </c>
      <c r="AF129" s="269" t="s">
        <v>0</v>
      </c>
      <c r="AG129" s="269" t="s">
        <v>0</v>
      </c>
      <c r="AH129" s="269" t="s">
        <v>0</v>
      </c>
      <c r="AI129" s="269" t="s">
        <v>903</v>
      </c>
      <c r="AJ129" s="269" t="s">
        <v>0</v>
      </c>
      <c r="AK129" s="269" t="s">
        <v>903</v>
      </c>
      <c r="AL129" s="269" t="s">
        <v>903</v>
      </c>
      <c r="AM129" s="269" t="s">
        <v>0</v>
      </c>
      <c r="AN129" s="269" t="s">
        <v>0</v>
      </c>
      <c r="AO129" s="285"/>
      <c r="AP129" s="269" t="s">
        <v>3</v>
      </c>
      <c r="AQ129" s="270"/>
      <c r="AR129" s="271" t="s">
        <v>1780</v>
      </c>
      <c r="AS129" s="293" t="s">
        <v>3</v>
      </c>
      <c r="AT129" s="272" t="str">
        <f t="shared" si="26"/>
        <v>○</v>
      </c>
      <c r="AU129" s="272" t="str">
        <f t="shared" si="27"/>
        <v>×</v>
      </c>
      <c r="AV129" s="272" t="str">
        <f t="shared" si="28"/>
        <v>○</v>
      </c>
      <c r="AW129" s="272" t="str">
        <f t="shared" si="24"/>
        <v>×</v>
      </c>
      <c r="AX129" s="272" t="str">
        <f t="shared" si="29"/>
        <v>×</v>
      </c>
      <c r="AY129" s="260" t="s">
        <v>1408</v>
      </c>
      <c r="AZ129" s="260"/>
      <c r="BA129" s="287" t="s">
        <v>1773</v>
      </c>
      <c r="BB129" s="293" t="str">
        <f t="shared" si="30"/>
        <v>○</v>
      </c>
      <c r="BD129" s="350" t="str">
        <f t="shared" si="25"/>
        <v>×</v>
      </c>
      <c r="BE129" s="350" t="str">
        <f t="shared" si="31"/>
        <v>○</v>
      </c>
    </row>
    <row r="130" spans="1:57" s="284" customFormat="1" ht="48">
      <c r="A130" s="264">
        <v>127</v>
      </c>
      <c r="B130" s="265" t="s">
        <v>599</v>
      </c>
      <c r="C130" s="261" t="s">
        <v>1410</v>
      </c>
      <c r="D130" s="261" t="s">
        <v>107</v>
      </c>
      <c r="E130" s="266" t="s">
        <v>8</v>
      </c>
      <c r="F130" s="266" t="s">
        <v>1411</v>
      </c>
      <c r="G130" s="335" t="s">
        <v>1700</v>
      </c>
      <c r="H130" s="260" t="s">
        <v>156</v>
      </c>
      <c r="I130" s="266" t="s">
        <v>365</v>
      </c>
      <c r="J130" s="268"/>
      <c r="K130" s="268"/>
      <c r="L130" s="261" t="s">
        <v>155</v>
      </c>
      <c r="M130" s="268" t="s">
        <v>155</v>
      </c>
      <c r="N130" s="268" t="s">
        <v>814</v>
      </c>
      <c r="O130" s="269" t="s">
        <v>903</v>
      </c>
      <c r="P130" s="269" t="s">
        <v>903</v>
      </c>
      <c r="Q130" s="269" t="s">
        <v>903</v>
      </c>
      <c r="R130" s="269" t="s">
        <v>903</v>
      </c>
      <c r="S130" s="269" t="s">
        <v>903</v>
      </c>
      <c r="T130" s="269" t="s">
        <v>0</v>
      </c>
      <c r="U130" s="269" t="s">
        <v>0</v>
      </c>
      <c r="V130" s="269" t="s">
        <v>903</v>
      </c>
      <c r="W130" s="269" t="s">
        <v>903</v>
      </c>
      <c r="X130" s="269" t="s">
        <v>0</v>
      </c>
      <c r="Y130" s="269" t="s">
        <v>0</v>
      </c>
      <c r="Z130" s="269" t="s">
        <v>903</v>
      </c>
      <c r="AA130" s="269" t="s">
        <v>903</v>
      </c>
      <c r="AB130" s="269" t="s">
        <v>903</v>
      </c>
      <c r="AC130" s="269" t="s">
        <v>903</v>
      </c>
      <c r="AD130" s="269" t="s">
        <v>0</v>
      </c>
      <c r="AE130" s="269" t="s">
        <v>903</v>
      </c>
      <c r="AF130" s="269" t="s">
        <v>903</v>
      </c>
      <c r="AG130" s="269" t="s">
        <v>903</v>
      </c>
      <c r="AH130" s="269" t="s">
        <v>0</v>
      </c>
      <c r="AI130" s="269" t="s">
        <v>903</v>
      </c>
      <c r="AJ130" s="269" t="s">
        <v>0</v>
      </c>
      <c r="AK130" s="269" t="s">
        <v>903</v>
      </c>
      <c r="AL130" s="269" t="s">
        <v>903</v>
      </c>
      <c r="AM130" s="269" t="s">
        <v>0</v>
      </c>
      <c r="AN130" s="269" t="s">
        <v>903</v>
      </c>
      <c r="AO130" s="285" t="s">
        <v>1554</v>
      </c>
      <c r="AP130" s="269" t="s">
        <v>141</v>
      </c>
      <c r="AQ130" s="270" t="s">
        <v>143</v>
      </c>
      <c r="AR130" s="271" t="s">
        <v>1799</v>
      </c>
      <c r="AS130" s="293" t="s">
        <v>141</v>
      </c>
      <c r="AT130" s="272" t="str">
        <f t="shared" si="26"/>
        <v>○</v>
      </c>
      <c r="AU130" s="272" t="str">
        <f t="shared" si="27"/>
        <v>○</v>
      </c>
      <c r="AV130" s="272" t="str">
        <f t="shared" si="28"/>
        <v>○</v>
      </c>
      <c r="AW130" s="272" t="str">
        <f t="shared" si="24"/>
        <v>○</v>
      </c>
      <c r="AX130" s="272" t="str">
        <f t="shared" si="29"/>
        <v>○</v>
      </c>
      <c r="AY130" s="260" t="s">
        <v>156</v>
      </c>
      <c r="AZ130" s="260"/>
      <c r="BA130" s="287" t="s">
        <v>1800</v>
      </c>
      <c r="BB130" s="293" t="str">
        <f t="shared" si="30"/>
        <v>○</v>
      </c>
      <c r="BC130" s="284" t="s">
        <v>1937</v>
      </c>
      <c r="BD130" s="350" t="str">
        <f t="shared" si="25"/>
        <v>○</v>
      </c>
      <c r="BE130" s="350" t="str">
        <f t="shared" ref="BE130:BE139" si="34">IF(COUNTIF(AI130:AN130,"○")&gt;0,"○", "×")</f>
        <v>○</v>
      </c>
    </row>
    <row r="131" spans="1:57" s="284" customFormat="1" ht="12">
      <c r="A131" s="264">
        <v>128</v>
      </c>
      <c r="B131" s="265" t="s">
        <v>600</v>
      </c>
      <c r="C131" s="261" t="s">
        <v>154</v>
      </c>
      <c r="D131" s="261" t="s">
        <v>119</v>
      </c>
      <c r="E131" s="266" t="s">
        <v>7</v>
      </c>
      <c r="F131" s="266" t="s">
        <v>1212</v>
      </c>
      <c r="G131" s="335" t="s">
        <v>1213</v>
      </c>
      <c r="H131" s="260" t="s">
        <v>153</v>
      </c>
      <c r="I131" s="266" t="s">
        <v>366</v>
      </c>
      <c r="J131" s="268"/>
      <c r="K131" s="268"/>
      <c r="L131" s="261" t="s">
        <v>152</v>
      </c>
      <c r="M131" s="268" t="s">
        <v>152</v>
      </c>
      <c r="N131" s="268" t="s">
        <v>807</v>
      </c>
      <c r="O131" s="269" t="s">
        <v>0</v>
      </c>
      <c r="P131" s="269" t="s">
        <v>0</v>
      </c>
      <c r="Q131" s="269" t="s">
        <v>0</v>
      </c>
      <c r="R131" s="269" t="s">
        <v>0</v>
      </c>
      <c r="S131" s="269" t="s">
        <v>0</v>
      </c>
      <c r="T131" s="269" t="s">
        <v>0</v>
      </c>
      <c r="U131" s="269" t="s">
        <v>0</v>
      </c>
      <c r="V131" s="269" t="s">
        <v>0</v>
      </c>
      <c r="W131" s="269" t="s">
        <v>903</v>
      </c>
      <c r="X131" s="269" t="s">
        <v>903</v>
      </c>
      <c r="Y131" s="269" t="s">
        <v>903</v>
      </c>
      <c r="Z131" s="269" t="s">
        <v>0</v>
      </c>
      <c r="AA131" s="269" t="s">
        <v>903</v>
      </c>
      <c r="AB131" s="269" t="s">
        <v>903</v>
      </c>
      <c r="AC131" s="269" t="s">
        <v>0</v>
      </c>
      <c r="AD131" s="269" t="s">
        <v>0</v>
      </c>
      <c r="AE131" s="269" t="s">
        <v>903</v>
      </c>
      <c r="AF131" s="269" t="s">
        <v>0</v>
      </c>
      <c r="AG131" s="269" t="s">
        <v>0</v>
      </c>
      <c r="AH131" s="269" t="s">
        <v>0</v>
      </c>
      <c r="AI131" s="269" t="s">
        <v>903</v>
      </c>
      <c r="AJ131" s="269" t="s">
        <v>903</v>
      </c>
      <c r="AK131" s="269" t="s">
        <v>903</v>
      </c>
      <c r="AL131" s="269" t="s">
        <v>903</v>
      </c>
      <c r="AM131" s="269" t="s">
        <v>903</v>
      </c>
      <c r="AN131" s="269" t="s">
        <v>903</v>
      </c>
      <c r="AO131" s="285"/>
      <c r="AP131" s="269" t="s">
        <v>3</v>
      </c>
      <c r="AQ131" s="270"/>
      <c r="AR131" s="271" t="s">
        <v>1903</v>
      </c>
      <c r="AS131" s="293" t="s">
        <v>3</v>
      </c>
      <c r="AT131" s="272" t="str">
        <f t="shared" si="26"/>
        <v>○</v>
      </c>
      <c r="AU131" s="272" t="str">
        <f t="shared" si="27"/>
        <v>×</v>
      </c>
      <c r="AV131" s="272" t="str">
        <f t="shared" si="28"/>
        <v>○</v>
      </c>
      <c r="AW131" s="272" t="str">
        <f t="shared" si="24"/>
        <v>○</v>
      </c>
      <c r="AX131" s="272" t="str">
        <f t="shared" si="29"/>
        <v>○</v>
      </c>
      <c r="AY131" s="260" t="s">
        <v>153</v>
      </c>
      <c r="AZ131" s="260"/>
      <c r="BA131" s="287" t="s">
        <v>1893</v>
      </c>
      <c r="BB131" s="293" t="str">
        <f t="shared" si="30"/>
        <v>○</v>
      </c>
      <c r="BD131" s="350" t="str">
        <f t="shared" si="25"/>
        <v>○</v>
      </c>
      <c r="BE131" s="350" t="str">
        <f t="shared" si="34"/>
        <v>○</v>
      </c>
    </row>
    <row r="132" spans="1:57" s="284" customFormat="1" ht="12">
      <c r="A132" s="264">
        <v>129</v>
      </c>
      <c r="B132" s="265" t="s">
        <v>601</v>
      </c>
      <c r="C132" s="261" t="s">
        <v>660</v>
      </c>
      <c r="D132" s="261" t="s">
        <v>120</v>
      </c>
      <c r="E132" s="266" t="s">
        <v>7</v>
      </c>
      <c r="F132" s="266" t="s">
        <v>1288</v>
      </c>
      <c r="G132" s="335" t="s">
        <v>1289</v>
      </c>
      <c r="H132" s="260" t="s">
        <v>761</v>
      </c>
      <c r="I132" s="266" t="s">
        <v>762</v>
      </c>
      <c r="J132" s="268"/>
      <c r="K132" s="268"/>
      <c r="L132" s="261"/>
      <c r="M132" s="268"/>
      <c r="N132" s="268" t="s">
        <v>1459</v>
      </c>
      <c r="O132" s="269" t="s">
        <v>0</v>
      </c>
      <c r="P132" s="269" t="s">
        <v>903</v>
      </c>
      <c r="Q132" s="269" t="s">
        <v>903</v>
      </c>
      <c r="R132" s="269" t="s">
        <v>903</v>
      </c>
      <c r="S132" s="269" t="s">
        <v>903</v>
      </c>
      <c r="T132" s="269" t="s">
        <v>903</v>
      </c>
      <c r="U132" s="269" t="s">
        <v>0</v>
      </c>
      <c r="V132" s="269" t="s">
        <v>0</v>
      </c>
      <c r="W132" s="269" t="s">
        <v>903</v>
      </c>
      <c r="X132" s="269" t="s">
        <v>903</v>
      </c>
      <c r="Y132" s="269" t="s">
        <v>903</v>
      </c>
      <c r="Z132" s="269" t="s">
        <v>903</v>
      </c>
      <c r="AA132" s="269" t="s">
        <v>903</v>
      </c>
      <c r="AB132" s="269" t="s">
        <v>903</v>
      </c>
      <c r="AC132" s="269" t="s">
        <v>903</v>
      </c>
      <c r="AD132" s="269" t="s">
        <v>0</v>
      </c>
      <c r="AE132" s="269" t="s">
        <v>903</v>
      </c>
      <c r="AF132" s="269" t="s">
        <v>0</v>
      </c>
      <c r="AG132" s="269" t="s">
        <v>903</v>
      </c>
      <c r="AH132" s="269" t="s">
        <v>0</v>
      </c>
      <c r="AI132" s="269" t="s">
        <v>903</v>
      </c>
      <c r="AJ132" s="269" t="s">
        <v>0</v>
      </c>
      <c r="AK132" s="269" t="s">
        <v>903</v>
      </c>
      <c r="AL132" s="269" t="s">
        <v>903</v>
      </c>
      <c r="AM132" s="269" t="s">
        <v>903</v>
      </c>
      <c r="AN132" s="269" t="s">
        <v>903</v>
      </c>
      <c r="AO132" s="285"/>
      <c r="AP132" s="269" t="s">
        <v>3</v>
      </c>
      <c r="AQ132" s="270"/>
      <c r="AR132" s="271" t="s">
        <v>1904</v>
      </c>
      <c r="AS132" s="293" t="s">
        <v>141</v>
      </c>
      <c r="AT132" s="272" t="str">
        <f t="shared" ref="AT132:AT157" si="35">IF(COUNTIF(O132:AD132,"○")+COUNTIF(AI132:AK132,"○")&gt;0,"○","×")</f>
        <v>○</v>
      </c>
      <c r="AU132" s="272" t="str">
        <f t="shared" ref="AU132:AU157" si="36">AG132</f>
        <v>○</v>
      </c>
      <c r="AV132" s="272" t="str">
        <f t="shared" ref="AV132:AV158" si="37">IF(COUNTIF(AL132:AM132,"○")&gt;0,"○","×")</f>
        <v>○</v>
      </c>
      <c r="AW132" s="272" t="str">
        <f t="shared" si="24"/>
        <v>○</v>
      </c>
      <c r="AX132" s="272" t="str">
        <f t="shared" ref="AX132:AX158" si="38">IF(COUNTIF(AE132:AF132,"○")&gt;0,"○","×")</f>
        <v>○</v>
      </c>
      <c r="AY132" s="260" t="s">
        <v>761</v>
      </c>
      <c r="AZ132" s="260"/>
      <c r="BA132" s="287" t="s">
        <v>1900</v>
      </c>
      <c r="BB132" s="293" t="str">
        <f t="shared" ref="BB132:BB160" si="39">IF(COUNTIF(AJ132:AK132,"○")&gt;0,"○","×")</f>
        <v>○</v>
      </c>
      <c r="BD132" s="350" t="str">
        <f t="shared" si="25"/>
        <v>○</v>
      </c>
      <c r="BE132" s="350" t="str">
        <f t="shared" si="34"/>
        <v>○</v>
      </c>
    </row>
    <row r="133" spans="1:57" s="284" customFormat="1" ht="60">
      <c r="A133" s="264">
        <v>130</v>
      </c>
      <c r="B133" s="265" t="s">
        <v>602</v>
      </c>
      <c r="C133" s="261" t="s">
        <v>689</v>
      </c>
      <c r="D133" s="261" t="s">
        <v>40</v>
      </c>
      <c r="E133" s="266" t="s">
        <v>10</v>
      </c>
      <c r="F133" s="266" t="s">
        <v>1412</v>
      </c>
      <c r="G133" s="335" t="s">
        <v>1448</v>
      </c>
      <c r="H133" s="260" t="s">
        <v>151</v>
      </c>
      <c r="I133" s="266" t="s">
        <v>367</v>
      </c>
      <c r="J133" s="268"/>
      <c r="K133" s="268"/>
      <c r="L133" s="261" t="s">
        <v>150</v>
      </c>
      <c r="M133" s="268" t="s">
        <v>150</v>
      </c>
      <c r="N133" s="268" t="s">
        <v>835</v>
      </c>
      <c r="O133" s="269" t="s">
        <v>0</v>
      </c>
      <c r="P133" s="269" t="s">
        <v>0</v>
      </c>
      <c r="Q133" s="269" t="s">
        <v>0</v>
      </c>
      <c r="R133" s="269" t="s">
        <v>0</v>
      </c>
      <c r="S133" s="269" t="s">
        <v>0</v>
      </c>
      <c r="T133" s="269" t="s">
        <v>0</v>
      </c>
      <c r="U133" s="269" t="s">
        <v>0</v>
      </c>
      <c r="V133" s="269" t="s">
        <v>0</v>
      </c>
      <c r="W133" s="269" t="s">
        <v>0</v>
      </c>
      <c r="X133" s="269" t="s">
        <v>0</v>
      </c>
      <c r="Y133" s="269" t="s">
        <v>0</v>
      </c>
      <c r="Z133" s="269" t="s">
        <v>0</v>
      </c>
      <c r="AA133" s="269" t="s">
        <v>0</v>
      </c>
      <c r="AB133" s="269" t="s">
        <v>0</v>
      </c>
      <c r="AC133" s="269" t="s">
        <v>0</v>
      </c>
      <c r="AD133" s="269" t="s">
        <v>0</v>
      </c>
      <c r="AE133" s="269" t="s">
        <v>903</v>
      </c>
      <c r="AF133" s="269" t="s">
        <v>0</v>
      </c>
      <c r="AG133" s="269" t="s">
        <v>0</v>
      </c>
      <c r="AH133" s="269" t="s">
        <v>0</v>
      </c>
      <c r="AI133" s="269" t="s">
        <v>903</v>
      </c>
      <c r="AJ133" s="269" t="s">
        <v>0</v>
      </c>
      <c r="AK133" s="269" t="s">
        <v>903</v>
      </c>
      <c r="AL133" s="269" t="s">
        <v>903</v>
      </c>
      <c r="AM133" s="269" t="s">
        <v>903</v>
      </c>
      <c r="AN133" s="269" t="s">
        <v>903</v>
      </c>
      <c r="AO133" s="285" t="s">
        <v>1555</v>
      </c>
      <c r="AP133" s="269" t="s">
        <v>3</v>
      </c>
      <c r="AQ133" s="270"/>
      <c r="AR133" s="271" t="s">
        <v>1765</v>
      </c>
      <c r="AS133" s="293" t="s">
        <v>141</v>
      </c>
      <c r="AT133" s="272" t="str">
        <f t="shared" si="35"/>
        <v>○</v>
      </c>
      <c r="AU133" s="272" t="str">
        <f t="shared" si="36"/>
        <v>×</v>
      </c>
      <c r="AV133" s="272" t="str">
        <f t="shared" si="37"/>
        <v>○</v>
      </c>
      <c r="AW133" s="272" t="str">
        <f t="shared" ref="AW133:AW158" si="40">AN133</f>
        <v>○</v>
      </c>
      <c r="AX133" s="272" t="str">
        <f t="shared" si="38"/>
        <v>○</v>
      </c>
      <c r="AY133" s="260" t="s">
        <v>151</v>
      </c>
      <c r="AZ133" s="260"/>
      <c r="BA133" s="287" t="s">
        <v>1766</v>
      </c>
      <c r="BB133" s="293" t="str">
        <f t="shared" si="39"/>
        <v>○</v>
      </c>
      <c r="BD133" s="350" t="str">
        <f t="shared" ref="BD133:BD156" si="41">IF(COUNTIF(O133:AD133,"○")&gt;0,"○", "×")</f>
        <v>×</v>
      </c>
      <c r="BE133" s="350" t="str">
        <f t="shared" si="34"/>
        <v>○</v>
      </c>
    </row>
    <row r="134" spans="1:57" s="284" customFormat="1" ht="48">
      <c r="A134" s="264">
        <v>131</v>
      </c>
      <c r="B134" s="265" t="s">
        <v>942</v>
      </c>
      <c r="C134" s="261" t="s">
        <v>730</v>
      </c>
      <c r="D134" s="261" t="s">
        <v>1413</v>
      </c>
      <c r="E134" s="266" t="s">
        <v>9</v>
      </c>
      <c r="F134" s="266" t="s">
        <v>9</v>
      </c>
      <c r="G134" s="335" t="s">
        <v>1666</v>
      </c>
      <c r="H134" s="260" t="s">
        <v>1414</v>
      </c>
      <c r="I134" s="266" t="s">
        <v>782</v>
      </c>
      <c r="J134" s="268"/>
      <c r="K134" s="268"/>
      <c r="L134" s="261" t="s">
        <v>876</v>
      </c>
      <c r="M134" s="268" t="s">
        <v>876</v>
      </c>
      <c r="N134" s="268" t="s">
        <v>877</v>
      </c>
      <c r="O134" s="269" t="s">
        <v>903</v>
      </c>
      <c r="P134" s="269" t="s">
        <v>903</v>
      </c>
      <c r="Q134" s="269" t="s">
        <v>903</v>
      </c>
      <c r="R134" s="269" t="s">
        <v>903</v>
      </c>
      <c r="S134" s="269" t="s">
        <v>903</v>
      </c>
      <c r="T134" s="269" t="s">
        <v>0</v>
      </c>
      <c r="U134" s="269" t="s">
        <v>903</v>
      </c>
      <c r="V134" s="269" t="s">
        <v>903</v>
      </c>
      <c r="W134" s="269" t="s">
        <v>903</v>
      </c>
      <c r="X134" s="269" t="s">
        <v>0</v>
      </c>
      <c r="Y134" s="269" t="s">
        <v>0</v>
      </c>
      <c r="Z134" s="269" t="s">
        <v>903</v>
      </c>
      <c r="AA134" s="269" t="s">
        <v>903</v>
      </c>
      <c r="AB134" s="332" t="s">
        <v>903</v>
      </c>
      <c r="AC134" s="269" t="s">
        <v>903</v>
      </c>
      <c r="AD134" s="269" t="s">
        <v>903</v>
      </c>
      <c r="AE134" s="269" t="s">
        <v>903</v>
      </c>
      <c r="AF134" s="269" t="s">
        <v>0</v>
      </c>
      <c r="AG134" s="269" t="s">
        <v>903</v>
      </c>
      <c r="AH134" s="269" t="s">
        <v>903</v>
      </c>
      <c r="AI134" s="269" t="s">
        <v>903</v>
      </c>
      <c r="AJ134" s="269" t="s">
        <v>0</v>
      </c>
      <c r="AK134" s="269" t="s">
        <v>903</v>
      </c>
      <c r="AL134" s="269" t="s">
        <v>903</v>
      </c>
      <c r="AM134" s="269" t="s">
        <v>903</v>
      </c>
      <c r="AN134" s="269" t="s">
        <v>903</v>
      </c>
      <c r="AO134" s="285"/>
      <c r="AP134" s="269" t="s">
        <v>141</v>
      </c>
      <c r="AQ134" s="270" t="s">
        <v>143</v>
      </c>
      <c r="AR134" s="285" t="s">
        <v>1877</v>
      </c>
      <c r="AS134" s="293" t="s">
        <v>141</v>
      </c>
      <c r="AT134" s="272" t="str">
        <f t="shared" si="35"/>
        <v>○</v>
      </c>
      <c r="AU134" s="272" t="str">
        <f t="shared" si="36"/>
        <v>○</v>
      </c>
      <c r="AV134" s="272" t="str">
        <f t="shared" si="37"/>
        <v>○</v>
      </c>
      <c r="AW134" s="272" t="str">
        <f t="shared" si="40"/>
        <v>○</v>
      </c>
      <c r="AX134" s="272" t="str">
        <f t="shared" si="38"/>
        <v>○</v>
      </c>
      <c r="AY134" s="260" t="s">
        <v>1599</v>
      </c>
      <c r="AZ134" s="260" t="s">
        <v>1600</v>
      </c>
      <c r="BA134" s="287" t="s">
        <v>1816</v>
      </c>
      <c r="BB134" s="293" t="str">
        <f t="shared" si="39"/>
        <v>○</v>
      </c>
      <c r="BC134" s="284" t="s">
        <v>1937</v>
      </c>
      <c r="BD134" s="350" t="str">
        <f t="shared" si="41"/>
        <v>○</v>
      </c>
      <c r="BE134" s="350" t="str">
        <f t="shared" si="34"/>
        <v>○</v>
      </c>
    </row>
    <row r="135" spans="1:57" s="284" customFormat="1" ht="60">
      <c r="A135" s="264">
        <v>132</v>
      </c>
      <c r="B135" s="265" t="s">
        <v>603</v>
      </c>
      <c r="C135" s="261" t="s">
        <v>666</v>
      </c>
      <c r="D135" s="261" t="s">
        <v>108</v>
      </c>
      <c r="E135" s="266" t="s">
        <v>8</v>
      </c>
      <c r="F135" s="266" t="s">
        <v>1415</v>
      </c>
      <c r="G135" s="335" t="s">
        <v>1701</v>
      </c>
      <c r="H135" s="260" t="s">
        <v>400</v>
      </c>
      <c r="I135" s="266" t="s">
        <v>368</v>
      </c>
      <c r="J135" s="268"/>
      <c r="K135" s="268"/>
      <c r="L135" s="261" t="s">
        <v>429</v>
      </c>
      <c r="M135" s="268" t="s">
        <v>429</v>
      </c>
      <c r="N135" s="268" t="s">
        <v>815</v>
      </c>
      <c r="O135" s="269" t="s">
        <v>0</v>
      </c>
      <c r="P135" s="269" t="s">
        <v>0</v>
      </c>
      <c r="Q135" s="269" t="s">
        <v>0</v>
      </c>
      <c r="R135" s="269" t="s">
        <v>0</v>
      </c>
      <c r="S135" s="269" t="s">
        <v>0</v>
      </c>
      <c r="T135" s="269" t="s">
        <v>0</v>
      </c>
      <c r="U135" s="269" t="s">
        <v>0</v>
      </c>
      <c r="V135" s="269" t="s">
        <v>0</v>
      </c>
      <c r="W135" s="269" t="s">
        <v>903</v>
      </c>
      <c r="X135" s="269" t="s">
        <v>0</v>
      </c>
      <c r="Y135" s="269" t="s">
        <v>0</v>
      </c>
      <c r="Z135" s="269" t="s">
        <v>903</v>
      </c>
      <c r="AA135" s="269" t="s">
        <v>903</v>
      </c>
      <c r="AB135" s="269" t="s">
        <v>903</v>
      </c>
      <c r="AC135" s="269" t="s">
        <v>903</v>
      </c>
      <c r="AD135" s="269" t="s">
        <v>0</v>
      </c>
      <c r="AE135" s="269" t="s">
        <v>903</v>
      </c>
      <c r="AF135" s="269" t="s">
        <v>0</v>
      </c>
      <c r="AG135" s="269" t="s">
        <v>0</v>
      </c>
      <c r="AH135" s="269" t="s">
        <v>0</v>
      </c>
      <c r="AI135" s="269" t="s">
        <v>903</v>
      </c>
      <c r="AJ135" s="269" t="s">
        <v>903</v>
      </c>
      <c r="AK135" s="269" t="s">
        <v>903</v>
      </c>
      <c r="AL135" s="269" t="s">
        <v>903</v>
      </c>
      <c r="AM135" s="269" t="s">
        <v>903</v>
      </c>
      <c r="AN135" s="269" t="s">
        <v>903</v>
      </c>
      <c r="AO135" s="331" t="s">
        <v>1992</v>
      </c>
      <c r="AP135" s="269" t="s">
        <v>3</v>
      </c>
      <c r="AQ135" s="270"/>
      <c r="AR135" s="271" t="s">
        <v>1801</v>
      </c>
      <c r="AS135" s="293" t="s">
        <v>141</v>
      </c>
      <c r="AT135" s="272" t="str">
        <f t="shared" si="35"/>
        <v>○</v>
      </c>
      <c r="AU135" s="272" t="str">
        <f t="shared" si="36"/>
        <v>×</v>
      </c>
      <c r="AV135" s="272" t="str">
        <f t="shared" si="37"/>
        <v>○</v>
      </c>
      <c r="AW135" s="272" t="str">
        <f t="shared" si="40"/>
        <v>○</v>
      </c>
      <c r="AX135" s="272" t="str">
        <f t="shared" si="38"/>
        <v>○</v>
      </c>
      <c r="AY135" s="260" t="s">
        <v>400</v>
      </c>
      <c r="AZ135" s="260"/>
      <c r="BA135" s="287" t="s">
        <v>1802</v>
      </c>
      <c r="BB135" s="293" t="str">
        <f t="shared" si="39"/>
        <v>○</v>
      </c>
      <c r="BD135" s="350" t="str">
        <f t="shared" si="41"/>
        <v>○</v>
      </c>
      <c r="BE135" s="350" t="str">
        <f t="shared" si="34"/>
        <v>○</v>
      </c>
    </row>
    <row r="136" spans="1:57" s="284" customFormat="1" ht="36">
      <c r="A136" s="264">
        <v>133</v>
      </c>
      <c r="B136" s="265" t="s">
        <v>604</v>
      </c>
      <c r="C136" s="261" t="s">
        <v>1416</v>
      </c>
      <c r="D136" s="261" t="s">
        <v>731</v>
      </c>
      <c r="E136" s="266" t="s">
        <v>9</v>
      </c>
      <c r="F136" s="266" t="s">
        <v>1283</v>
      </c>
      <c r="G136" s="335" t="s">
        <v>1684</v>
      </c>
      <c r="H136" s="260" t="s">
        <v>401</v>
      </c>
      <c r="I136" s="266" t="s">
        <v>369</v>
      </c>
      <c r="J136" s="268"/>
      <c r="K136" s="268"/>
      <c r="L136" s="261" t="s">
        <v>430</v>
      </c>
      <c r="M136" s="268" t="s">
        <v>430</v>
      </c>
      <c r="N136" s="268" t="s">
        <v>878</v>
      </c>
      <c r="O136" s="269" t="s">
        <v>0</v>
      </c>
      <c r="P136" s="269" t="s">
        <v>0</v>
      </c>
      <c r="Q136" s="269" t="s">
        <v>0</v>
      </c>
      <c r="R136" s="269" t="s">
        <v>0</v>
      </c>
      <c r="S136" s="269" t="s">
        <v>0</v>
      </c>
      <c r="T136" s="269" t="s">
        <v>0</v>
      </c>
      <c r="U136" s="269" t="s">
        <v>0</v>
      </c>
      <c r="V136" s="269" t="s">
        <v>0</v>
      </c>
      <c r="W136" s="269" t="s">
        <v>0</v>
      </c>
      <c r="X136" s="269" t="s">
        <v>0</v>
      </c>
      <c r="Y136" s="269" t="s">
        <v>0</v>
      </c>
      <c r="Z136" s="269" t="s">
        <v>0</v>
      </c>
      <c r="AA136" s="269" t="s">
        <v>0</v>
      </c>
      <c r="AB136" s="269" t="s">
        <v>0</v>
      </c>
      <c r="AC136" s="269" t="s">
        <v>0</v>
      </c>
      <c r="AD136" s="269" t="s">
        <v>0</v>
      </c>
      <c r="AE136" s="269" t="s">
        <v>0</v>
      </c>
      <c r="AF136" s="269" t="s">
        <v>0</v>
      </c>
      <c r="AG136" s="269" t="s">
        <v>0</v>
      </c>
      <c r="AH136" s="269" t="s">
        <v>0</v>
      </c>
      <c r="AI136" s="269" t="s">
        <v>903</v>
      </c>
      <c r="AJ136" s="269" t="s">
        <v>903</v>
      </c>
      <c r="AK136" s="269" t="s">
        <v>903</v>
      </c>
      <c r="AL136" s="269" t="s">
        <v>903</v>
      </c>
      <c r="AM136" s="269" t="s">
        <v>903</v>
      </c>
      <c r="AN136" s="269" t="s">
        <v>903</v>
      </c>
      <c r="AO136" s="285" t="s">
        <v>1538</v>
      </c>
      <c r="AP136" s="269" t="s">
        <v>3</v>
      </c>
      <c r="AQ136" s="270"/>
      <c r="AR136" s="271" t="s">
        <v>1905</v>
      </c>
      <c r="AS136" s="293" t="s">
        <v>141</v>
      </c>
      <c r="AT136" s="272" t="str">
        <f t="shared" si="35"/>
        <v>○</v>
      </c>
      <c r="AU136" s="272" t="str">
        <f t="shared" si="36"/>
        <v>×</v>
      </c>
      <c r="AV136" s="272" t="str">
        <f t="shared" si="37"/>
        <v>○</v>
      </c>
      <c r="AW136" s="272" t="str">
        <f t="shared" si="40"/>
        <v>○</v>
      </c>
      <c r="AX136" s="272" t="str">
        <f t="shared" si="38"/>
        <v>×</v>
      </c>
      <c r="AY136" s="260" t="s">
        <v>401</v>
      </c>
      <c r="AZ136" s="260"/>
      <c r="BA136" s="287" t="s">
        <v>1839</v>
      </c>
      <c r="BB136" s="293" t="str">
        <f t="shared" si="39"/>
        <v>○</v>
      </c>
      <c r="BD136" s="350" t="str">
        <f t="shared" si="41"/>
        <v>×</v>
      </c>
      <c r="BE136" s="350" t="str">
        <f t="shared" si="34"/>
        <v>○</v>
      </c>
    </row>
    <row r="137" spans="1:57" s="284" customFormat="1" ht="12">
      <c r="A137" s="264">
        <v>134</v>
      </c>
      <c r="B137" s="265" t="s">
        <v>605</v>
      </c>
      <c r="C137" s="261" t="s">
        <v>667</v>
      </c>
      <c r="D137" s="261" t="s">
        <v>109</v>
      </c>
      <c r="E137" s="266" t="s">
        <v>8</v>
      </c>
      <c r="F137" s="266" t="s">
        <v>1238</v>
      </c>
      <c r="G137" s="335" t="s">
        <v>1670</v>
      </c>
      <c r="H137" s="260" t="s">
        <v>1417</v>
      </c>
      <c r="I137" s="266" t="s">
        <v>370</v>
      </c>
      <c r="J137" s="268"/>
      <c r="K137" s="268"/>
      <c r="L137" s="261" t="s">
        <v>1418</v>
      </c>
      <c r="M137" s="268" t="s">
        <v>1418</v>
      </c>
      <c r="N137" s="268" t="s">
        <v>1493</v>
      </c>
      <c r="O137" s="269" t="s">
        <v>903</v>
      </c>
      <c r="P137" s="269" t="s">
        <v>903</v>
      </c>
      <c r="Q137" s="269" t="s">
        <v>903</v>
      </c>
      <c r="R137" s="269" t="s">
        <v>903</v>
      </c>
      <c r="S137" s="269" t="s">
        <v>903</v>
      </c>
      <c r="T137" s="269" t="s">
        <v>0</v>
      </c>
      <c r="U137" s="269" t="s">
        <v>0</v>
      </c>
      <c r="V137" s="269" t="s">
        <v>903</v>
      </c>
      <c r="W137" s="269" t="s">
        <v>903</v>
      </c>
      <c r="X137" s="269" t="s">
        <v>903</v>
      </c>
      <c r="Y137" s="269" t="s">
        <v>903</v>
      </c>
      <c r="Z137" s="269" t="s">
        <v>903</v>
      </c>
      <c r="AA137" s="269" t="s">
        <v>903</v>
      </c>
      <c r="AB137" s="269" t="s">
        <v>903</v>
      </c>
      <c r="AC137" s="269" t="s">
        <v>903</v>
      </c>
      <c r="AD137" s="269" t="s">
        <v>0</v>
      </c>
      <c r="AE137" s="269" t="s">
        <v>903</v>
      </c>
      <c r="AF137" s="269" t="s">
        <v>903</v>
      </c>
      <c r="AG137" s="269" t="s">
        <v>903</v>
      </c>
      <c r="AH137" s="269" t="s">
        <v>903</v>
      </c>
      <c r="AI137" s="269" t="s">
        <v>903</v>
      </c>
      <c r="AJ137" s="269" t="s">
        <v>0</v>
      </c>
      <c r="AK137" s="269" t="s">
        <v>903</v>
      </c>
      <c r="AL137" s="269" t="s">
        <v>903</v>
      </c>
      <c r="AM137" s="269" t="s">
        <v>903</v>
      </c>
      <c r="AN137" s="269" t="s">
        <v>903</v>
      </c>
      <c r="AO137" s="285"/>
      <c r="AP137" s="269" t="s">
        <v>141</v>
      </c>
      <c r="AQ137" s="270" t="s">
        <v>143</v>
      </c>
      <c r="AR137" s="271" t="s">
        <v>1803</v>
      </c>
      <c r="AS137" s="293" t="s">
        <v>3</v>
      </c>
      <c r="AT137" s="272" t="str">
        <f t="shared" si="35"/>
        <v>○</v>
      </c>
      <c r="AU137" s="272" t="str">
        <f t="shared" si="36"/>
        <v>○</v>
      </c>
      <c r="AV137" s="272" t="str">
        <f t="shared" si="37"/>
        <v>○</v>
      </c>
      <c r="AW137" s="272" t="str">
        <f t="shared" si="40"/>
        <v>○</v>
      </c>
      <c r="AX137" s="272" t="str">
        <f t="shared" si="38"/>
        <v>○</v>
      </c>
      <c r="AY137" s="260" t="s">
        <v>1417</v>
      </c>
      <c r="AZ137" s="260"/>
      <c r="BA137" s="287" t="s">
        <v>1790</v>
      </c>
      <c r="BB137" s="293" t="str">
        <f t="shared" si="39"/>
        <v>○</v>
      </c>
      <c r="BC137" s="284" t="s">
        <v>1937</v>
      </c>
      <c r="BD137" s="350" t="str">
        <f t="shared" si="41"/>
        <v>○</v>
      </c>
      <c r="BE137" s="350" t="str">
        <f t="shared" si="34"/>
        <v>○</v>
      </c>
    </row>
    <row r="138" spans="1:57" s="284" customFormat="1" ht="48">
      <c r="A138" s="264">
        <v>135</v>
      </c>
      <c r="B138" s="265" t="s">
        <v>606</v>
      </c>
      <c r="C138" s="261" t="s">
        <v>732</v>
      </c>
      <c r="D138" s="261" t="s">
        <v>91</v>
      </c>
      <c r="E138" s="266" t="s">
        <v>9</v>
      </c>
      <c r="F138" s="266" t="s">
        <v>1297</v>
      </c>
      <c r="G138" s="335" t="s">
        <v>1298</v>
      </c>
      <c r="H138" s="260" t="s">
        <v>783</v>
      </c>
      <c r="I138" s="266" t="s">
        <v>784</v>
      </c>
      <c r="J138" s="268"/>
      <c r="K138" s="268" t="s">
        <v>1419</v>
      </c>
      <c r="L138" s="261" t="s">
        <v>281</v>
      </c>
      <c r="M138" s="268" t="s">
        <v>281</v>
      </c>
      <c r="N138" s="268" t="s">
        <v>1494</v>
      </c>
      <c r="O138" s="269" t="s">
        <v>0</v>
      </c>
      <c r="P138" s="269" t="s">
        <v>0</v>
      </c>
      <c r="Q138" s="269" t="s">
        <v>0</v>
      </c>
      <c r="R138" s="269" t="s">
        <v>0</v>
      </c>
      <c r="S138" s="269" t="s">
        <v>0</v>
      </c>
      <c r="T138" s="269" t="s">
        <v>0</v>
      </c>
      <c r="U138" s="269" t="s">
        <v>0</v>
      </c>
      <c r="V138" s="269" t="s">
        <v>0</v>
      </c>
      <c r="W138" s="269" t="s">
        <v>0</v>
      </c>
      <c r="X138" s="269" t="s">
        <v>0</v>
      </c>
      <c r="Y138" s="269" t="s">
        <v>0</v>
      </c>
      <c r="Z138" s="269" t="s">
        <v>0</v>
      </c>
      <c r="AA138" s="269" t="s">
        <v>0</v>
      </c>
      <c r="AB138" s="269" t="s">
        <v>0</v>
      </c>
      <c r="AC138" s="269" t="s">
        <v>903</v>
      </c>
      <c r="AD138" s="269" t="s">
        <v>0</v>
      </c>
      <c r="AE138" s="269" t="s">
        <v>0</v>
      </c>
      <c r="AF138" s="269" t="s">
        <v>0</v>
      </c>
      <c r="AG138" s="269" t="s">
        <v>0</v>
      </c>
      <c r="AH138" s="269" t="s">
        <v>0</v>
      </c>
      <c r="AI138" s="269" t="s">
        <v>0</v>
      </c>
      <c r="AJ138" s="269" t="s">
        <v>0</v>
      </c>
      <c r="AK138" s="269" t="s">
        <v>0</v>
      </c>
      <c r="AL138" s="269" t="s">
        <v>0</v>
      </c>
      <c r="AM138" s="269" t="s">
        <v>0</v>
      </c>
      <c r="AN138" s="269" t="s">
        <v>0</v>
      </c>
      <c r="AO138" s="285" t="s">
        <v>1556</v>
      </c>
      <c r="AP138" s="269" t="s">
        <v>141</v>
      </c>
      <c r="AQ138" s="270" t="s">
        <v>143</v>
      </c>
      <c r="AR138" s="271" t="s">
        <v>913</v>
      </c>
      <c r="AS138" s="293" t="s">
        <v>141</v>
      </c>
      <c r="AT138" s="272" t="str">
        <f t="shared" si="35"/>
        <v>○</v>
      </c>
      <c r="AU138" s="272" t="str">
        <f t="shared" si="36"/>
        <v>×</v>
      </c>
      <c r="AV138" s="272" t="str">
        <f t="shared" si="37"/>
        <v>×</v>
      </c>
      <c r="AW138" s="272" t="str">
        <f t="shared" si="40"/>
        <v>×</v>
      </c>
      <c r="AX138" s="272" t="str">
        <f t="shared" si="38"/>
        <v>×</v>
      </c>
      <c r="AY138" s="260" t="s">
        <v>783</v>
      </c>
      <c r="AZ138" s="260"/>
      <c r="BA138" s="287" t="s">
        <v>1845</v>
      </c>
      <c r="BB138" s="293" t="str">
        <f t="shared" si="39"/>
        <v>×</v>
      </c>
      <c r="BC138" s="284" t="s">
        <v>1937</v>
      </c>
      <c r="BD138" s="350" t="str">
        <f t="shared" si="41"/>
        <v>○</v>
      </c>
      <c r="BE138" s="350" t="str">
        <f t="shared" si="34"/>
        <v>×</v>
      </c>
    </row>
    <row r="139" spans="1:57" s="284" customFormat="1" ht="48">
      <c r="A139" s="264">
        <v>136</v>
      </c>
      <c r="B139" s="265" t="s">
        <v>607</v>
      </c>
      <c r="C139" s="261" t="s">
        <v>733</v>
      </c>
      <c r="D139" s="261" t="s">
        <v>92</v>
      </c>
      <c r="E139" s="266" t="s">
        <v>9</v>
      </c>
      <c r="F139" s="266" t="s">
        <v>1420</v>
      </c>
      <c r="G139" s="335" t="s">
        <v>1702</v>
      </c>
      <c r="H139" s="260" t="s">
        <v>149</v>
      </c>
      <c r="I139" s="266" t="s">
        <v>371</v>
      </c>
      <c r="J139" s="268"/>
      <c r="K139" s="268"/>
      <c r="L139" s="261" t="s">
        <v>148</v>
      </c>
      <c r="M139" s="268" t="s">
        <v>148</v>
      </c>
      <c r="N139" s="268" t="s">
        <v>879</v>
      </c>
      <c r="O139" s="269" t="s">
        <v>0</v>
      </c>
      <c r="P139" s="269" t="s">
        <v>0</v>
      </c>
      <c r="Q139" s="269" t="s">
        <v>0</v>
      </c>
      <c r="R139" s="269" t="s">
        <v>0</v>
      </c>
      <c r="S139" s="269" t="s">
        <v>0</v>
      </c>
      <c r="T139" s="269" t="s">
        <v>0</v>
      </c>
      <c r="U139" s="269" t="s">
        <v>0</v>
      </c>
      <c r="V139" s="269" t="s">
        <v>0</v>
      </c>
      <c r="W139" s="269" t="s">
        <v>0</v>
      </c>
      <c r="X139" s="269" t="s">
        <v>0</v>
      </c>
      <c r="Y139" s="269" t="s">
        <v>0</v>
      </c>
      <c r="Z139" s="269" t="s">
        <v>0</v>
      </c>
      <c r="AA139" s="269" t="s">
        <v>0</v>
      </c>
      <c r="AB139" s="269" t="s">
        <v>0</v>
      </c>
      <c r="AC139" s="269" t="s">
        <v>0</v>
      </c>
      <c r="AD139" s="269" t="s">
        <v>0</v>
      </c>
      <c r="AE139" s="269" t="s">
        <v>903</v>
      </c>
      <c r="AF139" s="269" t="s">
        <v>903</v>
      </c>
      <c r="AG139" s="269" t="s">
        <v>0</v>
      </c>
      <c r="AH139" s="269" t="s">
        <v>0</v>
      </c>
      <c r="AI139" s="269" t="s">
        <v>903</v>
      </c>
      <c r="AJ139" s="269" t="s">
        <v>0</v>
      </c>
      <c r="AK139" s="269" t="s">
        <v>0</v>
      </c>
      <c r="AL139" s="269" t="s">
        <v>903</v>
      </c>
      <c r="AM139" s="269" t="s">
        <v>903</v>
      </c>
      <c r="AN139" s="269" t="s">
        <v>903</v>
      </c>
      <c r="AO139" s="285" t="s">
        <v>274</v>
      </c>
      <c r="AP139" s="269" t="s">
        <v>3</v>
      </c>
      <c r="AQ139" s="270"/>
      <c r="AR139" s="271" t="s">
        <v>1878</v>
      </c>
      <c r="AS139" s="293" t="s">
        <v>141</v>
      </c>
      <c r="AT139" s="272" t="str">
        <f t="shared" si="35"/>
        <v>○</v>
      </c>
      <c r="AU139" s="272" t="str">
        <f t="shared" si="36"/>
        <v>×</v>
      </c>
      <c r="AV139" s="272" t="str">
        <f t="shared" si="37"/>
        <v>○</v>
      </c>
      <c r="AW139" s="272" t="str">
        <f t="shared" si="40"/>
        <v>○</v>
      </c>
      <c r="AX139" s="272" t="str">
        <f t="shared" si="38"/>
        <v>○</v>
      </c>
      <c r="AY139" s="260" t="s">
        <v>149</v>
      </c>
      <c r="AZ139" s="260"/>
      <c r="BA139" s="287" t="s">
        <v>1879</v>
      </c>
      <c r="BB139" s="293" t="str">
        <f t="shared" si="39"/>
        <v>×</v>
      </c>
      <c r="BD139" s="350" t="str">
        <f t="shared" si="41"/>
        <v>×</v>
      </c>
      <c r="BE139" s="350" t="str">
        <f t="shared" si="34"/>
        <v>○</v>
      </c>
    </row>
    <row r="140" spans="1:57" s="284" customFormat="1" ht="24">
      <c r="A140" s="264">
        <v>137</v>
      </c>
      <c r="B140" s="265" t="s">
        <v>608</v>
      </c>
      <c r="C140" s="261" t="s">
        <v>751</v>
      </c>
      <c r="D140" s="261" t="s">
        <v>133</v>
      </c>
      <c r="E140" s="266" t="s">
        <v>1</v>
      </c>
      <c r="F140" s="266" t="s">
        <v>1198</v>
      </c>
      <c r="G140" s="335" t="s">
        <v>1421</v>
      </c>
      <c r="H140" s="260" t="s">
        <v>5</v>
      </c>
      <c r="I140" s="266" t="s">
        <v>795</v>
      </c>
      <c r="J140" s="268"/>
      <c r="K140" s="268"/>
      <c r="L140" s="261" t="s">
        <v>1215</v>
      </c>
      <c r="M140" s="268" t="s">
        <v>1215</v>
      </c>
      <c r="N140" s="268" t="s">
        <v>1457</v>
      </c>
      <c r="O140" s="269" t="s">
        <v>903</v>
      </c>
      <c r="P140" s="269" t="s">
        <v>903</v>
      </c>
      <c r="Q140" s="269" t="s">
        <v>903</v>
      </c>
      <c r="R140" s="269" t="s">
        <v>903</v>
      </c>
      <c r="S140" s="269" t="s">
        <v>903</v>
      </c>
      <c r="T140" s="269" t="s">
        <v>903</v>
      </c>
      <c r="U140" s="269" t="s">
        <v>0</v>
      </c>
      <c r="V140" s="269" t="s">
        <v>903</v>
      </c>
      <c r="W140" s="269" t="s">
        <v>903</v>
      </c>
      <c r="X140" s="269" t="s">
        <v>903</v>
      </c>
      <c r="Y140" s="269" t="s">
        <v>903</v>
      </c>
      <c r="Z140" s="269" t="s">
        <v>903</v>
      </c>
      <c r="AA140" s="269" t="s">
        <v>903</v>
      </c>
      <c r="AB140" s="269" t="s">
        <v>903</v>
      </c>
      <c r="AC140" s="269" t="s">
        <v>903</v>
      </c>
      <c r="AD140" s="269" t="s">
        <v>0</v>
      </c>
      <c r="AE140" s="269" t="s">
        <v>903</v>
      </c>
      <c r="AF140" s="269" t="s">
        <v>903</v>
      </c>
      <c r="AG140" s="269" t="s">
        <v>903</v>
      </c>
      <c r="AH140" s="269" t="s">
        <v>903</v>
      </c>
      <c r="AI140" s="269" t="s">
        <v>903</v>
      </c>
      <c r="AJ140" s="269" t="s">
        <v>0</v>
      </c>
      <c r="AK140" s="269" t="s">
        <v>903</v>
      </c>
      <c r="AL140" s="269" t="s">
        <v>903</v>
      </c>
      <c r="AM140" s="269" t="s">
        <v>903</v>
      </c>
      <c r="AN140" s="269" t="s">
        <v>903</v>
      </c>
      <c r="AO140" s="285"/>
      <c r="AP140" s="269" t="s">
        <v>141</v>
      </c>
      <c r="AQ140" s="270" t="s">
        <v>145</v>
      </c>
      <c r="AR140" s="271" t="s">
        <v>1782</v>
      </c>
      <c r="AS140" s="293" t="s">
        <v>141</v>
      </c>
      <c r="AT140" s="272" t="str">
        <f t="shared" si="35"/>
        <v>○</v>
      </c>
      <c r="AU140" s="272" t="str">
        <f t="shared" si="36"/>
        <v>○</v>
      </c>
      <c r="AV140" s="272" t="str">
        <f t="shared" si="37"/>
        <v>○</v>
      </c>
      <c r="AW140" s="272" t="str">
        <f t="shared" si="40"/>
        <v>○</v>
      </c>
      <c r="AX140" s="272" t="str">
        <f t="shared" si="38"/>
        <v>○</v>
      </c>
      <c r="AY140" s="260" t="s">
        <v>5</v>
      </c>
      <c r="AZ140" s="260"/>
      <c r="BA140" s="287" t="s">
        <v>1773</v>
      </c>
      <c r="BB140" s="293" t="str">
        <f t="shared" si="39"/>
        <v>○</v>
      </c>
      <c r="BC140" s="284" t="s">
        <v>1938</v>
      </c>
      <c r="BD140" s="350" t="str">
        <f t="shared" si="41"/>
        <v>○</v>
      </c>
      <c r="BE140" s="350" t="str">
        <f t="shared" ref="BE140:BE151" si="42">IF(COUNTIF(AI140:AK140,"○")&gt;0,"○", "×")</f>
        <v>○</v>
      </c>
    </row>
    <row r="141" spans="1:57" s="284" customFormat="1" ht="12">
      <c r="A141" s="264">
        <v>138</v>
      </c>
      <c r="B141" s="265" t="s">
        <v>941</v>
      </c>
      <c r="C141" s="261" t="s">
        <v>734</v>
      </c>
      <c r="D141" s="261" t="s">
        <v>1422</v>
      </c>
      <c r="E141" s="266" t="s">
        <v>9</v>
      </c>
      <c r="F141" s="266" t="s">
        <v>1226</v>
      </c>
      <c r="G141" s="335" t="s">
        <v>1277</v>
      </c>
      <c r="H141" s="260" t="s">
        <v>1423</v>
      </c>
      <c r="I141" s="266" t="s">
        <v>785</v>
      </c>
      <c r="J141" s="268"/>
      <c r="K141" s="268"/>
      <c r="L141" s="261" t="s">
        <v>880</v>
      </c>
      <c r="M141" s="268" t="s">
        <v>880</v>
      </c>
      <c r="N141" s="268" t="s">
        <v>881</v>
      </c>
      <c r="O141" s="269" t="s">
        <v>903</v>
      </c>
      <c r="P141" s="269" t="s">
        <v>0</v>
      </c>
      <c r="Q141" s="269" t="s">
        <v>903</v>
      </c>
      <c r="R141" s="269" t="s">
        <v>903</v>
      </c>
      <c r="S141" s="269" t="s">
        <v>903</v>
      </c>
      <c r="T141" s="269" t="s">
        <v>903</v>
      </c>
      <c r="U141" s="269" t="s">
        <v>903</v>
      </c>
      <c r="V141" s="269" t="s">
        <v>903</v>
      </c>
      <c r="W141" s="269" t="s">
        <v>903</v>
      </c>
      <c r="X141" s="269" t="s">
        <v>0</v>
      </c>
      <c r="Y141" s="269" t="s">
        <v>0</v>
      </c>
      <c r="Z141" s="269" t="s">
        <v>903</v>
      </c>
      <c r="AA141" s="269" t="s">
        <v>903</v>
      </c>
      <c r="AB141" s="269" t="s">
        <v>903</v>
      </c>
      <c r="AC141" s="269" t="s">
        <v>903</v>
      </c>
      <c r="AD141" s="269" t="s">
        <v>0</v>
      </c>
      <c r="AE141" s="269" t="s">
        <v>903</v>
      </c>
      <c r="AF141" s="269" t="s">
        <v>903</v>
      </c>
      <c r="AG141" s="269" t="s">
        <v>903</v>
      </c>
      <c r="AH141" s="269" t="s">
        <v>903</v>
      </c>
      <c r="AI141" s="269" t="s">
        <v>0</v>
      </c>
      <c r="AJ141" s="269" t="s">
        <v>0</v>
      </c>
      <c r="AK141" s="269" t="s">
        <v>0</v>
      </c>
      <c r="AL141" s="269" t="s">
        <v>0</v>
      </c>
      <c r="AM141" s="269" t="s">
        <v>0</v>
      </c>
      <c r="AN141" s="269" t="s">
        <v>0</v>
      </c>
      <c r="AO141" s="285"/>
      <c r="AP141" s="269" t="s">
        <v>3</v>
      </c>
      <c r="AQ141" s="270"/>
      <c r="AR141" s="271" t="s">
        <v>1880</v>
      </c>
      <c r="AS141" s="293" t="s">
        <v>141</v>
      </c>
      <c r="AT141" s="272" t="str">
        <f t="shared" si="35"/>
        <v>○</v>
      </c>
      <c r="AU141" s="272" t="str">
        <f t="shared" si="36"/>
        <v>○</v>
      </c>
      <c r="AV141" s="272" t="str">
        <f t="shared" si="37"/>
        <v>×</v>
      </c>
      <c r="AW141" s="272" t="str">
        <f t="shared" si="40"/>
        <v>×</v>
      </c>
      <c r="AX141" s="272" t="str">
        <f t="shared" si="38"/>
        <v>○</v>
      </c>
      <c r="AY141" s="260" t="s">
        <v>1423</v>
      </c>
      <c r="AZ141" s="260"/>
      <c r="BA141" s="287" t="s">
        <v>1814</v>
      </c>
      <c r="BB141" s="293" t="str">
        <f t="shared" si="39"/>
        <v>×</v>
      </c>
      <c r="BD141" s="350" t="str">
        <f t="shared" si="41"/>
        <v>○</v>
      </c>
      <c r="BE141" s="350" t="str">
        <f t="shared" ref="BE141:BE146" si="43">IF(COUNTIF(AI141:AN141,"○")&gt;0,"○", "×")</f>
        <v>×</v>
      </c>
    </row>
    <row r="142" spans="1:57" s="284" customFormat="1" ht="48">
      <c r="A142" s="264">
        <v>139</v>
      </c>
      <c r="B142" s="265" t="s">
        <v>609</v>
      </c>
      <c r="C142" s="261" t="s">
        <v>1424</v>
      </c>
      <c r="D142" s="261" t="s">
        <v>93</v>
      </c>
      <c r="E142" s="266" t="s">
        <v>9</v>
      </c>
      <c r="F142" s="266" t="s">
        <v>1280</v>
      </c>
      <c r="G142" s="335" t="s">
        <v>1683</v>
      </c>
      <c r="H142" s="260" t="s">
        <v>1425</v>
      </c>
      <c r="I142" s="266" t="s">
        <v>372</v>
      </c>
      <c r="J142" s="268"/>
      <c r="K142" s="268"/>
      <c r="L142" s="261" t="s">
        <v>1426</v>
      </c>
      <c r="M142" s="268" t="s">
        <v>1426</v>
      </c>
      <c r="N142" s="268" t="s">
        <v>1495</v>
      </c>
      <c r="O142" s="269" t="s">
        <v>0</v>
      </c>
      <c r="P142" s="269" t="s">
        <v>0</v>
      </c>
      <c r="Q142" s="269" t="s">
        <v>0</v>
      </c>
      <c r="R142" s="269" t="s">
        <v>0</v>
      </c>
      <c r="S142" s="269" t="s">
        <v>0</v>
      </c>
      <c r="T142" s="269" t="s">
        <v>0</v>
      </c>
      <c r="U142" s="269" t="s">
        <v>0</v>
      </c>
      <c r="V142" s="269" t="s">
        <v>0</v>
      </c>
      <c r="W142" s="269" t="s">
        <v>0</v>
      </c>
      <c r="X142" s="269" t="s">
        <v>0</v>
      </c>
      <c r="Y142" s="269" t="s">
        <v>0</v>
      </c>
      <c r="Z142" s="269" t="s">
        <v>0</v>
      </c>
      <c r="AA142" s="269" t="s">
        <v>0</v>
      </c>
      <c r="AB142" s="269" t="s">
        <v>0</v>
      </c>
      <c r="AC142" s="269" t="s">
        <v>0</v>
      </c>
      <c r="AD142" s="269" t="s">
        <v>0</v>
      </c>
      <c r="AE142" s="269" t="s">
        <v>903</v>
      </c>
      <c r="AF142" s="269" t="s">
        <v>0</v>
      </c>
      <c r="AG142" s="269" t="s">
        <v>0</v>
      </c>
      <c r="AH142" s="269" t="s">
        <v>0</v>
      </c>
      <c r="AI142" s="269" t="s">
        <v>903</v>
      </c>
      <c r="AJ142" s="269" t="s">
        <v>903</v>
      </c>
      <c r="AK142" s="269" t="s">
        <v>903</v>
      </c>
      <c r="AL142" s="269" t="s">
        <v>903</v>
      </c>
      <c r="AM142" s="269" t="s">
        <v>903</v>
      </c>
      <c r="AN142" s="269" t="s">
        <v>903</v>
      </c>
      <c r="AO142" s="285" t="s">
        <v>2004</v>
      </c>
      <c r="AP142" s="269" t="s">
        <v>3</v>
      </c>
      <c r="AQ142" s="270"/>
      <c r="AR142" s="285" t="s">
        <v>1881</v>
      </c>
      <c r="AS142" s="293" t="s">
        <v>141</v>
      </c>
      <c r="AT142" s="272" t="str">
        <f t="shared" si="35"/>
        <v>○</v>
      </c>
      <c r="AU142" s="272" t="str">
        <f t="shared" si="36"/>
        <v>×</v>
      </c>
      <c r="AV142" s="272" t="str">
        <f t="shared" si="37"/>
        <v>○</v>
      </c>
      <c r="AW142" s="272" t="str">
        <f t="shared" si="40"/>
        <v>○</v>
      </c>
      <c r="AX142" s="272" t="str">
        <f t="shared" si="38"/>
        <v>○</v>
      </c>
      <c r="AY142" s="260" t="s">
        <v>1425</v>
      </c>
      <c r="AZ142" s="260"/>
      <c r="BA142" s="287" t="s">
        <v>1837</v>
      </c>
      <c r="BB142" s="293" t="str">
        <f t="shared" si="39"/>
        <v>○</v>
      </c>
      <c r="BD142" s="350" t="str">
        <f t="shared" si="41"/>
        <v>×</v>
      </c>
      <c r="BE142" s="350" t="str">
        <f t="shared" si="43"/>
        <v>○</v>
      </c>
    </row>
    <row r="143" spans="1:57" s="284" customFormat="1" ht="12">
      <c r="A143" s="264">
        <v>140</v>
      </c>
      <c r="B143" s="265" t="s">
        <v>610</v>
      </c>
      <c r="C143" s="261" t="s">
        <v>1427</v>
      </c>
      <c r="D143" s="261" t="s">
        <v>41</v>
      </c>
      <c r="E143" s="266" t="s">
        <v>10</v>
      </c>
      <c r="F143" s="266" t="s">
        <v>1320</v>
      </c>
      <c r="G143" s="335" t="s">
        <v>1378</v>
      </c>
      <c r="H143" s="260" t="s">
        <v>1428</v>
      </c>
      <c r="I143" s="266" t="s">
        <v>373</v>
      </c>
      <c r="J143" s="268"/>
      <c r="K143" s="268"/>
      <c r="L143" s="261"/>
      <c r="M143" s="268"/>
      <c r="N143" s="268" t="s">
        <v>1496</v>
      </c>
      <c r="O143" s="269" t="s">
        <v>903</v>
      </c>
      <c r="P143" s="269" t="s">
        <v>903</v>
      </c>
      <c r="Q143" s="269" t="s">
        <v>903</v>
      </c>
      <c r="R143" s="269" t="s">
        <v>903</v>
      </c>
      <c r="S143" s="269" t="s">
        <v>903</v>
      </c>
      <c r="T143" s="269" t="s">
        <v>0</v>
      </c>
      <c r="U143" s="269" t="s">
        <v>0</v>
      </c>
      <c r="V143" s="269" t="s">
        <v>903</v>
      </c>
      <c r="W143" s="269" t="s">
        <v>903</v>
      </c>
      <c r="X143" s="269" t="s">
        <v>0</v>
      </c>
      <c r="Y143" s="269" t="s">
        <v>0</v>
      </c>
      <c r="Z143" s="269" t="s">
        <v>903</v>
      </c>
      <c r="AA143" s="269" t="s">
        <v>903</v>
      </c>
      <c r="AB143" s="269" t="s">
        <v>903</v>
      </c>
      <c r="AC143" s="269" t="s">
        <v>903</v>
      </c>
      <c r="AD143" s="269" t="s">
        <v>0</v>
      </c>
      <c r="AE143" s="269" t="s">
        <v>903</v>
      </c>
      <c r="AF143" s="269" t="s">
        <v>903</v>
      </c>
      <c r="AG143" s="269" t="s">
        <v>903</v>
      </c>
      <c r="AH143" s="269" t="s">
        <v>0</v>
      </c>
      <c r="AI143" s="269" t="s">
        <v>903</v>
      </c>
      <c r="AJ143" s="269" t="s">
        <v>903</v>
      </c>
      <c r="AK143" s="269" t="s">
        <v>903</v>
      </c>
      <c r="AL143" s="269" t="s">
        <v>903</v>
      </c>
      <c r="AM143" s="269" t="s">
        <v>903</v>
      </c>
      <c r="AN143" s="332" t="s">
        <v>0</v>
      </c>
      <c r="AO143" s="285"/>
      <c r="AP143" s="269" t="s">
        <v>141</v>
      </c>
      <c r="AQ143" s="270" t="s">
        <v>1572</v>
      </c>
      <c r="AR143" s="271" t="s">
        <v>1767</v>
      </c>
      <c r="AS143" s="293" t="s">
        <v>3</v>
      </c>
      <c r="AT143" s="272" t="str">
        <f t="shared" si="35"/>
        <v>○</v>
      </c>
      <c r="AU143" s="272" t="str">
        <f t="shared" si="36"/>
        <v>○</v>
      </c>
      <c r="AV143" s="272" t="str">
        <f t="shared" si="37"/>
        <v>○</v>
      </c>
      <c r="AW143" s="272" t="str">
        <f t="shared" si="40"/>
        <v>×</v>
      </c>
      <c r="AX143" s="272" t="str">
        <f t="shared" si="38"/>
        <v>○</v>
      </c>
      <c r="AY143" s="260" t="s">
        <v>1428</v>
      </c>
      <c r="AZ143" s="260"/>
      <c r="BA143" s="287" t="s">
        <v>1748</v>
      </c>
      <c r="BB143" s="293" t="str">
        <f t="shared" si="39"/>
        <v>○</v>
      </c>
      <c r="BC143" s="284" t="s">
        <v>1941</v>
      </c>
      <c r="BD143" s="350" t="str">
        <f t="shared" si="41"/>
        <v>○</v>
      </c>
      <c r="BE143" s="350" t="str">
        <f t="shared" si="43"/>
        <v>○</v>
      </c>
    </row>
    <row r="144" spans="1:57" s="284" customFormat="1" ht="24">
      <c r="A144" s="264">
        <v>141</v>
      </c>
      <c r="B144" s="265" t="s">
        <v>611</v>
      </c>
      <c r="C144" s="261" t="s">
        <v>735</v>
      </c>
      <c r="D144" s="261" t="s">
        <v>94</v>
      </c>
      <c r="E144" s="266" t="s">
        <v>9</v>
      </c>
      <c r="F144" s="266" t="s">
        <v>1429</v>
      </c>
      <c r="G144" s="335" t="s">
        <v>1703</v>
      </c>
      <c r="H144" s="260" t="s">
        <v>147</v>
      </c>
      <c r="I144" s="266" t="s">
        <v>374</v>
      </c>
      <c r="J144" s="268"/>
      <c r="K144" s="268"/>
      <c r="L144" s="261" t="s">
        <v>146</v>
      </c>
      <c r="M144" s="268" t="s">
        <v>146</v>
      </c>
      <c r="N144" s="268" t="s">
        <v>1497</v>
      </c>
      <c r="O144" s="269" t="s">
        <v>903</v>
      </c>
      <c r="P144" s="269" t="s">
        <v>903</v>
      </c>
      <c r="Q144" s="269" t="s">
        <v>903</v>
      </c>
      <c r="R144" s="269" t="s">
        <v>903</v>
      </c>
      <c r="S144" s="269" t="s">
        <v>903</v>
      </c>
      <c r="T144" s="269" t="s">
        <v>0</v>
      </c>
      <c r="U144" s="269" t="s">
        <v>0</v>
      </c>
      <c r="V144" s="269" t="s">
        <v>903</v>
      </c>
      <c r="W144" s="269" t="s">
        <v>903</v>
      </c>
      <c r="X144" s="269" t="s">
        <v>903</v>
      </c>
      <c r="Y144" s="269" t="s">
        <v>903</v>
      </c>
      <c r="Z144" s="269" t="s">
        <v>903</v>
      </c>
      <c r="AA144" s="269" t="s">
        <v>903</v>
      </c>
      <c r="AB144" s="269" t="s">
        <v>903</v>
      </c>
      <c r="AC144" s="269" t="s">
        <v>903</v>
      </c>
      <c r="AD144" s="269" t="s">
        <v>0</v>
      </c>
      <c r="AE144" s="269" t="s">
        <v>903</v>
      </c>
      <c r="AF144" s="269" t="s">
        <v>903</v>
      </c>
      <c r="AG144" s="269" t="s">
        <v>903</v>
      </c>
      <c r="AH144" s="269" t="s">
        <v>0</v>
      </c>
      <c r="AI144" s="269" t="s">
        <v>903</v>
      </c>
      <c r="AJ144" s="269" t="s">
        <v>903</v>
      </c>
      <c r="AK144" s="269" t="s">
        <v>903</v>
      </c>
      <c r="AL144" s="269" t="s">
        <v>903</v>
      </c>
      <c r="AM144" s="269" t="s">
        <v>903</v>
      </c>
      <c r="AN144" s="269" t="s">
        <v>903</v>
      </c>
      <c r="AO144" s="285"/>
      <c r="AP144" s="269" t="s">
        <v>141</v>
      </c>
      <c r="AQ144" s="270" t="s">
        <v>145</v>
      </c>
      <c r="AR144" s="285" t="s">
        <v>1882</v>
      </c>
      <c r="AS144" s="293" t="s">
        <v>141</v>
      </c>
      <c r="AT144" s="272" t="str">
        <f t="shared" si="35"/>
        <v>○</v>
      </c>
      <c r="AU144" s="272" t="str">
        <f t="shared" si="36"/>
        <v>○</v>
      </c>
      <c r="AV144" s="272" t="str">
        <f t="shared" si="37"/>
        <v>○</v>
      </c>
      <c r="AW144" s="272" t="str">
        <f t="shared" si="40"/>
        <v>○</v>
      </c>
      <c r="AX144" s="272" t="str">
        <f t="shared" si="38"/>
        <v>○</v>
      </c>
      <c r="AY144" s="260" t="s">
        <v>147</v>
      </c>
      <c r="AZ144" s="260"/>
      <c r="BA144" s="287" t="s">
        <v>1883</v>
      </c>
      <c r="BB144" s="293" t="str">
        <f t="shared" si="39"/>
        <v>○</v>
      </c>
      <c r="BC144" s="284" t="s">
        <v>1938</v>
      </c>
      <c r="BD144" s="350" t="str">
        <f t="shared" si="41"/>
        <v>○</v>
      </c>
      <c r="BE144" s="350" t="str">
        <f t="shared" si="43"/>
        <v>○</v>
      </c>
    </row>
    <row r="145" spans="1:57" s="284" customFormat="1" ht="48">
      <c r="A145" s="264">
        <v>142</v>
      </c>
      <c r="B145" s="265" t="s">
        <v>612</v>
      </c>
      <c r="C145" s="261" t="s">
        <v>1430</v>
      </c>
      <c r="D145" s="261" t="s">
        <v>690</v>
      </c>
      <c r="E145" s="266" t="s">
        <v>10</v>
      </c>
      <c r="F145" s="266" t="s">
        <v>1188</v>
      </c>
      <c r="G145" s="335" t="s">
        <v>1241</v>
      </c>
      <c r="H145" s="260" t="s">
        <v>773</v>
      </c>
      <c r="I145" s="266" t="s">
        <v>774</v>
      </c>
      <c r="J145" s="268"/>
      <c r="K145" s="268"/>
      <c r="L145" s="261" t="s">
        <v>836</v>
      </c>
      <c r="M145" s="268" t="s">
        <v>836</v>
      </c>
      <c r="N145" s="268" t="s">
        <v>837</v>
      </c>
      <c r="O145" s="269" t="s">
        <v>0</v>
      </c>
      <c r="P145" s="269" t="s">
        <v>0</v>
      </c>
      <c r="Q145" s="269" t="s">
        <v>0</v>
      </c>
      <c r="R145" s="269" t="s">
        <v>0</v>
      </c>
      <c r="S145" s="269" t="s">
        <v>0</v>
      </c>
      <c r="T145" s="269" t="s">
        <v>0</v>
      </c>
      <c r="U145" s="269" t="s">
        <v>0</v>
      </c>
      <c r="V145" s="269" t="s">
        <v>0</v>
      </c>
      <c r="W145" s="269" t="s">
        <v>0</v>
      </c>
      <c r="X145" s="269" t="s">
        <v>0</v>
      </c>
      <c r="Y145" s="269" t="s">
        <v>0</v>
      </c>
      <c r="Z145" s="269" t="s">
        <v>0</v>
      </c>
      <c r="AA145" s="269" t="s">
        <v>0</v>
      </c>
      <c r="AB145" s="269" t="s">
        <v>0</v>
      </c>
      <c r="AC145" s="269" t="s">
        <v>0</v>
      </c>
      <c r="AD145" s="269" t="s">
        <v>0</v>
      </c>
      <c r="AE145" s="269" t="s">
        <v>903</v>
      </c>
      <c r="AF145" s="269" t="s">
        <v>0</v>
      </c>
      <c r="AG145" s="269" t="s">
        <v>0</v>
      </c>
      <c r="AH145" s="269" t="s">
        <v>0</v>
      </c>
      <c r="AI145" s="269" t="s">
        <v>903</v>
      </c>
      <c r="AJ145" s="269" t="s">
        <v>0</v>
      </c>
      <c r="AK145" s="269" t="s">
        <v>903</v>
      </c>
      <c r="AL145" s="269" t="s">
        <v>903</v>
      </c>
      <c r="AM145" s="269" t="s">
        <v>0</v>
      </c>
      <c r="AN145" s="269" t="s">
        <v>0</v>
      </c>
      <c r="AO145" s="285" t="s">
        <v>273</v>
      </c>
      <c r="AP145" s="269" t="s">
        <v>141</v>
      </c>
      <c r="AQ145" s="270" t="s">
        <v>143</v>
      </c>
      <c r="AR145" s="271" t="s">
        <v>1768</v>
      </c>
      <c r="AS145" s="293" t="s">
        <v>141</v>
      </c>
      <c r="AT145" s="272" t="str">
        <f t="shared" si="35"/>
        <v>○</v>
      </c>
      <c r="AU145" s="272" t="str">
        <f t="shared" si="36"/>
        <v>×</v>
      </c>
      <c r="AV145" s="272" t="str">
        <f t="shared" si="37"/>
        <v>○</v>
      </c>
      <c r="AW145" s="272" t="str">
        <f t="shared" si="40"/>
        <v>×</v>
      </c>
      <c r="AX145" s="272" t="str">
        <f t="shared" si="38"/>
        <v>○</v>
      </c>
      <c r="AY145" s="260" t="s">
        <v>773</v>
      </c>
      <c r="AZ145" s="260"/>
      <c r="BA145" s="287" t="s">
        <v>1725</v>
      </c>
      <c r="BB145" s="293" t="str">
        <f t="shared" si="39"/>
        <v>○</v>
      </c>
      <c r="BC145" s="284" t="s">
        <v>1937</v>
      </c>
      <c r="BD145" s="350" t="str">
        <f t="shared" si="41"/>
        <v>×</v>
      </c>
      <c r="BE145" s="350" t="str">
        <f t="shared" si="43"/>
        <v>○</v>
      </c>
    </row>
    <row r="146" spans="1:57" s="284" customFormat="1" ht="12">
      <c r="A146" s="264">
        <v>143</v>
      </c>
      <c r="B146" s="265" t="s">
        <v>613</v>
      </c>
      <c r="C146" s="261" t="s">
        <v>736</v>
      </c>
      <c r="D146" s="261" t="s">
        <v>95</v>
      </c>
      <c r="E146" s="266" t="s">
        <v>9</v>
      </c>
      <c r="F146" s="266" t="s">
        <v>1264</v>
      </c>
      <c r="G146" s="335" t="s">
        <v>1704</v>
      </c>
      <c r="H146" s="260" t="s">
        <v>1431</v>
      </c>
      <c r="I146" s="266" t="s">
        <v>375</v>
      </c>
      <c r="J146" s="268"/>
      <c r="K146" s="268"/>
      <c r="L146" s="261" t="s">
        <v>144</v>
      </c>
      <c r="M146" s="268" t="s">
        <v>144</v>
      </c>
      <c r="N146" s="268" t="s">
        <v>882</v>
      </c>
      <c r="O146" s="269" t="s">
        <v>0</v>
      </c>
      <c r="P146" s="269" t="s">
        <v>0</v>
      </c>
      <c r="Q146" s="269" t="s">
        <v>0</v>
      </c>
      <c r="R146" s="269" t="s">
        <v>0</v>
      </c>
      <c r="S146" s="269" t="s">
        <v>0</v>
      </c>
      <c r="T146" s="269" t="s">
        <v>0</v>
      </c>
      <c r="U146" s="269" t="s">
        <v>0</v>
      </c>
      <c r="V146" s="269" t="s">
        <v>0</v>
      </c>
      <c r="W146" s="269" t="s">
        <v>903</v>
      </c>
      <c r="X146" s="269" t="s">
        <v>0</v>
      </c>
      <c r="Y146" s="269" t="s">
        <v>0</v>
      </c>
      <c r="Z146" s="269" t="s">
        <v>903</v>
      </c>
      <c r="AA146" s="269" t="s">
        <v>903</v>
      </c>
      <c r="AB146" s="269" t="s">
        <v>903</v>
      </c>
      <c r="AC146" s="269" t="s">
        <v>903</v>
      </c>
      <c r="AD146" s="269" t="s">
        <v>0</v>
      </c>
      <c r="AE146" s="269" t="s">
        <v>903</v>
      </c>
      <c r="AF146" s="269" t="s">
        <v>0</v>
      </c>
      <c r="AG146" s="269" t="s">
        <v>0</v>
      </c>
      <c r="AH146" s="269" t="s">
        <v>0</v>
      </c>
      <c r="AI146" s="269" t="s">
        <v>903</v>
      </c>
      <c r="AJ146" s="269" t="s">
        <v>903</v>
      </c>
      <c r="AK146" s="269" t="s">
        <v>903</v>
      </c>
      <c r="AL146" s="269" t="s">
        <v>903</v>
      </c>
      <c r="AM146" s="269" t="s">
        <v>903</v>
      </c>
      <c r="AN146" s="269" t="s">
        <v>903</v>
      </c>
      <c r="AO146" s="285"/>
      <c r="AP146" s="269" t="s">
        <v>3</v>
      </c>
      <c r="AQ146" s="270"/>
      <c r="AR146" s="271" t="s">
        <v>1884</v>
      </c>
      <c r="AS146" s="293" t="s">
        <v>141</v>
      </c>
      <c r="AT146" s="272" t="str">
        <f t="shared" si="35"/>
        <v>○</v>
      </c>
      <c r="AU146" s="272" t="str">
        <f t="shared" si="36"/>
        <v>×</v>
      </c>
      <c r="AV146" s="272" t="str">
        <f t="shared" si="37"/>
        <v>○</v>
      </c>
      <c r="AW146" s="272" t="str">
        <f t="shared" si="40"/>
        <v>○</v>
      </c>
      <c r="AX146" s="272" t="str">
        <f t="shared" si="38"/>
        <v>○</v>
      </c>
      <c r="AY146" s="260" t="s">
        <v>1431</v>
      </c>
      <c r="AZ146" s="260"/>
      <c r="BA146" s="287" t="s">
        <v>1826</v>
      </c>
      <c r="BB146" s="293" t="str">
        <f t="shared" si="39"/>
        <v>○</v>
      </c>
      <c r="BD146" s="350" t="str">
        <f t="shared" si="41"/>
        <v>○</v>
      </c>
      <c r="BE146" s="350" t="str">
        <f t="shared" si="43"/>
        <v>○</v>
      </c>
    </row>
    <row r="147" spans="1:57" s="284" customFormat="1" ht="36">
      <c r="A147" s="264">
        <v>144</v>
      </c>
      <c r="B147" s="265" t="s">
        <v>614</v>
      </c>
      <c r="C147" s="261" t="s">
        <v>752</v>
      </c>
      <c r="D147" s="261" t="s">
        <v>134</v>
      </c>
      <c r="E147" s="266" t="s">
        <v>1</v>
      </c>
      <c r="F147" s="266" t="s">
        <v>1198</v>
      </c>
      <c r="G147" s="335" t="s">
        <v>1705</v>
      </c>
      <c r="H147" s="260" t="s">
        <v>4</v>
      </c>
      <c r="I147" s="266" t="s">
        <v>796</v>
      </c>
      <c r="J147" s="268"/>
      <c r="K147" s="268"/>
      <c r="L147" s="261" t="s">
        <v>1432</v>
      </c>
      <c r="M147" s="268" t="s">
        <v>1432</v>
      </c>
      <c r="N147" s="268" t="s">
        <v>1498</v>
      </c>
      <c r="O147" s="269" t="s">
        <v>0</v>
      </c>
      <c r="P147" s="269" t="s">
        <v>0</v>
      </c>
      <c r="Q147" s="269" t="s">
        <v>0</v>
      </c>
      <c r="R147" s="269" t="s">
        <v>0</v>
      </c>
      <c r="S147" s="269" t="s">
        <v>0</v>
      </c>
      <c r="T147" s="269" t="s">
        <v>0</v>
      </c>
      <c r="U147" s="269" t="s">
        <v>0</v>
      </c>
      <c r="V147" s="269" t="s">
        <v>0</v>
      </c>
      <c r="W147" s="269" t="s">
        <v>0</v>
      </c>
      <c r="X147" s="269" t="s">
        <v>0</v>
      </c>
      <c r="Y147" s="269" t="s">
        <v>0</v>
      </c>
      <c r="Z147" s="269" t="s">
        <v>0</v>
      </c>
      <c r="AA147" s="269" t="s">
        <v>0</v>
      </c>
      <c r="AB147" s="269" t="s">
        <v>0</v>
      </c>
      <c r="AC147" s="269" t="s">
        <v>0</v>
      </c>
      <c r="AD147" s="269" t="s">
        <v>0</v>
      </c>
      <c r="AE147" s="269" t="s">
        <v>0</v>
      </c>
      <c r="AF147" s="269" t="s">
        <v>0</v>
      </c>
      <c r="AG147" s="269" t="s">
        <v>0</v>
      </c>
      <c r="AH147" s="269" t="s">
        <v>0</v>
      </c>
      <c r="AI147" s="269" t="s">
        <v>903</v>
      </c>
      <c r="AJ147" s="269" t="s">
        <v>0</v>
      </c>
      <c r="AK147" s="269" t="s">
        <v>903</v>
      </c>
      <c r="AL147" s="269" t="s">
        <v>903</v>
      </c>
      <c r="AM147" s="269" t="s">
        <v>0</v>
      </c>
      <c r="AN147" s="269" t="s">
        <v>903</v>
      </c>
      <c r="AO147" s="285" t="s">
        <v>264</v>
      </c>
      <c r="AP147" s="269" t="s">
        <v>3</v>
      </c>
      <c r="AQ147" s="270"/>
      <c r="AR147" s="271" t="s">
        <v>1781</v>
      </c>
      <c r="AS147" s="293" t="s">
        <v>141</v>
      </c>
      <c r="AT147" s="272" t="str">
        <f t="shared" si="35"/>
        <v>○</v>
      </c>
      <c r="AU147" s="272" t="str">
        <f t="shared" si="36"/>
        <v>×</v>
      </c>
      <c r="AV147" s="272" t="str">
        <f t="shared" si="37"/>
        <v>○</v>
      </c>
      <c r="AW147" s="272" t="str">
        <f t="shared" si="40"/>
        <v>○</v>
      </c>
      <c r="AX147" s="272" t="str">
        <f t="shared" si="38"/>
        <v>×</v>
      </c>
      <c r="AY147" s="260" t="s">
        <v>4</v>
      </c>
      <c r="AZ147" s="260"/>
      <c r="BA147" s="287" t="s">
        <v>1773</v>
      </c>
      <c r="BB147" s="293" t="str">
        <f t="shared" si="39"/>
        <v>○</v>
      </c>
      <c r="BD147" s="350" t="str">
        <f t="shared" si="41"/>
        <v>×</v>
      </c>
      <c r="BE147" s="350" t="str">
        <f t="shared" si="42"/>
        <v>○</v>
      </c>
    </row>
    <row r="148" spans="1:57" s="284" customFormat="1" ht="24">
      <c r="A148" s="264">
        <v>145</v>
      </c>
      <c r="B148" s="265" t="s">
        <v>615</v>
      </c>
      <c r="C148" s="261" t="s">
        <v>753</v>
      </c>
      <c r="D148" s="261" t="s">
        <v>135</v>
      </c>
      <c r="E148" s="266" t="s">
        <v>1</v>
      </c>
      <c r="F148" s="266" t="s">
        <v>1198</v>
      </c>
      <c r="G148" s="335" t="s">
        <v>1433</v>
      </c>
      <c r="H148" s="260" t="s">
        <v>1576</v>
      </c>
      <c r="I148" s="266" t="s">
        <v>1951</v>
      </c>
      <c r="J148" s="266" t="s">
        <v>1952</v>
      </c>
      <c r="K148" s="268"/>
      <c r="L148" s="261"/>
      <c r="M148" s="268"/>
      <c r="N148" s="268" t="s">
        <v>1459</v>
      </c>
      <c r="O148" s="269" t="s">
        <v>903</v>
      </c>
      <c r="P148" s="269" t="s">
        <v>903</v>
      </c>
      <c r="Q148" s="269" t="s">
        <v>903</v>
      </c>
      <c r="R148" s="269" t="s">
        <v>903</v>
      </c>
      <c r="S148" s="269" t="s">
        <v>903</v>
      </c>
      <c r="T148" s="269" t="s">
        <v>903</v>
      </c>
      <c r="U148" s="269" t="s">
        <v>903</v>
      </c>
      <c r="V148" s="269" t="s">
        <v>903</v>
      </c>
      <c r="W148" s="269" t="s">
        <v>903</v>
      </c>
      <c r="X148" s="269" t="s">
        <v>0</v>
      </c>
      <c r="Y148" s="269" t="s">
        <v>0</v>
      </c>
      <c r="Z148" s="269" t="s">
        <v>903</v>
      </c>
      <c r="AA148" s="269" t="s">
        <v>903</v>
      </c>
      <c r="AB148" s="269" t="s">
        <v>903</v>
      </c>
      <c r="AC148" s="269" t="s">
        <v>903</v>
      </c>
      <c r="AD148" s="269" t="s">
        <v>0</v>
      </c>
      <c r="AE148" s="269" t="s">
        <v>903</v>
      </c>
      <c r="AF148" s="269" t="s">
        <v>903</v>
      </c>
      <c r="AG148" s="269" t="s">
        <v>903</v>
      </c>
      <c r="AH148" s="269" t="s">
        <v>0</v>
      </c>
      <c r="AI148" s="269" t="s">
        <v>0</v>
      </c>
      <c r="AJ148" s="269" t="s">
        <v>0</v>
      </c>
      <c r="AK148" s="269" t="s">
        <v>0</v>
      </c>
      <c r="AL148" s="269" t="s">
        <v>0</v>
      </c>
      <c r="AM148" s="269" t="s">
        <v>0</v>
      </c>
      <c r="AN148" s="269" t="s">
        <v>0</v>
      </c>
      <c r="AO148" s="285"/>
      <c r="AP148" s="269" t="s">
        <v>3</v>
      </c>
      <c r="AQ148" s="270"/>
      <c r="AR148" s="271" t="s">
        <v>1953</v>
      </c>
      <c r="AS148" s="293" t="s">
        <v>141</v>
      </c>
      <c r="AT148" s="272" t="str">
        <f t="shared" si="35"/>
        <v>○</v>
      </c>
      <c r="AU148" s="272" t="str">
        <f t="shared" si="36"/>
        <v>○</v>
      </c>
      <c r="AV148" s="272" t="str">
        <f t="shared" si="37"/>
        <v>×</v>
      </c>
      <c r="AW148" s="272" t="str">
        <f t="shared" si="40"/>
        <v>×</v>
      </c>
      <c r="AX148" s="272" t="str">
        <f t="shared" si="38"/>
        <v>○</v>
      </c>
      <c r="AY148" s="260" t="s">
        <v>1576</v>
      </c>
      <c r="AZ148" s="260"/>
      <c r="BA148" s="287" t="s">
        <v>1773</v>
      </c>
      <c r="BB148" s="293" t="str">
        <f t="shared" si="39"/>
        <v>×</v>
      </c>
      <c r="BD148" s="350" t="str">
        <f t="shared" si="41"/>
        <v>○</v>
      </c>
      <c r="BE148" s="350" t="str">
        <f t="shared" si="42"/>
        <v>×</v>
      </c>
    </row>
    <row r="149" spans="1:57" s="284" customFormat="1" ht="24">
      <c r="A149" s="264">
        <v>146</v>
      </c>
      <c r="B149" s="265" t="s">
        <v>616</v>
      </c>
      <c r="C149" s="268" t="s">
        <v>754</v>
      </c>
      <c r="D149" s="261" t="s">
        <v>136</v>
      </c>
      <c r="E149" s="266" t="s">
        <v>1</v>
      </c>
      <c r="F149" s="267" t="s">
        <v>1198</v>
      </c>
      <c r="G149" s="335" t="s">
        <v>1693</v>
      </c>
      <c r="H149" s="260" t="s">
        <v>2</v>
      </c>
      <c r="I149" s="266" t="s">
        <v>797</v>
      </c>
      <c r="J149" s="268" t="s">
        <v>1434</v>
      </c>
      <c r="K149" s="268" t="s">
        <v>1435</v>
      </c>
      <c r="L149" s="261" t="s">
        <v>142</v>
      </c>
      <c r="M149" s="268" t="s">
        <v>142</v>
      </c>
      <c r="N149" s="268" t="s">
        <v>900</v>
      </c>
      <c r="O149" s="269" t="s">
        <v>903</v>
      </c>
      <c r="P149" s="269" t="s">
        <v>0</v>
      </c>
      <c r="Q149" s="269" t="s">
        <v>903</v>
      </c>
      <c r="R149" s="269" t="s">
        <v>903</v>
      </c>
      <c r="S149" s="269" t="s">
        <v>903</v>
      </c>
      <c r="T149" s="269" t="s">
        <v>903</v>
      </c>
      <c r="U149" s="269" t="s">
        <v>903</v>
      </c>
      <c r="V149" s="269" t="s">
        <v>903</v>
      </c>
      <c r="W149" s="269" t="s">
        <v>903</v>
      </c>
      <c r="X149" s="269" t="s">
        <v>0</v>
      </c>
      <c r="Y149" s="269" t="s">
        <v>0</v>
      </c>
      <c r="Z149" s="269" t="s">
        <v>903</v>
      </c>
      <c r="AA149" s="269" t="s">
        <v>903</v>
      </c>
      <c r="AB149" s="269" t="s">
        <v>903</v>
      </c>
      <c r="AC149" s="269" t="s">
        <v>903</v>
      </c>
      <c r="AD149" s="269" t="s">
        <v>0</v>
      </c>
      <c r="AE149" s="269" t="s">
        <v>903</v>
      </c>
      <c r="AF149" s="269" t="s">
        <v>903</v>
      </c>
      <c r="AG149" s="269" t="s">
        <v>903</v>
      </c>
      <c r="AH149" s="269" t="s">
        <v>0</v>
      </c>
      <c r="AI149" s="269" t="s">
        <v>0</v>
      </c>
      <c r="AJ149" s="269" t="s">
        <v>0</v>
      </c>
      <c r="AK149" s="269" t="s">
        <v>0</v>
      </c>
      <c r="AL149" s="269" t="s">
        <v>0</v>
      </c>
      <c r="AM149" s="269" t="s">
        <v>0</v>
      </c>
      <c r="AN149" s="269" t="s">
        <v>0</v>
      </c>
      <c r="AO149" s="285"/>
      <c r="AP149" s="269" t="s">
        <v>3</v>
      </c>
      <c r="AQ149" s="270"/>
      <c r="AR149" s="271" t="s">
        <v>1783</v>
      </c>
      <c r="AS149" s="293" t="s">
        <v>3</v>
      </c>
      <c r="AT149" s="272" t="str">
        <f t="shared" si="35"/>
        <v>○</v>
      </c>
      <c r="AU149" s="272" t="str">
        <f t="shared" si="36"/>
        <v>○</v>
      </c>
      <c r="AV149" s="272" t="str">
        <f t="shared" si="37"/>
        <v>×</v>
      </c>
      <c r="AW149" s="272" t="str">
        <f t="shared" si="40"/>
        <v>×</v>
      </c>
      <c r="AX149" s="272" t="str">
        <f t="shared" si="38"/>
        <v>○</v>
      </c>
      <c r="AY149" s="260" t="s">
        <v>2</v>
      </c>
      <c r="AZ149" s="260"/>
      <c r="BA149" s="287" t="s">
        <v>1773</v>
      </c>
      <c r="BB149" s="293" t="str">
        <f t="shared" si="39"/>
        <v>×</v>
      </c>
      <c r="BD149" s="350" t="str">
        <f t="shared" si="41"/>
        <v>○</v>
      </c>
      <c r="BE149" s="350" t="str">
        <f t="shared" si="42"/>
        <v>×</v>
      </c>
    </row>
    <row r="150" spans="1:57" s="284" customFormat="1" ht="96">
      <c r="A150" s="264">
        <v>147</v>
      </c>
      <c r="B150" s="265" t="s">
        <v>617</v>
      </c>
      <c r="C150" s="261" t="s">
        <v>737</v>
      </c>
      <c r="D150" s="261" t="s">
        <v>738</v>
      </c>
      <c r="E150" s="266" t="s">
        <v>9</v>
      </c>
      <c r="F150" s="266" t="s">
        <v>1436</v>
      </c>
      <c r="G150" s="335" t="s">
        <v>1706</v>
      </c>
      <c r="H150" s="260" t="s">
        <v>786</v>
      </c>
      <c r="I150" s="266" t="s">
        <v>376</v>
      </c>
      <c r="J150" s="268"/>
      <c r="K150" s="268"/>
      <c r="L150" s="261" t="s">
        <v>1437</v>
      </c>
      <c r="M150" s="268" t="s">
        <v>1437</v>
      </c>
      <c r="N150" s="268" t="s">
        <v>883</v>
      </c>
      <c r="O150" s="269" t="s">
        <v>0</v>
      </c>
      <c r="P150" s="269" t="s">
        <v>0</v>
      </c>
      <c r="Q150" s="269" t="s">
        <v>0</v>
      </c>
      <c r="R150" s="269" t="s">
        <v>0</v>
      </c>
      <c r="S150" s="269" t="s">
        <v>0</v>
      </c>
      <c r="T150" s="269" t="s">
        <v>0</v>
      </c>
      <c r="U150" s="269" t="s">
        <v>0</v>
      </c>
      <c r="V150" s="269" t="s">
        <v>0</v>
      </c>
      <c r="W150" s="269" t="s">
        <v>0</v>
      </c>
      <c r="X150" s="269" t="s">
        <v>0</v>
      </c>
      <c r="Y150" s="269" t="s">
        <v>0</v>
      </c>
      <c r="Z150" s="269" t="s">
        <v>0</v>
      </c>
      <c r="AA150" s="269" t="s">
        <v>903</v>
      </c>
      <c r="AB150" s="269" t="s">
        <v>903</v>
      </c>
      <c r="AC150" s="269" t="s">
        <v>903</v>
      </c>
      <c r="AD150" s="269" t="s">
        <v>0</v>
      </c>
      <c r="AE150" s="269" t="s">
        <v>903</v>
      </c>
      <c r="AF150" s="269" t="s">
        <v>0</v>
      </c>
      <c r="AG150" s="269" t="s">
        <v>0</v>
      </c>
      <c r="AH150" s="269" t="s">
        <v>0</v>
      </c>
      <c r="AI150" s="269" t="s">
        <v>903</v>
      </c>
      <c r="AJ150" s="269" t="s">
        <v>903</v>
      </c>
      <c r="AK150" s="269" t="s">
        <v>903</v>
      </c>
      <c r="AL150" s="269" t="s">
        <v>903</v>
      </c>
      <c r="AM150" s="269" t="s">
        <v>903</v>
      </c>
      <c r="AN150" s="269" t="s">
        <v>903</v>
      </c>
      <c r="AO150" s="285" t="s">
        <v>1557</v>
      </c>
      <c r="AP150" s="269" t="s">
        <v>3</v>
      </c>
      <c r="AQ150" s="270"/>
      <c r="AR150" s="271" t="s">
        <v>1885</v>
      </c>
      <c r="AS150" s="293" t="s">
        <v>141</v>
      </c>
      <c r="AT150" s="272" t="str">
        <f t="shared" si="35"/>
        <v>○</v>
      </c>
      <c r="AU150" s="272" t="str">
        <f t="shared" si="36"/>
        <v>×</v>
      </c>
      <c r="AV150" s="272" t="str">
        <f t="shared" si="37"/>
        <v>○</v>
      </c>
      <c r="AW150" s="272" t="str">
        <f t="shared" si="40"/>
        <v>○</v>
      </c>
      <c r="AX150" s="272" t="str">
        <f t="shared" si="38"/>
        <v>○</v>
      </c>
      <c r="AY150" s="260" t="s">
        <v>786</v>
      </c>
      <c r="AZ150" s="260"/>
      <c r="BA150" s="287" t="s">
        <v>1962</v>
      </c>
      <c r="BB150" s="293" t="str">
        <f t="shared" si="39"/>
        <v>○</v>
      </c>
      <c r="BD150" s="350" t="str">
        <f t="shared" si="41"/>
        <v>○</v>
      </c>
      <c r="BE150" s="350" t="str">
        <f>IF(COUNTIF(AI150:AN150,"○")&gt;0,"○", "×")</f>
        <v>○</v>
      </c>
    </row>
    <row r="151" spans="1:57" s="284" customFormat="1" ht="24">
      <c r="A151" s="264">
        <v>148</v>
      </c>
      <c r="B151" s="265" t="s">
        <v>618</v>
      </c>
      <c r="C151" s="261" t="s">
        <v>1438</v>
      </c>
      <c r="D151" s="261" t="s">
        <v>137</v>
      </c>
      <c r="E151" s="266" t="s">
        <v>1</v>
      </c>
      <c r="F151" s="266" t="s">
        <v>1198</v>
      </c>
      <c r="G151" s="335" t="s">
        <v>1421</v>
      </c>
      <c r="H151" s="260" t="s">
        <v>1439</v>
      </c>
      <c r="I151" s="266" t="s">
        <v>1440</v>
      </c>
      <c r="J151" s="268" t="s">
        <v>1441</v>
      </c>
      <c r="K151" s="268">
        <v>297570500</v>
      </c>
      <c r="L151" s="261" t="s">
        <v>1442</v>
      </c>
      <c r="M151" s="268" t="s">
        <v>1442</v>
      </c>
      <c r="N151" s="268" t="s">
        <v>1499</v>
      </c>
      <c r="O151" s="269" t="s">
        <v>903</v>
      </c>
      <c r="P151" s="269" t="s">
        <v>903</v>
      </c>
      <c r="Q151" s="269" t="s">
        <v>903</v>
      </c>
      <c r="R151" s="269" t="s">
        <v>903</v>
      </c>
      <c r="S151" s="269" t="s">
        <v>903</v>
      </c>
      <c r="T151" s="269" t="s">
        <v>903</v>
      </c>
      <c r="U151" s="269" t="s">
        <v>903</v>
      </c>
      <c r="V151" s="269" t="s">
        <v>903</v>
      </c>
      <c r="W151" s="269" t="s">
        <v>903</v>
      </c>
      <c r="X151" s="269" t="s">
        <v>0</v>
      </c>
      <c r="Y151" s="269" t="s">
        <v>0</v>
      </c>
      <c r="Z151" s="269" t="s">
        <v>903</v>
      </c>
      <c r="AA151" s="269" t="s">
        <v>903</v>
      </c>
      <c r="AB151" s="269" t="s">
        <v>903</v>
      </c>
      <c r="AC151" s="269" t="s">
        <v>903</v>
      </c>
      <c r="AD151" s="269" t="s">
        <v>0</v>
      </c>
      <c r="AE151" s="269" t="s">
        <v>903</v>
      </c>
      <c r="AF151" s="269" t="s">
        <v>0</v>
      </c>
      <c r="AG151" s="269" t="s">
        <v>903</v>
      </c>
      <c r="AH151" s="269" t="s">
        <v>0</v>
      </c>
      <c r="AI151" s="269" t="s">
        <v>903</v>
      </c>
      <c r="AJ151" s="269" t="s">
        <v>903</v>
      </c>
      <c r="AK151" s="269" t="s">
        <v>903</v>
      </c>
      <c r="AL151" s="269" t="s">
        <v>903</v>
      </c>
      <c r="AM151" s="269" t="s">
        <v>903</v>
      </c>
      <c r="AN151" s="269" t="s">
        <v>903</v>
      </c>
      <c r="AO151" s="285"/>
      <c r="AP151" s="269" t="s">
        <v>3</v>
      </c>
      <c r="AQ151" s="270"/>
      <c r="AR151" s="271" t="s">
        <v>1784</v>
      </c>
      <c r="AS151" s="293" t="s">
        <v>141</v>
      </c>
      <c r="AT151" s="272" t="str">
        <f t="shared" si="35"/>
        <v>○</v>
      </c>
      <c r="AU151" s="272" t="str">
        <f t="shared" si="36"/>
        <v>○</v>
      </c>
      <c r="AV151" s="272" t="str">
        <f t="shared" si="37"/>
        <v>○</v>
      </c>
      <c r="AW151" s="272" t="str">
        <f t="shared" si="40"/>
        <v>○</v>
      </c>
      <c r="AX151" s="272" t="str">
        <f t="shared" si="38"/>
        <v>○</v>
      </c>
      <c r="AY151" s="260" t="s">
        <v>1439</v>
      </c>
      <c r="AZ151" s="260"/>
      <c r="BA151" s="287" t="s">
        <v>1773</v>
      </c>
      <c r="BB151" s="293" t="str">
        <f t="shared" si="39"/>
        <v>○</v>
      </c>
      <c r="BD151" s="350" t="str">
        <f t="shared" si="41"/>
        <v>○</v>
      </c>
      <c r="BE151" s="350" t="str">
        <f t="shared" si="42"/>
        <v>○</v>
      </c>
    </row>
    <row r="152" spans="1:57" s="284" customFormat="1" ht="24">
      <c r="A152" s="264">
        <v>149</v>
      </c>
      <c r="B152" s="265" t="s">
        <v>619</v>
      </c>
      <c r="C152" s="261" t="s">
        <v>140</v>
      </c>
      <c r="D152" s="261" t="s">
        <v>96</v>
      </c>
      <c r="E152" s="266" t="s">
        <v>9</v>
      </c>
      <c r="F152" s="266" t="s">
        <v>9</v>
      </c>
      <c r="G152" s="335" t="s">
        <v>1666</v>
      </c>
      <c r="H152" s="260" t="s">
        <v>1443</v>
      </c>
      <c r="I152" s="266" t="s">
        <v>787</v>
      </c>
      <c r="J152" s="268"/>
      <c r="K152" s="268"/>
      <c r="L152" s="261" t="s">
        <v>378</v>
      </c>
      <c r="M152" s="268" t="s">
        <v>378</v>
      </c>
      <c r="N152" s="268" t="s">
        <v>884</v>
      </c>
      <c r="O152" s="269" t="s">
        <v>0</v>
      </c>
      <c r="P152" s="269" t="s">
        <v>0</v>
      </c>
      <c r="Q152" s="269" t="s">
        <v>0</v>
      </c>
      <c r="R152" s="269" t="s">
        <v>0</v>
      </c>
      <c r="S152" s="269" t="s">
        <v>0</v>
      </c>
      <c r="T152" s="269" t="s">
        <v>0</v>
      </c>
      <c r="U152" s="269" t="s">
        <v>0</v>
      </c>
      <c r="V152" s="269" t="s">
        <v>0</v>
      </c>
      <c r="W152" s="269" t="s">
        <v>0</v>
      </c>
      <c r="X152" s="269" t="s">
        <v>0</v>
      </c>
      <c r="Y152" s="269" t="s">
        <v>0</v>
      </c>
      <c r="Z152" s="269" t="s">
        <v>0</v>
      </c>
      <c r="AA152" s="269" t="s">
        <v>0</v>
      </c>
      <c r="AB152" s="269" t="s">
        <v>0</v>
      </c>
      <c r="AC152" s="269" t="s">
        <v>0</v>
      </c>
      <c r="AD152" s="269" t="s">
        <v>0</v>
      </c>
      <c r="AE152" s="269" t="s">
        <v>0</v>
      </c>
      <c r="AF152" s="269" t="s">
        <v>0</v>
      </c>
      <c r="AG152" s="269" t="s">
        <v>0</v>
      </c>
      <c r="AH152" s="269" t="s">
        <v>0</v>
      </c>
      <c r="AI152" s="269" t="s">
        <v>903</v>
      </c>
      <c r="AJ152" s="269" t="s">
        <v>0</v>
      </c>
      <c r="AK152" s="269" t="s">
        <v>903</v>
      </c>
      <c r="AL152" s="269" t="s">
        <v>903</v>
      </c>
      <c r="AM152" s="269" t="s">
        <v>903</v>
      </c>
      <c r="AN152" s="269" t="s">
        <v>903</v>
      </c>
      <c r="AO152" s="285"/>
      <c r="AP152" s="269" t="s">
        <v>3</v>
      </c>
      <c r="AQ152" s="270"/>
      <c r="AR152" s="271" t="s">
        <v>1886</v>
      </c>
      <c r="AS152" s="293" t="s">
        <v>141</v>
      </c>
      <c r="AT152" s="272" t="str">
        <f t="shared" si="35"/>
        <v>○</v>
      </c>
      <c r="AU152" s="272" t="str">
        <f t="shared" si="36"/>
        <v>×</v>
      </c>
      <c r="AV152" s="272" t="str">
        <f t="shared" si="37"/>
        <v>○</v>
      </c>
      <c r="AW152" s="272" t="str">
        <f t="shared" si="40"/>
        <v>○</v>
      </c>
      <c r="AX152" s="272" t="str">
        <f t="shared" si="38"/>
        <v>×</v>
      </c>
      <c r="AY152" s="260" t="s">
        <v>1443</v>
      </c>
      <c r="AZ152" s="260"/>
      <c r="BA152" s="287" t="s">
        <v>1816</v>
      </c>
      <c r="BB152" s="293" t="str">
        <f t="shared" si="39"/>
        <v>○</v>
      </c>
      <c r="BD152" s="350" t="str">
        <f t="shared" si="41"/>
        <v>×</v>
      </c>
      <c r="BE152" s="350" t="str">
        <f t="shared" ref="BE152:BE156" si="44">IF(COUNTIF(AI152:AN152,"○")&gt;0,"○", "×")</f>
        <v>○</v>
      </c>
    </row>
    <row r="153" spans="1:57" s="284" customFormat="1" ht="36">
      <c r="A153" s="264">
        <v>150</v>
      </c>
      <c r="B153" s="265" t="s">
        <v>620</v>
      </c>
      <c r="C153" s="261" t="s">
        <v>691</v>
      </c>
      <c r="D153" s="261" t="s">
        <v>42</v>
      </c>
      <c r="E153" s="266" t="s">
        <v>10</v>
      </c>
      <c r="F153" s="266" t="s">
        <v>1386</v>
      </c>
      <c r="G153" s="335" t="s">
        <v>1387</v>
      </c>
      <c r="H153" s="260" t="s">
        <v>402</v>
      </c>
      <c r="I153" s="266" t="s">
        <v>377</v>
      </c>
      <c r="J153" s="268"/>
      <c r="K153" s="268"/>
      <c r="L153" s="261" t="s">
        <v>270</v>
      </c>
      <c r="M153" s="268" t="s">
        <v>270</v>
      </c>
      <c r="N153" s="268" t="s">
        <v>838</v>
      </c>
      <c r="O153" s="269" t="s">
        <v>0</v>
      </c>
      <c r="P153" s="269" t="s">
        <v>0</v>
      </c>
      <c r="Q153" s="269" t="s">
        <v>0</v>
      </c>
      <c r="R153" s="269" t="s">
        <v>0</v>
      </c>
      <c r="S153" s="269" t="s">
        <v>0</v>
      </c>
      <c r="T153" s="269" t="s">
        <v>0</v>
      </c>
      <c r="U153" s="269" t="s">
        <v>0</v>
      </c>
      <c r="V153" s="269" t="s">
        <v>0</v>
      </c>
      <c r="W153" s="269" t="s">
        <v>0</v>
      </c>
      <c r="X153" s="269" t="s">
        <v>0</v>
      </c>
      <c r="Y153" s="269" t="s">
        <v>0</v>
      </c>
      <c r="Z153" s="269" t="s">
        <v>0</v>
      </c>
      <c r="AA153" s="269" t="s">
        <v>0</v>
      </c>
      <c r="AB153" s="269" t="s">
        <v>0</v>
      </c>
      <c r="AC153" s="269" t="s">
        <v>0</v>
      </c>
      <c r="AD153" s="269" t="s">
        <v>0</v>
      </c>
      <c r="AE153" s="269" t="s">
        <v>0</v>
      </c>
      <c r="AF153" s="269" t="s">
        <v>0</v>
      </c>
      <c r="AG153" s="269" t="s">
        <v>0</v>
      </c>
      <c r="AH153" s="269" t="s">
        <v>0</v>
      </c>
      <c r="AI153" s="269" t="s">
        <v>903</v>
      </c>
      <c r="AJ153" s="269" t="s">
        <v>0</v>
      </c>
      <c r="AK153" s="269" t="s">
        <v>903</v>
      </c>
      <c r="AL153" s="269" t="s">
        <v>903</v>
      </c>
      <c r="AM153" s="269" t="s">
        <v>903</v>
      </c>
      <c r="AN153" s="269" t="s">
        <v>903</v>
      </c>
      <c r="AO153" s="285" t="s">
        <v>1538</v>
      </c>
      <c r="AP153" s="269" t="s">
        <v>141</v>
      </c>
      <c r="AQ153" s="270" t="s">
        <v>143</v>
      </c>
      <c r="AR153" s="271" t="s">
        <v>1769</v>
      </c>
      <c r="AS153" s="293" t="s">
        <v>141</v>
      </c>
      <c r="AT153" s="272" t="str">
        <f t="shared" si="35"/>
        <v>○</v>
      </c>
      <c r="AU153" s="272" t="str">
        <f t="shared" si="36"/>
        <v>×</v>
      </c>
      <c r="AV153" s="272" t="str">
        <f t="shared" si="37"/>
        <v>○</v>
      </c>
      <c r="AW153" s="272" t="str">
        <f t="shared" si="40"/>
        <v>○</v>
      </c>
      <c r="AX153" s="272" t="str">
        <f t="shared" si="38"/>
        <v>×</v>
      </c>
      <c r="AY153" s="260" t="s">
        <v>402</v>
      </c>
      <c r="AZ153" s="260"/>
      <c r="BA153" s="287" t="s">
        <v>1770</v>
      </c>
      <c r="BB153" s="293" t="str">
        <f t="shared" si="39"/>
        <v>○</v>
      </c>
      <c r="BC153" s="284" t="s">
        <v>1937</v>
      </c>
      <c r="BD153" s="350" t="str">
        <f t="shared" si="41"/>
        <v>×</v>
      </c>
      <c r="BE153" s="350" t="str">
        <f t="shared" si="44"/>
        <v>○</v>
      </c>
    </row>
    <row r="154" spans="1:57" s="284" customFormat="1" ht="96">
      <c r="A154" s="264">
        <v>151</v>
      </c>
      <c r="B154" s="265" t="s">
        <v>621</v>
      </c>
      <c r="C154" s="261" t="s">
        <v>1444</v>
      </c>
      <c r="D154" s="261" t="s">
        <v>739</v>
      </c>
      <c r="E154" s="266" t="s">
        <v>9</v>
      </c>
      <c r="F154" s="266" t="s">
        <v>1185</v>
      </c>
      <c r="G154" s="335" t="s">
        <v>1656</v>
      </c>
      <c r="H154" s="260" t="s">
        <v>1445</v>
      </c>
      <c r="I154" s="266" t="s">
        <v>418</v>
      </c>
      <c r="J154" s="268"/>
      <c r="K154" s="268"/>
      <c r="L154" s="261" t="s">
        <v>1446</v>
      </c>
      <c r="M154" s="268" t="s">
        <v>1446</v>
      </c>
      <c r="N154" s="268" t="s">
        <v>1500</v>
      </c>
      <c r="O154" s="269" t="s">
        <v>0</v>
      </c>
      <c r="P154" s="269" t="s">
        <v>0</v>
      </c>
      <c r="Q154" s="269" t="s">
        <v>0</v>
      </c>
      <c r="R154" s="269" t="s">
        <v>0</v>
      </c>
      <c r="S154" s="269" t="s">
        <v>0</v>
      </c>
      <c r="T154" s="269" t="s">
        <v>0</v>
      </c>
      <c r="U154" s="269" t="s">
        <v>0</v>
      </c>
      <c r="V154" s="269" t="s">
        <v>0</v>
      </c>
      <c r="W154" s="269" t="s">
        <v>0</v>
      </c>
      <c r="X154" s="269" t="s">
        <v>0</v>
      </c>
      <c r="Y154" s="269" t="s">
        <v>0</v>
      </c>
      <c r="Z154" s="269" t="s">
        <v>0</v>
      </c>
      <c r="AA154" s="269" t="s">
        <v>0</v>
      </c>
      <c r="AB154" s="269" t="s">
        <v>0</v>
      </c>
      <c r="AC154" s="269" t="s">
        <v>903</v>
      </c>
      <c r="AD154" s="269" t="s">
        <v>0</v>
      </c>
      <c r="AE154" s="269" t="s">
        <v>903</v>
      </c>
      <c r="AF154" s="269" t="s">
        <v>0</v>
      </c>
      <c r="AG154" s="269" t="s">
        <v>0</v>
      </c>
      <c r="AH154" s="269" t="s">
        <v>0</v>
      </c>
      <c r="AI154" s="269" t="s">
        <v>0</v>
      </c>
      <c r="AJ154" s="269" t="s">
        <v>0</v>
      </c>
      <c r="AK154" s="269" t="s">
        <v>0</v>
      </c>
      <c r="AL154" s="269" t="s">
        <v>903</v>
      </c>
      <c r="AM154" s="269" t="s">
        <v>0</v>
      </c>
      <c r="AN154" s="269" t="s">
        <v>0</v>
      </c>
      <c r="AO154" s="285" t="s">
        <v>1558</v>
      </c>
      <c r="AP154" s="269" t="s">
        <v>3</v>
      </c>
      <c r="AQ154" s="270"/>
      <c r="AR154" s="271" t="s">
        <v>1887</v>
      </c>
      <c r="AS154" s="293" t="s">
        <v>141</v>
      </c>
      <c r="AT154" s="272" t="str">
        <f t="shared" si="35"/>
        <v>○</v>
      </c>
      <c r="AU154" s="272" t="str">
        <f t="shared" si="36"/>
        <v>×</v>
      </c>
      <c r="AV154" s="272" t="str">
        <f t="shared" si="37"/>
        <v>○</v>
      </c>
      <c r="AW154" s="272" t="str">
        <f t="shared" si="40"/>
        <v>×</v>
      </c>
      <c r="AX154" s="272" t="str">
        <f t="shared" si="38"/>
        <v>○</v>
      </c>
      <c r="AY154" s="260" t="s">
        <v>1445</v>
      </c>
      <c r="AZ154" s="260"/>
      <c r="BA154" s="287" t="s">
        <v>1804</v>
      </c>
      <c r="BB154" s="293" t="str">
        <f t="shared" si="39"/>
        <v>×</v>
      </c>
      <c r="BD154" s="350" t="str">
        <f t="shared" si="41"/>
        <v>○</v>
      </c>
      <c r="BE154" s="350" t="str">
        <f t="shared" si="44"/>
        <v>○</v>
      </c>
    </row>
    <row r="155" spans="1:57" s="284" customFormat="1" ht="12">
      <c r="A155" s="264">
        <v>152</v>
      </c>
      <c r="B155" s="265" t="s">
        <v>622</v>
      </c>
      <c r="C155" s="261" t="s">
        <v>1447</v>
      </c>
      <c r="D155" s="261" t="s">
        <v>43</v>
      </c>
      <c r="E155" s="266" t="s">
        <v>10</v>
      </c>
      <c r="F155" s="266" t="s">
        <v>1412</v>
      </c>
      <c r="G155" s="335" t="s">
        <v>1448</v>
      </c>
      <c r="H155" s="260" t="s">
        <v>1449</v>
      </c>
      <c r="I155" s="266" t="s">
        <v>775</v>
      </c>
      <c r="J155" s="268"/>
      <c r="K155" s="268"/>
      <c r="L155" s="261"/>
      <c r="M155" s="268"/>
      <c r="N155" s="268" t="s">
        <v>1459</v>
      </c>
      <c r="O155" s="269" t="s">
        <v>903</v>
      </c>
      <c r="P155" s="269" t="s">
        <v>903</v>
      </c>
      <c r="Q155" s="269" t="s">
        <v>903</v>
      </c>
      <c r="R155" s="269" t="s">
        <v>903</v>
      </c>
      <c r="S155" s="269" t="s">
        <v>903</v>
      </c>
      <c r="T155" s="269" t="s">
        <v>903</v>
      </c>
      <c r="U155" s="269" t="s">
        <v>903</v>
      </c>
      <c r="V155" s="269" t="s">
        <v>903</v>
      </c>
      <c r="W155" s="269" t="s">
        <v>903</v>
      </c>
      <c r="X155" s="269" t="s">
        <v>0</v>
      </c>
      <c r="Y155" s="269" t="s">
        <v>0</v>
      </c>
      <c r="Z155" s="269" t="s">
        <v>903</v>
      </c>
      <c r="AA155" s="269" t="s">
        <v>903</v>
      </c>
      <c r="AB155" s="269" t="s">
        <v>903</v>
      </c>
      <c r="AC155" s="269" t="s">
        <v>903</v>
      </c>
      <c r="AD155" s="269" t="s">
        <v>0</v>
      </c>
      <c r="AE155" s="269" t="s">
        <v>903</v>
      </c>
      <c r="AF155" s="269" t="s">
        <v>903</v>
      </c>
      <c r="AG155" s="269" t="s">
        <v>903</v>
      </c>
      <c r="AH155" s="269" t="s">
        <v>903</v>
      </c>
      <c r="AI155" s="269" t="s">
        <v>0</v>
      </c>
      <c r="AJ155" s="269" t="s">
        <v>0</v>
      </c>
      <c r="AK155" s="269" t="s">
        <v>0</v>
      </c>
      <c r="AL155" s="269" t="s">
        <v>0</v>
      </c>
      <c r="AM155" s="269" t="s">
        <v>0</v>
      </c>
      <c r="AN155" s="269" t="s">
        <v>0</v>
      </c>
      <c r="AO155" s="285"/>
      <c r="AP155" s="269" t="s">
        <v>141</v>
      </c>
      <c r="AQ155" s="270" t="s">
        <v>143</v>
      </c>
      <c r="AR155" s="271" t="s">
        <v>1771</v>
      </c>
      <c r="AS155" s="293" t="s">
        <v>141</v>
      </c>
      <c r="AT155" s="272" t="str">
        <f t="shared" si="35"/>
        <v>○</v>
      </c>
      <c r="AU155" s="272" t="str">
        <f t="shared" si="36"/>
        <v>○</v>
      </c>
      <c r="AV155" s="272" t="str">
        <f t="shared" si="37"/>
        <v>×</v>
      </c>
      <c r="AW155" s="272" t="str">
        <f t="shared" si="40"/>
        <v>×</v>
      </c>
      <c r="AX155" s="272" t="str">
        <f t="shared" si="38"/>
        <v>○</v>
      </c>
      <c r="AY155" s="260" t="s">
        <v>1449</v>
      </c>
      <c r="AZ155" s="260"/>
      <c r="BA155" s="287" t="s">
        <v>1766</v>
      </c>
      <c r="BB155" s="293" t="str">
        <f t="shared" si="39"/>
        <v>×</v>
      </c>
      <c r="BC155" s="284" t="s">
        <v>1937</v>
      </c>
      <c r="BD155" s="350" t="str">
        <f t="shared" si="41"/>
        <v>○</v>
      </c>
      <c r="BE155" s="350" t="str">
        <f t="shared" si="44"/>
        <v>×</v>
      </c>
    </row>
    <row r="156" spans="1:57" s="284" customFormat="1" ht="48">
      <c r="A156" s="264">
        <v>153</v>
      </c>
      <c r="B156" s="265" t="s">
        <v>623</v>
      </c>
      <c r="C156" s="261" t="s">
        <v>740</v>
      </c>
      <c r="D156" s="261" t="s">
        <v>1450</v>
      </c>
      <c r="E156" s="266" t="s">
        <v>9</v>
      </c>
      <c r="F156" s="266" t="s">
        <v>1235</v>
      </c>
      <c r="G156" s="335" t="s">
        <v>1669</v>
      </c>
      <c r="H156" s="260" t="s">
        <v>788</v>
      </c>
      <c r="I156" s="266" t="s">
        <v>1654</v>
      </c>
      <c r="J156" s="268"/>
      <c r="K156" s="268"/>
      <c r="L156" s="261" t="s">
        <v>885</v>
      </c>
      <c r="M156" s="268" t="s">
        <v>885</v>
      </c>
      <c r="N156" s="268" t="s">
        <v>886</v>
      </c>
      <c r="O156" s="269" t="s">
        <v>0</v>
      </c>
      <c r="P156" s="269" t="s">
        <v>0</v>
      </c>
      <c r="Q156" s="269" t="s">
        <v>0</v>
      </c>
      <c r="R156" s="269" t="s">
        <v>0</v>
      </c>
      <c r="S156" s="269" t="s">
        <v>0</v>
      </c>
      <c r="T156" s="269" t="s">
        <v>0</v>
      </c>
      <c r="U156" s="269" t="s">
        <v>0</v>
      </c>
      <c r="V156" s="269" t="s">
        <v>0</v>
      </c>
      <c r="W156" s="269" t="s">
        <v>0</v>
      </c>
      <c r="X156" s="269" t="s">
        <v>0</v>
      </c>
      <c r="Y156" s="269" t="s">
        <v>0</v>
      </c>
      <c r="Z156" s="269" t="s">
        <v>0</v>
      </c>
      <c r="AA156" s="269" t="s">
        <v>0</v>
      </c>
      <c r="AB156" s="269" t="s">
        <v>0</v>
      </c>
      <c r="AC156" s="269" t="s">
        <v>0</v>
      </c>
      <c r="AD156" s="269" t="s">
        <v>0</v>
      </c>
      <c r="AE156" s="269" t="s">
        <v>903</v>
      </c>
      <c r="AF156" s="269" t="s">
        <v>0</v>
      </c>
      <c r="AG156" s="269" t="s">
        <v>0</v>
      </c>
      <c r="AH156" s="269" t="s">
        <v>0</v>
      </c>
      <c r="AI156" s="269" t="s">
        <v>0</v>
      </c>
      <c r="AJ156" s="269" t="s">
        <v>0</v>
      </c>
      <c r="AK156" s="269" t="s">
        <v>0</v>
      </c>
      <c r="AL156" s="269" t="s">
        <v>903</v>
      </c>
      <c r="AM156" s="269" t="s">
        <v>0</v>
      </c>
      <c r="AN156" s="269" t="s">
        <v>0</v>
      </c>
      <c r="AO156" s="285" t="s">
        <v>2005</v>
      </c>
      <c r="AP156" s="269" t="s">
        <v>3</v>
      </c>
      <c r="AQ156" s="270"/>
      <c r="AR156" s="271" t="s">
        <v>1888</v>
      </c>
      <c r="AS156" s="293" t="s">
        <v>141</v>
      </c>
      <c r="AT156" s="272" t="str">
        <f t="shared" si="35"/>
        <v>×</v>
      </c>
      <c r="AU156" s="272" t="str">
        <f t="shared" si="36"/>
        <v>×</v>
      </c>
      <c r="AV156" s="272" t="str">
        <f t="shared" si="37"/>
        <v>○</v>
      </c>
      <c r="AW156" s="272" t="str">
        <f t="shared" si="40"/>
        <v>×</v>
      </c>
      <c r="AX156" s="272" t="str">
        <f t="shared" si="38"/>
        <v>○</v>
      </c>
      <c r="AY156" s="260" t="s">
        <v>788</v>
      </c>
      <c r="AZ156" s="260"/>
      <c r="BA156" s="287" t="s">
        <v>1820</v>
      </c>
      <c r="BB156" s="293" t="str">
        <f t="shared" si="39"/>
        <v>×</v>
      </c>
      <c r="BD156" s="350" t="str">
        <f t="shared" si="41"/>
        <v>×</v>
      </c>
      <c r="BE156" s="350" t="str">
        <f t="shared" si="44"/>
        <v>○</v>
      </c>
    </row>
    <row r="157" spans="1:57" s="284" customFormat="1" ht="12">
      <c r="A157" s="264">
        <v>154</v>
      </c>
      <c r="B157" s="265" t="s">
        <v>624</v>
      </c>
      <c r="C157" s="261" t="s">
        <v>741</v>
      </c>
      <c r="D157" s="261" t="s">
        <v>97</v>
      </c>
      <c r="E157" s="266" t="s">
        <v>9</v>
      </c>
      <c r="F157" s="266" t="s">
        <v>1205</v>
      </c>
      <c r="G157" s="335" t="s">
        <v>1359</v>
      </c>
      <c r="H157" s="260" t="s">
        <v>139</v>
      </c>
      <c r="I157" s="266" t="s">
        <v>417</v>
      </c>
      <c r="J157" s="268"/>
      <c r="K157" s="268"/>
      <c r="L157" s="261" t="s">
        <v>138</v>
      </c>
      <c r="M157" s="268" t="s">
        <v>138</v>
      </c>
      <c r="N157" s="268" t="s">
        <v>887</v>
      </c>
      <c r="O157" s="269" t="s">
        <v>903</v>
      </c>
      <c r="P157" s="269" t="s">
        <v>903</v>
      </c>
      <c r="Q157" s="269" t="s">
        <v>903</v>
      </c>
      <c r="R157" s="269" t="s">
        <v>903</v>
      </c>
      <c r="S157" s="269" t="s">
        <v>903</v>
      </c>
      <c r="T157" s="269" t="s">
        <v>0</v>
      </c>
      <c r="U157" s="269" t="s">
        <v>0</v>
      </c>
      <c r="V157" s="269" t="s">
        <v>903</v>
      </c>
      <c r="W157" s="269" t="s">
        <v>903</v>
      </c>
      <c r="X157" s="269" t="s">
        <v>0</v>
      </c>
      <c r="Y157" s="269" t="s">
        <v>0</v>
      </c>
      <c r="Z157" s="269" t="s">
        <v>903</v>
      </c>
      <c r="AA157" s="269" t="s">
        <v>903</v>
      </c>
      <c r="AB157" s="269" t="s">
        <v>903</v>
      </c>
      <c r="AC157" s="269" t="s">
        <v>903</v>
      </c>
      <c r="AD157" s="269" t="s">
        <v>0</v>
      </c>
      <c r="AE157" s="269" t="s">
        <v>903</v>
      </c>
      <c r="AF157" s="332" t="s">
        <v>1990</v>
      </c>
      <c r="AG157" s="269" t="s">
        <v>903</v>
      </c>
      <c r="AH157" s="269" t="s">
        <v>0</v>
      </c>
      <c r="AI157" s="269" t="s">
        <v>903</v>
      </c>
      <c r="AJ157" s="269" t="s">
        <v>903</v>
      </c>
      <c r="AK157" s="269" t="s">
        <v>903</v>
      </c>
      <c r="AL157" s="269" t="s">
        <v>903</v>
      </c>
      <c r="AM157" s="269" t="s">
        <v>903</v>
      </c>
      <c r="AN157" s="269" t="s">
        <v>903</v>
      </c>
      <c r="AO157" s="285"/>
      <c r="AP157" s="269" t="s">
        <v>3</v>
      </c>
      <c r="AQ157" s="270"/>
      <c r="AR157" s="271" t="s">
        <v>1889</v>
      </c>
      <c r="AS157" s="293" t="s">
        <v>3</v>
      </c>
      <c r="AT157" s="272" t="str">
        <f t="shared" si="35"/>
        <v>○</v>
      </c>
      <c r="AU157" s="272" t="str">
        <f t="shared" si="36"/>
        <v>○</v>
      </c>
      <c r="AV157" s="272" t="str">
        <f t="shared" si="37"/>
        <v>○</v>
      </c>
      <c r="AW157" s="272" t="str">
        <f t="shared" si="40"/>
        <v>○</v>
      </c>
      <c r="AX157" s="272" t="str">
        <f t="shared" si="38"/>
        <v>○</v>
      </c>
      <c r="AY157" s="260" t="s">
        <v>139</v>
      </c>
      <c r="AZ157" s="260"/>
      <c r="BA157" s="287" t="s">
        <v>1810</v>
      </c>
      <c r="BB157" s="293" t="str">
        <f t="shared" si="39"/>
        <v>○</v>
      </c>
      <c r="BD157" s="350" t="str">
        <f t="shared" ref="BD157:BD163" si="45">IF(COUNTIF(O157:AD157,"○")&gt;0,"○", "×")</f>
        <v>○</v>
      </c>
      <c r="BE157" s="350" t="str">
        <f t="shared" ref="BE157:BE163" si="46">IF(COUNTIF(AI157:AN157,"○")&gt;0,"○", "×")</f>
        <v>○</v>
      </c>
    </row>
    <row r="158" spans="1:57" s="284" customFormat="1" ht="24">
      <c r="A158" s="264">
        <v>155</v>
      </c>
      <c r="B158" s="265" t="s">
        <v>1977</v>
      </c>
      <c r="C158" s="261" t="s">
        <v>1968</v>
      </c>
      <c r="D158" s="261" t="s">
        <v>1969</v>
      </c>
      <c r="E158" s="266" t="s">
        <v>1970</v>
      </c>
      <c r="F158" s="266" t="s">
        <v>1971</v>
      </c>
      <c r="G158" s="335" t="s">
        <v>1980</v>
      </c>
      <c r="H158" s="260" t="s">
        <v>1979</v>
      </c>
      <c r="I158" s="266" t="s">
        <v>1972</v>
      </c>
      <c r="J158" s="290"/>
      <c r="K158" s="290"/>
      <c r="L158" s="290"/>
      <c r="M158" s="291"/>
      <c r="N158" s="291"/>
      <c r="O158" s="290" t="s">
        <v>0</v>
      </c>
      <c r="P158" s="290" t="s">
        <v>0</v>
      </c>
      <c r="Q158" s="290" t="s">
        <v>0</v>
      </c>
      <c r="R158" s="290" t="s">
        <v>0</v>
      </c>
      <c r="S158" s="290" t="s">
        <v>0</v>
      </c>
      <c r="T158" s="290" t="s">
        <v>0</v>
      </c>
      <c r="U158" s="290" t="s">
        <v>0</v>
      </c>
      <c r="V158" s="290" t="s">
        <v>0</v>
      </c>
      <c r="W158" s="290" t="s">
        <v>0</v>
      </c>
      <c r="X158" s="290" t="s">
        <v>0</v>
      </c>
      <c r="Y158" s="290" t="s">
        <v>0</v>
      </c>
      <c r="Z158" s="290" t="s">
        <v>0</v>
      </c>
      <c r="AA158" s="290" t="s">
        <v>0</v>
      </c>
      <c r="AB158" s="290" t="s">
        <v>0</v>
      </c>
      <c r="AC158" s="290" t="s">
        <v>0</v>
      </c>
      <c r="AD158" s="290" t="s">
        <v>0</v>
      </c>
      <c r="AE158" s="269" t="s">
        <v>903</v>
      </c>
      <c r="AF158" s="269" t="s">
        <v>0</v>
      </c>
      <c r="AG158" s="269" t="s">
        <v>0</v>
      </c>
      <c r="AH158" s="269" t="s">
        <v>0</v>
      </c>
      <c r="AI158" s="267" t="s">
        <v>903</v>
      </c>
      <c r="AJ158" s="267" t="s">
        <v>0</v>
      </c>
      <c r="AK158" s="267" t="s">
        <v>0</v>
      </c>
      <c r="AL158" s="269" t="s">
        <v>903</v>
      </c>
      <c r="AM158" s="269" t="s">
        <v>0</v>
      </c>
      <c r="AN158" s="269" t="s">
        <v>903</v>
      </c>
      <c r="AO158" s="353" t="s">
        <v>1997</v>
      </c>
      <c r="AP158" s="267"/>
      <c r="AQ158" s="267"/>
      <c r="AR158" s="355" t="s">
        <v>2001</v>
      </c>
      <c r="AS158" s="287"/>
      <c r="AT158" s="272" t="str">
        <f t="shared" ref="AT158:AT159" si="47">IF(COUNTIF(O158:AD158,"○")+COUNTIF(AI158:AK158,"○")&gt;0,"○","×")</f>
        <v>○</v>
      </c>
      <c r="AU158" s="272" t="str">
        <f t="shared" ref="AU158:AU159" si="48">AG158</f>
        <v>×</v>
      </c>
      <c r="AV158" s="272" t="str">
        <f t="shared" si="37"/>
        <v>○</v>
      </c>
      <c r="AW158" s="272" t="str">
        <f t="shared" si="40"/>
        <v>○</v>
      </c>
      <c r="AX158" s="267" t="str">
        <f t="shared" si="38"/>
        <v>○</v>
      </c>
      <c r="AY158" s="286" t="s">
        <v>1979</v>
      </c>
      <c r="AZ158" s="286"/>
      <c r="BA158" s="287" t="s">
        <v>1773</v>
      </c>
      <c r="BB158" s="293" t="str">
        <f t="shared" si="39"/>
        <v>×</v>
      </c>
      <c r="BD158" s="350" t="str">
        <f t="shared" si="45"/>
        <v>×</v>
      </c>
      <c r="BE158" s="350" t="str">
        <f t="shared" si="46"/>
        <v>○</v>
      </c>
    </row>
    <row r="159" spans="1:57" s="284" customFormat="1" ht="36">
      <c r="A159" s="264">
        <v>156</v>
      </c>
      <c r="B159" s="265" t="s">
        <v>1978</v>
      </c>
      <c r="C159" s="261" t="s">
        <v>1995</v>
      </c>
      <c r="D159" s="261" t="s">
        <v>1973</v>
      </c>
      <c r="E159" s="266" t="s">
        <v>1975</v>
      </c>
      <c r="F159" s="266" t="s">
        <v>1976</v>
      </c>
      <c r="G159" s="335" t="s">
        <v>1656</v>
      </c>
      <c r="H159" s="260" t="s">
        <v>1974</v>
      </c>
      <c r="I159" s="266" t="s">
        <v>1982</v>
      </c>
      <c r="J159" s="290" t="s">
        <v>2006</v>
      </c>
      <c r="K159" s="290"/>
      <c r="L159" s="358" t="s">
        <v>1983</v>
      </c>
      <c r="M159" s="291"/>
      <c r="N159" s="291"/>
      <c r="O159" s="269" t="s">
        <v>903</v>
      </c>
      <c r="P159" s="269" t="s">
        <v>903</v>
      </c>
      <c r="Q159" s="269" t="s">
        <v>903</v>
      </c>
      <c r="R159" s="269" t="s">
        <v>903</v>
      </c>
      <c r="S159" s="269" t="s">
        <v>903</v>
      </c>
      <c r="T159" s="269" t="s">
        <v>903</v>
      </c>
      <c r="U159" s="269" t="s">
        <v>903</v>
      </c>
      <c r="V159" s="269" t="s">
        <v>903</v>
      </c>
      <c r="W159" s="269" t="s">
        <v>903</v>
      </c>
      <c r="X159" s="269" t="s">
        <v>903</v>
      </c>
      <c r="Y159" s="269" t="s">
        <v>903</v>
      </c>
      <c r="Z159" s="269" t="s">
        <v>903</v>
      </c>
      <c r="AA159" s="269" t="s">
        <v>903</v>
      </c>
      <c r="AB159" s="269" t="s">
        <v>903</v>
      </c>
      <c r="AC159" s="269" t="s">
        <v>903</v>
      </c>
      <c r="AD159" s="269" t="s">
        <v>903</v>
      </c>
      <c r="AE159" s="269" t="s">
        <v>903</v>
      </c>
      <c r="AF159" s="269" t="s">
        <v>903</v>
      </c>
      <c r="AG159" s="269" t="s">
        <v>903</v>
      </c>
      <c r="AH159" s="290" t="s">
        <v>1984</v>
      </c>
      <c r="AI159" s="290" t="s">
        <v>903</v>
      </c>
      <c r="AJ159" s="269" t="s">
        <v>903</v>
      </c>
      <c r="AK159" s="269" t="s">
        <v>903</v>
      </c>
      <c r="AL159" s="290" t="s">
        <v>903</v>
      </c>
      <c r="AM159" s="267" t="s">
        <v>1985</v>
      </c>
      <c r="AN159" s="267" t="s">
        <v>1985</v>
      </c>
      <c r="AO159" s="267"/>
      <c r="AP159" s="267"/>
      <c r="AQ159" s="267"/>
      <c r="AR159" s="354" t="s">
        <v>1998</v>
      </c>
      <c r="AS159" s="287"/>
      <c r="AT159" s="272" t="str">
        <f t="shared" si="47"/>
        <v>○</v>
      </c>
      <c r="AU159" s="272" t="str">
        <f t="shared" si="48"/>
        <v>○</v>
      </c>
      <c r="AV159" s="272" t="str">
        <f>IF(COUNTIF(AL159:AM159,"○")&gt;0,"○","×")</f>
        <v>○</v>
      </c>
      <c r="AW159" s="272" t="str">
        <f t="shared" ref="AW159" si="49">AN159</f>
        <v>×</v>
      </c>
      <c r="AX159" s="267" t="str">
        <f t="shared" ref="AX159" si="50">IF(COUNTIF(AE159:AF159,"○")&gt;0,"○","×")</f>
        <v>○</v>
      </c>
      <c r="AY159" s="286" t="s">
        <v>1981</v>
      </c>
      <c r="AZ159" s="286"/>
      <c r="BA159" s="287" t="s">
        <v>1804</v>
      </c>
      <c r="BB159" s="293" t="str">
        <f t="shared" si="39"/>
        <v>○</v>
      </c>
      <c r="BD159" s="350" t="str">
        <f t="shared" si="45"/>
        <v>○</v>
      </c>
      <c r="BE159" s="350" t="str">
        <f t="shared" si="46"/>
        <v>○</v>
      </c>
    </row>
    <row r="160" spans="1:57" s="284" customFormat="1" ht="13.5">
      <c r="A160" s="264">
        <v>157</v>
      </c>
      <c r="B160" s="265" t="s">
        <v>2007</v>
      </c>
      <c r="C160" s="261" t="s">
        <v>2008</v>
      </c>
      <c r="D160" s="261" t="s">
        <v>2009</v>
      </c>
      <c r="E160" s="266" t="s">
        <v>2011</v>
      </c>
      <c r="F160" s="266" t="s">
        <v>2010</v>
      </c>
      <c r="G160" s="335" t="s">
        <v>2012</v>
      </c>
      <c r="H160" s="260" t="s">
        <v>2013</v>
      </c>
      <c r="I160" s="266" t="s">
        <v>2014</v>
      </c>
      <c r="J160" s="290"/>
      <c r="K160" s="290"/>
      <c r="L160" s="359" t="s">
        <v>2015</v>
      </c>
      <c r="M160" s="291" t="s">
        <v>2015</v>
      </c>
      <c r="N160" s="291"/>
      <c r="O160" s="267" t="s">
        <v>0</v>
      </c>
      <c r="P160" s="267" t="s">
        <v>0</v>
      </c>
      <c r="Q160" s="267" t="s">
        <v>0</v>
      </c>
      <c r="R160" s="267" t="s">
        <v>0</v>
      </c>
      <c r="S160" s="267" t="s">
        <v>0</v>
      </c>
      <c r="T160" s="267" t="s">
        <v>0</v>
      </c>
      <c r="U160" s="267" t="s">
        <v>0</v>
      </c>
      <c r="V160" s="267" t="s">
        <v>0</v>
      </c>
      <c r="W160" s="267" t="s">
        <v>0</v>
      </c>
      <c r="X160" s="267" t="s">
        <v>0</v>
      </c>
      <c r="Y160" s="267" t="s">
        <v>0</v>
      </c>
      <c r="Z160" s="267" t="s">
        <v>0</v>
      </c>
      <c r="AA160" s="267" t="s">
        <v>0</v>
      </c>
      <c r="AB160" s="267" t="s">
        <v>0</v>
      </c>
      <c r="AC160" s="267" t="s">
        <v>0</v>
      </c>
      <c r="AD160" s="267" t="s">
        <v>0</v>
      </c>
      <c r="AE160" s="267" t="s">
        <v>0</v>
      </c>
      <c r="AF160" s="267" t="s">
        <v>0</v>
      </c>
      <c r="AG160" s="267" t="s">
        <v>0</v>
      </c>
      <c r="AH160" s="267" t="s">
        <v>0</v>
      </c>
      <c r="AI160" s="290" t="s">
        <v>903</v>
      </c>
      <c r="AJ160" s="267" t="s">
        <v>0</v>
      </c>
      <c r="AK160" s="267" t="s">
        <v>0</v>
      </c>
      <c r="AL160" s="290" t="s">
        <v>903</v>
      </c>
      <c r="AM160" s="267" t="s">
        <v>1649</v>
      </c>
      <c r="AN160" s="267" t="s">
        <v>1649</v>
      </c>
      <c r="AO160" s="267"/>
      <c r="AP160" s="267"/>
      <c r="AQ160" s="267"/>
      <c r="AR160" s="354" t="s">
        <v>2016</v>
      </c>
      <c r="AS160" s="287"/>
      <c r="AT160" s="272" t="str">
        <f>IF(COUNTIF(O160:AD160,"○")+COUNTIF(AI160:AK160,"○")&gt;0,"○","×")</f>
        <v>○</v>
      </c>
      <c r="AU160" s="272" t="str">
        <f t="shared" ref="AU160" si="51">AG160</f>
        <v>×</v>
      </c>
      <c r="AV160" s="272" t="str">
        <f>IF(COUNTIF(AL160:AM160,"○")&gt;0,"○","×")</f>
        <v>○</v>
      </c>
      <c r="AW160" s="272" t="str">
        <f t="shared" ref="AW160" si="52">AN160</f>
        <v>×</v>
      </c>
      <c r="AX160" s="267" t="str">
        <f t="shared" ref="AX160" si="53">IF(COUNTIF(AE160:AF160,"○")&gt;0,"○","×")</f>
        <v>×</v>
      </c>
      <c r="AY160" s="259" t="s">
        <v>2013</v>
      </c>
      <c r="AZ160" s="286"/>
      <c r="BA160" s="287" t="s">
        <v>2017</v>
      </c>
      <c r="BB160" s="293" t="str">
        <f t="shared" si="39"/>
        <v>×</v>
      </c>
      <c r="BD160" s="350" t="str">
        <f t="shared" si="45"/>
        <v>×</v>
      </c>
      <c r="BE160" s="350" t="str">
        <f t="shared" si="46"/>
        <v>○</v>
      </c>
    </row>
    <row r="161" spans="1:57" s="284" customFormat="1" ht="12">
      <c r="A161" s="264"/>
      <c r="B161" s="265"/>
      <c r="C161" s="261"/>
      <c r="D161" s="261"/>
      <c r="E161" s="266"/>
      <c r="F161" s="266"/>
      <c r="G161" s="335"/>
      <c r="H161" s="260"/>
      <c r="I161" s="266"/>
      <c r="J161" s="290"/>
      <c r="K161" s="290"/>
      <c r="L161" s="290"/>
      <c r="M161" s="291"/>
      <c r="N161" s="291"/>
      <c r="O161" s="291"/>
      <c r="P161" s="291"/>
      <c r="Q161" s="292"/>
      <c r="R161" s="291"/>
      <c r="S161" s="267"/>
      <c r="T161" s="267"/>
      <c r="U161" s="267"/>
      <c r="V161" s="267"/>
      <c r="W161" s="267"/>
      <c r="X161" s="267"/>
      <c r="Y161" s="267"/>
      <c r="Z161" s="267"/>
      <c r="AA161" s="267"/>
      <c r="AB161" s="267"/>
      <c r="AC161" s="267"/>
      <c r="AD161" s="267"/>
      <c r="AE161" s="267"/>
      <c r="AF161" s="267"/>
      <c r="AG161" s="267"/>
      <c r="AH161" s="267"/>
      <c r="AI161" s="267"/>
      <c r="AJ161" s="267"/>
      <c r="AK161" s="267"/>
      <c r="AL161" s="267"/>
      <c r="AM161" s="267"/>
      <c r="AN161" s="267"/>
      <c r="AO161" s="267"/>
      <c r="AP161" s="267"/>
      <c r="AQ161" s="267"/>
      <c r="AR161" s="267"/>
      <c r="AS161" s="287"/>
      <c r="AT161" s="267"/>
      <c r="AU161" s="267"/>
      <c r="AV161" s="267"/>
      <c r="AW161" s="267"/>
      <c r="AX161" s="267"/>
      <c r="AY161" s="259"/>
      <c r="AZ161" s="286"/>
      <c r="BA161" s="287"/>
      <c r="BB161" s="293"/>
      <c r="BD161" s="350" t="str">
        <f t="shared" si="45"/>
        <v>×</v>
      </c>
      <c r="BE161" s="350" t="str">
        <f t="shared" si="46"/>
        <v>×</v>
      </c>
    </row>
    <row r="162" spans="1:57" s="284" customFormat="1" ht="12">
      <c r="A162" s="264"/>
      <c r="B162" s="265"/>
      <c r="C162" s="261"/>
      <c r="D162" s="261"/>
      <c r="E162" s="266"/>
      <c r="F162" s="266"/>
      <c r="G162" s="335"/>
      <c r="H162" s="260"/>
      <c r="I162" s="266"/>
      <c r="J162" s="290"/>
      <c r="K162" s="290"/>
      <c r="L162" s="290"/>
      <c r="M162" s="291"/>
      <c r="N162" s="291"/>
      <c r="O162" s="291"/>
      <c r="P162" s="291"/>
      <c r="Q162" s="292"/>
      <c r="R162" s="291"/>
      <c r="S162" s="267"/>
      <c r="T162" s="267"/>
      <c r="U162" s="267"/>
      <c r="V162" s="267"/>
      <c r="W162" s="267"/>
      <c r="X162" s="267"/>
      <c r="Y162" s="267"/>
      <c r="Z162" s="267"/>
      <c r="AA162" s="267"/>
      <c r="AB162" s="267"/>
      <c r="AC162" s="267"/>
      <c r="AD162" s="267"/>
      <c r="AE162" s="267"/>
      <c r="AF162" s="267"/>
      <c r="AG162" s="267"/>
      <c r="AH162" s="267"/>
      <c r="AI162" s="267"/>
      <c r="AJ162" s="267"/>
      <c r="AK162" s="267"/>
      <c r="AL162" s="267"/>
      <c r="AM162" s="267"/>
      <c r="AN162" s="267"/>
      <c r="AO162" s="267"/>
      <c r="AP162" s="267"/>
      <c r="AQ162" s="267"/>
      <c r="AR162" s="267"/>
      <c r="AS162" s="287"/>
      <c r="AT162" s="267"/>
      <c r="AU162" s="267"/>
      <c r="AV162" s="267"/>
      <c r="AW162" s="267"/>
      <c r="AX162" s="267"/>
      <c r="AY162" s="259"/>
      <c r="AZ162" s="286"/>
      <c r="BA162" s="287"/>
      <c r="BB162" s="293"/>
      <c r="BD162" s="350" t="str">
        <f t="shared" si="45"/>
        <v>×</v>
      </c>
      <c r="BE162" s="350" t="str">
        <f t="shared" si="46"/>
        <v>×</v>
      </c>
    </row>
    <row r="163" spans="1:57" s="284" customFormat="1" ht="12">
      <c r="A163" s="264">
        <v>200</v>
      </c>
      <c r="B163" s="265" t="s">
        <v>945</v>
      </c>
      <c r="C163" s="261" t="s">
        <v>947</v>
      </c>
      <c r="D163" s="261"/>
      <c r="E163" s="266"/>
      <c r="F163" s="266"/>
      <c r="G163" s="335" t="s">
        <v>1707</v>
      </c>
      <c r="H163" s="260" t="s">
        <v>946</v>
      </c>
      <c r="I163" s="266" t="s">
        <v>948</v>
      </c>
      <c r="J163" s="290"/>
      <c r="K163" s="290"/>
      <c r="L163" s="290"/>
      <c r="M163" s="291"/>
      <c r="N163" s="291"/>
      <c r="O163" s="291"/>
      <c r="P163" s="291"/>
      <c r="Q163" s="292"/>
      <c r="R163" s="291"/>
      <c r="S163" s="267"/>
      <c r="T163" s="267"/>
      <c r="U163" s="267"/>
      <c r="V163" s="267"/>
      <c r="W163" s="267"/>
      <c r="X163" s="267"/>
      <c r="Y163" s="267"/>
      <c r="Z163" s="267"/>
      <c r="AA163" s="267"/>
      <c r="AB163" s="267"/>
      <c r="AC163" s="267"/>
      <c r="AD163" s="267"/>
      <c r="AE163" s="267"/>
      <c r="AF163" s="267"/>
      <c r="AG163" s="269"/>
      <c r="AH163" s="267"/>
      <c r="AI163" s="267"/>
      <c r="AJ163" s="267"/>
      <c r="AK163" s="267"/>
      <c r="AL163" s="267"/>
      <c r="AM163" s="269"/>
      <c r="AN163" s="269"/>
      <c r="AO163" s="267"/>
      <c r="AP163" s="267"/>
      <c r="AQ163" s="267"/>
      <c r="AR163" s="267"/>
      <c r="AS163" s="287"/>
      <c r="AT163" s="267"/>
      <c r="AU163" s="267"/>
      <c r="AV163" s="267"/>
      <c r="AW163" s="267"/>
      <c r="AX163" s="267"/>
      <c r="AY163" s="259"/>
      <c r="AZ163" s="286"/>
      <c r="BA163" s="287"/>
      <c r="BB163" s="293"/>
      <c r="BD163" s="350" t="str">
        <f t="shared" si="45"/>
        <v>×</v>
      </c>
      <c r="BE163" s="350" t="str">
        <f t="shared" si="46"/>
        <v>×</v>
      </c>
    </row>
  </sheetData>
  <autoFilter ref="A3:BE163" xr:uid="{7661FA77-1AD1-49DF-A86A-1B40780DAABC}"/>
  <sortState ref="A4:BD157">
    <sortCondition ref="D4:D157"/>
  </sortState>
  <phoneticPr fontId="4"/>
  <conditionalFormatting sqref="B3:B157">
    <cfRule type="duplicateValues" dxfId="32" priority="39"/>
  </conditionalFormatting>
  <conditionalFormatting sqref="B158:B163">
    <cfRule type="duplicateValues" dxfId="31" priority="3"/>
  </conditionalFormatting>
  <hyperlinks>
    <hyperlink ref="L97" r:id="rId1" display="tsukuba.headache.clinic@gmail.com" xr:uid="{3984697C-034D-4B45-A142-D2C2629FC302}"/>
  </hyperlinks>
  <pageMargins left="0.7" right="0.7" top="0.75" bottom="0.75" header="0.3" footer="0.3"/>
  <pageSetup paperSize="9" orientation="portrait" verticalDpi="0"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31025-69B0-4EF2-BC93-5A01DD65976E}">
  <sheetPr codeName="Sheet14"/>
  <dimension ref="B2:T25"/>
  <sheetViews>
    <sheetView topLeftCell="A13" zoomScale="85" zoomScaleNormal="85" workbookViewId="0">
      <selection activeCell="J31" sqref="J31"/>
    </sheetView>
  </sheetViews>
  <sheetFormatPr defaultRowHeight="13.5"/>
  <cols>
    <col min="2" max="2" width="2.75" customWidth="1"/>
    <col min="3" max="5" width="5.5" customWidth="1"/>
    <col min="9" max="9" width="23.5" customWidth="1"/>
    <col min="10" max="10" width="14.125" customWidth="1"/>
    <col min="11" max="11" width="2.75" customWidth="1"/>
    <col min="12" max="12" width="4.875" customWidth="1"/>
    <col min="13" max="13" width="10.875" customWidth="1"/>
    <col min="14" max="14" width="14.5" customWidth="1"/>
    <col min="15" max="17" width="12.75" customWidth="1"/>
    <col min="18" max="18" width="13.25" customWidth="1"/>
    <col min="19" max="20" width="12.75" customWidth="1"/>
  </cols>
  <sheetData>
    <row r="2" spans="2:20" ht="20.100000000000001" customHeight="1">
      <c r="B2" t="s">
        <v>633</v>
      </c>
      <c r="K2" t="s">
        <v>1632</v>
      </c>
      <c r="N2" t="s">
        <v>960</v>
      </c>
      <c r="P2" t="s">
        <v>985</v>
      </c>
    </row>
    <row r="3" spans="2:20" ht="20.100000000000001" customHeight="1">
      <c r="C3" s="29" t="s">
        <v>953</v>
      </c>
      <c r="I3" s="1"/>
      <c r="K3" s="319" t="s">
        <v>1631</v>
      </c>
      <c r="L3" t="s">
        <v>978</v>
      </c>
    </row>
    <row r="4" spans="2:20" ht="20.100000000000001" customHeight="1">
      <c r="B4" s="299"/>
      <c r="C4" s="30"/>
      <c r="I4" s="1"/>
      <c r="K4" s="319" t="s">
        <v>1615</v>
      </c>
      <c r="L4" t="s">
        <v>979</v>
      </c>
    </row>
    <row r="5" spans="2:20" ht="20.100000000000001" customHeight="1">
      <c r="B5" s="300"/>
      <c r="C5" s="30"/>
      <c r="I5" s="1"/>
    </row>
    <row r="6" spans="2:20" ht="20.100000000000001" customHeight="1">
      <c r="B6" s="300"/>
      <c r="C6" s="30"/>
      <c r="I6" s="1"/>
      <c r="K6" t="s">
        <v>980</v>
      </c>
      <c r="N6" s="675" t="s">
        <v>986</v>
      </c>
      <c r="O6" s="675"/>
      <c r="P6" s="675"/>
      <c r="Q6" t="s">
        <v>984</v>
      </c>
    </row>
    <row r="7" spans="2:20">
      <c r="I7" s="1"/>
    </row>
    <row r="8" spans="2:20" ht="20.100000000000001" customHeight="1">
      <c r="B8" t="s">
        <v>952</v>
      </c>
      <c r="I8" s="1" t="s">
        <v>958</v>
      </c>
      <c r="K8" t="s">
        <v>648</v>
      </c>
    </row>
    <row r="9" spans="2:20" ht="20.100000000000001" customHeight="1">
      <c r="C9" s="29" t="s">
        <v>1580</v>
      </c>
      <c r="I9" s="12" t="s">
        <v>1609</v>
      </c>
      <c r="L9" t="s">
        <v>649</v>
      </c>
      <c r="N9" s="5"/>
      <c r="O9" s="13" t="s">
        <v>931</v>
      </c>
      <c r="P9" s="13" t="s">
        <v>932</v>
      </c>
      <c r="Q9" s="13" t="s">
        <v>933</v>
      </c>
      <c r="R9" s="13" t="s">
        <v>934</v>
      </c>
      <c r="S9" s="13" t="s">
        <v>1602</v>
      </c>
    </row>
    <row r="10" spans="2:20" ht="24.95" customHeight="1">
      <c r="C10" s="29" t="s">
        <v>1581</v>
      </c>
      <c r="I10" s="12" t="s">
        <v>1609</v>
      </c>
      <c r="N10" s="19" t="s">
        <v>944</v>
      </c>
      <c r="O10" s="11" t="s">
        <v>994</v>
      </c>
      <c r="P10" s="12">
        <v>2026</v>
      </c>
      <c r="Q10" s="12" t="s">
        <v>992</v>
      </c>
      <c r="R10" s="12" t="s">
        <v>993</v>
      </c>
      <c r="S10" s="12" t="s">
        <v>1603</v>
      </c>
    </row>
    <row r="11" spans="2:20" ht="20.100000000000001" customHeight="1">
      <c r="C11" s="29" t="s">
        <v>1582</v>
      </c>
      <c r="I11" s="12" t="s">
        <v>1610</v>
      </c>
      <c r="O11" s="2"/>
    </row>
    <row r="12" spans="2:20" ht="20.100000000000001" customHeight="1">
      <c r="C12" s="29" t="s">
        <v>1583</v>
      </c>
      <c r="I12" s="12" t="s">
        <v>1611</v>
      </c>
      <c r="L12" t="s">
        <v>650</v>
      </c>
      <c r="O12" s="13" t="s">
        <v>936</v>
      </c>
      <c r="P12" s="13" t="s">
        <v>937</v>
      </c>
      <c r="Q12" s="13" t="s">
        <v>938</v>
      </c>
      <c r="R12" s="13" t="s">
        <v>939</v>
      </c>
      <c r="S12" s="13" t="s">
        <v>935</v>
      </c>
      <c r="T12" s="16"/>
    </row>
    <row r="13" spans="2:20" ht="20.100000000000001" customHeight="1">
      <c r="C13" s="29" t="s">
        <v>1584</v>
      </c>
      <c r="I13" s="12" t="s">
        <v>1612</v>
      </c>
      <c r="N13" s="4" t="s">
        <v>943</v>
      </c>
      <c r="O13" s="14">
        <v>6</v>
      </c>
      <c r="P13" s="14">
        <v>7</v>
      </c>
      <c r="Q13" s="14">
        <v>2</v>
      </c>
      <c r="R13" s="14">
        <v>8</v>
      </c>
      <c r="S13" s="14" t="s">
        <v>1579</v>
      </c>
      <c r="T13" s="16"/>
    </row>
    <row r="14" spans="2:20" ht="20.100000000000001" customHeight="1">
      <c r="B14" s="299"/>
      <c r="C14" s="30"/>
      <c r="N14" s="5" t="s">
        <v>951</v>
      </c>
      <c r="O14" s="17"/>
      <c r="P14" s="17"/>
      <c r="Q14" s="17"/>
      <c r="R14" s="17"/>
      <c r="S14" s="17"/>
      <c r="T14" s="16"/>
    </row>
    <row r="15" spans="2:20" ht="20.100000000000001" customHeight="1">
      <c r="B15" s="300"/>
      <c r="C15" s="30"/>
      <c r="N15" s="15" t="s">
        <v>1601</v>
      </c>
    </row>
    <row r="16" spans="2:20" ht="20.100000000000001" customHeight="1">
      <c r="L16" t="s">
        <v>651</v>
      </c>
    </row>
    <row r="17" spans="3:18" ht="20.100000000000001" customHeight="1">
      <c r="L17" s="18" t="s">
        <v>956</v>
      </c>
      <c r="M17" t="s">
        <v>955</v>
      </c>
    </row>
    <row r="18" spans="3:18" ht="20.100000000000001" customHeight="1">
      <c r="C18" s="30" t="s">
        <v>959</v>
      </c>
      <c r="L18" s="18" t="s">
        <v>956</v>
      </c>
      <c r="M18" t="s">
        <v>957</v>
      </c>
      <c r="R18" t="s">
        <v>904</v>
      </c>
    </row>
    <row r="19" spans="3:18" ht="20.100000000000001" customHeight="1">
      <c r="L19" s="18" t="s">
        <v>956</v>
      </c>
      <c r="M19" t="s">
        <v>981</v>
      </c>
    </row>
    <row r="20" spans="3:18" ht="20.100000000000001" customHeight="1">
      <c r="L20" s="44" t="s">
        <v>956</v>
      </c>
      <c r="M20" t="s">
        <v>1613</v>
      </c>
    </row>
    <row r="21" spans="3:18" ht="20.100000000000001" customHeight="1">
      <c r="L21" s="44" t="s">
        <v>956</v>
      </c>
      <c r="M21" t="s">
        <v>982</v>
      </c>
    </row>
    <row r="22" spans="3:18" ht="20.100000000000001" customHeight="1">
      <c r="M22" t="s">
        <v>983</v>
      </c>
    </row>
    <row r="23" spans="3:18" ht="20.100000000000001" customHeight="1"/>
    <row r="24" spans="3:18" ht="20.100000000000001" customHeight="1"/>
    <row r="25" spans="3:18" ht="20.100000000000001" customHeight="1"/>
  </sheetData>
  <mergeCells count="1">
    <mergeCell ref="N6:P6"/>
  </mergeCells>
  <phoneticPr fontId="4"/>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7654" r:id="rId4" name="Button 6">
              <controlPr defaultSize="0" print="0" autoFill="0" autoPict="0" macro="[0]!医療機関コード全て反映">
                <anchor moveWithCells="1" sizeWithCells="1">
                  <from>
                    <xdr:col>7</xdr:col>
                    <xdr:colOff>76200</xdr:colOff>
                    <xdr:row>2</xdr:row>
                    <xdr:rowOff>38100</xdr:rowOff>
                  </from>
                  <to>
                    <xdr:col>7</xdr:col>
                    <xdr:colOff>533400</xdr:colOff>
                    <xdr:row>2</xdr:row>
                    <xdr:rowOff>219075</xdr:rowOff>
                  </to>
                </anchor>
              </controlPr>
            </control>
          </mc:Choice>
        </mc:AlternateContent>
        <mc:AlternateContent xmlns:mc="http://schemas.openxmlformats.org/markup-compatibility/2006">
          <mc:Choice Requires="x14">
            <control shapeId="27655" r:id="rId5" name="Button 7">
              <controlPr defaultSize="0" print="0" autoFill="0" autoPict="0" macro="[0]!請求書等印刷_定期_任意">
                <anchor moveWithCells="1" sizeWithCells="1">
                  <from>
                    <xdr:col>7</xdr:col>
                    <xdr:colOff>85725</xdr:colOff>
                    <xdr:row>8</xdr:row>
                    <xdr:rowOff>57150</xdr:rowOff>
                  </from>
                  <to>
                    <xdr:col>7</xdr:col>
                    <xdr:colOff>542925</xdr:colOff>
                    <xdr:row>8</xdr:row>
                    <xdr:rowOff>238125</xdr:rowOff>
                  </to>
                </anchor>
              </controlPr>
            </control>
          </mc:Choice>
        </mc:AlternateContent>
        <mc:AlternateContent xmlns:mc="http://schemas.openxmlformats.org/markup-compatibility/2006">
          <mc:Choice Requires="x14">
            <control shapeId="27656" r:id="rId6" name="Button 8">
              <controlPr defaultSize="0" print="0" autoFill="0" autoPict="0" macro="[0]!請求書等印刷_定期_任意">
                <anchor moveWithCells="1" sizeWithCells="1">
                  <from>
                    <xdr:col>7</xdr:col>
                    <xdr:colOff>85725</xdr:colOff>
                    <xdr:row>9</xdr:row>
                    <xdr:rowOff>66675</xdr:rowOff>
                  </from>
                  <to>
                    <xdr:col>7</xdr:col>
                    <xdr:colOff>542925</xdr:colOff>
                    <xdr:row>9</xdr:row>
                    <xdr:rowOff>247650</xdr:rowOff>
                  </to>
                </anchor>
              </controlPr>
            </control>
          </mc:Choice>
        </mc:AlternateContent>
        <mc:AlternateContent xmlns:mc="http://schemas.openxmlformats.org/markup-compatibility/2006">
          <mc:Choice Requires="x14">
            <control shapeId="27657" r:id="rId7" name="Button 9">
              <controlPr defaultSize="0" print="0" autoFill="0" autoPict="0" macro="[0]!請求書等印刷_定期_任意">
                <anchor moveWithCells="1" sizeWithCells="1">
                  <from>
                    <xdr:col>7</xdr:col>
                    <xdr:colOff>85725</xdr:colOff>
                    <xdr:row>10</xdr:row>
                    <xdr:rowOff>19050</xdr:rowOff>
                  </from>
                  <to>
                    <xdr:col>7</xdr:col>
                    <xdr:colOff>542925</xdr:colOff>
                    <xdr:row>10</xdr:row>
                    <xdr:rowOff>200025</xdr:rowOff>
                  </to>
                </anchor>
              </controlPr>
            </control>
          </mc:Choice>
        </mc:AlternateContent>
        <mc:AlternateContent xmlns:mc="http://schemas.openxmlformats.org/markup-compatibility/2006">
          <mc:Choice Requires="x14">
            <control shapeId="27658" r:id="rId8" name="Button 10">
              <controlPr defaultSize="0" print="0" autoFill="0" autoPict="0" macro="[0]!請求書等印刷_定期_任意">
                <anchor moveWithCells="1" sizeWithCells="1">
                  <from>
                    <xdr:col>7</xdr:col>
                    <xdr:colOff>85725</xdr:colOff>
                    <xdr:row>11</xdr:row>
                    <xdr:rowOff>28575</xdr:rowOff>
                  </from>
                  <to>
                    <xdr:col>7</xdr:col>
                    <xdr:colOff>542925</xdr:colOff>
                    <xdr:row>11</xdr:row>
                    <xdr:rowOff>200025</xdr:rowOff>
                  </to>
                </anchor>
              </controlPr>
            </control>
          </mc:Choice>
        </mc:AlternateContent>
        <mc:AlternateContent xmlns:mc="http://schemas.openxmlformats.org/markup-compatibility/2006">
          <mc:Choice Requires="x14">
            <control shapeId="27660" r:id="rId9" name="Button 12">
              <controlPr defaultSize="0" print="0" autoFill="0" autoPict="0" macro="[0]!請求書等印刷_定期_任意">
                <anchor moveWithCells="1" sizeWithCells="1">
                  <from>
                    <xdr:col>7</xdr:col>
                    <xdr:colOff>85725</xdr:colOff>
                    <xdr:row>12</xdr:row>
                    <xdr:rowOff>38100</xdr:rowOff>
                  </from>
                  <to>
                    <xdr:col>7</xdr:col>
                    <xdr:colOff>542925</xdr:colOff>
                    <xdr:row>12</xdr:row>
                    <xdr:rowOff>219075</xdr:rowOff>
                  </to>
                </anchor>
              </controlPr>
            </control>
          </mc:Choice>
        </mc:AlternateContent>
        <mc:AlternateContent xmlns:mc="http://schemas.openxmlformats.org/markup-compatibility/2006">
          <mc:Choice Requires="x14">
            <control shapeId="27663" r:id="rId10" name="Button 15">
              <controlPr defaultSize="0" print="0" autoFill="0" autoPict="0" macro="[0]!HP用2">
                <anchor moveWithCells="1" sizeWithCells="1">
                  <from>
                    <xdr:col>18</xdr:col>
                    <xdr:colOff>95250</xdr:colOff>
                    <xdr:row>2</xdr:row>
                    <xdr:rowOff>28575</xdr:rowOff>
                  </from>
                  <to>
                    <xdr:col>18</xdr:col>
                    <xdr:colOff>819150</xdr:colOff>
                    <xdr:row>2</xdr:row>
                    <xdr:rowOff>219075</xdr:rowOff>
                  </to>
                </anchor>
              </controlPr>
            </control>
          </mc:Choice>
        </mc:AlternateContent>
        <mc:AlternateContent xmlns:mc="http://schemas.openxmlformats.org/markup-compatibility/2006">
          <mc:Choice Requires="x14">
            <control shapeId="27664" r:id="rId11" name="Button 16">
              <controlPr defaultSize="0" print="0" autoFill="0" autoPict="0" macro="[0]!HP用1">
                <anchor moveWithCells="1" sizeWithCells="1">
                  <from>
                    <xdr:col>18</xdr:col>
                    <xdr:colOff>95250</xdr:colOff>
                    <xdr:row>3</xdr:row>
                    <xdr:rowOff>28575</xdr:rowOff>
                  </from>
                  <to>
                    <xdr:col>18</xdr:col>
                    <xdr:colOff>819150</xdr:colOff>
                    <xdr:row>3</xdr:row>
                    <xdr:rowOff>219075</xdr:rowOff>
                  </to>
                </anchor>
              </controlPr>
            </control>
          </mc:Choice>
        </mc:AlternateContent>
        <mc:AlternateContent xmlns:mc="http://schemas.openxmlformats.org/markup-compatibility/2006">
          <mc:Choice Requires="x14">
            <control shapeId="27665" r:id="rId12" name="Button 17">
              <controlPr defaultSize="0" print="0" autoFill="0" autoPict="0" macro="[0]!PDF出力">
                <anchor moveWithCells="1" sizeWithCells="1">
                  <from>
                    <xdr:col>12</xdr:col>
                    <xdr:colOff>352425</xdr:colOff>
                    <xdr:row>5</xdr:row>
                    <xdr:rowOff>19050</xdr:rowOff>
                  </from>
                  <to>
                    <xdr:col>13</xdr:col>
                    <xdr:colOff>219075</xdr:colOff>
                    <xdr:row>5</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つくば市医療機関コード</vt:lpstr>
      <vt:lpstr>入力シート</vt:lpstr>
      <vt:lpstr>請求書</vt:lpstr>
      <vt:lpstr>実施報告書①(定期・任意)</vt:lpstr>
      <vt:lpstr>実施報告書②(高ｲﾝﾌﾙ) </vt:lpstr>
      <vt:lpstr>実施報告書③(高ｺﾛﾅ)</vt:lpstr>
      <vt:lpstr>実施報告書④(小児ｲﾝﾌﾙ)</vt:lpstr>
      <vt:lpstr>請求書等医療機関一覧用</vt:lpstr>
      <vt:lpstr>印刷等(編集しない)</vt:lpstr>
      <vt:lpstr>封筒</vt:lpstr>
      <vt:lpstr>HP</vt:lpstr>
      <vt:lpstr>HP (英語版)</vt:lpstr>
      <vt:lpstr>HP!Print_Area</vt:lpstr>
      <vt:lpstr>'HP (英語版)'!Print_Area</vt:lpstr>
      <vt:lpstr>'実施報告書①(定期・任意)'!Print_Area</vt:lpstr>
      <vt:lpstr>'実施報告書②(高ｲﾝﾌﾙ) '!Print_Area</vt:lpstr>
      <vt:lpstr>'実施報告書③(高ｺﾛﾅ)'!Print_Area</vt:lpstr>
      <vt:lpstr>'実施報告書④(小児ｲﾝﾌﾙ)'!Print_Area</vt:lpstr>
      <vt:lpstr>請求書!Print_Area</vt:lpstr>
      <vt:lpstr>入力シート!Print_Area</vt:lpstr>
      <vt:lpstr>封筒!Print_Area</vt:lpstr>
      <vt:lpstr>HP!Print_Titles</vt:lpstr>
      <vt:lpstr>'HP (英語版)'!Print_Titles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2026-07-21T03:27:57Z</dcterms:created>
  <dcterms:modified xsi:type="dcterms:W3CDTF">2026-07-21T03:40:11Z</dcterms:modified>
</cp:coreProperties>
</file>