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updateLinks="never"/>
  <xr:revisionPtr revIDLastSave="0" documentId="13_ncr:1_{1760F761-20BE-49BF-B794-99A2F33AF9A7}" xr6:coauthVersionLast="36" xr6:coauthVersionMax="47" xr10:uidLastSave="{00000000-0000-0000-0000-000000000000}"/>
  <bookViews>
    <workbookView xWindow="-120" yWindow="-120" windowWidth="20730" windowHeight="11160" tabRatio="893" xr2:uid="{00000000-000D-0000-FFFF-FFFF00000000}"/>
  </bookViews>
  <sheets>
    <sheet name="特定施設入居者生活介護" sheetId="6" r:id="rId1"/>
    <sheet name="①自己点検シート" sheetId="4" r:id="rId2"/>
    <sheet name="②勤務形態一覧表" sheetId="13" r:id="rId3"/>
    <sheet name="シフト記号表" sheetId="14" r:id="rId4"/>
    <sheet name="記入方法" sheetId="15" r:id="rId5"/>
    <sheet name="プルダウン・リスト" sheetId="16" r:id="rId6"/>
    <sheet name="【記載例】特定施設入居者生活介護" sheetId="11" r:id="rId7"/>
    <sheet name="【記載例】シフト記号表（勤務時間帯）" sheetId="12" r:id="rId8"/>
    <sheet name="④利用者の状況" sheetId="5" r:id="rId9"/>
    <sheet name="⑤身体拘束者名簿" sheetId="9" r:id="rId10"/>
  </sheets>
  <externalReferences>
    <externalReference r:id="rId11"/>
  </externalReferences>
  <definedNames>
    <definedName name="_xlnm._FilterDatabase" localSheetId="1" hidden="1">①自己点検シート!$C$1:$C$470</definedName>
    <definedName name="【記載例】シフト記号">'【記載例】シフト記号表（勤務時間帯）'!$C$6:$C$47</definedName>
    <definedName name="【記載例】シフト記号表">'【記載例】シフト記号表（勤務時間帯）'!$C$6:$C$47</definedName>
    <definedName name="_xlnm.Print_Area" localSheetId="7">'【記載例】シフト記号表（勤務時間帯）'!$B$1:$N$52</definedName>
    <definedName name="_xlnm.Print_Area" localSheetId="6">【記載例】特定施設入居者生活介護!$A$1:$BJ$97</definedName>
    <definedName name="_xlnm.Print_Area" localSheetId="1">①自己点検シート!$A$1:$H$456</definedName>
    <definedName name="_xlnm.Print_Area" localSheetId="2">②勤務形態一覧表!$A$1:$BJ$237</definedName>
    <definedName name="_xlnm.Print_Area" localSheetId="8">④利用者の状況!$A$1:$Q$16</definedName>
    <definedName name="_xlnm.Print_Area" localSheetId="3">シフト記号表!$B$1:$N$52</definedName>
    <definedName name="_xlnm.Print_Area" localSheetId="4">記入方法!$A$1:$Q$80</definedName>
    <definedName name="_xlnm.Print_Titles" localSheetId="6">【記載例】特定施設入居者生活介護!$1:$16</definedName>
    <definedName name="_xlnm.Print_Titles" localSheetId="1">①自己点検シート!$12:$13</definedName>
    <definedName name="_xlnm.Print_Titles" localSheetId="2">②勤務形態一覧表!$1:$16</definedName>
    <definedName name="シフト記号表" localSheetId="3">シフト記号表!$C$6:$C$47</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[1]プルダウン・リスト!$C$14:$L$14</definedName>
    <definedName name="職種１">プルダウン・リスト!$C$21:$L$21</definedName>
    <definedName name="生活相談員">プルダウン・リスト!$D$22:$D$31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7" i="14" l="1"/>
  <c r="L46" i="14"/>
  <c r="L45" i="14"/>
  <c r="L47" i="14" s="1"/>
  <c r="D44" i="14"/>
  <c r="L43" i="14"/>
  <c r="L42" i="14"/>
  <c r="L44" i="14" s="1"/>
  <c r="D41" i="14"/>
  <c r="L40" i="14"/>
  <c r="L39" i="14"/>
  <c r="D38" i="14"/>
  <c r="D37" i="14"/>
  <c r="D36" i="14"/>
  <c r="D35" i="14"/>
  <c r="D34" i="14"/>
  <c r="D33" i="14"/>
  <c r="D32" i="14"/>
  <c r="D31" i="14"/>
  <c r="D30" i="14"/>
  <c r="D29" i="14"/>
  <c r="D28" i="14"/>
  <c r="D27" i="14"/>
  <c r="D26" i="14"/>
  <c r="D25" i="14"/>
  <c r="D24" i="14"/>
  <c r="D23" i="14"/>
  <c r="L22" i="14"/>
  <c r="D22" i="14"/>
  <c r="L21" i="14"/>
  <c r="D21" i="14"/>
  <c r="L20" i="14"/>
  <c r="D20" i="14"/>
  <c r="L19" i="14"/>
  <c r="D19" i="14"/>
  <c r="L18" i="14"/>
  <c r="D18" i="14"/>
  <c r="L17" i="14"/>
  <c r="D17" i="14"/>
  <c r="L16" i="14"/>
  <c r="D16" i="14"/>
  <c r="L15" i="14"/>
  <c r="D15" i="14"/>
  <c r="L14" i="14"/>
  <c r="D14" i="14"/>
  <c r="L13" i="14"/>
  <c r="D13" i="14"/>
  <c r="L12" i="14"/>
  <c r="D12" i="14"/>
  <c r="L11" i="14"/>
  <c r="D11" i="14"/>
  <c r="L10" i="14"/>
  <c r="D10" i="14"/>
  <c r="L9" i="14"/>
  <c r="D9" i="14"/>
  <c r="L8" i="14"/>
  <c r="D8" i="14"/>
  <c r="L7" i="14"/>
  <c r="D7" i="14"/>
  <c r="L6" i="14"/>
  <c r="D6" i="14"/>
  <c r="P231" i="13"/>
  <c r="AA230" i="13"/>
  <c r="P230" i="13"/>
  <c r="K230" i="13"/>
  <c r="AH228" i="13"/>
  <c r="AF231" i="13" s="1"/>
  <c r="AM226" i="13"/>
  <c r="AA236" i="13" s="1"/>
  <c r="AJ226" i="13"/>
  <c r="AH226" i="13"/>
  <c r="W226" i="13"/>
  <c r="K236" i="13" s="1"/>
  <c r="U236" i="13" s="1"/>
  <c r="AQ222" i="13" s="1"/>
  <c r="T226" i="13"/>
  <c r="K231" i="13" s="1"/>
  <c r="U231" i="13" s="1"/>
  <c r="P236" i="13" s="1"/>
  <c r="R226" i="13"/>
  <c r="BA216" i="13"/>
  <c r="AZ216" i="13"/>
  <c r="AY216" i="13"/>
  <c r="AX216" i="13"/>
  <c r="AW216" i="13"/>
  <c r="AV216" i="13"/>
  <c r="AU216" i="13"/>
  <c r="AT216" i="13"/>
  <c r="AS216" i="13"/>
  <c r="AR216" i="13"/>
  <c r="AQ216" i="13"/>
  <c r="AP216" i="13"/>
  <c r="AO216" i="13"/>
  <c r="AN216" i="13"/>
  <c r="AM216" i="13"/>
  <c r="AL216" i="13"/>
  <c r="AK216" i="13"/>
  <c r="AJ216" i="13"/>
  <c r="AI216" i="13"/>
  <c r="AH216" i="13"/>
  <c r="AG216" i="13"/>
  <c r="AF216" i="13"/>
  <c r="AE216" i="13"/>
  <c r="AD216" i="13"/>
  <c r="AC216" i="13"/>
  <c r="AB216" i="13"/>
  <c r="AA216" i="13"/>
  <c r="Z216" i="13"/>
  <c r="Y216" i="13"/>
  <c r="X216" i="13"/>
  <c r="W216" i="13"/>
  <c r="H216" i="13"/>
  <c r="F216" i="13"/>
  <c r="BA214" i="13"/>
  <c r="AZ214" i="13"/>
  <c r="AY214" i="13"/>
  <c r="AX214" i="13"/>
  <c r="AW214" i="13"/>
  <c r="AV214" i="13"/>
  <c r="AU214" i="13"/>
  <c r="AT214" i="13"/>
  <c r="AS214" i="13"/>
  <c r="AR214" i="13"/>
  <c r="AQ214" i="13"/>
  <c r="AP214" i="13"/>
  <c r="AO214" i="13"/>
  <c r="AN214" i="13"/>
  <c r="AM214" i="13"/>
  <c r="AL214" i="13"/>
  <c r="AK214" i="13"/>
  <c r="AJ214" i="13"/>
  <c r="AI214" i="13"/>
  <c r="AH214" i="13"/>
  <c r="AG214" i="13"/>
  <c r="AF214" i="13"/>
  <c r="AE214" i="13"/>
  <c r="AD214" i="13"/>
  <c r="AC214" i="13"/>
  <c r="AB214" i="13"/>
  <c r="AA214" i="13"/>
  <c r="Z214" i="13"/>
  <c r="Y214" i="13"/>
  <c r="X214" i="13"/>
  <c r="W214" i="13"/>
  <c r="H214" i="13"/>
  <c r="F214" i="13"/>
  <c r="BA212" i="13"/>
  <c r="AZ212" i="13"/>
  <c r="AY212" i="13"/>
  <c r="AX212" i="13"/>
  <c r="AW212" i="13"/>
  <c r="AV212" i="13"/>
  <c r="AU212" i="13"/>
  <c r="AT212" i="13"/>
  <c r="AS212" i="13"/>
  <c r="AR212" i="13"/>
  <c r="AQ212" i="13"/>
  <c r="AP212" i="13"/>
  <c r="AO212" i="13"/>
  <c r="AN212" i="13"/>
  <c r="AM212" i="13"/>
  <c r="AL212" i="13"/>
  <c r="AK212" i="13"/>
  <c r="AJ212" i="13"/>
  <c r="AI212" i="13"/>
  <c r="AH212" i="13"/>
  <c r="AG212" i="13"/>
  <c r="AF212" i="13"/>
  <c r="AE212" i="13"/>
  <c r="AD212" i="13"/>
  <c r="AC212" i="13"/>
  <c r="AB212" i="13"/>
  <c r="AA212" i="13"/>
  <c r="Z212" i="13"/>
  <c r="Y212" i="13"/>
  <c r="X212" i="13"/>
  <c r="W212" i="13"/>
  <c r="H212" i="13"/>
  <c r="F212" i="13"/>
  <c r="BA210" i="13"/>
  <c r="AZ210" i="13"/>
  <c r="AY210" i="13"/>
  <c r="AX210" i="13"/>
  <c r="AW210" i="13"/>
  <c r="AV210" i="13"/>
  <c r="AU210" i="13"/>
  <c r="AT210" i="13"/>
  <c r="AS210" i="13"/>
  <c r="AR210" i="13"/>
  <c r="AQ210" i="13"/>
  <c r="AP210" i="13"/>
  <c r="AO210" i="13"/>
  <c r="AN210" i="13"/>
  <c r="AM210" i="13"/>
  <c r="AL210" i="13"/>
  <c r="AK210" i="13"/>
  <c r="AJ210" i="13"/>
  <c r="AI210" i="13"/>
  <c r="AH210" i="13"/>
  <c r="AG210" i="13"/>
  <c r="AF210" i="13"/>
  <c r="AE210" i="13"/>
  <c r="AD210" i="13"/>
  <c r="AC210" i="13"/>
  <c r="AB210" i="13"/>
  <c r="AA210" i="13"/>
  <c r="Z210" i="13"/>
  <c r="Y210" i="13"/>
  <c r="X210" i="13"/>
  <c r="W210" i="13"/>
  <c r="H210" i="13"/>
  <c r="F210" i="13"/>
  <c r="BA208" i="13"/>
  <c r="AZ208" i="13"/>
  <c r="AY208" i="13"/>
  <c r="AX208" i="13"/>
  <c r="AW208" i="13"/>
  <c r="AV208" i="13"/>
  <c r="AU208" i="13"/>
  <c r="AT208" i="13"/>
  <c r="AS208" i="13"/>
  <c r="AR208" i="13"/>
  <c r="AQ208" i="13"/>
  <c r="AP208" i="13"/>
  <c r="AO208" i="13"/>
  <c r="AN208" i="13"/>
  <c r="AM208" i="13"/>
  <c r="AL208" i="13"/>
  <c r="AK208" i="13"/>
  <c r="AJ208" i="13"/>
  <c r="AI208" i="13"/>
  <c r="AH208" i="13"/>
  <c r="AG208" i="13"/>
  <c r="AF208" i="13"/>
  <c r="AE208" i="13"/>
  <c r="AD208" i="13"/>
  <c r="AC208" i="13"/>
  <c r="AB208" i="13"/>
  <c r="AA208" i="13"/>
  <c r="Z208" i="13"/>
  <c r="Y208" i="13"/>
  <c r="X208" i="13"/>
  <c r="W208" i="13"/>
  <c r="H208" i="13"/>
  <c r="F208" i="13"/>
  <c r="BA206" i="13"/>
  <c r="AZ206" i="13"/>
  <c r="AY206" i="13"/>
  <c r="AX206" i="13"/>
  <c r="AW206" i="13"/>
  <c r="AV206" i="13"/>
  <c r="AU206" i="13"/>
  <c r="AT206" i="13"/>
  <c r="AS206" i="13"/>
  <c r="AR206" i="13"/>
  <c r="AQ206" i="13"/>
  <c r="AP206" i="13"/>
  <c r="AO206" i="13"/>
  <c r="AN206" i="13"/>
  <c r="AM206" i="13"/>
  <c r="AL206" i="13"/>
  <c r="AK206" i="13"/>
  <c r="AJ206" i="13"/>
  <c r="AI206" i="13"/>
  <c r="AH206" i="13"/>
  <c r="AG206" i="13"/>
  <c r="AF206" i="13"/>
  <c r="AE206" i="13"/>
  <c r="AD206" i="13"/>
  <c r="AC206" i="13"/>
  <c r="AB206" i="13"/>
  <c r="AA206" i="13"/>
  <c r="Z206" i="13"/>
  <c r="Y206" i="13"/>
  <c r="X206" i="13"/>
  <c r="W206" i="13"/>
  <c r="H206" i="13"/>
  <c r="F206" i="13"/>
  <c r="BA204" i="13"/>
  <c r="AZ204" i="13"/>
  <c r="AY204" i="13"/>
  <c r="AX204" i="13"/>
  <c r="AW204" i="13"/>
  <c r="AV204" i="13"/>
  <c r="AU204" i="13"/>
  <c r="AT204" i="13"/>
  <c r="AS204" i="13"/>
  <c r="AR204" i="13"/>
  <c r="AQ204" i="13"/>
  <c r="AP204" i="13"/>
  <c r="AO204" i="13"/>
  <c r="AN204" i="13"/>
  <c r="AM204" i="13"/>
  <c r="AL204" i="13"/>
  <c r="AK204" i="13"/>
  <c r="AJ204" i="13"/>
  <c r="AI204" i="13"/>
  <c r="AH204" i="13"/>
  <c r="AG204" i="13"/>
  <c r="AF204" i="13"/>
  <c r="AE204" i="13"/>
  <c r="AD204" i="13"/>
  <c r="AC204" i="13"/>
  <c r="AB204" i="13"/>
  <c r="AA204" i="13"/>
  <c r="Z204" i="13"/>
  <c r="Y204" i="13"/>
  <c r="X204" i="13"/>
  <c r="W204" i="13"/>
  <c r="H204" i="13"/>
  <c r="F204" i="13"/>
  <c r="BA202" i="13"/>
  <c r="AZ202" i="13"/>
  <c r="AY202" i="13"/>
  <c r="AX202" i="13"/>
  <c r="AW202" i="13"/>
  <c r="AV202" i="13"/>
  <c r="AU202" i="13"/>
  <c r="AT202" i="13"/>
  <c r="AS202" i="13"/>
  <c r="AR202" i="13"/>
  <c r="AQ202" i="13"/>
  <c r="AP202" i="13"/>
  <c r="AO202" i="13"/>
  <c r="AN202" i="13"/>
  <c r="AM202" i="13"/>
  <c r="AL202" i="13"/>
  <c r="AK202" i="13"/>
  <c r="AJ202" i="13"/>
  <c r="AI202" i="13"/>
  <c r="AH202" i="13"/>
  <c r="AG202" i="13"/>
  <c r="AF202" i="13"/>
  <c r="AE202" i="13"/>
  <c r="AD202" i="13"/>
  <c r="AC202" i="13"/>
  <c r="AB202" i="13"/>
  <c r="AA202" i="13"/>
  <c r="Z202" i="13"/>
  <c r="Y202" i="13"/>
  <c r="X202" i="13"/>
  <c r="W202" i="13"/>
  <c r="H202" i="13"/>
  <c r="F202" i="13"/>
  <c r="BA200" i="13"/>
  <c r="AZ200" i="13"/>
  <c r="AY200" i="13"/>
  <c r="AX200" i="13"/>
  <c r="AW200" i="13"/>
  <c r="AV200" i="13"/>
  <c r="AU200" i="13"/>
  <c r="AT200" i="13"/>
  <c r="AS200" i="13"/>
  <c r="AR200" i="13"/>
  <c r="AQ200" i="13"/>
  <c r="AP200" i="13"/>
  <c r="AO200" i="13"/>
  <c r="AN200" i="13"/>
  <c r="AM200" i="13"/>
  <c r="AL200" i="13"/>
  <c r="AK200" i="13"/>
  <c r="AJ200" i="13"/>
  <c r="AI200" i="13"/>
  <c r="AH200" i="13"/>
  <c r="AG200" i="13"/>
  <c r="AF200" i="13"/>
  <c r="AE200" i="13"/>
  <c r="AD200" i="13"/>
  <c r="AC200" i="13"/>
  <c r="AB200" i="13"/>
  <c r="AA200" i="13"/>
  <c r="Z200" i="13"/>
  <c r="Y200" i="13"/>
  <c r="X200" i="13"/>
  <c r="W200" i="13"/>
  <c r="H200" i="13"/>
  <c r="F200" i="13"/>
  <c r="BA198" i="13"/>
  <c r="AZ198" i="13"/>
  <c r="AY198" i="13"/>
  <c r="AX198" i="13"/>
  <c r="AW198" i="13"/>
  <c r="AV198" i="13"/>
  <c r="AU198" i="13"/>
  <c r="AT198" i="13"/>
  <c r="AS198" i="13"/>
  <c r="AR198" i="13"/>
  <c r="AQ198" i="13"/>
  <c r="AP198" i="13"/>
  <c r="AO198" i="13"/>
  <c r="AN198" i="13"/>
  <c r="AM198" i="13"/>
  <c r="AL198" i="13"/>
  <c r="AK198" i="13"/>
  <c r="AJ198" i="13"/>
  <c r="AI198" i="13"/>
  <c r="AH198" i="13"/>
  <c r="AG198" i="13"/>
  <c r="AF198" i="13"/>
  <c r="AE198" i="13"/>
  <c r="AD198" i="13"/>
  <c r="AC198" i="13"/>
  <c r="AB198" i="13"/>
  <c r="AA198" i="13"/>
  <c r="Z198" i="13"/>
  <c r="Y198" i="13"/>
  <c r="X198" i="13"/>
  <c r="W198" i="13"/>
  <c r="H198" i="13"/>
  <c r="F198" i="13"/>
  <c r="BA196" i="13"/>
  <c r="AZ196" i="13"/>
  <c r="AY196" i="13"/>
  <c r="AX196" i="13"/>
  <c r="AW196" i="13"/>
  <c r="AV196" i="13"/>
  <c r="AU196" i="13"/>
  <c r="AT196" i="13"/>
  <c r="AS196" i="13"/>
  <c r="AR196" i="13"/>
  <c r="AQ196" i="13"/>
  <c r="AP196" i="13"/>
  <c r="AO196" i="13"/>
  <c r="AN196" i="13"/>
  <c r="AM196" i="13"/>
  <c r="AL196" i="13"/>
  <c r="AK196" i="13"/>
  <c r="AJ196" i="13"/>
  <c r="AI196" i="13"/>
  <c r="AH196" i="13"/>
  <c r="AG196" i="13"/>
  <c r="AF196" i="13"/>
  <c r="AE196" i="13"/>
  <c r="AD196" i="13"/>
  <c r="AC196" i="13"/>
  <c r="AB196" i="13"/>
  <c r="AA196" i="13"/>
  <c r="Z196" i="13"/>
  <c r="Y196" i="13"/>
  <c r="X196" i="13"/>
  <c r="W196" i="13"/>
  <c r="H196" i="13"/>
  <c r="F196" i="13"/>
  <c r="BA194" i="13"/>
  <c r="AZ194" i="13"/>
  <c r="AY194" i="13"/>
  <c r="AX194" i="13"/>
  <c r="AW194" i="13"/>
  <c r="AV194" i="13"/>
  <c r="AU194" i="13"/>
  <c r="AT194" i="13"/>
  <c r="AS194" i="13"/>
  <c r="AR194" i="13"/>
  <c r="AQ194" i="13"/>
  <c r="AP194" i="13"/>
  <c r="AO194" i="13"/>
  <c r="AN194" i="13"/>
  <c r="AM194" i="13"/>
  <c r="AL194" i="13"/>
  <c r="AK194" i="13"/>
  <c r="AJ194" i="13"/>
  <c r="AI194" i="13"/>
  <c r="AH194" i="13"/>
  <c r="AG194" i="13"/>
  <c r="AF194" i="13"/>
  <c r="AE194" i="13"/>
  <c r="AD194" i="13"/>
  <c r="AC194" i="13"/>
  <c r="AB194" i="13"/>
  <c r="AA194" i="13"/>
  <c r="Z194" i="13"/>
  <c r="Y194" i="13"/>
  <c r="X194" i="13"/>
  <c r="W194" i="13"/>
  <c r="H194" i="13"/>
  <c r="F194" i="13"/>
  <c r="BA192" i="13"/>
  <c r="AZ192" i="13"/>
  <c r="AY192" i="13"/>
  <c r="AX192" i="13"/>
  <c r="AW192" i="13"/>
  <c r="AV192" i="13"/>
  <c r="AU192" i="13"/>
  <c r="AT192" i="13"/>
  <c r="AS192" i="13"/>
  <c r="AR192" i="13"/>
  <c r="AQ192" i="13"/>
  <c r="AP192" i="13"/>
  <c r="AO192" i="13"/>
  <c r="AN192" i="13"/>
  <c r="AM192" i="13"/>
  <c r="AL192" i="13"/>
  <c r="AK192" i="13"/>
  <c r="AJ192" i="13"/>
  <c r="AI192" i="13"/>
  <c r="AH192" i="13"/>
  <c r="AG192" i="13"/>
  <c r="AF192" i="13"/>
  <c r="AE192" i="13"/>
  <c r="AD192" i="13"/>
  <c r="AC192" i="13"/>
  <c r="AB192" i="13"/>
  <c r="AA192" i="13"/>
  <c r="Z192" i="13"/>
  <c r="Y192" i="13"/>
  <c r="X192" i="13"/>
  <c r="W192" i="13"/>
  <c r="H192" i="13"/>
  <c r="F192" i="13"/>
  <c r="BA190" i="13"/>
  <c r="AZ190" i="13"/>
  <c r="AY190" i="13"/>
  <c r="AX190" i="13"/>
  <c r="AW190" i="13"/>
  <c r="AV190" i="13"/>
  <c r="AU190" i="13"/>
  <c r="AT190" i="13"/>
  <c r="AS190" i="13"/>
  <c r="AR190" i="13"/>
  <c r="AQ190" i="13"/>
  <c r="AP190" i="13"/>
  <c r="AO190" i="13"/>
  <c r="AN190" i="13"/>
  <c r="AM190" i="13"/>
  <c r="AL190" i="13"/>
  <c r="AK190" i="13"/>
  <c r="AJ190" i="13"/>
  <c r="AI190" i="13"/>
  <c r="AH190" i="13"/>
  <c r="AG190" i="13"/>
  <c r="AF190" i="13"/>
  <c r="AE190" i="13"/>
  <c r="AD190" i="13"/>
  <c r="AC190" i="13"/>
  <c r="AB190" i="13"/>
  <c r="AA190" i="13"/>
  <c r="Z190" i="13"/>
  <c r="Y190" i="13"/>
  <c r="X190" i="13"/>
  <c r="W190" i="13"/>
  <c r="H190" i="13"/>
  <c r="F190" i="13"/>
  <c r="BA188" i="13"/>
  <c r="AZ188" i="13"/>
  <c r="AY188" i="13"/>
  <c r="AX188" i="13"/>
  <c r="AW188" i="13"/>
  <c r="AV188" i="13"/>
  <c r="AU188" i="13"/>
  <c r="AT188" i="13"/>
  <c r="AS188" i="13"/>
  <c r="AR188" i="13"/>
  <c r="AQ188" i="13"/>
  <c r="AP188" i="13"/>
  <c r="AO188" i="13"/>
  <c r="AN188" i="13"/>
  <c r="AM188" i="13"/>
  <c r="AL188" i="13"/>
  <c r="AK188" i="13"/>
  <c r="AJ188" i="13"/>
  <c r="AI188" i="13"/>
  <c r="AH188" i="13"/>
  <c r="AG188" i="13"/>
  <c r="AF188" i="13"/>
  <c r="AE188" i="13"/>
  <c r="AD188" i="13"/>
  <c r="AC188" i="13"/>
  <c r="AB188" i="13"/>
  <c r="AA188" i="13"/>
  <c r="Z188" i="13"/>
  <c r="Y188" i="13"/>
  <c r="X188" i="13"/>
  <c r="W188" i="13"/>
  <c r="H188" i="13"/>
  <c r="F188" i="13"/>
  <c r="BA186" i="13"/>
  <c r="AZ186" i="13"/>
  <c r="AY186" i="13"/>
  <c r="AX186" i="13"/>
  <c r="AW186" i="13"/>
  <c r="AV186" i="13"/>
  <c r="AU186" i="13"/>
  <c r="AT186" i="13"/>
  <c r="AS186" i="13"/>
  <c r="AR186" i="13"/>
  <c r="AQ186" i="13"/>
  <c r="AP186" i="13"/>
  <c r="AO186" i="13"/>
  <c r="AN186" i="13"/>
  <c r="AM186" i="13"/>
  <c r="AL186" i="13"/>
  <c r="AK186" i="13"/>
  <c r="AJ186" i="13"/>
  <c r="AI186" i="13"/>
  <c r="AH186" i="13"/>
  <c r="AG186" i="13"/>
  <c r="AF186" i="13"/>
  <c r="AE186" i="13"/>
  <c r="AD186" i="13"/>
  <c r="AC186" i="13"/>
  <c r="AB186" i="13"/>
  <c r="AA186" i="13"/>
  <c r="Z186" i="13"/>
  <c r="Y186" i="13"/>
  <c r="X186" i="13"/>
  <c r="W186" i="13"/>
  <c r="H186" i="13"/>
  <c r="F186" i="13"/>
  <c r="BA184" i="13"/>
  <c r="AZ184" i="13"/>
  <c r="AY184" i="13"/>
  <c r="AX184" i="13"/>
  <c r="AW184" i="13"/>
  <c r="AV184" i="13"/>
  <c r="AU184" i="13"/>
  <c r="AT184" i="13"/>
  <c r="AS184" i="13"/>
  <c r="AR184" i="13"/>
  <c r="AQ184" i="13"/>
  <c r="AP184" i="13"/>
  <c r="AO184" i="13"/>
  <c r="AN184" i="13"/>
  <c r="AM184" i="13"/>
  <c r="AL184" i="13"/>
  <c r="AK184" i="13"/>
  <c r="AJ184" i="13"/>
  <c r="AI184" i="13"/>
  <c r="AH184" i="13"/>
  <c r="AG184" i="13"/>
  <c r="AF184" i="13"/>
  <c r="AE184" i="13"/>
  <c r="AD184" i="13"/>
  <c r="AC184" i="13"/>
  <c r="AB184" i="13"/>
  <c r="AA184" i="13"/>
  <c r="Z184" i="13"/>
  <c r="Y184" i="13"/>
  <c r="X184" i="13"/>
  <c r="W184" i="13"/>
  <c r="H184" i="13"/>
  <c r="F184" i="13"/>
  <c r="BA182" i="13"/>
  <c r="AZ182" i="13"/>
  <c r="AY182" i="13"/>
  <c r="AX182" i="13"/>
  <c r="AW182" i="13"/>
  <c r="AV182" i="13"/>
  <c r="AU182" i="13"/>
  <c r="AT182" i="13"/>
  <c r="AS182" i="13"/>
  <c r="AR182" i="13"/>
  <c r="AQ182" i="13"/>
  <c r="AP182" i="13"/>
  <c r="AO182" i="13"/>
  <c r="AN182" i="13"/>
  <c r="AM182" i="13"/>
  <c r="AL182" i="13"/>
  <c r="AK182" i="13"/>
  <c r="AJ182" i="13"/>
  <c r="AI182" i="13"/>
  <c r="AH182" i="13"/>
  <c r="AG182" i="13"/>
  <c r="AF182" i="13"/>
  <c r="AE182" i="13"/>
  <c r="AD182" i="13"/>
  <c r="AC182" i="13"/>
  <c r="AB182" i="13"/>
  <c r="AA182" i="13"/>
  <c r="Z182" i="13"/>
  <c r="Y182" i="13"/>
  <c r="X182" i="13"/>
  <c r="W182" i="13"/>
  <c r="H182" i="13"/>
  <c r="F182" i="13"/>
  <c r="BA180" i="13"/>
  <c r="AZ180" i="13"/>
  <c r="AY180" i="13"/>
  <c r="AX180" i="13"/>
  <c r="AW180" i="13"/>
  <c r="AV180" i="13"/>
  <c r="AU180" i="13"/>
  <c r="AT180" i="13"/>
  <c r="AS180" i="13"/>
  <c r="AR180" i="13"/>
  <c r="AQ180" i="13"/>
  <c r="AP180" i="13"/>
  <c r="AO180" i="13"/>
  <c r="AN180" i="13"/>
  <c r="AM180" i="13"/>
  <c r="AL180" i="13"/>
  <c r="AK180" i="13"/>
  <c r="AJ180" i="13"/>
  <c r="AI180" i="13"/>
  <c r="AH180" i="13"/>
  <c r="AG180" i="13"/>
  <c r="AF180" i="13"/>
  <c r="AE180" i="13"/>
  <c r="AD180" i="13"/>
  <c r="AC180" i="13"/>
  <c r="AB180" i="13"/>
  <c r="AA180" i="13"/>
  <c r="Z180" i="13"/>
  <c r="Y180" i="13"/>
  <c r="X180" i="13"/>
  <c r="W180" i="13"/>
  <c r="H180" i="13"/>
  <c r="F180" i="13"/>
  <c r="BA178" i="13"/>
  <c r="AZ178" i="13"/>
  <c r="AY178" i="13"/>
  <c r="AX178" i="13"/>
  <c r="AW178" i="13"/>
  <c r="AV178" i="13"/>
  <c r="AU178" i="13"/>
  <c r="AT178" i="13"/>
  <c r="AS178" i="13"/>
  <c r="AR178" i="13"/>
  <c r="AQ178" i="13"/>
  <c r="AP178" i="13"/>
  <c r="AO178" i="13"/>
  <c r="AN178" i="13"/>
  <c r="AM178" i="13"/>
  <c r="AL178" i="13"/>
  <c r="AK178" i="13"/>
  <c r="AJ178" i="13"/>
  <c r="AI178" i="13"/>
  <c r="AH178" i="13"/>
  <c r="AG178" i="13"/>
  <c r="AF178" i="13"/>
  <c r="AE178" i="13"/>
  <c r="AD178" i="13"/>
  <c r="AC178" i="13"/>
  <c r="AB178" i="13"/>
  <c r="AA178" i="13"/>
  <c r="Z178" i="13"/>
  <c r="Y178" i="13"/>
  <c r="X178" i="13"/>
  <c r="W178" i="13"/>
  <c r="H178" i="13"/>
  <c r="F178" i="13"/>
  <c r="BA176" i="13"/>
  <c r="AZ176" i="13"/>
  <c r="AY176" i="13"/>
  <c r="AX176" i="13"/>
  <c r="AW176" i="13"/>
  <c r="AV176" i="13"/>
  <c r="AU176" i="13"/>
  <c r="AT176" i="13"/>
  <c r="AS176" i="13"/>
  <c r="AR176" i="13"/>
  <c r="AQ176" i="13"/>
  <c r="AP176" i="13"/>
  <c r="AO176" i="13"/>
  <c r="AN176" i="13"/>
  <c r="AM176" i="13"/>
  <c r="AL176" i="13"/>
  <c r="AK176" i="13"/>
  <c r="AJ176" i="13"/>
  <c r="AI176" i="13"/>
  <c r="AH176" i="13"/>
  <c r="AG176" i="13"/>
  <c r="AF176" i="13"/>
  <c r="AE176" i="13"/>
  <c r="AD176" i="13"/>
  <c r="AC176" i="13"/>
  <c r="AB176" i="13"/>
  <c r="AA176" i="13"/>
  <c r="Z176" i="13"/>
  <c r="Y176" i="13"/>
  <c r="X176" i="13"/>
  <c r="W176" i="13"/>
  <c r="H176" i="13"/>
  <c r="F176" i="13"/>
  <c r="BA174" i="13"/>
  <c r="AZ174" i="13"/>
  <c r="AY174" i="13"/>
  <c r="AX174" i="13"/>
  <c r="AW174" i="13"/>
  <c r="AV174" i="13"/>
  <c r="AU174" i="13"/>
  <c r="AT174" i="13"/>
  <c r="AS174" i="13"/>
  <c r="AR174" i="13"/>
  <c r="AQ174" i="13"/>
  <c r="AP174" i="13"/>
  <c r="AO174" i="13"/>
  <c r="AN174" i="13"/>
  <c r="AM174" i="13"/>
  <c r="AL174" i="13"/>
  <c r="AK174" i="13"/>
  <c r="AJ174" i="13"/>
  <c r="AI174" i="13"/>
  <c r="AH174" i="13"/>
  <c r="AG174" i="13"/>
  <c r="AF174" i="13"/>
  <c r="AE174" i="13"/>
  <c r="AD174" i="13"/>
  <c r="AC174" i="13"/>
  <c r="AB174" i="13"/>
  <c r="AA174" i="13"/>
  <c r="Z174" i="13"/>
  <c r="Y174" i="13"/>
  <c r="X174" i="13"/>
  <c r="W174" i="13"/>
  <c r="H174" i="13"/>
  <c r="F174" i="13"/>
  <c r="BA172" i="13"/>
  <c r="AZ172" i="13"/>
  <c r="AY172" i="13"/>
  <c r="AX172" i="13"/>
  <c r="AW172" i="13"/>
  <c r="AV172" i="13"/>
  <c r="AU172" i="13"/>
  <c r="AT172" i="13"/>
  <c r="AS172" i="13"/>
  <c r="AR172" i="13"/>
  <c r="AQ172" i="13"/>
  <c r="AP172" i="13"/>
  <c r="AO172" i="13"/>
  <c r="AN172" i="13"/>
  <c r="AM172" i="13"/>
  <c r="AL172" i="13"/>
  <c r="AK172" i="13"/>
  <c r="AJ172" i="13"/>
  <c r="AI172" i="13"/>
  <c r="AH172" i="13"/>
  <c r="AG172" i="13"/>
  <c r="AF172" i="13"/>
  <c r="AE172" i="13"/>
  <c r="AD172" i="13"/>
  <c r="AC172" i="13"/>
  <c r="AB172" i="13"/>
  <c r="AA172" i="13"/>
  <c r="Z172" i="13"/>
  <c r="Y172" i="13"/>
  <c r="X172" i="13"/>
  <c r="W172" i="13"/>
  <c r="H172" i="13"/>
  <c r="F172" i="13"/>
  <c r="BA170" i="13"/>
  <c r="AZ170" i="13"/>
  <c r="AY170" i="13"/>
  <c r="AX170" i="13"/>
  <c r="AW170" i="13"/>
  <c r="AV170" i="13"/>
  <c r="AU170" i="13"/>
  <c r="AT170" i="13"/>
  <c r="AS170" i="13"/>
  <c r="AR170" i="13"/>
  <c r="AQ170" i="13"/>
  <c r="AP170" i="13"/>
  <c r="AO170" i="13"/>
  <c r="AN170" i="13"/>
  <c r="AM170" i="13"/>
  <c r="AL170" i="13"/>
  <c r="AK170" i="13"/>
  <c r="AJ170" i="13"/>
  <c r="AI170" i="13"/>
  <c r="AH170" i="13"/>
  <c r="AG170" i="13"/>
  <c r="AF170" i="13"/>
  <c r="AE170" i="13"/>
  <c r="AD170" i="13"/>
  <c r="AC170" i="13"/>
  <c r="AB170" i="13"/>
  <c r="AA170" i="13"/>
  <c r="Z170" i="13"/>
  <c r="Y170" i="13"/>
  <c r="X170" i="13"/>
  <c r="W170" i="13"/>
  <c r="H170" i="13"/>
  <c r="F170" i="13"/>
  <c r="BA168" i="13"/>
  <c r="AZ168" i="13"/>
  <c r="AY168" i="13"/>
  <c r="AX168" i="13"/>
  <c r="AW168" i="13"/>
  <c r="AV168" i="13"/>
  <c r="AU168" i="13"/>
  <c r="AT168" i="13"/>
  <c r="AS168" i="13"/>
  <c r="AR168" i="13"/>
  <c r="AQ168" i="13"/>
  <c r="AP168" i="13"/>
  <c r="AO168" i="13"/>
  <c r="AN168" i="13"/>
  <c r="AM168" i="13"/>
  <c r="AL168" i="13"/>
  <c r="AK168" i="13"/>
  <c r="AJ168" i="13"/>
  <c r="AI168" i="13"/>
  <c r="AH168" i="13"/>
  <c r="AG168" i="13"/>
  <c r="AF168" i="13"/>
  <c r="AE168" i="13"/>
  <c r="AD168" i="13"/>
  <c r="AC168" i="13"/>
  <c r="AB168" i="13"/>
  <c r="AA168" i="13"/>
  <c r="Z168" i="13"/>
  <c r="Y168" i="13"/>
  <c r="X168" i="13"/>
  <c r="W168" i="13"/>
  <c r="H168" i="13"/>
  <c r="F168" i="13"/>
  <c r="BA166" i="13"/>
  <c r="AZ166" i="13"/>
  <c r="AY166" i="13"/>
  <c r="AX166" i="13"/>
  <c r="AW166" i="13"/>
  <c r="AV166" i="13"/>
  <c r="AU166" i="13"/>
  <c r="AT166" i="13"/>
  <c r="AS166" i="13"/>
  <c r="AR166" i="13"/>
  <c r="AQ166" i="13"/>
  <c r="AP166" i="13"/>
  <c r="AO166" i="13"/>
  <c r="AN166" i="13"/>
  <c r="AM166" i="13"/>
  <c r="AL166" i="13"/>
  <c r="AK166" i="13"/>
  <c r="AJ166" i="13"/>
  <c r="AI166" i="13"/>
  <c r="AH166" i="13"/>
  <c r="AG166" i="13"/>
  <c r="AF166" i="13"/>
  <c r="AE166" i="13"/>
  <c r="AD166" i="13"/>
  <c r="AC166" i="13"/>
  <c r="AB166" i="13"/>
  <c r="AA166" i="13"/>
  <c r="Z166" i="13"/>
  <c r="Y166" i="13"/>
  <c r="X166" i="13"/>
  <c r="W166" i="13"/>
  <c r="H166" i="13"/>
  <c r="F166" i="13"/>
  <c r="BA164" i="13"/>
  <c r="AZ164" i="13"/>
  <c r="AY164" i="13"/>
  <c r="AX164" i="13"/>
  <c r="AW164" i="13"/>
  <c r="AV164" i="13"/>
  <c r="AU164" i="13"/>
  <c r="AT164" i="13"/>
  <c r="AS164" i="13"/>
  <c r="AR164" i="13"/>
  <c r="AQ164" i="13"/>
  <c r="AP164" i="13"/>
  <c r="AO164" i="13"/>
  <c r="AN164" i="13"/>
  <c r="AM164" i="13"/>
  <c r="AL164" i="13"/>
  <c r="AK164" i="13"/>
  <c r="AJ164" i="13"/>
  <c r="AI164" i="13"/>
  <c r="AH164" i="13"/>
  <c r="AG164" i="13"/>
  <c r="AF164" i="13"/>
  <c r="AE164" i="13"/>
  <c r="AD164" i="13"/>
  <c r="AC164" i="13"/>
  <c r="AB164" i="13"/>
  <c r="AA164" i="13"/>
  <c r="Z164" i="13"/>
  <c r="Y164" i="13"/>
  <c r="X164" i="13"/>
  <c r="W164" i="13"/>
  <c r="H164" i="13"/>
  <c r="F164" i="13"/>
  <c r="BA162" i="13"/>
  <c r="AZ162" i="13"/>
  <c r="AY162" i="13"/>
  <c r="AX162" i="13"/>
  <c r="AW162" i="13"/>
  <c r="AV162" i="13"/>
  <c r="AU162" i="13"/>
  <c r="AT162" i="13"/>
  <c r="AS162" i="13"/>
  <c r="AR162" i="13"/>
  <c r="AQ162" i="13"/>
  <c r="AP162" i="13"/>
  <c r="AO162" i="13"/>
  <c r="AN162" i="13"/>
  <c r="AM162" i="13"/>
  <c r="AL162" i="13"/>
  <c r="AK162" i="13"/>
  <c r="AJ162" i="13"/>
  <c r="AI162" i="13"/>
  <c r="AH162" i="13"/>
  <c r="AG162" i="13"/>
  <c r="AF162" i="13"/>
  <c r="AE162" i="13"/>
  <c r="AD162" i="13"/>
  <c r="AC162" i="13"/>
  <c r="AB162" i="13"/>
  <c r="AA162" i="13"/>
  <c r="Z162" i="13"/>
  <c r="Y162" i="13"/>
  <c r="X162" i="13"/>
  <c r="W162" i="13"/>
  <c r="H162" i="13"/>
  <c r="F162" i="13"/>
  <c r="BA160" i="13"/>
  <c r="AZ160" i="13"/>
  <c r="AY160" i="13"/>
  <c r="AX160" i="13"/>
  <c r="AW160" i="13"/>
  <c r="AV160" i="13"/>
  <c r="AU160" i="13"/>
  <c r="AT160" i="13"/>
  <c r="AS160" i="13"/>
  <c r="AR160" i="13"/>
  <c r="AQ160" i="13"/>
  <c r="AP160" i="13"/>
  <c r="AO160" i="13"/>
  <c r="AN160" i="13"/>
  <c r="AM160" i="13"/>
  <c r="AL160" i="13"/>
  <c r="AK160" i="13"/>
  <c r="AJ160" i="13"/>
  <c r="AI160" i="13"/>
  <c r="AH160" i="13"/>
  <c r="AG160" i="13"/>
  <c r="AF160" i="13"/>
  <c r="AE160" i="13"/>
  <c r="AD160" i="13"/>
  <c r="AC160" i="13"/>
  <c r="AB160" i="13"/>
  <c r="AA160" i="13"/>
  <c r="Z160" i="13"/>
  <c r="Y160" i="13"/>
  <c r="X160" i="13"/>
  <c r="W160" i="13"/>
  <c r="H160" i="13"/>
  <c r="F160" i="13"/>
  <c r="BA158" i="13"/>
  <c r="AZ158" i="13"/>
  <c r="AY158" i="13"/>
  <c r="AX158" i="13"/>
  <c r="AW158" i="13"/>
  <c r="AV158" i="13"/>
  <c r="AU158" i="13"/>
  <c r="AT158" i="13"/>
  <c r="AS158" i="13"/>
  <c r="AR158" i="13"/>
  <c r="AQ158" i="13"/>
  <c r="AP158" i="13"/>
  <c r="AO158" i="13"/>
  <c r="AN158" i="13"/>
  <c r="AM158" i="13"/>
  <c r="AL158" i="13"/>
  <c r="AK158" i="13"/>
  <c r="AJ158" i="13"/>
  <c r="AI158" i="13"/>
  <c r="AH158" i="13"/>
  <c r="AG158" i="13"/>
  <c r="AF158" i="13"/>
  <c r="AE158" i="13"/>
  <c r="AD158" i="13"/>
  <c r="AC158" i="13"/>
  <c r="AB158" i="13"/>
  <c r="AA158" i="13"/>
  <c r="Z158" i="13"/>
  <c r="Y158" i="13"/>
  <c r="X158" i="13"/>
  <c r="W158" i="13"/>
  <c r="H158" i="13"/>
  <c r="F158" i="13"/>
  <c r="BA156" i="13"/>
  <c r="AZ156" i="13"/>
  <c r="AY156" i="13"/>
  <c r="AX156" i="13"/>
  <c r="AW156" i="13"/>
  <c r="AV156" i="13"/>
  <c r="AU156" i="13"/>
  <c r="AT156" i="13"/>
  <c r="AS156" i="13"/>
  <c r="AR156" i="13"/>
  <c r="AQ156" i="13"/>
  <c r="AP156" i="13"/>
  <c r="AO156" i="13"/>
  <c r="AN156" i="13"/>
  <c r="AM156" i="13"/>
  <c r="AL156" i="13"/>
  <c r="AK156" i="13"/>
  <c r="AJ156" i="13"/>
  <c r="AI156" i="13"/>
  <c r="AH156" i="13"/>
  <c r="AG156" i="13"/>
  <c r="AF156" i="13"/>
  <c r="AE156" i="13"/>
  <c r="AD156" i="13"/>
  <c r="AC156" i="13"/>
  <c r="AB156" i="13"/>
  <c r="AA156" i="13"/>
  <c r="Z156" i="13"/>
  <c r="Y156" i="13"/>
  <c r="X156" i="13"/>
  <c r="W156" i="13"/>
  <c r="H156" i="13"/>
  <c r="F156" i="13"/>
  <c r="BA154" i="13"/>
  <c r="AZ154" i="13"/>
  <c r="AY154" i="13"/>
  <c r="AX154" i="13"/>
  <c r="AW154" i="13"/>
  <c r="AV154" i="13"/>
  <c r="AU154" i="13"/>
  <c r="AT154" i="13"/>
  <c r="AS154" i="13"/>
  <c r="AR154" i="13"/>
  <c r="AQ154" i="13"/>
  <c r="AP154" i="13"/>
  <c r="AO154" i="13"/>
  <c r="AN154" i="13"/>
  <c r="AM154" i="13"/>
  <c r="AL154" i="13"/>
  <c r="AK154" i="13"/>
  <c r="AJ154" i="13"/>
  <c r="AI154" i="13"/>
  <c r="AH154" i="13"/>
  <c r="AG154" i="13"/>
  <c r="AF154" i="13"/>
  <c r="AE154" i="13"/>
  <c r="AD154" i="13"/>
  <c r="AC154" i="13"/>
  <c r="AB154" i="13"/>
  <c r="AA154" i="13"/>
  <c r="Z154" i="13"/>
  <c r="Y154" i="13"/>
  <c r="X154" i="13"/>
  <c r="W154" i="13"/>
  <c r="H154" i="13"/>
  <c r="F154" i="13"/>
  <c r="BA152" i="13"/>
  <c r="AZ152" i="13"/>
  <c r="AY152" i="13"/>
  <c r="AX152" i="13"/>
  <c r="AW152" i="13"/>
  <c r="AV152" i="13"/>
  <c r="AU152" i="13"/>
  <c r="AT152" i="13"/>
  <c r="AS152" i="13"/>
  <c r="AR152" i="13"/>
  <c r="AQ152" i="13"/>
  <c r="AP152" i="13"/>
  <c r="AO152" i="13"/>
  <c r="AN152" i="13"/>
  <c r="AM152" i="13"/>
  <c r="AL152" i="13"/>
  <c r="AK152" i="13"/>
  <c r="AJ152" i="13"/>
  <c r="AI152" i="13"/>
  <c r="AH152" i="13"/>
  <c r="AG152" i="13"/>
  <c r="AF152" i="13"/>
  <c r="AE152" i="13"/>
  <c r="AD152" i="13"/>
  <c r="AC152" i="13"/>
  <c r="AB152" i="13"/>
  <c r="AA152" i="13"/>
  <c r="Z152" i="13"/>
  <c r="Y152" i="13"/>
  <c r="X152" i="13"/>
  <c r="W152" i="13"/>
  <c r="H152" i="13"/>
  <c r="F152" i="13"/>
  <c r="BA150" i="13"/>
  <c r="AZ150" i="13"/>
  <c r="AY150" i="13"/>
  <c r="AX150" i="13"/>
  <c r="AW150" i="13"/>
  <c r="AV150" i="13"/>
  <c r="AU150" i="13"/>
  <c r="AT150" i="13"/>
  <c r="AS150" i="13"/>
  <c r="AR150" i="13"/>
  <c r="AQ150" i="13"/>
  <c r="AP150" i="13"/>
  <c r="AO150" i="13"/>
  <c r="AN150" i="13"/>
  <c r="AM150" i="13"/>
  <c r="AL150" i="13"/>
  <c r="AK150" i="13"/>
  <c r="AJ150" i="13"/>
  <c r="AI150" i="13"/>
  <c r="AH150" i="13"/>
  <c r="AG150" i="13"/>
  <c r="AF150" i="13"/>
  <c r="AE150" i="13"/>
  <c r="AD150" i="13"/>
  <c r="AC150" i="13"/>
  <c r="AB150" i="13"/>
  <c r="AA150" i="13"/>
  <c r="Z150" i="13"/>
  <c r="Y150" i="13"/>
  <c r="X150" i="13"/>
  <c r="W150" i="13"/>
  <c r="H150" i="13"/>
  <c r="F150" i="13"/>
  <c r="BA148" i="13"/>
  <c r="AZ148" i="13"/>
  <c r="AY148" i="13"/>
  <c r="AX148" i="13"/>
  <c r="AW148" i="13"/>
  <c r="AV148" i="13"/>
  <c r="AU148" i="13"/>
  <c r="AT148" i="13"/>
  <c r="AS148" i="13"/>
  <c r="AR148" i="13"/>
  <c r="AQ148" i="13"/>
  <c r="AP148" i="13"/>
  <c r="AO148" i="13"/>
  <c r="AN148" i="13"/>
  <c r="AM148" i="13"/>
  <c r="AL148" i="13"/>
  <c r="AK148" i="13"/>
  <c r="AJ148" i="13"/>
  <c r="AI148" i="13"/>
  <c r="AH148" i="13"/>
  <c r="AG148" i="13"/>
  <c r="AF148" i="13"/>
  <c r="AE148" i="13"/>
  <c r="AD148" i="13"/>
  <c r="AC148" i="13"/>
  <c r="AB148" i="13"/>
  <c r="AA148" i="13"/>
  <c r="Z148" i="13"/>
  <c r="Y148" i="13"/>
  <c r="X148" i="13"/>
  <c r="W148" i="13"/>
  <c r="H148" i="13"/>
  <c r="F148" i="13"/>
  <c r="BA146" i="13"/>
  <c r="AZ146" i="13"/>
  <c r="AY146" i="13"/>
  <c r="AX146" i="13"/>
  <c r="AW146" i="13"/>
  <c r="AV146" i="13"/>
  <c r="AU146" i="13"/>
  <c r="AT146" i="13"/>
  <c r="AS146" i="13"/>
  <c r="AR146" i="13"/>
  <c r="AQ146" i="13"/>
  <c r="AP146" i="13"/>
  <c r="AO146" i="13"/>
  <c r="AN146" i="13"/>
  <c r="AM146" i="13"/>
  <c r="AL146" i="13"/>
  <c r="AK146" i="13"/>
  <c r="AJ146" i="13"/>
  <c r="AI146" i="13"/>
  <c r="AH146" i="13"/>
  <c r="AG146" i="13"/>
  <c r="AF146" i="13"/>
  <c r="AE146" i="13"/>
  <c r="AD146" i="13"/>
  <c r="AC146" i="13"/>
  <c r="AB146" i="13"/>
  <c r="AA146" i="13"/>
  <c r="Z146" i="13"/>
  <c r="Y146" i="13"/>
  <c r="X146" i="13"/>
  <c r="W146" i="13"/>
  <c r="H146" i="13"/>
  <c r="F146" i="13"/>
  <c r="BA144" i="13"/>
  <c r="AZ144" i="13"/>
  <c r="AY144" i="13"/>
  <c r="AX144" i="13"/>
  <c r="AW144" i="13"/>
  <c r="AV144" i="13"/>
  <c r="AU144" i="13"/>
  <c r="AT144" i="13"/>
  <c r="AS144" i="13"/>
  <c r="AR144" i="13"/>
  <c r="AQ144" i="13"/>
  <c r="AP144" i="13"/>
  <c r="AO144" i="13"/>
  <c r="AN144" i="13"/>
  <c r="AM144" i="13"/>
  <c r="AL144" i="13"/>
  <c r="AK144" i="13"/>
  <c r="AJ144" i="13"/>
  <c r="AI144" i="13"/>
  <c r="AH144" i="13"/>
  <c r="AG144" i="13"/>
  <c r="AF144" i="13"/>
  <c r="AE144" i="13"/>
  <c r="AD144" i="13"/>
  <c r="AC144" i="13"/>
  <c r="AB144" i="13"/>
  <c r="AA144" i="13"/>
  <c r="Z144" i="13"/>
  <c r="Y144" i="13"/>
  <c r="X144" i="13"/>
  <c r="W144" i="13"/>
  <c r="H144" i="13"/>
  <c r="F144" i="13"/>
  <c r="BA142" i="13"/>
  <c r="AZ142" i="13"/>
  <c r="AY142" i="13"/>
  <c r="AX142" i="13"/>
  <c r="AW142" i="13"/>
  <c r="AV142" i="13"/>
  <c r="AU142" i="13"/>
  <c r="AT142" i="13"/>
  <c r="AS142" i="13"/>
  <c r="AR142" i="13"/>
  <c r="AQ142" i="13"/>
  <c r="AP142" i="13"/>
  <c r="AO142" i="13"/>
  <c r="AN142" i="13"/>
  <c r="AM142" i="13"/>
  <c r="AL142" i="13"/>
  <c r="AK142" i="13"/>
  <c r="AJ142" i="13"/>
  <c r="AI142" i="13"/>
  <c r="AH142" i="13"/>
  <c r="AG142" i="13"/>
  <c r="AF142" i="13"/>
  <c r="AE142" i="13"/>
  <c r="AD142" i="13"/>
  <c r="AC142" i="13"/>
  <c r="AB142" i="13"/>
  <c r="AA142" i="13"/>
  <c r="Z142" i="13"/>
  <c r="Y142" i="13"/>
  <c r="X142" i="13"/>
  <c r="W142" i="13"/>
  <c r="H142" i="13"/>
  <c r="F142" i="13"/>
  <c r="BA140" i="13"/>
  <c r="AZ140" i="13"/>
  <c r="AY140" i="13"/>
  <c r="AX140" i="13"/>
  <c r="AW140" i="13"/>
  <c r="AV140" i="13"/>
  <c r="AU140" i="13"/>
  <c r="AT140" i="13"/>
  <c r="AS140" i="13"/>
  <c r="AR140" i="13"/>
  <c r="AQ140" i="13"/>
  <c r="AP140" i="13"/>
  <c r="AO140" i="13"/>
  <c r="AN140" i="13"/>
  <c r="AM140" i="13"/>
  <c r="AL140" i="13"/>
  <c r="AK140" i="13"/>
  <c r="AJ140" i="13"/>
  <c r="AI140" i="13"/>
  <c r="AH140" i="13"/>
  <c r="AG140" i="13"/>
  <c r="AF140" i="13"/>
  <c r="AE140" i="13"/>
  <c r="AD140" i="13"/>
  <c r="AC140" i="13"/>
  <c r="AB140" i="13"/>
  <c r="AA140" i="13"/>
  <c r="Z140" i="13"/>
  <c r="Y140" i="13"/>
  <c r="X140" i="13"/>
  <c r="W140" i="13"/>
  <c r="H140" i="13"/>
  <c r="F140" i="13"/>
  <c r="BA138" i="13"/>
  <c r="AZ138" i="13"/>
  <c r="AY138" i="13"/>
  <c r="AX138" i="13"/>
  <c r="AW138" i="13"/>
  <c r="AV138" i="13"/>
  <c r="AU138" i="13"/>
  <c r="AT138" i="13"/>
  <c r="AS138" i="13"/>
  <c r="AR138" i="13"/>
  <c r="AQ138" i="13"/>
  <c r="AP138" i="13"/>
  <c r="AO138" i="13"/>
  <c r="AN138" i="13"/>
  <c r="AM138" i="13"/>
  <c r="AL138" i="13"/>
  <c r="AK138" i="13"/>
  <c r="AJ138" i="13"/>
  <c r="AI138" i="13"/>
  <c r="AH138" i="13"/>
  <c r="AG138" i="13"/>
  <c r="AF138" i="13"/>
  <c r="AE138" i="13"/>
  <c r="AD138" i="13"/>
  <c r="AC138" i="13"/>
  <c r="AB138" i="13"/>
  <c r="AA138" i="13"/>
  <c r="Z138" i="13"/>
  <c r="Y138" i="13"/>
  <c r="X138" i="13"/>
  <c r="W138" i="13"/>
  <c r="H138" i="13"/>
  <c r="F138" i="13"/>
  <c r="BA136" i="13"/>
  <c r="AZ136" i="13"/>
  <c r="AY136" i="13"/>
  <c r="AX136" i="13"/>
  <c r="AW136" i="13"/>
  <c r="AV136" i="13"/>
  <c r="AU136" i="13"/>
  <c r="AT136" i="13"/>
  <c r="AS136" i="13"/>
  <c r="AR136" i="13"/>
  <c r="AQ136" i="13"/>
  <c r="AP136" i="13"/>
  <c r="AO136" i="13"/>
  <c r="AN136" i="13"/>
  <c r="AM136" i="13"/>
  <c r="AL136" i="13"/>
  <c r="AK136" i="13"/>
  <c r="AJ136" i="13"/>
  <c r="AI136" i="13"/>
  <c r="AH136" i="13"/>
  <c r="AG136" i="13"/>
  <c r="AF136" i="13"/>
  <c r="AE136" i="13"/>
  <c r="AD136" i="13"/>
  <c r="AC136" i="13"/>
  <c r="AB136" i="13"/>
  <c r="AA136" i="13"/>
  <c r="Z136" i="13"/>
  <c r="Y136" i="13"/>
  <c r="X136" i="13"/>
  <c r="W136" i="13"/>
  <c r="H136" i="13"/>
  <c r="F136" i="13"/>
  <c r="BA134" i="13"/>
  <c r="AZ134" i="13"/>
  <c r="AY134" i="13"/>
  <c r="AX134" i="13"/>
  <c r="AW134" i="13"/>
  <c r="AV134" i="13"/>
  <c r="AU134" i="13"/>
  <c r="AT134" i="13"/>
  <c r="AS134" i="13"/>
  <c r="AR134" i="13"/>
  <c r="AQ134" i="13"/>
  <c r="AP134" i="13"/>
  <c r="AO134" i="13"/>
  <c r="AN134" i="13"/>
  <c r="AM134" i="13"/>
  <c r="AL134" i="13"/>
  <c r="AK134" i="13"/>
  <c r="AJ134" i="13"/>
  <c r="AI134" i="13"/>
  <c r="AH134" i="13"/>
  <c r="AG134" i="13"/>
  <c r="AF134" i="13"/>
  <c r="AE134" i="13"/>
  <c r="AD134" i="13"/>
  <c r="AC134" i="13"/>
  <c r="AB134" i="13"/>
  <c r="AA134" i="13"/>
  <c r="Z134" i="13"/>
  <c r="Y134" i="13"/>
  <c r="X134" i="13"/>
  <c r="W134" i="13"/>
  <c r="H134" i="13"/>
  <c r="F134" i="13"/>
  <c r="BA132" i="13"/>
  <c r="AZ132" i="13"/>
  <c r="AY132" i="13"/>
  <c r="AX132" i="13"/>
  <c r="AW132" i="13"/>
  <c r="AV132" i="13"/>
  <c r="AU132" i="13"/>
  <c r="AT132" i="13"/>
  <c r="AS132" i="13"/>
  <c r="AR132" i="13"/>
  <c r="AQ132" i="13"/>
  <c r="AP132" i="13"/>
  <c r="AO132" i="13"/>
  <c r="AN132" i="13"/>
  <c r="AM132" i="13"/>
  <c r="AL132" i="13"/>
  <c r="AK132" i="13"/>
  <c r="AJ132" i="13"/>
  <c r="AI132" i="13"/>
  <c r="AH132" i="13"/>
  <c r="AG132" i="13"/>
  <c r="AF132" i="13"/>
  <c r="AE132" i="13"/>
  <c r="AD132" i="13"/>
  <c r="AC132" i="13"/>
  <c r="AB132" i="13"/>
  <c r="AA132" i="13"/>
  <c r="Z132" i="13"/>
  <c r="Y132" i="13"/>
  <c r="X132" i="13"/>
  <c r="W132" i="13"/>
  <c r="H132" i="13"/>
  <c r="F132" i="13"/>
  <c r="BA130" i="13"/>
  <c r="AZ130" i="13"/>
  <c r="AY130" i="13"/>
  <c r="AX130" i="13"/>
  <c r="AW130" i="13"/>
  <c r="AV130" i="13"/>
  <c r="AU130" i="13"/>
  <c r="AT130" i="13"/>
  <c r="AS130" i="13"/>
  <c r="AR130" i="13"/>
  <c r="AQ130" i="13"/>
  <c r="AP130" i="13"/>
  <c r="AO130" i="13"/>
  <c r="AN130" i="13"/>
  <c r="AM130" i="13"/>
  <c r="AL130" i="13"/>
  <c r="AK130" i="13"/>
  <c r="AJ130" i="13"/>
  <c r="AI130" i="13"/>
  <c r="AH130" i="13"/>
  <c r="AG130" i="13"/>
  <c r="AF130" i="13"/>
  <c r="AE130" i="13"/>
  <c r="AD130" i="13"/>
  <c r="AC130" i="13"/>
  <c r="AB130" i="13"/>
  <c r="AA130" i="13"/>
  <c r="Z130" i="13"/>
  <c r="Y130" i="13"/>
  <c r="X130" i="13"/>
  <c r="W130" i="13"/>
  <c r="H130" i="13"/>
  <c r="F130" i="13"/>
  <c r="BA128" i="13"/>
  <c r="AZ128" i="13"/>
  <c r="AY128" i="13"/>
  <c r="AX128" i="13"/>
  <c r="AW128" i="13"/>
  <c r="AV128" i="13"/>
  <c r="AU128" i="13"/>
  <c r="AT128" i="13"/>
  <c r="AS128" i="13"/>
  <c r="AR128" i="13"/>
  <c r="AQ128" i="13"/>
  <c r="AP128" i="13"/>
  <c r="AO128" i="13"/>
  <c r="AN128" i="13"/>
  <c r="AM128" i="13"/>
  <c r="AL128" i="13"/>
  <c r="AK128" i="13"/>
  <c r="AJ128" i="13"/>
  <c r="AI128" i="13"/>
  <c r="AH128" i="13"/>
  <c r="AG128" i="13"/>
  <c r="AF128" i="13"/>
  <c r="AE128" i="13"/>
  <c r="AD128" i="13"/>
  <c r="AC128" i="13"/>
  <c r="AB128" i="13"/>
  <c r="AA128" i="13"/>
  <c r="Z128" i="13"/>
  <c r="Y128" i="13"/>
  <c r="X128" i="13"/>
  <c r="W128" i="13"/>
  <c r="H128" i="13"/>
  <c r="F128" i="13"/>
  <c r="BA126" i="13"/>
  <c r="AZ126" i="13"/>
  <c r="AY126" i="13"/>
  <c r="AX126" i="13"/>
  <c r="AW126" i="13"/>
  <c r="AV126" i="13"/>
  <c r="AU126" i="13"/>
  <c r="AT126" i="13"/>
  <c r="AS126" i="13"/>
  <c r="AR126" i="13"/>
  <c r="AQ126" i="13"/>
  <c r="AP126" i="13"/>
  <c r="AO126" i="13"/>
  <c r="AN126" i="13"/>
  <c r="AM126" i="13"/>
  <c r="AL126" i="13"/>
  <c r="AK126" i="13"/>
  <c r="AJ126" i="13"/>
  <c r="AI126" i="13"/>
  <c r="AH126" i="13"/>
  <c r="AG126" i="13"/>
  <c r="AF126" i="13"/>
  <c r="AE126" i="13"/>
  <c r="AD126" i="13"/>
  <c r="AC126" i="13"/>
  <c r="AB126" i="13"/>
  <c r="AA126" i="13"/>
  <c r="Z126" i="13"/>
  <c r="Y126" i="13"/>
  <c r="X126" i="13"/>
  <c r="W126" i="13"/>
  <c r="H126" i="13"/>
  <c r="F126" i="13"/>
  <c r="BA124" i="13"/>
  <c r="AZ124" i="13"/>
  <c r="AY124" i="13"/>
  <c r="AX124" i="13"/>
  <c r="AW124" i="13"/>
  <c r="AV124" i="13"/>
  <c r="AU124" i="13"/>
  <c r="AT124" i="13"/>
  <c r="AS124" i="13"/>
  <c r="AR124" i="13"/>
  <c r="AQ124" i="13"/>
  <c r="AP124" i="13"/>
  <c r="AO124" i="13"/>
  <c r="AN124" i="13"/>
  <c r="AM124" i="13"/>
  <c r="AL124" i="13"/>
  <c r="AK124" i="13"/>
  <c r="AJ124" i="13"/>
  <c r="AI124" i="13"/>
  <c r="AH124" i="13"/>
  <c r="AG124" i="13"/>
  <c r="AF124" i="13"/>
  <c r="AE124" i="13"/>
  <c r="AD124" i="13"/>
  <c r="AC124" i="13"/>
  <c r="AB124" i="13"/>
  <c r="AA124" i="13"/>
  <c r="Z124" i="13"/>
  <c r="Y124" i="13"/>
  <c r="X124" i="13"/>
  <c r="W124" i="13"/>
  <c r="H124" i="13"/>
  <c r="F124" i="13"/>
  <c r="BA122" i="13"/>
  <c r="AZ122" i="13"/>
  <c r="AY122" i="13"/>
  <c r="AX122" i="13"/>
  <c r="AW122" i="13"/>
  <c r="AV122" i="13"/>
  <c r="AU122" i="13"/>
  <c r="AT122" i="13"/>
  <c r="AS122" i="13"/>
  <c r="AR122" i="13"/>
  <c r="AQ122" i="13"/>
  <c r="AP122" i="13"/>
  <c r="AO122" i="13"/>
  <c r="AN122" i="13"/>
  <c r="AM122" i="13"/>
  <c r="AL122" i="13"/>
  <c r="AK122" i="13"/>
  <c r="AJ122" i="13"/>
  <c r="AI122" i="13"/>
  <c r="AH122" i="13"/>
  <c r="AG122" i="13"/>
  <c r="AF122" i="13"/>
  <c r="AE122" i="13"/>
  <c r="AD122" i="13"/>
  <c r="AC122" i="13"/>
  <c r="AB122" i="13"/>
  <c r="AA122" i="13"/>
  <c r="Z122" i="13"/>
  <c r="Y122" i="13"/>
  <c r="X122" i="13"/>
  <c r="W122" i="13"/>
  <c r="H122" i="13"/>
  <c r="F122" i="13"/>
  <c r="BA120" i="13"/>
  <c r="AZ120" i="13"/>
  <c r="AY120" i="13"/>
  <c r="AX120" i="13"/>
  <c r="AW120" i="13"/>
  <c r="AV120" i="13"/>
  <c r="AU120" i="13"/>
  <c r="AT120" i="13"/>
  <c r="AS120" i="13"/>
  <c r="AR120" i="13"/>
  <c r="AQ120" i="13"/>
  <c r="AP120" i="13"/>
  <c r="AO120" i="13"/>
  <c r="AN120" i="13"/>
  <c r="AM120" i="13"/>
  <c r="AL120" i="13"/>
  <c r="AK120" i="13"/>
  <c r="AJ120" i="13"/>
  <c r="AI120" i="13"/>
  <c r="AH120" i="13"/>
  <c r="AG120" i="13"/>
  <c r="AF120" i="13"/>
  <c r="AE120" i="13"/>
  <c r="AD120" i="13"/>
  <c r="AC120" i="13"/>
  <c r="AB120" i="13"/>
  <c r="AA120" i="13"/>
  <c r="Z120" i="13"/>
  <c r="Y120" i="13"/>
  <c r="X120" i="13"/>
  <c r="W120" i="13"/>
  <c r="H120" i="13"/>
  <c r="F120" i="13"/>
  <c r="BA118" i="13"/>
  <c r="AZ118" i="13"/>
  <c r="AY118" i="13"/>
  <c r="AX118" i="13"/>
  <c r="AW118" i="13"/>
  <c r="AV118" i="13"/>
  <c r="AU118" i="13"/>
  <c r="AT118" i="13"/>
  <c r="AS118" i="13"/>
  <c r="AR118" i="13"/>
  <c r="AQ118" i="13"/>
  <c r="AP118" i="13"/>
  <c r="AO118" i="13"/>
  <c r="AN118" i="13"/>
  <c r="AM118" i="13"/>
  <c r="AL118" i="13"/>
  <c r="AK118" i="13"/>
  <c r="AJ118" i="13"/>
  <c r="AI118" i="13"/>
  <c r="AH118" i="13"/>
  <c r="AG118" i="13"/>
  <c r="AF118" i="13"/>
  <c r="AE118" i="13"/>
  <c r="AD118" i="13"/>
  <c r="AC118" i="13"/>
  <c r="AB118" i="13"/>
  <c r="AA118" i="13"/>
  <c r="Z118" i="13"/>
  <c r="Y118" i="13"/>
  <c r="X118" i="13"/>
  <c r="W118" i="13"/>
  <c r="H118" i="13"/>
  <c r="F118" i="13"/>
  <c r="BA116" i="13"/>
  <c r="AZ116" i="13"/>
  <c r="AY116" i="13"/>
  <c r="AX116" i="13"/>
  <c r="AW116" i="13"/>
  <c r="AV116" i="13"/>
  <c r="AU116" i="13"/>
  <c r="AT116" i="13"/>
  <c r="AS116" i="13"/>
  <c r="AR116" i="13"/>
  <c r="AQ116" i="13"/>
  <c r="AP116" i="13"/>
  <c r="AO116" i="13"/>
  <c r="AN116" i="13"/>
  <c r="AM116" i="13"/>
  <c r="AL116" i="13"/>
  <c r="AK116" i="13"/>
  <c r="AJ116" i="13"/>
  <c r="AI116" i="13"/>
  <c r="AH116" i="13"/>
  <c r="AG116" i="13"/>
  <c r="AF116" i="13"/>
  <c r="AE116" i="13"/>
  <c r="AD116" i="13"/>
  <c r="AC116" i="13"/>
  <c r="AB116" i="13"/>
  <c r="AA116" i="13"/>
  <c r="Z116" i="13"/>
  <c r="Y116" i="13"/>
  <c r="X116" i="13"/>
  <c r="W116" i="13"/>
  <c r="H116" i="13"/>
  <c r="F116" i="13"/>
  <c r="BA114" i="13"/>
  <c r="AZ114" i="13"/>
  <c r="AY114" i="13"/>
  <c r="AX114" i="13"/>
  <c r="AW114" i="13"/>
  <c r="AV114" i="13"/>
  <c r="AU114" i="13"/>
  <c r="AT114" i="13"/>
  <c r="AS114" i="13"/>
  <c r="AR114" i="13"/>
  <c r="AQ114" i="13"/>
  <c r="AP114" i="13"/>
  <c r="AO114" i="13"/>
  <c r="AN114" i="13"/>
  <c r="AM114" i="13"/>
  <c r="AL114" i="13"/>
  <c r="AK114" i="13"/>
  <c r="AJ114" i="13"/>
  <c r="AI114" i="13"/>
  <c r="AH114" i="13"/>
  <c r="AG114" i="13"/>
  <c r="AF114" i="13"/>
  <c r="AE114" i="13"/>
  <c r="AD114" i="13"/>
  <c r="AC114" i="13"/>
  <c r="AB114" i="13"/>
  <c r="AA114" i="13"/>
  <c r="Z114" i="13"/>
  <c r="Y114" i="13"/>
  <c r="X114" i="13"/>
  <c r="W114" i="13"/>
  <c r="H114" i="13"/>
  <c r="F114" i="13"/>
  <c r="BA112" i="13"/>
  <c r="AZ112" i="13"/>
  <c r="AY112" i="13"/>
  <c r="AX112" i="13"/>
  <c r="AW112" i="13"/>
  <c r="AV112" i="13"/>
  <c r="AU112" i="13"/>
  <c r="AT112" i="13"/>
  <c r="AS112" i="13"/>
  <c r="AR112" i="13"/>
  <c r="AQ112" i="13"/>
  <c r="AP112" i="13"/>
  <c r="AO112" i="13"/>
  <c r="AN112" i="13"/>
  <c r="AM112" i="13"/>
  <c r="AL112" i="13"/>
  <c r="AK112" i="13"/>
  <c r="AJ112" i="13"/>
  <c r="AI112" i="13"/>
  <c r="AH112" i="13"/>
  <c r="AG112" i="13"/>
  <c r="AF112" i="13"/>
  <c r="AE112" i="13"/>
  <c r="AD112" i="13"/>
  <c r="AC112" i="13"/>
  <c r="AB112" i="13"/>
  <c r="AA112" i="13"/>
  <c r="Z112" i="13"/>
  <c r="Y112" i="13"/>
  <c r="X112" i="13"/>
  <c r="W112" i="13"/>
  <c r="H112" i="13"/>
  <c r="F112" i="13"/>
  <c r="BA110" i="13"/>
  <c r="AZ110" i="13"/>
  <c r="AY110" i="13"/>
  <c r="AX110" i="13"/>
  <c r="AW110" i="13"/>
  <c r="AV110" i="13"/>
  <c r="AU110" i="13"/>
  <c r="AT110" i="13"/>
  <c r="AS110" i="13"/>
  <c r="AR110" i="13"/>
  <c r="AQ110" i="13"/>
  <c r="AP110" i="13"/>
  <c r="AO110" i="13"/>
  <c r="AN110" i="13"/>
  <c r="AM110" i="13"/>
  <c r="AL110" i="13"/>
  <c r="AK110" i="13"/>
  <c r="AJ110" i="13"/>
  <c r="AI110" i="13"/>
  <c r="AH110" i="13"/>
  <c r="AG110" i="13"/>
  <c r="AF110" i="13"/>
  <c r="AE110" i="13"/>
  <c r="AD110" i="13"/>
  <c r="AC110" i="13"/>
  <c r="AB110" i="13"/>
  <c r="AA110" i="13"/>
  <c r="Z110" i="13"/>
  <c r="Y110" i="13"/>
  <c r="X110" i="13"/>
  <c r="W110" i="13"/>
  <c r="H110" i="13"/>
  <c r="F110" i="13"/>
  <c r="BA108" i="13"/>
  <c r="AZ108" i="13"/>
  <c r="AY108" i="13"/>
  <c r="AX108" i="13"/>
  <c r="AW108" i="13"/>
  <c r="AV108" i="13"/>
  <c r="AU108" i="13"/>
  <c r="AT108" i="13"/>
  <c r="AS108" i="13"/>
  <c r="AR108" i="13"/>
  <c r="AQ108" i="13"/>
  <c r="AP108" i="13"/>
  <c r="AO108" i="13"/>
  <c r="AN108" i="13"/>
  <c r="AM108" i="13"/>
  <c r="AL108" i="13"/>
  <c r="AK108" i="13"/>
  <c r="AJ108" i="13"/>
  <c r="AI108" i="13"/>
  <c r="AH108" i="13"/>
  <c r="AG108" i="13"/>
  <c r="AF108" i="13"/>
  <c r="AE108" i="13"/>
  <c r="AD108" i="13"/>
  <c r="AC108" i="13"/>
  <c r="AB108" i="13"/>
  <c r="AA108" i="13"/>
  <c r="Z108" i="13"/>
  <c r="Y108" i="13"/>
  <c r="X108" i="13"/>
  <c r="W108" i="13"/>
  <c r="H108" i="13"/>
  <c r="F108" i="13"/>
  <c r="BA106" i="13"/>
  <c r="AZ106" i="13"/>
  <c r="AY106" i="13"/>
  <c r="AX106" i="13"/>
  <c r="AW106" i="13"/>
  <c r="AV106" i="13"/>
  <c r="AU106" i="13"/>
  <c r="AT106" i="13"/>
  <c r="AS106" i="13"/>
  <c r="AR106" i="13"/>
  <c r="AQ106" i="13"/>
  <c r="AP106" i="13"/>
  <c r="AO106" i="13"/>
  <c r="AN106" i="13"/>
  <c r="AM106" i="13"/>
  <c r="AL106" i="13"/>
  <c r="AK106" i="13"/>
  <c r="AJ106" i="13"/>
  <c r="AI106" i="13"/>
  <c r="AH106" i="13"/>
  <c r="AG106" i="13"/>
  <c r="AF106" i="13"/>
  <c r="AE106" i="13"/>
  <c r="AD106" i="13"/>
  <c r="AC106" i="13"/>
  <c r="AB106" i="13"/>
  <c r="AA106" i="13"/>
  <c r="Z106" i="13"/>
  <c r="Y106" i="13"/>
  <c r="X106" i="13"/>
  <c r="W106" i="13"/>
  <c r="H106" i="13"/>
  <c r="F106" i="13"/>
  <c r="BA104" i="13"/>
  <c r="AZ104" i="13"/>
  <c r="AY104" i="13"/>
  <c r="AX104" i="13"/>
  <c r="AW104" i="13"/>
  <c r="AV104" i="13"/>
  <c r="AU104" i="13"/>
  <c r="AT104" i="13"/>
  <c r="AS104" i="13"/>
  <c r="AR104" i="13"/>
  <c r="AQ104" i="13"/>
  <c r="AP104" i="13"/>
  <c r="AO104" i="13"/>
  <c r="AN104" i="13"/>
  <c r="AM104" i="13"/>
  <c r="AL104" i="13"/>
  <c r="AK104" i="13"/>
  <c r="AJ104" i="13"/>
  <c r="AI104" i="13"/>
  <c r="AH104" i="13"/>
  <c r="AG104" i="13"/>
  <c r="AF104" i="13"/>
  <c r="AE104" i="13"/>
  <c r="AD104" i="13"/>
  <c r="AC104" i="13"/>
  <c r="AB104" i="13"/>
  <c r="AA104" i="13"/>
  <c r="Z104" i="13"/>
  <c r="Y104" i="13"/>
  <c r="X104" i="13"/>
  <c r="W104" i="13"/>
  <c r="H104" i="13"/>
  <c r="F104" i="13"/>
  <c r="BA102" i="13"/>
  <c r="AZ102" i="13"/>
  <c r="AY102" i="13"/>
  <c r="AX102" i="13"/>
  <c r="AW102" i="13"/>
  <c r="AV102" i="13"/>
  <c r="AU102" i="13"/>
  <c r="AT102" i="13"/>
  <c r="AS102" i="13"/>
  <c r="AR102" i="13"/>
  <c r="AQ102" i="13"/>
  <c r="AP102" i="13"/>
  <c r="AO102" i="13"/>
  <c r="AN102" i="13"/>
  <c r="AM102" i="13"/>
  <c r="AL102" i="13"/>
  <c r="AK102" i="13"/>
  <c r="AJ102" i="13"/>
  <c r="AI102" i="13"/>
  <c r="AH102" i="13"/>
  <c r="AG102" i="13"/>
  <c r="AF102" i="13"/>
  <c r="AE102" i="13"/>
  <c r="AD102" i="13"/>
  <c r="AC102" i="13"/>
  <c r="AB102" i="13"/>
  <c r="AA102" i="13"/>
  <c r="Z102" i="13"/>
  <c r="Y102" i="13"/>
  <c r="X102" i="13"/>
  <c r="W102" i="13"/>
  <c r="H102" i="13"/>
  <c r="F102" i="13"/>
  <c r="BA100" i="13"/>
  <c r="AZ100" i="13"/>
  <c r="AY100" i="13"/>
  <c r="AX100" i="13"/>
  <c r="AW100" i="13"/>
  <c r="AV100" i="13"/>
  <c r="AU100" i="13"/>
  <c r="AT100" i="13"/>
  <c r="AS100" i="13"/>
  <c r="AR100" i="13"/>
  <c r="AQ100" i="13"/>
  <c r="AP100" i="13"/>
  <c r="AO100" i="13"/>
  <c r="AN100" i="13"/>
  <c r="AM100" i="13"/>
  <c r="AL100" i="13"/>
  <c r="AK100" i="13"/>
  <c r="AJ100" i="13"/>
  <c r="AI100" i="13"/>
  <c r="AH100" i="13"/>
  <c r="AG100" i="13"/>
  <c r="AF100" i="13"/>
  <c r="AE100" i="13"/>
  <c r="AD100" i="13"/>
  <c r="AC100" i="13"/>
  <c r="AB100" i="13"/>
  <c r="AA100" i="13"/>
  <c r="Z100" i="13"/>
  <c r="Y100" i="13"/>
  <c r="X100" i="13"/>
  <c r="W100" i="13"/>
  <c r="H100" i="13"/>
  <c r="F100" i="13"/>
  <c r="BA98" i="13"/>
  <c r="AZ98" i="13"/>
  <c r="AY98" i="13"/>
  <c r="AX98" i="13"/>
  <c r="AW98" i="13"/>
  <c r="AV98" i="13"/>
  <c r="AU98" i="13"/>
  <c r="AT98" i="13"/>
  <c r="AS98" i="13"/>
  <c r="AR98" i="13"/>
  <c r="AQ98" i="13"/>
  <c r="AP98" i="13"/>
  <c r="AO98" i="13"/>
  <c r="AN98" i="13"/>
  <c r="AM98" i="13"/>
  <c r="AL98" i="13"/>
  <c r="AK98" i="13"/>
  <c r="AJ98" i="13"/>
  <c r="AI98" i="13"/>
  <c r="AH98" i="13"/>
  <c r="AG98" i="13"/>
  <c r="AF98" i="13"/>
  <c r="AE98" i="13"/>
  <c r="AD98" i="13"/>
  <c r="AC98" i="13"/>
  <c r="AB98" i="13"/>
  <c r="AA98" i="13"/>
  <c r="Z98" i="13"/>
  <c r="Y98" i="13"/>
  <c r="X98" i="13"/>
  <c r="W98" i="13"/>
  <c r="H98" i="13"/>
  <c r="F98" i="13"/>
  <c r="BA96" i="13"/>
  <c r="AZ96" i="13"/>
  <c r="AY96" i="13"/>
  <c r="AX96" i="13"/>
  <c r="AW96" i="13"/>
  <c r="AV96" i="13"/>
  <c r="AU96" i="13"/>
  <c r="AT96" i="13"/>
  <c r="AS96" i="13"/>
  <c r="AR96" i="13"/>
  <c r="AQ96" i="13"/>
  <c r="AP96" i="13"/>
  <c r="AO96" i="13"/>
  <c r="AN96" i="13"/>
  <c r="AM96" i="13"/>
  <c r="AL96" i="13"/>
  <c r="AK96" i="13"/>
  <c r="AJ96" i="13"/>
  <c r="AI96" i="13"/>
  <c r="AH96" i="13"/>
  <c r="AG96" i="13"/>
  <c r="AF96" i="13"/>
  <c r="AE96" i="13"/>
  <c r="AD96" i="13"/>
  <c r="AC96" i="13"/>
  <c r="AB96" i="13"/>
  <c r="AA96" i="13"/>
  <c r="Z96" i="13"/>
  <c r="Y96" i="13"/>
  <c r="X96" i="13"/>
  <c r="W96" i="13"/>
  <c r="H96" i="13"/>
  <c r="F96" i="13"/>
  <c r="BA94" i="13"/>
  <c r="AZ94" i="13"/>
  <c r="AY94" i="13"/>
  <c r="AX94" i="13"/>
  <c r="AW94" i="13"/>
  <c r="AV94" i="13"/>
  <c r="AU94" i="13"/>
  <c r="AT94" i="13"/>
  <c r="AS94" i="13"/>
  <c r="AR94" i="13"/>
  <c r="AQ94" i="13"/>
  <c r="AP94" i="13"/>
  <c r="AO94" i="13"/>
  <c r="AN94" i="13"/>
  <c r="AM94" i="13"/>
  <c r="AL94" i="13"/>
  <c r="AK94" i="13"/>
  <c r="AJ94" i="13"/>
  <c r="AI94" i="13"/>
  <c r="AH94" i="13"/>
  <c r="AG94" i="13"/>
  <c r="AF94" i="13"/>
  <c r="AE94" i="13"/>
  <c r="AD94" i="13"/>
  <c r="AC94" i="13"/>
  <c r="AB94" i="13"/>
  <c r="AA94" i="13"/>
  <c r="Z94" i="13"/>
  <c r="Y94" i="13"/>
  <c r="X94" i="13"/>
  <c r="W94" i="13"/>
  <c r="H94" i="13"/>
  <c r="F94"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AD92" i="13"/>
  <c r="AC92" i="13"/>
  <c r="AB92" i="13"/>
  <c r="AA92" i="13"/>
  <c r="Z92" i="13"/>
  <c r="Y92" i="13"/>
  <c r="X92" i="13"/>
  <c r="W92" i="13"/>
  <c r="H92" i="13"/>
  <c r="F92" i="13"/>
  <c r="BA90" i="13"/>
  <c r="AZ90" i="13"/>
  <c r="AY90" i="13"/>
  <c r="AX90" i="13"/>
  <c r="AW90" i="13"/>
  <c r="AV90" i="13"/>
  <c r="AU90" i="13"/>
  <c r="AT90" i="13"/>
  <c r="AS90" i="13"/>
  <c r="AR90" i="13"/>
  <c r="AQ90" i="13"/>
  <c r="AP90" i="13"/>
  <c r="AO90" i="13"/>
  <c r="AN90" i="13"/>
  <c r="AM90" i="13"/>
  <c r="AL90" i="13"/>
  <c r="AK90" i="13"/>
  <c r="AJ90" i="13"/>
  <c r="AI90" i="13"/>
  <c r="AH90" i="13"/>
  <c r="AG90" i="13"/>
  <c r="AF90" i="13"/>
  <c r="AE90" i="13"/>
  <c r="AD90" i="13"/>
  <c r="AC90" i="13"/>
  <c r="AB90" i="13"/>
  <c r="AA90" i="13"/>
  <c r="Z90" i="13"/>
  <c r="Y90" i="13"/>
  <c r="X90" i="13"/>
  <c r="W90" i="13"/>
  <c r="H90" i="13"/>
  <c r="F90" i="13"/>
  <c r="BA88" i="13"/>
  <c r="AZ88" i="13"/>
  <c r="AY88" i="13"/>
  <c r="AX88" i="13"/>
  <c r="AW88" i="13"/>
  <c r="AV88" i="13"/>
  <c r="AU88" i="13"/>
  <c r="AT88" i="13"/>
  <c r="AS88" i="13"/>
  <c r="AR88" i="13"/>
  <c r="AQ88" i="13"/>
  <c r="AP88" i="13"/>
  <c r="AO88" i="13"/>
  <c r="AN88" i="13"/>
  <c r="AM88" i="13"/>
  <c r="AL88" i="13"/>
  <c r="AK88" i="13"/>
  <c r="AJ88" i="13"/>
  <c r="AI88" i="13"/>
  <c r="AH88" i="13"/>
  <c r="AG88" i="13"/>
  <c r="AF88" i="13"/>
  <c r="AE88" i="13"/>
  <c r="AD88" i="13"/>
  <c r="AC88" i="13"/>
  <c r="AB88" i="13"/>
  <c r="AA88" i="13"/>
  <c r="Z88" i="13"/>
  <c r="Y88" i="13"/>
  <c r="X88" i="13"/>
  <c r="W88" i="13"/>
  <c r="H88" i="13"/>
  <c r="F88" i="13"/>
  <c r="BA86" i="13"/>
  <c r="AZ86" i="13"/>
  <c r="AY86" i="13"/>
  <c r="AX86" i="13"/>
  <c r="AW86" i="13"/>
  <c r="AV86" i="13"/>
  <c r="AU86" i="13"/>
  <c r="AT86" i="13"/>
  <c r="AS86" i="13"/>
  <c r="AR86" i="13"/>
  <c r="AQ86" i="13"/>
  <c r="AP86" i="13"/>
  <c r="AO86" i="13"/>
  <c r="AN86" i="13"/>
  <c r="AM86" i="13"/>
  <c r="AL86" i="13"/>
  <c r="AK86" i="13"/>
  <c r="AJ86" i="13"/>
  <c r="AI86" i="13"/>
  <c r="AH86" i="13"/>
  <c r="AG86" i="13"/>
  <c r="AF86" i="13"/>
  <c r="AE86" i="13"/>
  <c r="AD86" i="13"/>
  <c r="AC86" i="13"/>
  <c r="AB86" i="13"/>
  <c r="AA86" i="13"/>
  <c r="Z86" i="13"/>
  <c r="Y86" i="13"/>
  <c r="X86" i="13"/>
  <c r="W86" i="13"/>
  <c r="H86" i="13"/>
  <c r="F86" i="13"/>
  <c r="BA84" i="13"/>
  <c r="AZ84" i="13"/>
  <c r="AY84" i="13"/>
  <c r="AX84" i="13"/>
  <c r="AW84" i="13"/>
  <c r="AV84" i="13"/>
  <c r="AU84" i="13"/>
  <c r="AT84" i="13"/>
  <c r="AS84" i="13"/>
  <c r="AR84" i="13"/>
  <c r="AQ84" i="13"/>
  <c r="AP84" i="13"/>
  <c r="AO84" i="13"/>
  <c r="AN84" i="13"/>
  <c r="AM84" i="13"/>
  <c r="AL84" i="13"/>
  <c r="AK84" i="13"/>
  <c r="AJ84" i="13"/>
  <c r="AI84" i="13"/>
  <c r="AH84" i="13"/>
  <c r="AG84" i="13"/>
  <c r="AF84" i="13"/>
  <c r="AE84" i="13"/>
  <c r="AD84" i="13"/>
  <c r="AC84" i="13"/>
  <c r="AB84" i="13"/>
  <c r="AA84" i="13"/>
  <c r="Z84" i="13"/>
  <c r="Y84" i="13"/>
  <c r="X84" i="13"/>
  <c r="W84" i="13"/>
  <c r="H84" i="13"/>
  <c r="F84" i="13"/>
  <c r="BA82" i="13"/>
  <c r="AZ82" i="13"/>
  <c r="AY82" i="13"/>
  <c r="AX82" i="13"/>
  <c r="AW82" i="13"/>
  <c r="AV82" i="13"/>
  <c r="AU82" i="13"/>
  <c r="AT82" i="13"/>
  <c r="AS82" i="13"/>
  <c r="AR82" i="13"/>
  <c r="AQ82" i="13"/>
  <c r="AP82" i="13"/>
  <c r="AO82" i="13"/>
  <c r="AN82" i="13"/>
  <c r="AM82" i="13"/>
  <c r="AL82" i="13"/>
  <c r="AK82" i="13"/>
  <c r="AJ82" i="13"/>
  <c r="AI82" i="13"/>
  <c r="AH82" i="13"/>
  <c r="AG82" i="13"/>
  <c r="AF82" i="13"/>
  <c r="AE82" i="13"/>
  <c r="AD82" i="13"/>
  <c r="AC82" i="13"/>
  <c r="AB82" i="13"/>
  <c r="AA82" i="13"/>
  <c r="Z82" i="13"/>
  <c r="Y82" i="13"/>
  <c r="X82" i="13"/>
  <c r="W82" i="13"/>
  <c r="H82" i="13"/>
  <c r="F82" i="13"/>
  <c r="BA80" i="13"/>
  <c r="AZ80" i="13"/>
  <c r="AY80" i="13"/>
  <c r="AX80" i="13"/>
  <c r="AW80" i="13"/>
  <c r="AV80" i="13"/>
  <c r="AU80" i="13"/>
  <c r="AT80" i="13"/>
  <c r="AS80" i="13"/>
  <c r="AR80" i="13"/>
  <c r="AQ80" i="13"/>
  <c r="AP80" i="13"/>
  <c r="AO80" i="13"/>
  <c r="AN80" i="13"/>
  <c r="AM80" i="13"/>
  <c r="AL80" i="13"/>
  <c r="AK80" i="13"/>
  <c r="AJ80" i="13"/>
  <c r="AI80" i="13"/>
  <c r="AH80" i="13"/>
  <c r="AG80" i="13"/>
  <c r="AF80" i="13"/>
  <c r="AE80" i="13"/>
  <c r="AD80" i="13"/>
  <c r="AC80" i="13"/>
  <c r="AB80" i="13"/>
  <c r="AA80" i="13"/>
  <c r="Z80" i="13"/>
  <c r="Y80" i="13"/>
  <c r="X80" i="13"/>
  <c r="W80" i="13"/>
  <c r="H80" i="13"/>
  <c r="F80" i="13"/>
  <c r="BA78" i="13"/>
  <c r="AZ78" i="13"/>
  <c r="AY78" i="13"/>
  <c r="AX78" i="13"/>
  <c r="AW78" i="13"/>
  <c r="AV78" i="13"/>
  <c r="AU78" i="13"/>
  <c r="AT78" i="13"/>
  <c r="AS78" i="13"/>
  <c r="AR78" i="13"/>
  <c r="AQ78" i="13"/>
  <c r="AP78" i="13"/>
  <c r="AO78" i="13"/>
  <c r="AN78" i="13"/>
  <c r="AM78" i="13"/>
  <c r="AL78" i="13"/>
  <c r="AK78" i="13"/>
  <c r="AJ78" i="13"/>
  <c r="AI78" i="13"/>
  <c r="AH78" i="13"/>
  <c r="AG78" i="13"/>
  <c r="AF78" i="13"/>
  <c r="AE78" i="13"/>
  <c r="AD78" i="13"/>
  <c r="AC78" i="13"/>
  <c r="AB78" i="13"/>
  <c r="AA78" i="13"/>
  <c r="Z78" i="13"/>
  <c r="Y78" i="13"/>
  <c r="X78" i="13"/>
  <c r="W78" i="13"/>
  <c r="H78" i="13"/>
  <c r="F78" i="13"/>
  <c r="BA76" i="13"/>
  <c r="AZ76" i="13"/>
  <c r="AY76" i="13"/>
  <c r="AX76" i="13"/>
  <c r="AW76" i="13"/>
  <c r="AV76" i="13"/>
  <c r="AU76" i="13"/>
  <c r="AT76" i="13"/>
  <c r="AS76" i="13"/>
  <c r="AR76" i="13"/>
  <c r="AQ76" i="13"/>
  <c r="AP76" i="13"/>
  <c r="AO76" i="13"/>
  <c r="AN76" i="13"/>
  <c r="AM76" i="13"/>
  <c r="AL76" i="13"/>
  <c r="AK76" i="13"/>
  <c r="AJ76" i="13"/>
  <c r="AI76" i="13"/>
  <c r="AH76" i="13"/>
  <c r="AG76" i="13"/>
  <c r="AF76" i="13"/>
  <c r="AE76" i="13"/>
  <c r="AD76" i="13"/>
  <c r="AC76" i="13"/>
  <c r="AB76" i="13"/>
  <c r="AA76" i="13"/>
  <c r="Z76" i="13"/>
  <c r="Y76" i="13"/>
  <c r="X76" i="13"/>
  <c r="W76" i="13"/>
  <c r="H76" i="13"/>
  <c r="F76" i="13"/>
  <c r="BA74" i="13"/>
  <c r="AZ74" i="13"/>
  <c r="AY74" i="13"/>
  <c r="AX74" i="13"/>
  <c r="AW74" i="13"/>
  <c r="AV74" i="13"/>
  <c r="AU74" i="13"/>
  <c r="AT74" i="13"/>
  <c r="AS74" i="13"/>
  <c r="AR74" i="13"/>
  <c r="AQ74" i="13"/>
  <c r="AP74" i="13"/>
  <c r="AO74" i="13"/>
  <c r="AN74" i="13"/>
  <c r="AM74" i="13"/>
  <c r="AL74" i="13"/>
  <c r="AK74" i="13"/>
  <c r="AJ74" i="13"/>
  <c r="AI74" i="13"/>
  <c r="AH74" i="13"/>
  <c r="AG74" i="13"/>
  <c r="AF74" i="13"/>
  <c r="AE74" i="13"/>
  <c r="AD74" i="13"/>
  <c r="AC74" i="13"/>
  <c r="AB74" i="13"/>
  <c r="AA74" i="13"/>
  <c r="Z74" i="13"/>
  <c r="Y74" i="13"/>
  <c r="X74" i="13"/>
  <c r="W74" i="13"/>
  <c r="H74" i="13"/>
  <c r="F74" i="13"/>
  <c r="BA72" i="13"/>
  <c r="AZ72" i="13"/>
  <c r="AY72" i="13"/>
  <c r="AX72" i="13"/>
  <c r="AW72" i="13"/>
  <c r="AV72" i="13"/>
  <c r="AU72" i="13"/>
  <c r="AT72" i="13"/>
  <c r="AS72" i="13"/>
  <c r="AR72" i="13"/>
  <c r="AQ72" i="13"/>
  <c r="AP72" i="13"/>
  <c r="AO72" i="13"/>
  <c r="AN72" i="13"/>
  <c r="AM72" i="13"/>
  <c r="AL72" i="13"/>
  <c r="AK72" i="13"/>
  <c r="AJ72" i="13"/>
  <c r="AI72" i="13"/>
  <c r="AH72" i="13"/>
  <c r="AG72" i="13"/>
  <c r="AF72" i="13"/>
  <c r="AE72" i="13"/>
  <c r="AD72" i="13"/>
  <c r="AC72" i="13"/>
  <c r="AB72" i="13"/>
  <c r="AA72" i="13"/>
  <c r="Z72" i="13"/>
  <c r="Y72" i="13"/>
  <c r="X72" i="13"/>
  <c r="W72" i="13"/>
  <c r="H72" i="13"/>
  <c r="F72" i="13"/>
  <c r="AC224" i="13" s="1"/>
  <c r="BA70" i="13"/>
  <c r="AZ70" i="13"/>
  <c r="AY70" i="13"/>
  <c r="AX70" i="13"/>
  <c r="AW70" i="13"/>
  <c r="AV70" i="13"/>
  <c r="AU70" i="13"/>
  <c r="AT70" i="13"/>
  <c r="AS70" i="13"/>
  <c r="AR70" i="13"/>
  <c r="AQ70" i="13"/>
  <c r="AP70" i="13"/>
  <c r="AO70" i="13"/>
  <c r="AN70" i="13"/>
  <c r="AM70" i="13"/>
  <c r="AL70" i="13"/>
  <c r="AK70" i="13"/>
  <c r="AJ70" i="13"/>
  <c r="AI70" i="13"/>
  <c r="AH70" i="13"/>
  <c r="AG70" i="13"/>
  <c r="AF70" i="13"/>
  <c r="AE70" i="13"/>
  <c r="AD70" i="13"/>
  <c r="AC70" i="13"/>
  <c r="AB70" i="13"/>
  <c r="AA70" i="13"/>
  <c r="Z70" i="13"/>
  <c r="Y70" i="13"/>
  <c r="X70" i="13"/>
  <c r="W70" i="13"/>
  <c r="H70" i="13"/>
  <c r="F70" i="13"/>
  <c r="BA68" i="13"/>
  <c r="AZ68" i="13"/>
  <c r="AY68" i="13"/>
  <c r="AX68" i="13"/>
  <c r="AW68" i="13"/>
  <c r="AV68" i="13"/>
  <c r="AU68" i="13"/>
  <c r="AT68" i="13"/>
  <c r="AS68" i="13"/>
  <c r="AR68" i="13"/>
  <c r="AQ68" i="13"/>
  <c r="AP68" i="13"/>
  <c r="AO68" i="13"/>
  <c r="AN68" i="13"/>
  <c r="AM68" i="13"/>
  <c r="AL68" i="13"/>
  <c r="AK68" i="13"/>
  <c r="AJ68" i="13"/>
  <c r="AI68" i="13"/>
  <c r="AH68" i="13"/>
  <c r="AG68" i="13"/>
  <c r="AF68" i="13"/>
  <c r="AE68" i="13"/>
  <c r="AD68" i="13"/>
  <c r="AC68" i="13"/>
  <c r="AB68" i="13"/>
  <c r="AA68" i="13"/>
  <c r="Z68" i="13"/>
  <c r="Y68" i="13"/>
  <c r="X68" i="13"/>
  <c r="W68" i="13"/>
  <c r="H68" i="13"/>
  <c r="F68" i="13"/>
  <c r="BA66" i="13"/>
  <c r="AZ66" i="13"/>
  <c r="AY66" i="13"/>
  <c r="AX66" i="13"/>
  <c r="AW66" i="13"/>
  <c r="AV66" i="13"/>
  <c r="AU66" i="13"/>
  <c r="AT66" i="13"/>
  <c r="AS66" i="13"/>
  <c r="AR66" i="13"/>
  <c r="AQ66" i="13"/>
  <c r="AP66" i="13"/>
  <c r="AO66" i="13"/>
  <c r="AN66" i="13"/>
  <c r="AM66" i="13"/>
  <c r="AL66" i="13"/>
  <c r="AK66" i="13"/>
  <c r="AJ66" i="13"/>
  <c r="AI66" i="13"/>
  <c r="AH66" i="13"/>
  <c r="AG66" i="13"/>
  <c r="AF66" i="13"/>
  <c r="AE66" i="13"/>
  <c r="AD66" i="13"/>
  <c r="AC66" i="13"/>
  <c r="AB66" i="13"/>
  <c r="AA66" i="13"/>
  <c r="Z66" i="13"/>
  <c r="Y66" i="13"/>
  <c r="X66" i="13"/>
  <c r="W66" i="13"/>
  <c r="H66" i="13"/>
  <c r="F66"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AD64" i="13"/>
  <c r="AC64" i="13"/>
  <c r="AB64" i="13"/>
  <c r="AA64" i="13"/>
  <c r="Z64" i="13"/>
  <c r="Y64" i="13"/>
  <c r="X64" i="13"/>
  <c r="W64" i="13"/>
  <c r="H64" i="13"/>
  <c r="F64"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AD62" i="13"/>
  <c r="AC62" i="13"/>
  <c r="AB62" i="13"/>
  <c r="AA62" i="13"/>
  <c r="Z62" i="13"/>
  <c r="Y62" i="13"/>
  <c r="X62" i="13"/>
  <c r="W62" i="13"/>
  <c r="H62" i="13"/>
  <c r="F62"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AD60" i="13"/>
  <c r="AC60" i="13"/>
  <c r="AB60" i="13"/>
  <c r="AA60" i="13"/>
  <c r="Z60" i="13"/>
  <c r="Y60" i="13"/>
  <c r="X60" i="13"/>
  <c r="W60" i="13"/>
  <c r="H60" i="13"/>
  <c r="F60" i="13"/>
  <c r="BA58" i="13"/>
  <c r="AZ58" i="13"/>
  <c r="AY58" i="13"/>
  <c r="AX58" i="13"/>
  <c r="AW58" i="13"/>
  <c r="AV58" i="13"/>
  <c r="AU58" i="13"/>
  <c r="AT58" i="13"/>
  <c r="AS58" i="13"/>
  <c r="AR58" i="13"/>
  <c r="AQ58" i="13"/>
  <c r="AP58" i="13"/>
  <c r="AO58" i="13"/>
  <c r="AN58" i="13"/>
  <c r="AM58" i="13"/>
  <c r="AL58" i="13"/>
  <c r="AK58" i="13"/>
  <c r="AJ58" i="13"/>
  <c r="AI58" i="13"/>
  <c r="AH58" i="13"/>
  <c r="AG58" i="13"/>
  <c r="AF58" i="13"/>
  <c r="AE58" i="13"/>
  <c r="AD58" i="13"/>
  <c r="AC58" i="13"/>
  <c r="AB58" i="13"/>
  <c r="AA58" i="13"/>
  <c r="Z58" i="13"/>
  <c r="Y58" i="13"/>
  <c r="X58" i="13"/>
  <c r="W58" i="13"/>
  <c r="H58" i="13"/>
  <c r="F58" i="13"/>
  <c r="BA56" i="13"/>
  <c r="AZ56" i="13"/>
  <c r="AY56" i="13"/>
  <c r="AX56" i="13"/>
  <c r="AW56" i="13"/>
  <c r="AV56" i="13"/>
  <c r="AU56" i="13"/>
  <c r="AT56" i="13"/>
  <c r="AS56" i="13"/>
  <c r="AR56" i="13"/>
  <c r="AQ56" i="13"/>
  <c r="AP56" i="13"/>
  <c r="AO56" i="13"/>
  <c r="AN56" i="13"/>
  <c r="AM56" i="13"/>
  <c r="AL56" i="13"/>
  <c r="AK56" i="13"/>
  <c r="AJ56" i="13"/>
  <c r="AI56" i="13"/>
  <c r="AH56" i="13"/>
  <c r="AG56" i="13"/>
  <c r="AF56" i="13"/>
  <c r="AE56" i="13"/>
  <c r="AD56" i="13"/>
  <c r="AC56" i="13"/>
  <c r="AB56" i="13"/>
  <c r="AA56" i="13"/>
  <c r="Z56" i="13"/>
  <c r="Y56" i="13"/>
  <c r="X56" i="13"/>
  <c r="W56" i="13"/>
  <c r="H56" i="13"/>
  <c r="F56" i="13"/>
  <c r="BA54" i="13"/>
  <c r="AZ54" i="13"/>
  <c r="AY54" i="13"/>
  <c r="AX54" i="13"/>
  <c r="AW54" i="13"/>
  <c r="AV54" i="13"/>
  <c r="AU54" i="13"/>
  <c r="AT54" i="13"/>
  <c r="AS54" i="13"/>
  <c r="AR54" i="13"/>
  <c r="AQ54" i="13"/>
  <c r="AP54" i="13"/>
  <c r="AO54" i="13"/>
  <c r="AN54" i="13"/>
  <c r="AM54" i="13"/>
  <c r="AL54" i="13"/>
  <c r="AK54" i="13"/>
  <c r="AJ54" i="13"/>
  <c r="AI54" i="13"/>
  <c r="AH54" i="13"/>
  <c r="AG54" i="13"/>
  <c r="AF54" i="13"/>
  <c r="AE54" i="13"/>
  <c r="AD54" i="13"/>
  <c r="AC54" i="13"/>
  <c r="AB54" i="13"/>
  <c r="AA54" i="13"/>
  <c r="Z54" i="13"/>
  <c r="Y54" i="13"/>
  <c r="X54" i="13"/>
  <c r="W54" i="13"/>
  <c r="H54" i="13"/>
  <c r="F54" i="13"/>
  <c r="BA52" i="13"/>
  <c r="AZ52" i="13"/>
  <c r="AY52" i="13"/>
  <c r="AX52" i="13"/>
  <c r="AW52" i="13"/>
  <c r="AV52" i="13"/>
  <c r="AU52" i="13"/>
  <c r="AT52" i="13"/>
  <c r="AS52" i="13"/>
  <c r="AR52" i="13"/>
  <c r="AQ52" i="13"/>
  <c r="AP52" i="13"/>
  <c r="AO52" i="13"/>
  <c r="AN52" i="13"/>
  <c r="AM52" i="13"/>
  <c r="AL52" i="13"/>
  <c r="AK52" i="13"/>
  <c r="AJ52" i="13"/>
  <c r="AI52" i="13"/>
  <c r="AH52" i="13"/>
  <c r="AG52" i="13"/>
  <c r="AF52" i="13"/>
  <c r="AE52" i="13"/>
  <c r="AD52" i="13"/>
  <c r="AC52" i="13"/>
  <c r="AB52" i="13"/>
  <c r="AA52" i="13"/>
  <c r="Z52" i="13"/>
  <c r="Y52" i="13"/>
  <c r="X52" i="13"/>
  <c r="W52" i="13"/>
  <c r="H52" i="13"/>
  <c r="F52"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AD50" i="13"/>
  <c r="AC50" i="13"/>
  <c r="AB50" i="13"/>
  <c r="AA50" i="13"/>
  <c r="Z50" i="13"/>
  <c r="Y50" i="13"/>
  <c r="X50" i="13"/>
  <c r="W50" i="13"/>
  <c r="H50" i="13"/>
  <c r="F50" i="13"/>
  <c r="BA48" i="13"/>
  <c r="AZ48" i="13"/>
  <c r="AY48" i="13"/>
  <c r="AX48" i="13"/>
  <c r="AW48" i="13"/>
  <c r="AV48" i="13"/>
  <c r="AU48" i="13"/>
  <c r="AT48" i="13"/>
  <c r="AS48" i="13"/>
  <c r="AR48" i="13"/>
  <c r="AQ48" i="13"/>
  <c r="AP48" i="13"/>
  <c r="AO48" i="13"/>
  <c r="AN48" i="13"/>
  <c r="AM48" i="13"/>
  <c r="AL48" i="13"/>
  <c r="AK48" i="13"/>
  <c r="AJ48" i="13"/>
  <c r="AI48" i="13"/>
  <c r="AH48" i="13"/>
  <c r="AG48" i="13"/>
  <c r="AF48" i="13"/>
  <c r="AE48" i="13"/>
  <c r="AD48" i="13"/>
  <c r="AC48" i="13"/>
  <c r="AB48" i="13"/>
  <c r="AA48" i="13"/>
  <c r="Z48" i="13"/>
  <c r="Y48" i="13"/>
  <c r="X48" i="13"/>
  <c r="W48" i="13"/>
  <c r="H48" i="13"/>
  <c r="F48" i="13"/>
  <c r="BA46" i="13"/>
  <c r="AZ46" i="13"/>
  <c r="AY46" i="13"/>
  <c r="AX46" i="13"/>
  <c r="AW46" i="13"/>
  <c r="AV46" i="13"/>
  <c r="AU46" i="13"/>
  <c r="AT46" i="13"/>
  <c r="AS46" i="13"/>
  <c r="AR46" i="13"/>
  <c r="AQ46" i="13"/>
  <c r="AP46" i="13"/>
  <c r="AO46" i="13"/>
  <c r="AN46" i="13"/>
  <c r="AM46" i="13"/>
  <c r="AL46" i="13"/>
  <c r="AK46" i="13"/>
  <c r="AJ46" i="13"/>
  <c r="AI46" i="13"/>
  <c r="AH46" i="13"/>
  <c r="AG46" i="13"/>
  <c r="AF46" i="13"/>
  <c r="AE46" i="13"/>
  <c r="AD46" i="13"/>
  <c r="AC46" i="13"/>
  <c r="AB46" i="13"/>
  <c r="AA46" i="13"/>
  <c r="Z46" i="13"/>
  <c r="Y46" i="13"/>
  <c r="X46" i="13"/>
  <c r="W46" i="13"/>
  <c r="H46" i="13"/>
  <c r="F46" i="13"/>
  <c r="BA44" i="13"/>
  <c r="AZ44" i="13"/>
  <c r="AY44" i="13"/>
  <c r="AX44" i="13"/>
  <c r="AW44" i="13"/>
  <c r="AV44" i="13"/>
  <c r="AU44" i="13"/>
  <c r="AT44" i="13"/>
  <c r="AS44" i="13"/>
  <c r="AR44" i="13"/>
  <c r="AQ44" i="13"/>
  <c r="AP44" i="13"/>
  <c r="AO44" i="13"/>
  <c r="AN44" i="13"/>
  <c r="AM44" i="13"/>
  <c r="AL44" i="13"/>
  <c r="AK44" i="13"/>
  <c r="AJ44" i="13"/>
  <c r="AI44" i="13"/>
  <c r="AH44" i="13"/>
  <c r="AG44" i="13"/>
  <c r="AF44" i="13"/>
  <c r="AE44" i="13"/>
  <c r="AD44" i="13"/>
  <c r="AC44" i="13"/>
  <c r="AB44" i="13"/>
  <c r="AA44" i="13"/>
  <c r="Z44" i="13"/>
  <c r="Y44" i="13"/>
  <c r="X44" i="13"/>
  <c r="W44" i="13"/>
  <c r="H44" i="13"/>
  <c r="F44" i="13"/>
  <c r="BA42" i="13"/>
  <c r="AZ42" i="13"/>
  <c r="AY42" i="13"/>
  <c r="AX42" i="13"/>
  <c r="AW42" i="13"/>
  <c r="AV42" i="13"/>
  <c r="AU42" i="13"/>
  <c r="AT42" i="13"/>
  <c r="AS42" i="13"/>
  <c r="AR42" i="13"/>
  <c r="AQ42" i="13"/>
  <c r="AP42" i="13"/>
  <c r="AO42" i="13"/>
  <c r="AN42" i="13"/>
  <c r="AM42" i="13"/>
  <c r="AL42" i="13"/>
  <c r="AK42" i="13"/>
  <c r="AJ42" i="13"/>
  <c r="AI42" i="13"/>
  <c r="AH42" i="13"/>
  <c r="AG42" i="13"/>
  <c r="AF42" i="13"/>
  <c r="AE42" i="13"/>
  <c r="AD42" i="13"/>
  <c r="AC42" i="13"/>
  <c r="AB42" i="13"/>
  <c r="AA42" i="13"/>
  <c r="Z42" i="13"/>
  <c r="Y42" i="13"/>
  <c r="X42" i="13"/>
  <c r="W42" i="13"/>
  <c r="H42" i="13"/>
  <c r="F42" i="13"/>
  <c r="BA40" i="13"/>
  <c r="AZ40" i="13"/>
  <c r="AY40" i="13"/>
  <c r="AX40" i="13"/>
  <c r="AW40" i="13"/>
  <c r="AV40" i="13"/>
  <c r="AU40" i="13"/>
  <c r="AT40" i="13"/>
  <c r="AS40" i="13"/>
  <c r="AR40" i="13"/>
  <c r="AQ40" i="13"/>
  <c r="AP40" i="13"/>
  <c r="AO40" i="13"/>
  <c r="AN40" i="13"/>
  <c r="AM40" i="13"/>
  <c r="AL40" i="13"/>
  <c r="AK40" i="13"/>
  <c r="AJ40" i="13"/>
  <c r="AI40" i="13"/>
  <c r="AH40" i="13"/>
  <c r="AG40" i="13"/>
  <c r="AF40" i="13"/>
  <c r="AE40" i="13"/>
  <c r="AD40" i="13"/>
  <c r="AC40" i="13"/>
  <c r="AB40" i="13"/>
  <c r="AA40" i="13"/>
  <c r="Z40" i="13"/>
  <c r="Y40" i="13"/>
  <c r="X40" i="13"/>
  <c r="W40" i="13"/>
  <c r="H40" i="13"/>
  <c r="F40" i="13"/>
  <c r="BA38" i="13"/>
  <c r="AZ38" i="13"/>
  <c r="AY38" i="13"/>
  <c r="AX38" i="13"/>
  <c r="AW38" i="13"/>
  <c r="AV38" i="13"/>
  <c r="AU38" i="13"/>
  <c r="AT38" i="13"/>
  <c r="AS38" i="13"/>
  <c r="AR38" i="13"/>
  <c r="AQ38" i="13"/>
  <c r="AP38" i="13"/>
  <c r="AO38" i="13"/>
  <c r="AN38" i="13"/>
  <c r="AM38" i="13"/>
  <c r="AL38" i="13"/>
  <c r="AK38" i="13"/>
  <c r="AJ38" i="13"/>
  <c r="AI38" i="13"/>
  <c r="AH38" i="13"/>
  <c r="AG38" i="13"/>
  <c r="AF38" i="13"/>
  <c r="AE38" i="13"/>
  <c r="AD38" i="13"/>
  <c r="AC38" i="13"/>
  <c r="AB38" i="13"/>
  <c r="AA38" i="13"/>
  <c r="Z38" i="13"/>
  <c r="Y38" i="13"/>
  <c r="X38" i="13"/>
  <c r="W38" i="13"/>
  <c r="H38" i="13"/>
  <c r="F38"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AD36" i="13"/>
  <c r="AC36" i="13"/>
  <c r="AB36" i="13"/>
  <c r="AA36" i="13"/>
  <c r="Z36" i="13"/>
  <c r="Y36" i="13"/>
  <c r="X36" i="13"/>
  <c r="W36" i="13"/>
  <c r="H36" i="13"/>
  <c r="F36"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AD34" i="13"/>
  <c r="AC34" i="13"/>
  <c r="AB34" i="13"/>
  <c r="AA34" i="13"/>
  <c r="Z34" i="13"/>
  <c r="Y34" i="13"/>
  <c r="X34" i="13"/>
  <c r="W34" i="13"/>
  <c r="H34" i="13"/>
  <c r="F34" i="13"/>
  <c r="BA32" i="13"/>
  <c r="AZ32" i="13"/>
  <c r="AY32" i="13"/>
  <c r="AX32" i="13"/>
  <c r="AW32" i="13"/>
  <c r="AV32" i="13"/>
  <c r="AU32" i="13"/>
  <c r="AT32" i="13"/>
  <c r="AS32" i="13"/>
  <c r="AR32" i="13"/>
  <c r="AQ32" i="13"/>
  <c r="AP32" i="13"/>
  <c r="AO32" i="13"/>
  <c r="AN32" i="13"/>
  <c r="AM32" i="13"/>
  <c r="AL32" i="13"/>
  <c r="AK32" i="13"/>
  <c r="AJ32" i="13"/>
  <c r="AI32" i="13"/>
  <c r="AH32" i="13"/>
  <c r="AG32" i="13"/>
  <c r="AF32" i="13"/>
  <c r="AE32" i="13"/>
  <c r="AD32" i="13"/>
  <c r="AC32" i="13"/>
  <c r="AB32" i="13"/>
  <c r="AA32" i="13"/>
  <c r="Z32" i="13"/>
  <c r="Y32" i="13"/>
  <c r="X32" i="13"/>
  <c r="W32" i="13"/>
  <c r="H32" i="13"/>
  <c r="F32" i="13"/>
  <c r="BA30" i="13"/>
  <c r="AZ30" i="13"/>
  <c r="AY30" i="13"/>
  <c r="AX30" i="13"/>
  <c r="AW30" i="13"/>
  <c r="AV30" i="13"/>
  <c r="AU30" i="13"/>
  <c r="AT30" i="13"/>
  <c r="AS30" i="13"/>
  <c r="AR30" i="13"/>
  <c r="AQ30" i="13"/>
  <c r="AP30" i="13"/>
  <c r="AO30" i="13"/>
  <c r="AN30" i="13"/>
  <c r="AM30" i="13"/>
  <c r="AL30" i="13"/>
  <c r="AK30" i="13"/>
  <c r="AJ30" i="13"/>
  <c r="AI30" i="13"/>
  <c r="AH30" i="13"/>
  <c r="AG30" i="13"/>
  <c r="AF30" i="13"/>
  <c r="AE30" i="13"/>
  <c r="AD30" i="13"/>
  <c r="AC30" i="13"/>
  <c r="AB30" i="13"/>
  <c r="AA30" i="13"/>
  <c r="Z30" i="13"/>
  <c r="Y30" i="13"/>
  <c r="X30" i="13"/>
  <c r="W30" i="13"/>
  <c r="H30" i="13"/>
  <c r="F30"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AD28" i="13"/>
  <c r="AC28" i="13"/>
  <c r="AB28" i="13"/>
  <c r="AA28" i="13"/>
  <c r="Z28" i="13"/>
  <c r="Y28" i="13"/>
  <c r="X28" i="13"/>
  <c r="W28" i="13"/>
  <c r="H28" i="13"/>
  <c r="F28" i="13"/>
  <c r="BA26" i="13"/>
  <c r="AZ26" i="13"/>
  <c r="AY26" i="13"/>
  <c r="AX26" i="13"/>
  <c r="AW26" i="13"/>
  <c r="AV26" i="13"/>
  <c r="AU26" i="13"/>
  <c r="AT26" i="13"/>
  <c r="AS26" i="13"/>
  <c r="AR26" i="13"/>
  <c r="AQ26" i="13"/>
  <c r="AP26" i="13"/>
  <c r="AO26" i="13"/>
  <c r="AN26" i="13"/>
  <c r="AM26" i="13"/>
  <c r="AL26" i="13"/>
  <c r="AK26" i="13"/>
  <c r="AJ26" i="13"/>
  <c r="AI26" i="13"/>
  <c r="AH26" i="13"/>
  <c r="AG26" i="13"/>
  <c r="AF26" i="13"/>
  <c r="AE26" i="13"/>
  <c r="AD26" i="13"/>
  <c r="AC26" i="13"/>
  <c r="AB26" i="13"/>
  <c r="AA26" i="13"/>
  <c r="Z26" i="13"/>
  <c r="Y26" i="13"/>
  <c r="X26" i="13"/>
  <c r="W26" i="13"/>
  <c r="H26" i="13"/>
  <c r="F26"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AD24" i="13"/>
  <c r="AC24" i="13"/>
  <c r="AB24" i="13"/>
  <c r="AA24" i="13"/>
  <c r="Z24" i="13"/>
  <c r="Y24" i="13"/>
  <c r="X24" i="13"/>
  <c r="W24" i="13"/>
  <c r="H24" i="13"/>
  <c r="F24" i="13"/>
  <c r="BA22" i="13"/>
  <c r="AZ22" i="13"/>
  <c r="AY22" i="13"/>
  <c r="AX22" i="13"/>
  <c r="AW22" i="13"/>
  <c r="AV22" i="13"/>
  <c r="AU22" i="13"/>
  <c r="AT22" i="13"/>
  <c r="AS22" i="13"/>
  <c r="AR22" i="13"/>
  <c r="AQ22" i="13"/>
  <c r="AP22" i="13"/>
  <c r="AO22" i="13"/>
  <c r="AN22" i="13"/>
  <c r="AM22" i="13"/>
  <c r="AL22" i="13"/>
  <c r="AK22" i="13"/>
  <c r="AJ22" i="13"/>
  <c r="AI22" i="13"/>
  <c r="AH22" i="13"/>
  <c r="AG22" i="13"/>
  <c r="AF22" i="13"/>
  <c r="AE22" i="13"/>
  <c r="AD22" i="13"/>
  <c r="AC22" i="13"/>
  <c r="AB22" i="13"/>
  <c r="AA22" i="13"/>
  <c r="Z22" i="13"/>
  <c r="Y22" i="13"/>
  <c r="X22" i="13"/>
  <c r="W22" i="13"/>
  <c r="H22" i="13"/>
  <c r="F22" i="13"/>
  <c r="BA20" i="13"/>
  <c r="AZ20" i="13"/>
  <c r="AY20" i="13"/>
  <c r="AX20" i="13"/>
  <c r="AW20" i="13"/>
  <c r="AV20" i="13"/>
  <c r="AU20" i="13"/>
  <c r="AT20" i="13"/>
  <c r="AS20" i="13"/>
  <c r="AR20" i="13"/>
  <c r="AQ20" i="13"/>
  <c r="AP20" i="13"/>
  <c r="AO20" i="13"/>
  <c r="AN20" i="13"/>
  <c r="AM20" i="13"/>
  <c r="AL20" i="13"/>
  <c r="AK20" i="13"/>
  <c r="AJ20" i="13"/>
  <c r="AI20" i="13"/>
  <c r="AH20" i="13"/>
  <c r="AG20" i="13"/>
  <c r="AF20" i="13"/>
  <c r="AE20" i="13"/>
  <c r="AD20" i="13"/>
  <c r="AC20" i="13"/>
  <c r="AB20" i="13"/>
  <c r="AA20" i="13"/>
  <c r="Z20" i="13"/>
  <c r="Y20" i="13"/>
  <c r="X20" i="13"/>
  <c r="W20" i="13"/>
  <c r="H20" i="13"/>
  <c r="F20" i="13"/>
  <c r="BA18" i="13"/>
  <c r="AZ18" i="13"/>
  <c r="AY18" i="13"/>
  <c r="AX18" i="13"/>
  <c r="AW18" i="13"/>
  <c r="AV18" i="13"/>
  <c r="AU18" i="13"/>
  <c r="AT18" i="13"/>
  <c r="AS18" i="13"/>
  <c r="AR18" i="13"/>
  <c r="AQ18" i="13"/>
  <c r="AP18" i="13"/>
  <c r="AO18" i="13"/>
  <c r="AN18" i="13"/>
  <c r="AM18" i="13"/>
  <c r="AL18" i="13"/>
  <c r="AK18" i="13"/>
  <c r="AJ18" i="13"/>
  <c r="AI18" i="13"/>
  <c r="AH18" i="13"/>
  <c r="AG18" i="13"/>
  <c r="AF18" i="13"/>
  <c r="AE18" i="13"/>
  <c r="AD18" i="13"/>
  <c r="AC18" i="13"/>
  <c r="AB18" i="13"/>
  <c r="AA18" i="13"/>
  <c r="Z18" i="13"/>
  <c r="Y18" i="13"/>
  <c r="X18" i="13"/>
  <c r="W18" i="13"/>
  <c r="H18" i="13"/>
  <c r="F18" i="13"/>
  <c r="O222" i="13" s="1"/>
  <c r="B17" i="13"/>
  <c r="B19" i="13" s="1"/>
  <c r="B21" i="13" s="1"/>
  <c r="B23" i="13" s="1"/>
  <c r="B25" i="13" s="1"/>
  <c r="B27" i="13" s="1"/>
  <c r="B29" i="13" s="1"/>
  <c r="B31" i="13" s="1"/>
  <c r="B33" i="13" s="1"/>
  <c r="B35" i="13" s="1"/>
  <c r="B37" i="13" s="1"/>
  <c r="B39" i="13" s="1"/>
  <c r="B41" i="13" s="1"/>
  <c r="B43" i="13" s="1"/>
  <c r="B45" i="13" s="1"/>
  <c r="B47" i="13" s="1"/>
  <c r="B49" i="13" s="1"/>
  <c r="B51" i="13" s="1"/>
  <c r="B53" i="13" s="1"/>
  <c r="B55" i="13" s="1"/>
  <c r="B57" i="13" s="1"/>
  <c r="B59" i="13" s="1"/>
  <c r="B61" i="13" s="1"/>
  <c r="B63" i="13" s="1"/>
  <c r="B65" i="13" s="1"/>
  <c r="B67" i="13" s="1"/>
  <c r="B69" i="13" s="1"/>
  <c r="B71" i="13" s="1"/>
  <c r="B73" i="13" s="1"/>
  <c r="B75" i="13" s="1"/>
  <c r="B77" i="13" s="1"/>
  <c r="B79" i="13" s="1"/>
  <c r="B81" i="13" s="1"/>
  <c r="B83" i="13" s="1"/>
  <c r="B85" i="13" s="1"/>
  <c r="B87" i="13" s="1"/>
  <c r="B89" i="13" s="1"/>
  <c r="B91" i="13" s="1"/>
  <c r="B93" i="13" s="1"/>
  <c r="B95" i="13" s="1"/>
  <c r="B97" i="13" s="1"/>
  <c r="B99" i="13" s="1"/>
  <c r="B101" i="13" s="1"/>
  <c r="B103" i="13" s="1"/>
  <c r="B105" i="13" s="1"/>
  <c r="B107" i="13" s="1"/>
  <c r="B109" i="13" s="1"/>
  <c r="B111" i="13" s="1"/>
  <c r="B113" i="13" s="1"/>
  <c r="B115" i="13" s="1"/>
  <c r="B117" i="13" s="1"/>
  <c r="B119" i="13" s="1"/>
  <c r="B121" i="13" s="1"/>
  <c r="B123" i="13" s="1"/>
  <c r="B125" i="13" s="1"/>
  <c r="B127" i="13" s="1"/>
  <c r="B129" i="13" s="1"/>
  <c r="B131" i="13" s="1"/>
  <c r="B133" i="13" s="1"/>
  <c r="B135" i="13" s="1"/>
  <c r="B137" i="13" s="1"/>
  <c r="B139" i="13" s="1"/>
  <c r="B141" i="13" s="1"/>
  <c r="B143" i="13" s="1"/>
  <c r="B145" i="13" s="1"/>
  <c r="B147" i="13" s="1"/>
  <c r="B149" i="13" s="1"/>
  <c r="B151" i="13" s="1"/>
  <c r="B153" i="13" s="1"/>
  <c r="B155" i="13" s="1"/>
  <c r="B157" i="13" s="1"/>
  <c r="B159" i="13" s="1"/>
  <c r="B161" i="13" s="1"/>
  <c r="B163" i="13" s="1"/>
  <c r="B165" i="13" s="1"/>
  <c r="B167" i="13" s="1"/>
  <c r="B169" i="13" s="1"/>
  <c r="B171" i="13" s="1"/>
  <c r="B173" i="13" s="1"/>
  <c r="B175" i="13" s="1"/>
  <c r="B177" i="13" s="1"/>
  <c r="B179" i="13" s="1"/>
  <c r="B181" i="13" s="1"/>
  <c r="B183" i="13" s="1"/>
  <c r="B185" i="13" s="1"/>
  <c r="B187" i="13" s="1"/>
  <c r="B189" i="13" s="1"/>
  <c r="B191" i="13" s="1"/>
  <c r="B193" i="13" s="1"/>
  <c r="B195" i="13" s="1"/>
  <c r="B197" i="13" s="1"/>
  <c r="B199" i="13" s="1"/>
  <c r="B201" i="13" s="1"/>
  <c r="B203" i="13" s="1"/>
  <c r="B205" i="13" s="1"/>
  <c r="B207" i="13" s="1"/>
  <c r="B209" i="13" s="1"/>
  <c r="B211" i="13" s="1"/>
  <c r="B213" i="13" s="1"/>
  <c r="B215" i="13" s="1"/>
  <c r="BA14" i="13"/>
  <c r="BA15" i="13" s="1"/>
  <c r="BA16" i="13" s="1"/>
  <c r="AZ14" i="13"/>
  <c r="AZ15" i="13" s="1"/>
  <c r="AZ16" i="13" s="1"/>
  <c r="AY14" i="13"/>
  <c r="AY15" i="13" s="1"/>
  <c r="AY16" i="13" s="1"/>
  <c r="BB12" i="13"/>
  <c r="AF2" i="13"/>
  <c r="AU15" i="13" s="1"/>
  <c r="AU16" i="13" s="1"/>
  <c r="D47" i="12"/>
  <c r="L46" i="12"/>
  <c r="L47" i="12" s="1"/>
  <c r="L45" i="12"/>
  <c r="D44" i="12"/>
  <c r="L43" i="12"/>
  <c r="L42" i="12"/>
  <c r="L44" i="12" s="1"/>
  <c r="L41" i="12"/>
  <c r="D41" i="12"/>
  <c r="L40" i="12"/>
  <c r="L39" i="12"/>
  <c r="D38" i="12"/>
  <c r="D37" i="12"/>
  <c r="D36" i="12"/>
  <c r="D35" i="12"/>
  <c r="D34" i="12"/>
  <c r="D33" i="12"/>
  <c r="D32" i="12"/>
  <c r="D31" i="12"/>
  <c r="D30" i="12"/>
  <c r="D29" i="12"/>
  <c r="D28" i="12"/>
  <c r="D27" i="12"/>
  <c r="D26" i="12"/>
  <c r="D25" i="12"/>
  <c r="D24" i="12"/>
  <c r="D23" i="12"/>
  <c r="L22" i="12"/>
  <c r="D22" i="12"/>
  <c r="L21" i="12"/>
  <c r="D21" i="12"/>
  <c r="L20" i="12"/>
  <c r="D20" i="12"/>
  <c r="L19" i="12"/>
  <c r="D19" i="12"/>
  <c r="L18" i="12"/>
  <c r="D18" i="12"/>
  <c r="L17" i="12"/>
  <c r="D17" i="12"/>
  <c r="L16" i="12"/>
  <c r="D16" i="12"/>
  <c r="L15" i="12"/>
  <c r="D15" i="12"/>
  <c r="L14" i="12"/>
  <c r="AT70" i="11" s="1"/>
  <c r="D14" i="12"/>
  <c r="L13" i="12"/>
  <c r="AI66" i="11" s="1"/>
  <c r="D13" i="12"/>
  <c r="L12" i="12"/>
  <c r="D12" i="12"/>
  <c r="L11" i="12"/>
  <c r="D11" i="12"/>
  <c r="L10" i="12"/>
  <c r="W30" i="11" s="1"/>
  <c r="D10" i="12"/>
  <c r="L9" i="12"/>
  <c r="D9" i="12"/>
  <c r="L8" i="12"/>
  <c r="D8" i="12"/>
  <c r="L7" i="12"/>
  <c r="D7" i="12"/>
  <c r="L6" i="12"/>
  <c r="Z72" i="11" s="1"/>
  <c r="D6" i="12"/>
  <c r="AA96" i="11"/>
  <c r="P91" i="11"/>
  <c r="P90" i="11"/>
  <c r="K90" i="11"/>
  <c r="AH88" i="11"/>
  <c r="AF91" i="11" s="1"/>
  <c r="AM86" i="11"/>
  <c r="AJ86" i="11"/>
  <c r="AH86" i="11"/>
  <c r="W86" i="11"/>
  <c r="K96" i="11" s="1"/>
  <c r="U96" i="11" s="1"/>
  <c r="AQ82" i="11" s="1"/>
  <c r="T86" i="11"/>
  <c r="K91" i="11" s="1"/>
  <c r="U91" i="11" s="1"/>
  <c r="P96" i="11" s="1"/>
  <c r="R86" i="11"/>
  <c r="BA76" i="11"/>
  <c r="AZ76" i="11"/>
  <c r="AY76" i="11"/>
  <c r="AX76" i="11"/>
  <c r="AW76" i="11"/>
  <c r="AV76" i="11"/>
  <c r="AU76" i="11"/>
  <c r="AT76" i="11"/>
  <c r="AS76" i="11"/>
  <c r="AR76" i="11"/>
  <c r="AQ76" i="11"/>
  <c r="AP76" i="11"/>
  <c r="AO76" i="11"/>
  <c r="AN76" i="11"/>
  <c r="AM76" i="11"/>
  <c r="AL76" i="11"/>
  <c r="AK76" i="11"/>
  <c r="AJ76" i="11"/>
  <c r="AI76" i="11"/>
  <c r="AH76" i="11"/>
  <c r="AG76" i="11"/>
  <c r="AF76" i="11"/>
  <c r="AE76" i="11"/>
  <c r="AD76" i="11"/>
  <c r="AC76" i="11"/>
  <c r="AB76" i="11"/>
  <c r="AA76" i="11"/>
  <c r="Z76" i="11"/>
  <c r="Y76" i="11"/>
  <c r="X76" i="11"/>
  <c r="W76" i="11"/>
  <c r="H76" i="11"/>
  <c r="F76" i="11"/>
  <c r="BA74" i="11"/>
  <c r="AZ74" i="11"/>
  <c r="AY74" i="11"/>
  <c r="AX74" i="11"/>
  <c r="AV74" i="11"/>
  <c r="AU74" i="11"/>
  <c r="AT74" i="11"/>
  <c r="AS74" i="11"/>
  <c r="AR74" i="11"/>
  <c r="AQ74" i="11"/>
  <c r="AP74" i="11"/>
  <c r="AO74" i="11"/>
  <c r="AN74" i="11"/>
  <c r="AM74" i="11"/>
  <c r="AL74" i="11"/>
  <c r="AK74" i="11"/>
  <c r="AJ74" i="11"/>
  <c r="AI74" i="11"/>
  <c r="AH74" i="11"/>
  <c r="AG74" i="11"/>
  <c r="AF74" i="11"/>
  <c r="AE74" i="11"/>
  <c r="AD74" i="11"/>
  <c r="AC74" i="11"/>
  <c r="AB74" i="11"/>
  <c r="AA74" i="11"/>
  <c r="Z74" i="11"/>
  <c r="Y74" i="11"/>
  <c r="X74" i="11"/>
  <c r="W74" i="11"/>
  <c r="H74" i="11"/>
  <c r="F74" i="11"/>
  <c r="BA72" i="11"/>
  <c r="AZ72" i="11"/>
  <c r="AY72" i="11"/>
  <c r="AX72" i="11"/>
  <c r="AW72" i="11"/>
  <c r="AV72" i="11"/>
  <c r="AT72" i="11"/>
  <c r="AS72" i="11"/>
  <c r="AR72" i="11"/>
  <c r="AQ72" i="11"/>
  <c r="AP72" i="11"/>
  <c r="AO72" i="11"/>
  <c r="AN72" i="11"/>
  <c r="AM72" i="11"/>
  <c r="AK72" i="11"/>
  <c r="AJ72" i="11"/>
  <c r="AI72" i="11"/>
  <c r="AH72" i="11"/>
  <c r="AG72" i="11"/>
  <c r="AF72" i="11"/>
  <c r="AE72" i="11"/>
  <c r="AD72" i="11"/>
  <c r="AC72" i="11"/>
  <c r="AB72" i="11"/>
  <c r="AA72" i="11"/>
  <c r="Y72" i="11"/>
  <c r="X72" i="11"/>
  <c r="W72" i="11"/>
  <c r="H72" i="11"/>
  <c r="F72" i="11"/>
  <c r="BA70" i="11"/>
  <c r="AZ70" i="11"/>
  <c r="AY70" i="11"/>
  <c r="AX70" i="11"/>
  <c r="AW70" i="11"/>
  <c r="AV70" i="11"/>
  <c r="AU70" i="11"/>
  <c r="AS70" i="11"/>
  <c r="AR70" i="11"/>
  <c r="AQ70" i="11"/>
  <c r="AP70" i="11"/>
  <c r="AO70" i="11"/>
  <c r="AN70" i="11"/>
  <c r="AM70" i="11"/>
  <c r="AJ70" i="11"/>
  <c r="AI70" i="11"/>
  <c r="AF70" i="11"/>
  <c r="AE70" i="11"/>
  <c r="AB70" i="11"/>
  <c r="AA70" i="11"/>
  <c r="Z70" i="11"/>
  <c r="X70" i="11"/>
  <c r="W70" i="11"/>
  <c r="H70" i="11"/>
  <c r="F70" i="11"/>
  <c r="BA68" i="11"/>
  <c r="AZ68" i="11"/>
  <c r="AY68" i="11"/>
  <c r="AW68" i="11"/>
  <c r="AV68" i="11"/>
  <c r="AU68" i="11"/>
  <c r="AR68" i="11"/>
  <c r="AQ68" i="11"/>
  <c r="AN68" i="11"/>
  <c r="AM68" i="11"/>
  <c r="AL68" i="11"/>
  <c r="AJ68" i="11"/>
  <c r="AI68" i="11"/>
  <c r="AH68" i="11"/>
  <c r="AG68" i="11"/>
  <c r="AF68" i="11"/>
  <c r="AE68" i="11"/>
  <c r="AD68" i="11"/>
  <c r="AB68" i="11"/>
  <c r="AA68" i="11"/>
  <c r="Z68" i="11"/>
  <c r="Y68" i="11"/>
  <c r="X68" i="11"/>
  <c r="W68" i="11"/>
  <c r="H68" i="11"/>
  <c r="F68" i="11"/>
  <c r="BA66" i="11"/>
  <c r="AZ66" i="11"/>
  <c r="AY66" i="11"/>
  <c r="AX66" i="11"/>
  <c r="AW66" i="11"/>
  <c r="AV66" i="11"/>
  <c r="AU66" i="11"/>
  <c r="AQ66" i="11"/>
  <c r="AP66" i="11"/>
  <c r="AO66" i="11"/>
  <c r="AN66" i="11"/>
  <c r="AM66" i="11"/>
  <c r="AJ66" i="11"/>
  <c r="AH66" i="11"/>
  <c r="AG66" i="11"/>
  <c r="AF66" i="11"/>
  <c r="AE66" i="11"/>
  <c r="AB66" i="11"/>
  <c r="Z66" i="11"/>
  <c r="Y66" i="11"/>
  <c r="X66" i="11"/>
  <c r="W66" i="11"/>
  <c r="H66" i="11"/>
  <c r="F66" i="11"/>
  <c r="BA64" i="11"/>
  <c r="AZ64" i="11"/>
  <c r="AY64" i="11"/>
  <c r="AX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H64" i="11"/>
  <c r="F64" i="11"/>
  <c r="BA62" i="11"/>
  <c r="AZ62" i="11"/>
  <c r="AY62" i="11"/>
  <c r="AX62" i="11"/>
  <c r="AW62" i="11"/>
  <c r="AV62" i="11"/>
  <c r="AU62" i="11"/>
  <c r="AT62" i="11"/>
  <c r="AS62" i="11"/>
  <c r="AR62" i="11"/>
  <c r="AP62" i="11"/>
  <c r="AO62" i="11"/>
  <c r="AN62" i="11"/>
  <c r="AM62" i="11"/>
  <c r="AL62" i="11"/>
  <c r="AK62" i="11"/>
  <c r="AJ62" i="11"/>
  <c r="AG62" i="11"/>
  <c r="AF62" i="11"/>
  <c r="AE62" i="11"/>
  <c r="AD62" i="11"/>
  <c r="AC62" i="11"/>
  <c r="AB62" i="11"/>
  <c r="AA62" i="11"/>
  <c r="Y62" i="11"/>
  <c r="X62" i="11"/>
  <c r="W62" i="11"/>
  <c r="H62" i="11"/>
  <c r="F62" i="11"/>
  <c r="BA60" i="11"/>
  <c r="AZ60" i="11"/>
  <c r="AY60" i="11"/>
  <c r="AW60" i="11"/>
  <c r="AV60" i="11"/>
  <c r="AU60" i="11"/>
  <c r="AT60" i="11"/>
  <c r="AS60" i="11"/>
  <c r="AR60" i="11"/>
  <c r="AQ60" i="11"/>
  <c r="AO60" i="11"/>
  <c r="AN60" i="11"/>
  <c r="AM60" i="11"/>
  <c r="AL60" i="11"/>
  <c r="AK60" i="11"/>
  <c r="AJ60" i="11"/>
  <c r="AI60" i="11"/>
  <c r="AG60" i="11"/>
  <c r="AF60" i="11"/>
  <c r="AE60" i="11"/>
  <c r="AC60" i="11"/>
  <c r="AB60" i="11"/>
  <c r="AA60" i="11"/>
  <c r="Y60" i="11"/>
  <c r="X60" i="11"/>
  <c r="W60" i="11"/>
  <c r="H60" i="11"/>
  <c r="F60" i="11"/>
  <c r="BA58" i="11"/>
  <c r="AZ58" i="11"/>
  <c r="AY58" i="11"/>
  <c r="AX58" i="11"/>
  <c r="AW58" i="11"/>
  <c r="AV58" i="11"/>
  <c r="AU58" i="11"/>
  <c r="AS58" i="11"/>
  <c r="AR58" i="11"/>
  <c r="AQ58" i="11"/>
  <c r="AP58" i="11"/>
  <c r="AM58" i="11"/>
  <c r="AK58" i="11"/>
  <c r="AJ58" i="11"/>
  <c r="AI58" i="11"/>
  <c r="AH58" i="11"/>
  <c r="AG58" i="11"/>
  <c r="AF58" i="11"/>
  <c r="AE58" i="11"/>
  <c r="AD58" i="11"/>
  <c r="AC58" i="11"/>
  <c r="AB58" i="11"/>
  <c r="AA58" i="11"/>
  <c r="Z58" i="11"/>
  <c r="X58" i="11"/>
  <c r="W58" i="11"/>
  <c r="H58" i="11"/>
  <c r="F58" i="11"/>
  <c r="BA56" i="11"/>
  <c r="AZ56" i="11"/>
  <c r="AY56" i="11"/>
  <c r="AW56" i="11"/>
  <c r="AU56" i="11"/>
  <c r="AT56" i="11"/>
  <c r="AS56" i="11"/>
  <c r="AR56" i="11"/>
  <c r="AQ56" i="11"/>
  <c r="AO56" i="11"/>
  <c r="AN56" i="11"/>
  <c r="AM56" i="11"/>
  <c r="AL56" i="11"/>
  <c r="AK56" i="11"/>
  <c r="AJ56" i="11"/>
  <c r="AI56" i="11"/>
  <c r="AG56" i="11"/>
  <c r="AF56" i="11"/>
  <c r="AE56" i="11"/>
  <c r="AD56" i="11"/>
  <c r="AC56" i="11"/>
  <c r="AB56" i="11"/>
  <c r="AA56" i="11"/>
  <c r="Y56" i="11"/>
  <c r="H56" i="11"/>
  <c r="F56" i="11"/>
  <c r="BA54" i="11"/>
  <c r="AZ54" i="11"/>
  <c r="AY54" i="11"/>
  <c r="AX54" i="11"/>
  <c r="AW54" i="11"/>
  <c r="AV54" i="11"/>
  <c r="AU54" i="11"/>
  <c r="AT54" i="11"/>
  <c r="AS54" i="11"/>
  <c r="AR54" i="11"/>
  <c r="AQ54" i="11"/>
  <c r="AP54" i="11"/>
  <c r="AO54" i="11"/>
  <c r="AN54" i="11"/>
  <c r="AM54" i="11"/>
  <c r="AL54" i="11"/>
  <c r="AK54" i="11"/>
  <c r="AJ54" i="11"/>
  <c r="AI54" i="11"/>
  <c r="AH54" i="11"/>
  <c r="AG54" i="11"/>
  <c r="AF54" i="11"/>
  <c r="AE54" i="11"/>
  <c r="AD54" i="11"/>
  <c r="AC54" i="11"/>
  <c r="AB54" i="11"/>
  <c r="AA54" i="11"/>
  <c r="Z54" i="11"/>
  <c r="Y54" i="11"/>
  <c r="X54" i="11"/>
  <c r="W54" i="11"/>
  <c r="H54" i="11"/>
  <c r="F54" i="11"/>
  <c r="BA52" i="11"/>
  <c r="AZ52" i="11"/>
  <c r="AY52" i="11"/>
  <c r="AX52" i="11"/>
  <c r="AW52" i="11"/>
  <c r="AV52" i="11"/>
  <c r="AU52" i="11"/>
  <c r="AT52" i="11"/>
  <c r="AS52" i="11"/>
  <c r="AR52" i="11"/>
  <c r="AQ52" i="11"/>
  <c r="AP52" i="11"/>
  <c r="AO52" i="11"/>
  <c r="AN52" i="11"/>
  <c r="AL52" i="11"/>
  <c r="AK52" i="11"/>
  <c r="AJ52" i="11"/>
  <c r="AI52" i="11"/>
  <c r="AH52" i="11"/>
  <c r="AG52" i="11"/>
  <c r="AF52" i="11"/>
  <c r="AE52" i="11"/>
  <c r="AC52" i="11"/>
  <c r="AB52" i="11"/>
  <c r="AA52" i="11"/>
  <c r="Y52" i="11"/>
  <c r="X52" i="11"/>
  <c r="W52" i="11"/>
  <c r="H52" i="11"/>
  <c r="F52" i="11"/>
  <c r="BA50" i="11"/>
  <c r="AZ50" i="11"/>
  <c r="AY50" i="11"/>
  <c r="AX50" i="11"/>
  <c r="AW50" i="11"/>
  <c r="AV50" i="11"/>
  <c r="AU50" i="11"/>
  <c r="AS50" i="11"/>
  <c r="AR50" i="11"/>
  <c r="AQ50" i="11"/>
  <c r="AP50" i="11"/>
  <c r="AO50" i="11"/>
  <c r="AN50" i="11"/>
  <c r="AM50" i="11"/>
  <c r="AK50" i="11"/>
  <c r="AJ50" i="11"/>
  <c r="AI50" i="11"/>
  <c r="AG50" i="11"/>
  <c r="AF50" i="11"/>
  <c r="AE50" i="11"/>
  <c r="AC50" i="11"/>
  <c r="AB50" i="11"/>
  <c r="AA50" i="11"/>
  <c r="Z50" i="11"/>
  <c r="Y50" i="11"/>
  <c r="X50" i="11"/>
  <c r="W50" i="11"/>
  <c r="H50" i="11"/>
  <c r="F50" i="11"/>
  <c r="BA48" i="11"/>
  <c r="AZ48" i="11"/>
  <c r="AY48" i="11"/>
  <c r="AW48" i="11"/>
  <c r="AV48" i="11"/>
  <c r="AU48" i="11"/>
  <c r="AS48" i="11"/>
  <c r="AR48" i="11"/>
  <c r="AQ48" i="11"/>
  <c r="AO48" i="11"/>
  <c r="AN48" i="11"/>
  <c r="AM48" i="11"/>
  <c r="AL48" i="11"/>
  <c r="AJ48" i="11"/>
  <c r="AI48" i="11"/>
  <c r="AH48" i="11"/>
  <c r="AG48" i="11"/>
  <c r="AF48" i="11"/>
  <c r="AE48" i="11"/>
  <c r="AD48" i="11"/>
  <c r="AC48" i="11"/>
  <c r="AB48" i="11"/>
  <c r="AA48" i="11"/>
  <c r="Z48" i="11"/>
  <c r="Y48" i="11"/>
  <c r="X48" i="11"/>
  <c r="W48" i="11"/>
  <c r="H48" i="11"/>
  <c r="F48" i="11"/>
  <c r="BA46" i="11"/>
  <c r="AZ46" i="11"/>
  <c r="AY46" i="11"/>
  <c r="AX46" i="11"/>
  <c r="AW46" i="11"/>
  <c r="AV46" i="11"/>
  <c r="AU46" i="11"/>
  <c r="AS46" i="11"/>
  <c r="AQ46" i="11"/>
  <c r="AP46" i="11"/>
  <c r="AO46" i="11"/>
  <c r="AN46" i="11"/>
  <c r="AM46" i="11"/>
  <c r="AK46" i="11"/>
  <c r="AJ46" i="11"/>
  <c r="AI46" i="11"/>
  <c r="AH46" i="11"/>
  <c r="AG46" i="11"/>
  <c r="AF46" i="11"/>
  <c r="AE46" i="11"/>
  <c r="AC46" i="11"/>
  <c r="AA46" i="11"/>
  <c r="Z46" i="11"/>
  <c r="Y46" i="11"/>
  <c r="X46" i="11"/>
  <c r="W46" i="11"/>
  <c r="H46" i="11"/>
  <c r="F46"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H44" i="11"/>
  <c r="F44" i="11"/>
  <c r="BA42" i="11"/>
  <c r="AZ42" i="11"/>
  <c r="AY42" i="11"/>
  <c r="AX42" i="11"/>
  <c r="AW42" i="11"/>
  <c r="AV42" i="11"/>
  <c r="AU42" i="11"/>
  <c r="AT42" i="11"/>
  <c r="AS42" i="11"/>
  <c r="AR42" i="11"/>
  <c r="AP42" i="11"/>
  <c r="AO42" i="11"/>
  <c r="AN42" i="11"/>
  <c r="AM42" i="11"/>
  <c r="AL42" i="11"/>
  <c r="AK42" i="11"/>
  <c r="AJ42" i="11"/>
  <c r="AI42" i="11"/>
  <c r="AH42" i="11"/>
  <c r="AG42" i="11"/>
  <c r="AF42" i="11"/>
  <c r="AE42" i="11"/>
  <c r="AD42" i="11"/>
  <c r="AC42" i="11"/>
  <c r="AB42" i="11"/>
  <c r="Z42" i="11"/>
  <c r="Y42" i="11"/>
  <c r="X42" i="11"/>
  <c r="W42" i="11"/>
  <c r="H42" i="11"/>
  <c r="F42" i="11"/>
  <c r="BA40" i="11"/>
  <c r="AZ40" i="11"/>
  <c r="AY40" i="11"/>
  <c r="AW40" i="11"/>
  <c r="AV40" i="11"/>
  <c r="AU40" i="11"/>
  <c r="AT40" i="11"/>
  <c r="AS40" i="11"/>
  <c r="AR40" i="11"/>
  <c r="AQ40" i="11"/>
  <c r="AO40" i="11"/>
  <c r="AN40" i="11"/>
  <c r="AM40" i="11"/>
  <c r="AL40" i="11"/>
  <c r="AK40" i="11"/>
  <c r="AJ40" i="11"/>
  <c r="AI40" i="11"/>
  <c r="AG40" i="11"/>
  <c r="AF40" i="11"/>
  <c r="AE40" i="11"/>
  <c r="AC40" i="11"/>
  <c r="AB40" i="11"/>
  <c r="AA40" i="11"/>
  <c r="Y40" i="11"/>
  <c r="X40" i="11"/>
  <c r="W40" i="11"/>
  <c r="H40" i="11"/>
  <c r="F40"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X38" i="11"/>
  <c r="W38" i="11"/>
  <c r="H38" i="11"/>
  <c r="F38" i="11"/>
  <c r="BA36" i="11"/>
  <c r="AZ36" i="11"/>
  <c r="AY36" i="11"/>
  <c r="AX36" i="11"/>
  <c r="AW36" i="11"/>
  <c r="AV36" i="11"/>
  <c r="AU36" i="11"/>
  <c r="AT36" i="11"/>
  <c r="AS36" i="11"/>
  <c r="AR36" i="11"/>
  <c r="AQ36" i="11"/>
  <c r="AP36" i="11"/>
  <c r="AO36" i="11"/>
  <c r="AM36" i="11"/>
  <c r="AL36" i="11"/>
  <c r="AK36" i="11"/>
  <c r="AJ36" i="11"/>
  <c r="AI36" i="11"/>
  <c r="AH36" i="11"/>
  <c r="AG36" i="11"/>
  <c r="AE36" i="11"/>
  <c r="AD36" i="11"/>
  <c r="AC36" i="11"/>
  <c r="AB36" i="11"/>
  <c r="AA36" i="11"/>
  <c r="Z36" i="11"/>
  <c r="Y36" i="11"/>
  <c r="X36" i="11"/>
  <c r="W36" i="11"/>
  <c r="H36" i="11"/>
  <c r="F36" i="11"/>
  <c r="BA34" i="11"/>
  <c r="AZ34"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H34" i="11"/>
  <c r="F34" i="11"/>
  <c r="BA32" i="11"/>
  <c r="AZ32"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H32" i="11"/>
  <c r="F32" i="11"/>
  <c r="BA30" i="11"/>
  <c r="AZ30" i="11"/>
  <c r="AY30" i="11"/>
  <c r="AV30" i="11"/>
  <c r="AU30" i="11"/>
  <c r="AT30" i="11"/>
  <c r="AS30" i="11"/>
  <c r="AQ30" i="11"/>
  <c r="AP30" i="11"/>
  <c r="AO30" i="11"/>
  <c r="AN30" i="11"/>
  <c r="AH30" i="11"/>
  <c r="AG30" i="11"/>
  <c r="AB30" i="11"/>
  <c r="AA30" i="11"/>
  <c r="Z30" i="11"/>
  <c r="Y30" i="11"/>
  <c r="X30" i="11"/>
  <c r="H30" i="11"/>
  <c r="F30"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W28" i="11"/>
  <c r="H28" i="11"/>
  <c r="F28" i="11"/>
  <c r="BA26" i="11"/>
  <c r="AZ26"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H26" i="11"/>
  <c r="F26"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D24" i="11"/>
  <c r="AC24" i="11"/>
  <c r="AB24" i="11"/>
  <c r="AA24" i="11"/>
  <c r="Z24" i="11"/>
  <c r="Y24" i="11"/>
  <c r="X24" i="11"/>
  <c r="W24" i="11"/>
  <c r="H24" i="11"/>
  <c r="F24" i="11"/>
  <c r="BA22" i="11"/>
  <c r="AZ22" i="11"/>
  <c r="AY22" i="11"/>
  <c r="AX22" i="11"/>
  <c r="AW22" i="11"/>
  <c r="AV22" i="11"/>
  <c r="AU22" i="11"/>
  <c r="AT22" i="11"/>
  <c r="AS22" i="11"/>
  <c r="AR22" i="11"/>
  <c r="AQ22" i="11"/>
  <c r="AP22" i="11"/>
  <c r="AO22" i="11"/>
  <c r="AN22" i="11"/>
  <c r="AM22" i="11"/>
  <c r="AL22" i="11"/>
  <c r="AK22" i="11"/>
  <c r="AJ22" i="11"/>
  <c r="AI22" i="11"/>
  <c r="AH22" i="11"/>
  <c r="AG22" i="11"/>
  <c r="AF22" i="11"/>
  <c r="AE22" i="11"/>
  <c r="AD22" i="11"/>
  <c r="AC22" i="11"/>
  <c r="AB22" i="11"/>
  <c r="AA22" i="11"/>
  <c r="Z22" i="11"/>
  <c r="Y22" i="11"/>
  <c r="X22" i="11"/>
  <c r="W22" i="11"/>
  <c r="H22" i="11"/>
  <c r="F22" i="11"/>
  <c r="BA20" i="11"/>
  <c r="AZ20" i="11"/>
  <c r="AY20" i="11"/>
  <c r="AX20" i="11"/>
  <c r="AW20" i="11"/>
  <c r="AV20" i="11"/>
  <c r="AU20" i="11"/>
  <c r="AT20" i="11"/>
  <c r="AS20" i="11"/>
  <c r="AR20" i="11"/>
  <c r="AQ20" i="11"/>
  <c r="AP20" i="11"/>
  <c r="AO20" i="11"/>
  <c r="AN20" i="11"/>
  <c r="AM20" i="11"/>
  <c r="AL20" i="11"/>
  <c r="AK20" i="11"/>
  <c r="AJ20" i="11"/>
  <c r="AI20" i="11"/>
  <c r="AH20" i="11"/>
  <c r="AG20" i="11"/>
  <c r="AF20" i="11"/>
  <c r="AE20" i="11"/>
  <c r="AD20" i="11"/>
  <c r="AC20" i="11"/>
  <c r="AB20" i="11"/>
  <c r="AA20" i="11"/>
  <c r="Z20" i="11"/>
  <c r="Y20" i="11"/>
  <c r="X20" i="11"/>
  <c r="W20" i="11"/>
  <c r="H20" i="11"/>
  <c r="F20" i="11"/>
  <c r="BA18" i="11"/>
  <c r="AZ18" i="11"/>
  <c r="AY18" i="11"/>
  <c r="AX18" i="11"/>
  <c r="AW18" i="11"/>
  <c r="AV18" i="11"/>
  <c r="AU18" i="11"/>
  <c r="AT18" i="11"/>
  <c r="AS18" i="11"/>
  <c r="AR18" i="11"/>
  <c r="AQ18" i="11"/>
  <c r="AP18" i="11"/>
  <c r="AO18" i="11"/>
  <c r="AN18" i="11"/>
  <c r="AM18" i="11"/>
  <c r="AL18" i="11"/>
  <c r="AK18" i="11"/>
  <c r="AJ18" i="11"/>
  <c r="AI18" i="11"/>
  <c r="AH18" i="11"/>
  <c r="AG18" i="11"/>
  <c r="AF18" i="11"/>
  <c r="AE18" i="11"/>
  <c r="AD18" i="11"/>
  <c r="AC18" i="11"/>
  <c r="AB18" i="11"/>
  <c r="AA18" i="11"/>
  <c r="Z18" i="11"/>
  <c r="Y18" i="11"/>
  <c r="X18" i="11"/>
  <c r="W18" i="11"/>
  <c r="H18" i="11"/>
  <c r="F18" i="11"/>
  <c r="AE85" i="11" s="1"/>
  <c r="B17" i="11"/>
  <c r="B19" i="11" s="1"/>
  <c r="B21" i="11" s="1"/>
  <c r="B23" i="11" s="1"/>
  <c r="B25" i="11" s="1"/>
  <c r="B27" i="11" s="1"/>
  <c r="B29" i="11" s="1"/>
  <c r="B31" i="11" s="1"/>
  <c r="B33" i="11" s="1"/>
  <c r="B35" i="11" s="1"/>
  <c r="B37" i="11" s="1"/>
  <c r="B39" i="11" s="1"/>
  <c r="B41" i="11" s="1"/>
  <c r="B43" i="11" s="1"/>
  <c r="B45" i="11" s="1"/>
  <c r="B47" i="11" s="1"/>
  <c r="B49" i="11" s="1"/>
  <c r="B51" i="11" s="1"/>
  <c r="B53" i="11" s="1"/>
  <c r="B55" i="11" s="1"/>
  <c r="B57" i="11" s="1"/>
  <c r="B59" i="11" s="1"/>
  <c r="B61" i="11" s="1"/>
  <c r="B63" i="11" s="1"/>
  <c r="B65" i="11" s="1"/>
  <c r="B67" i="11" s="1"/>
  <c r="B69" i="11" s="1"/>
  <c r="B71" i="11" s="1"/>
  <c r="B73" i="11" s="1"/>
  <c r="B75" i="11" s="1"/>
  <c r="BA14" i="11"/>
  <c r="BA15" i="11" s="1"/>
  <c r="BA16" i="11" s="1"/>
  <c r="AZ14" i="11"/>
  <c r="AZ15" i="11" s="1"/>
  <c r="AZ16" i="11" s="1"/>
  <c r="AY14" i="11"/>
  <c r="AY15" i="11" s="1"/>
  <c r="AY16" i="11" s="1"/>
  <c r="BB12" i="11"/>
  <c r="AF2" i="11"/>
  <c r="AR15" i="11" s="1"/>
  <c r="AR16" i="11" s="1"/>
  <c r="BB28" i="13" l="1"/>
  <c r="BD28" i="13" s="1"/>
  <c r="BB52" i="13"/>
  <c r="BD52" i="13" s="1"/>
  <c r="BB126" i="13"/>
  <c r="BD126" i="13" s="1"/>
  <c r="BB196" i="13"/>
  <c r="BD196" i="13" s="1"/>
  <c r="BB40" i="13"/>
  <c r="BD40" i="13" s="1"/>
  <c r="BB64" i="13"/>
  <c r="BD64" i="13" s="1"/>
  <c r="BB114" i="13"/>
  <c r="BD114" i="13" s="1"/>
  <c r="BB138" i="13"/>
  <c r="BD138" i="13" s="1"/>
  <c r="BB88" i="13"/>
  <c r="BD88" i="13" s="1"/>
  <c r="X28" i="11"/>
  <c r="AR30" i="11"/>
  <c r="AM52" i="11"/>
  <c r="AV56" i="11"/>
  <c r="AU72" i="11"/>
  <c r="BB76" i="13"/>
  <c r="BD76" i="13" s="1"/>
  <c r="BB100" i="13"/>
  <c r="BD100" i="13" s="1"/>
  <c r="BB160" i="13"/>
  <c r="BD160" i="13" s="1"/>
  <c r="BB172" i="13"/>
  <c r="BD172" i="13" s="1"/>
  <c r="BB90" i="13"/>
  <c r="BD90" i="13" s="1"/>
  <c r="BB28" i="11"/>
  <c r="BD28" i="11" s="1"/>
  <c r="BB26" i="13"/>
  <c r="BD26" i="13" s="1"/>
  <c r="BB38" i="13"/>
  <c r="BD38" i="13" s="1"/>
  <c r="BB50" i="13"/>
  <c r="BD50" i="13" s="1"/>
  <c r="BB62" i="13"/>
  <c r="BD62" i="13" s="1"/>
  <c r="BB112" i="13"/>
  <c r="BD112" i="13" s="1"/>
  <c r="BB124" i="13"/>
  <c r="BD124" i="13" s="1"/>
  <c r="BB136" i="13"/>
  <c r="BD136" i="13" s="1"/>
  <c r="BB148" i="13"/>
  <c r="BD148" i="13" s="1"/>
  <c r="BB194" i="13"/>
  <c r="BD194" i="13" s="1"/>
  <c r="BB86" i="13"/>
  <c r="BD86" i="13" s="1"/>
  <c r="BB158" i="13"/>
  <c r="BD158" i="13" s="1"/>
  <c r="BB170" i="13"/>
  <c r="BD170" i="13" s="1"/>
  <c r="AR66" i="11"/>
  <c r="BB24" i="13"/>
  <c r="BD24" i="13" s="1"/>
  <c r="BB36" i="13"/>
  <c r="BD36" i="13" s="1"/>
  <c r="BB48" i="13"/>
  <c r="BD48" i="13" s="1"/>
  <c r="BB60" i="13"/>
  <c r="BD60" i="13" s="1"/>
  <c r="BB74" i="13"/>
  <c r="BD74" i="13" s="1"/>
  <c r="BB98" i="13"/>
  <c r="BD98" i="13" s="1"/>
  <c r="BB110" i="13"/>
  <c r="BD110" i="13" s="1"/>
  <c r="BB122" i="13"/>
  <c r="BD122" i="13" s="1"/>
  <c r="BB134" i="13"/>
  <c r="BD134" i="13" s="1"/>
  <c r="BB146" i="13"/>
  <c r="BD146" i="13" s="1"/>
  <c r="BB180" i="13"/>
  <c r="BD180" i="13" s="1"/>
  <c r="BB204" i="13"/>
  <c r="BD204" i="13" s="1"/>
  <c r="AE30" i="11"/>
  <c r="AW30" i="11"/>
  <c r="AN36" i="11"/>
  <c r="Y38" i="11"/>
  <c r="AR46" i="11"/>
  <c r="AN58" i="11"/>
  <c r="AH62" i="11"/>
  <c r="BB76" i="11"/>
  <c r="BD76" i="11" s="1"/>
  <c r="BB72" i="13"/>
  <c r="BD72" i="13" s="1"/>
  <c r="BB96" i="13"/>
  <c r="BD96" i="13" s="1"/>
  <c r="AC30" i="11"/>
  <c r="BB30" i="11" s="1"/>
  <c r="BB38" i="11"/>
  <c r="BD38" i="11" s="1"/>
  <c r="AD30" i="11"/>
  <c r="AF30" i="11"/>
  <c r="AX30" i="11"/>
  <c r="AO58" i="11"/>
  <c r="AI62" i="11"/>
  <c r="X15" i="13"/>
  <c r="X16" i="13" s="1"/>
  <c r="BB84" i="13"/>
  <c r="BD84" i="13" s="1"/>
  <c r="BB156" i="13"/>
  <c r="BD156" i="13" s="1"/>
  <c r="BB168" i="13"/>
  <c r="BD168" i="13" s="1"/>
  <c r="AF15" i="13"/>
  <c r="AF16" i="13" s="1"/>
  <c r="BB22" i="13"/>
  <c r="BD22" i="13" s="1"/>
  <c r="BB34" i="13"/>
  <c r="BD34" i="13" s="1"/>
  <c r="BB46" i="13"/>
  <c r="BD46" i="13" s="1"/>
  <c r="BB58" i="13"/>
  <c r="BD58" i="13" s="1"/>
  <c r="BB108" i="13"/>
  <c r="BD108" i="13" s="1"/>
  <c r="BB120" i="13"/>
  <c r="BD120" i="13" s="1"/>
  <c r="BB132" i="13"/>
  <c r="BD132" i="13" s="1"/>
  <c r="BB144" i="13"/>
  <c r="BD144" i="13" s="1"/>
  <c r="BB178" i="13"/>
  <c r="BD178" i="13" s="1"/>
  <c r="BB202" i="13"/>
  <c r="BD202" i="13" s="1"/>
  <c r="L41" i="14"/>
  <c r="BB44" i="11"/>
  <c r="BD44" i="11" s="1"/>
  <c r="AN15" i="13"/>
  <c r="AN16" i="13" s="1"/>
  <c r="BB70" i="13"/>
  <c r="BD70" i="13" s="1"/>
  <c r="BB94" i="13"/>
  <c r="BD94" i="13" s="1"/>
  <c r="BB54" i="11"/>
  <c r="BD54" i="11" s="1"/>
  <c r="BB22" i="11"/>
  <c r="BD22" i="11" s="1"/>
  <c r="AI30" i="11"/>
  <c r="BB34" i="11"/>
  <c r="BD34" i="11" s="1"/>
  <c r="AB46" i="11"/>
  <c r="AD52" i="11"/>
  <c r="Y58" i="11"/>
  <c r="AA66" i="11"/>
  <c r="AC70" i="11"/>
  <c r="AL72" i="11"/>
  <c r="BB72" i="11" s="1"/>
  <c r="BD72" i="11" s="1"/>
  <c r="AV15" i="13"/>
  <c r="AV16" i="13" s="1"/>
  <c r="BB154" i="13"/>
  <c r="BD154" i="13" s="1"/>
  <c r="BB166" i="13"/>
  <c r="BD166" i="13" s="1"/>
  <c r="BB20" i="11"/>
  <c r="BD20" i="11" s="1"/>
  <c r="AJ30" i="11"/>
  <c r="BB20" i="13"/>
  <c r="BD20" i="13" s="1"/>
  <c r="BB32" i="13"/>
  <c r="BD32" i="13" s="1"/>
  <c r="BB44" i="13"/>
  <c r="BD44" i="13" s="1"/>
  <c r="BB56" i="13"/>
  <c r="BD56" i="13" s="1"/>
  <c r="BB68" i="13"/>
  <c r="BD68" i="13" s="1"/>
  <c r="BB82" i="13"/>
  <c r="BD82" i="13" s="1"/>
  <c r="BB106" i="13"/>
  <c r="BD106" i="13" s="1"/>
  <c r="BB118" i="13"/>
  <c r="BD118" i="13" s="1"/>
  <c r="BB130" i="13"/>
  <c r="BD130" i="13" s="1"/>
  <c r="BB142" i="13"/>
  <c r="BD142" i="13" s="1"/>
  <c r="BB188" i="13"/>
  <c r="BD188" i="13" s="1"/>
  <c r="BB212" i="13"/>
  <c r="BD212" i="13" s="1"/>
  <c r="BB80" i="13"/>
  <c r="BD80" i="13" s="1"/>
  <c r="BB104" i="13"/>
  <c r="BD104" i="13" s="1"/>
  <c r="AK30" i="11"/>
  <c r="AL30" i="11"/>
  <c r="AQ42" i="11"/>
  <c r="AK48" i="11"/>
  <c r="BB92" i="13"/>
  <c r="BD92" i="13" s="1"/>
  <c r="BB152" i="13"/>
  <c r="BD152" i="13" s="1"/>
  <c r="BB164" i="13"/>
  <c r="BD164" i="13" s="1"/>
  <c r="BB176" i="13"/>
  <c r="BD176" i="13" s="1"/>
  <c r="BB18" i="13"/>
  <c r="BD18" i="13" s="1"/>
  <c r="BB30" i="13"/>
  <c r="BD30" i="13" s="1"/>
  <c r="BB42" i="13"/>
  <c r="BD42" i="13" s="1"/>
  <c r="BB54" i="13"/>
  <c r="BD54" i="13" s="1"/>
  <c r="BB66" i="13"/>
  <c r="BD66" i="13" s="1"/>
  <c r="BB116" i="13"/>
  <c r="BD116" i="13" s="1"/>
  <c r="BB128" i="13"/>
  <c r="BD128" i="13" s="1"/>
  <c r="BB140" i="13"/>
  <c r="BD140" i="13" s="1"/>
  <c r="BB186" i="13"/>
  <c r="BD186" i="13" s="1"/>
  <c r="BB210" i="13"/>
  <c r="BD210" i="13" s="1"/>
  <c r="AM30" i="11"/>
  <c r="AA42" i="11"/>
  <c r="W56" i="11"/>
  <c r="AQ62" i="11"/>
  <c r="AK70" i="11"/>
  <c r="BB78" i="13"/>
  <c r="BD78" i="13" s="1"/>
  <c r="BB102" i="13"/>
  <c r="BD102" i="13" s="1"/>
  <c r="AF36" i="11"/>
  <c r="X56" i="11"/>
  <c r="Z62" i="11"/>
  <c r="BB62" i="11" s="1"/>
  <c r="BD62" i="11" s="1"/>
  <c r="BB162" i="13"/>
  <c r="BD162" i="13" s="1"/>
  <c r="BB174" i="13"/>
  <c r="BD174" i="13" s="1"/>
  <c r="AF15" i="11"/>
  <c r="AF16" i="11" s="1"/>
  <c r="AV15" i="11"/>
  <c r="AV16" i="11" s="1"/>
  <c r="AG15" i="11"/>
  <c r="AG16" i="11" s="1"/>
  <c r="AW15" i="11"/>
  <c r="AW16" i="11" s="1"/>
  <c r="X15" i="11"/>
  <c r="X16" i="11" s="1"/>
  <c r="AN15" i="11"/>
  <c r="AN16" i="11" s="1"/>
  <c r="Y15" i="11"/>
  <c r="Y16" i="11" s="1"/>
  <c r="AO15" i="11"/>
  <c r="AO16" i="11" s="1"/>
  <c r="BE8" i="13"/>
  <c r="AD15" i="13"/>
  <c r="AD16" i="13" s="1"/>
  <c r="AL15" i="13"/>
  <c r="AL16" i="13" s="1"/>
  <c r="AT15" i="13"/>
  <c r="AT16" i="13" s="1"/>
  <c r="Z15" i="13"/>
  <c r="Z16" i="13" s="1"/>
  <c r="AH15" i="13"/>
  <c r="AH16" i="13" s="1"/>
  <c r="AP15" i="13"/>
  <c r="AP16" i="13" s="1"/>
  <c r="AX15" i="13"/>
  <c r="AX16" i="13" s="1"/>
  <c r="AB15" i="13"/>
  <c r="AB16" i="13" s="1"/>
  <c r="AJ15" i="13"/>
  <c r="AJ16" i="13" s="1"/>
  <c r="AR15" i="13"/>
  <c r="AR16" i="13" s="1"/>
  <c r="AB15" i="11"/>
  <c r="AB16" i="11" s="1"/>
  <c r="AJ15" i="11"/>
  <c r="AJ16" i="11" s="1"/>
  <c r="BB18" i="11"/>
  <c r="BD18" i="11" s="1"/>
  <c r="BB26" i="11"/>
  <c r="BD26" i="11" s="1"/>
  <c r="BB32" i="11"/>
  <c r="BD32" i="11" s="1"/>
  <c r="BB36" i="11"/>
  <c r="BD36" i="11" s="1"/>
  <c r="AU15" i="11"/>
  <c r="AU16" i="11" s="1"/>
  <c r="AQ15" i="11"/>
  <c r="AQ16" i="11" s="1"/>
  <c r="AM15" i="11"/>
  <c r="AM16" i="11" s="1"/>
  <c r="AI15" i="11"/>
  <c r="AI16" i="11" s="1"/>
  <c r="AE15" i="11"/>
  <c r="AE16" i="11" s="1"/>
  <c r="AA15" i="11"/>
  <c r="AA16" i="11" s="1"/>
  <c r="W15" i="11"/>
  <c r="W16" i="11" s="1"/>
  <c r="AX15" i="11"/>
  <c r="AX16" i="11" s="1"/>
  <c r="AT15" i="11"/>
  <c r="AT16" i="11" s="1"/>
  <c r="AP15" i="11"/>
  <c r="AP16" i="11" s="1"/>
  <c r="AL15" i="11"/>
  <c r="AL16" i="11" s="1"/>
  <c r="AH15" i="11"/>
  <c r="AH16" i="11" s="1"/>
  <c r="AD15" i="11"/>
  <c r="AD16" i="11" s="1"/>
  <c r="Z15" i="11"/>
  <c r="Z16" i="11" s="1"/>
  <c r="BE8" i="11"/>
  <c r="AC15" i="11"/>
  <c r="AC16" i="11" s="1"/>
  <c r="AK15" i="11"/>
  <c r="AK16" i="11" s="1"/>
  <c r="AS15" i="11"/>
  <c r="AS16" i="11" s="1"/>
  <c r="BB24" i="11"/>
  <c r="BD24" i="11" s="1"/>
  <c r="BB42" i="11"/>
  <c r="BD42" i="11" s="1"/>
  <c r="M84" i="11"/>
  <c r="M85" i="11"/>
  <c r="O84" i="11"/>
  <c r="O85" i="11"/>
  <c r="AA90" i="11"/>
  <c r="Y15" i="13"/>
  <c r="Y16" i="13" s="1"/>
  <c r="AC15" i="13"/>
  <c r="AC16" i="13" s="1"/>
  <c r="AG15" i="13"/>
  <c r="AG16" i="13" s="1"/>
  <c r="AK15" i="13"/>
  <c r="AK16" i="13" s="1"/>
  <c r="AO15" i="13"/>
  <c r="AO16" i="13" s="1"/>
  <c r="AS15" i="13"/>
  <c r="AS16" i="13" s="1"/>
  <c r="AW15" i="13"/>
  <c r="AW16" i="13" s="1"/>
  <c r="BB182" i="13"/>
  <c r="BD182" i="13" s="1"/>
  <c r="BB190" i="13"/>
  <c r="BD190" i="13" s="1"/>
  <c r="BB198" i="13"/>
  <c r="BD198" i="13" s="1"/>
  <c r="BB206" i="13"/>
  <c r="BD206" i="13" s="1"/>
  <c r="BB214" i="13"/>
  <c r="BD214" i="13" s="1"/>
  <c r="AW64" i="11"/>
  <c r="BB64" i="11" s="1"/>
  <c r="AC66" i="11"/>
  <c r="AK66" i="11"/>
  <c r="AS66" i="11"/>
  <c r="AC68" i="11"/>
  <c r="AK68" i="11"/>
  <c r="AO68" i="11"/>
  <c r="AS68" i="11"/>
  <c r="Y70" i="11"/>
  <c r="AG70" i="11"/>
  <c r="AW74" i="11"/>
  <c r="BB74" i="11" s="1"/>
  <c r="BD74" i="11" s="1"/>
  <c r="AC83" i="11"/>
  <c r="AC85" i="11"/>
  <c r="AF90" i="11"/>
  <c r="AA91" i="11"/>
  <c r="AK91" i="11" s="1"/>
  <c r="AF96" i="11" s="1"/>
  <c r="AK96" i="11" s="1"/>
  <c r="AV82" i="11" s="1"/>
  <c r="BA82" i="11" s="1"/>
  <c r="M225" i="13"/>
  <c r="M224" i="13"/>
  <c r="M223" i="13"/>
  <c r="AE222" i="13"/>
  <c r="AE225" i="13"/>
  <c r="AE224" i="13"/>
  <c r="AE223" i="13"/>
  <c r="AC222" i="13"/>
  <c r="AC225" i="13"/>
  <c r="O225" i="13"/>
  <c r="O224" i="13"/>
  <c r="O223" i="13"/>
  <c r="M222" i="13"/>
  <c r="BB184" i="13"/>
  <c r="BD184" i="13" s="1"/>
  <c r="BB192" i="13"/>
  <c r="BD192" i="13" s="1"/>
  <c r="BB200" i="13"/>
  <c r="BD200" i="13" s="1"/>
  <c r="BB208" i="13"/>
  <c r="BD208" i="13" s="1"/>
  <c r="BB216" i="13"/>
  <c r="BD216" i="13" s="1"/>
  <c r="Z40" i="11"/>
  <c r="AD40" i="11"/>
  <c r="AH40" i="11"/>
  <c r="AP40" i="11"/>
  <c r="AX40" i="11"/>
  <c r="AD46" i="11"/>
  <c r="BB46" i="11" s="1"/>
  <c r="BD46" i="11" s="1"/>
  <c r="AL46" i="11"/>
  <c r="AT46" i="11"/>
  <c r="AP48" i="11"/>
  <c r="AT48" i="11"/>
  <c r="AX48" i="11"/>
  <c r="AD50" i="11"/>
  <c r="AH50" i="11"/>
  <c r="AL50" i="11"/>
  <c r="AT50" i="11"/>
  <c r="Z52" i="11"/>
  <c r="BB52" i="11" s="1"/>
  <c r="BD52" i="11" s="1"/>
  <c r="Z56" i="11"/>
  <c r="BB56" i="11" s="1"/>
  <c r="BD56" i="11" s="1"/>
  <c r="AH56" i="11"/>
  <c r="AP56" i="11"/>
  <c r="AX56" i="11"/>
  <c r="AL58" i="11"/>
  <c r="AT58" i="11"/>
  <c r="Z60" i="11"/>
  <c r="AD60" i="11"/>
  <c r="AH60" i="11"/>
  <c r="AP60" i="11"/>
  <c r="AX60" i="11"/>
  <c r="AD66" i="11"/>
  <c r="AL66" i="11"/>
  <c r="AT66" i="11"/>
  <c r="AP68" i="11"/>
  <c r="AT68" i="11"/>
  <c r="AX68" i="11"/>
  <c r="AD70" i="11"/>
  <c r="AH70" i="11"/>
  <c r="AL70" i="11"/>
  <c r="AE83" i="11"/>
  <c r="W15" i="13"/>
  <c r="W16" i="13" s="1"/>
  <c r="AA15" i="13"/>
  <c r="AA16" i="13" s="1"/>
  <c r="AE15" i="13"/>
  <c r="AE16" i="13" s="1"/>
  <c r="AI15" i="13"/>
  <c r="AI16" i="13" s="1"/>
  <c r="AM15" i="13"/>
  <c r="AM16" i="13" s="1"/>
  <c r="AQ15" i="13"/>
  <c r="AQ16" i="13" s="1"/>
  <c r="BB150" i="13"/>
  <c r="BD150" i="13" s="1"/>
  <c r="AC223" i="13"/>
  <c r="AF230" i="13"/>
  <c r="AA231" i="13"/>
  <c r="AK231" i="13" s="1"/>
  <c r="AF236" i="13" s="1"/>
  <c r="AK236" i="13" s="1"/>
  <c r="AV222" i="13" s="1"/>
  <c r="BA222" i="13" s="1"/>
  <c r="BD30" i="11" l="1"/>
  <c r="O83" i="11" s="1"/>
  <c r="M83" i="11"/>
  <c r="O82" i="11"/>
  <c r="O86" i="11" s="1"/>
  <c r="BB70" i="11"/>
  <c r="BD70" i="11" s="1"/>
  <c r="BB48" i="11"/>
  <c r="BD48" i="11" s="1"/>
  <c r="BB50" i="11"/>
  <c r="BD50" i="11" s="1"/>
  <c r="BB68" i="11"/>
  <c r="BD68" i="11" s="1"/>
  <c r="BB60" i="11"/>
  <c r="BD60" i="11" s="1"/>
  <c r="M82" i="11"/>
  <c r="M86" i="11" s="1"/>
  <c r="BB58" i="11"/>
  <c r="BD58" i="11" s="1"/>
  <c r="BB66" i="11"/>
  <c r="BD66" i="11" s="1"/>
  <c r="BB40" i="11"/>
  <c r="O226" i="13"/>
  <c r="BD64" i="11"/>
  <c r="AE84" i="11" s="1"/>
  <c r="AC84" i="11"/>
  <c r="BD40" i="11"/>
  <c r="AE82" i="11" s="1"/>
  <c r="AC82" i="11"/>
  <c r="M226" i="13"/>
  <c r="AC226" i="13"/>
  <c r="AE226" i="13"/>
  <c r="AE86" i="11" l="1"/>
  <c r="AC86" i="11"/>
</calcChain>
</file>

<file path=xl/sharedStrings.xml><?xml version="1.0" encoding="utf-8"?>
<sst xmlns="http://schemas.openxmlformats.org/spreadsheetml/2006/main" count="3618" uniqueCount="1226">
  <si>
    <t>点検項目</t>
    <rPh sb="0" eb="2">
      <t>テンケン</t>
    </rPh>
    <rPh sb="2" eb="4">
      <t>コウモク</t>
    </rPh>
    <phoneticPr fontId="5"/>
  </si>
  <si>
    <t>確認事項</t>
    <rPh sb="0" eb="2">
      <t>カクニン</t>
    </rPh>
    <rPh sb="2" eb="4">
      <t>ジコウ</t>
    </rPh>
    <phoneticPr fontId="5"/>
  </si>
  <si>
    <t>根拠条文</t>
    <rPh sb="0" eb="2">
      <t>コンキョ</t>
    </rPh>
    <rPh sb="2" eb="4">
      <t>ジョウブン</t>
    </rPh>
    <phoneticPr fontId="5"/>
  </si>
  <si>
    <t>点検結果</t>
    <rPh sb="0" eb="2">
      <t>テンケン</t>
    </rPh>
    <rPh sb="2" eb="4">
      <t>ケッカ</t>
    </rPh>
    <phoneticPr fontId="5"/>
  </si>
  <si>
    <t>適</t>
    <rPh sb="0" eb="1">
      <t>テキ</t>
    </rPh>
    <phoneticPr fontId="5"/>
  </si>
  <si>
    <t>不適</t>
    <rPh sb="0" eb="2">
      <t>フテキ</t>
    </rPh>
    <phoneticPr fontId="5"/>
  </si>
  <si>
    <t>Ⅰ　基本方針</t>
    <rPh sb="2" eb="4">
      <t>キホン</t>
    </rPh>
    <rPh sb="4" eb="6">
      <t>ホウシン</t>
    </rPh>
    <phoneticPr fontId="5"/>
  </si>
  <si>
    <t>基本方針</t>
    <rPh sb="0" eb="2">
      <t>キホン</t>
    </rPh>
    <rPh sb="2" eb="4">
      <t>ホウシン</t>
    </rPh>
    <phoneticPr fontId="5"/>
  </si>
  <si>
    <t>・運営規程</t>
    <rPh sb="1" eb="3">
      <t>ウンエイ</t>
    </rPh>
    <rPh sb="3" eb="5">
      <t>キテイ</t>
    </rPh>
    <phoneticPr fontId="5"/>
  </si>
  <si>
    <t>□</t>
    <phoneticPr fontId="5"/>
  </si>
  <si>
    <t>管理者</t>
    <rPh sb="0" eb="3">
      <t>カンリシャ</t>
    </rPh>
    <phoneticPr fontId="5"/>
  </si>
  <si>
    <t>・管理者の雇用形態が分かる文書
・管理者の勤務実績表／タイムカード</t>
    <phoneticPr fontId="5"/>
  </si>
  <si>
    <t>Ⅲ　設備基準　</t>
    <rPh sb="2" eb="4">
      <t>セツビ</t>
    </rPh>
    <rPh sb="4" eb="6">
      <t>キジュン</t>
    </rPh>
    <phoneticPr fontId="5"/>
  </si>
  <si>
    <t>設備及び備品等</t>
    <rPh sb="0" eb="2">
      <t>セツビ</t>
    </rPh>
    <rPh sb="2" eb="3">
      <t>オヨ</t>
    </rPh>
    <rPh sb="4" eb="7">
      <t>ビヒントウ</t>
    </rPh>
    <phoneticPr fontId="5"/>
  </si>
  <si>
    <t>・事業所平面図
・設備・備品台帳</t>
    <rPh sb="1" eb="3">
      <t>ジギョウ</t>
    </rPh>
    <rPh sb="3" eb="4">
      <t>ショ</t>
    </rPh>
    <rPh sb="4" eb="7">
      <t>ヘイメンズ</t>
    </rPh>
    <rPh sb="9" eb="11">
      <t>セツビ</t>
    </rPh>
    <rPh sb="12" eb="14">
      <t>ビヒン</t>
    </rPh>
    <rPh sb="14" eb="16">
      <t>ダイチョウ</t>
    </rPh>
    <phoneticPr fontId="5"/>
  </si>
  <si>
    <t>【介護居室】</t>
    <rPh sb="1" eb="3">
      <t>カイゴ</t>
    </rPh>
    <rPh sb="3" eb="5">
      <t>キョシツ</t>
    </rPh>
    <phoneticPr fontId="5"/>
  </si>
  <si>
    <t>身体の不自由な者が入浴するのに適したものとなっていますか。</t>
    <phoneticPr fontId="5"/>
  </si>
  <si>
    <t>機能を十分に発揮し得る適当な広さを有していますか。</t>
    <rPh sb="0" eb="2">
      <t>キノウ</t>
    </rPh>
    <rPh sb="3" eb="5">
      <t>ジュウブン</t>
    </rPh>
    <rPh sb="6" eb="8">
      <t>ハッキ</t>
    </rPh>
    <rPh sb="9" eb="10">
      <t>ウ</t>
    </rPh>
    <rPh sb="11" eb="13">
      <t>テキトウ</t>
    </rPh>
    <rPh sb="14" eb="15">
      <t>ヒロ</t>
    </rPh>
    <rPh sb="17" eb="18">
      <t>ユウ</t>
    </rPh>
    <phoneticPr fontId="5"/>
  </si>
  <si>
    <t>□</t>
  </si>
  <si>
    <t>・運営規程
・利用契約書</t>
    <rPh sb="1" eb="3">
      <t>ウンエイ</t>
    </rPh>
    <rPh sb="3" eb="5">
      <t>キテイ</t>
    </rPh>
    <rPh sb="7" eb="9">
      <t>リヨウ</t>
    </rPh>
    <rPh sb="9" eb="12">
      <t>ケイヤクショ</t>
    </rPh>
    <phoneticPr fontId="5"/>
  </si>
  <si>
    <t>・利用申込受付簿</t>
    <rPh sb="1" eb="3">
      <t>リヨウ</t>
    </rPh>
    <rPh sb="3" eb="5">
      <t>モウシコミ</t>
    </rPh>
    <rPh sb="5" eb="7">
      <t>ウケツケ</t>
    </rPh>
    <rPh sb="7" eb="8">
      <t>ボ</t>
    </rPh>
    <phoneticPr fontId="5"/>
  </si>
  <si>
    <t>指定特定施設入居者生活介護に代えて当該指定特定施設入居者生活介護事業者以外の者が提供する介護サービスを利用することを妨げていませんか。</t>
    <phoneticPr fontId="5"/>
  </si>
  <si>
    <t>・サービス提供の記録</t>
    <rPh sb="5" eb="7">
      <t>テイキョウ</t>
    </rPh>
    <rPh sb="8" eb="10">
      <t>キロク</t>
    </rPh>
    <phoneticPr fontId="5"/>
  </si>
  <si>
    <t>・紹介の記録</t>
    <rPh sb="1" eb="3">
      <t>ショウカイ</t>
    </rPh>
    <rPh sb="4" eb="6">
      <t>キロク</t>
    </rPh>
    <phoneticPr fontId="5"/>
  </si>
  <si>
    <t>受給資格等の確認</t>
    <rPh sb="0" eb="2">
      <t>ジュキュウ</t>
    </rPh>
    <rPh sb="2" eb="4">
      <t>シカク</t>
    </rPh>
    <rPh sb="4" eb="5">
      <t>トウ</t>
    </rPh>
    <rPh sb="6" eb="8">
      <t>カクニン</t>
    </rPh>
    <phoneticPr fontId="5"/>
  </si>
  <si>
    <t>要介護認定の申請に係る援助</t>
    <rPh sb="0" eb="1">
      <t>ヨウ</t>
    </rPh>
    <rPh sb="1" eb="3">
      <t>カイゴ</t>
    </rPh>
    <rPh sb="3" eb="5">
      <t>ニンテイ</t>
    </rPh>
    <rPh sb="6" eb="8">
      <t>シンセイ</t>
    </rPh>
    <rPh sb="9" eb="10">
      <t>カカ</t>
    </rPh>
    <rPh sb="11" eb="13">
      <t>エンジョ</t>
    </rPh>
    <phoneticPr fontId="5"/>
  </si>
  <si>
    <t>・利用者に関する記録</t>
    <rPh sb="1" eb="3">
      <t>リヨウ</t>
    </rPh>
    <rPh sb="3" eb="4">
      <t>シャ</t>
    </rPh>
    <rPh sb="5" eb="6">
      <t>カン</t>
    </rPh>
    <rPh sb="8" eb="10">
      <t>キロク</t>
    </rPh>
    <phoneticPr fontId="5"/>
  </si>
  <si>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5"/>
  </si>
  <si>
    <t>・被保険者証の写し</t>
    <rPh sb="1" eb="5">
      <t>ヒホケンシャ</t>
    </rPh>
    <rPh sb="5" eb="6">
      <t>ショウ</t>
    </rPh>
    <rPh sb="7" eb="8">
      <t>ウツ</t>
    </rPh>
    <phoneticPr fontId="5"/>
  </si>
  <si>
    <t>利用料等の受領</t>
    <rPh sb="0" eb="3">
      <t>リヨウリョウ</t>
    </rPh>
    <rPh sb="3" eb="4">
      <t>トウ</t>
    </rPh>
    <rPh sb="5" eb="7">
      <t>ジュリョウ</t>
    </rPh>
    <phoneticPr fontId="5"/>
  </si>
  <si>
    <t>・運営規程
・領収証控</t>
    <rPh sb="1" eb="3">
      <t>ウンエイ</t>
    </rPh>
    <rPh sb="3" eb="5">
      <t>キテイ</t>
    </rPh>
    <rPh sb="10" eb="11">
      <t>ヒカ</t>
    </rPh>
    <phoneticPr fontId="5"/>
  </si>
  <si>
    <t>・説明文書
・同意に関する記録</t>
    <rPh sb="1" eb="3">
      <t>セツメイ</t>
    </rPh>
    <rPh sb="3" eb="5">
      <t>ブンショ</t>
    </rPh>
    <rPh sb="7" eb="9">
      <t>ドウイ</t>
    </rPh>
    <rPh sb="10" eb="11">
      <t>カン</t>
    </rPh>
    <rPh sb="13" eb="15">
      <t>キロク</t>
    </rPh>
    <phoneticPr fontId="5"/>
  </si>
  <si>
    <t>介護保険法
第41条
第8項</t>
    <rPh sb="0" eb="2">
      <t>カイゴ</t>
    </rPh>
    <rPh sb="2" eb="4">
      <t>ホケン</t>
    </rPh>
    <rPh sb="4" eb="5">
      <t>ホウ</t>
    </rPh>
    <rPh sb="6" eb="7">
      <t>ダイ</t>
    </rPh>
    <rPh sb="9" eb="10">
      <t>ジョウ</t>
    </rPh>
    <rPh sb="11" eb="12">
      <t>ダイ</t>
    </rPh>
    <rPh sb="13" eb="14">
      <t>コウ</t>
    </rPh>
    <phoneticPr fontId="5"/>
  </si>
  <si>
    <t>介護保険法
施行規則
第65条</t>
    <rPh sb="0" eb="2">
      <t>カイゴ</t>
    </rPh>
    <rPh sb="2" eb="4">
      <t>ホケン</t>
    </rPh>
    <rPh sb="4" eb="5">
      <t>ホウ</t>
    </rPh>
    <rPh sb="6" eb="8">
      <t>セコウ</t>
    </rPh>
    <rPh sb="8" eb="10">
      <t>キソク</t>
    </rPh>
    <rPh sb="11" eb="12">
      <t>ダイ</t>
    </rPh>
    <rPh sb="14" eb="15">
      <t>ジョウ</t>
    </rPh>
    <phoneticPr fontId="5"/>
  </si>
  <si>
    <t>・領収証控</t>
    <rPh sb="4" eb="5">
      <t>ヒカ</t>
    </rPh>
    <phoneticPr fontId="5"/>
  </si>
  <si>
    <t>保険給付の請求のための証明書の交付</t>
    <rPh sb="0" eb="2">
      <t>ホケン</t>
    </rPh>
    <rPh sb="2" eb="4">
      <t>キュウフ</t>
    </rPh>
    <rPh sb="5" eb="7">
      <t>セイキュウ</t>
    </rPh>
    <rPh sb="11" eb="14">
      <t>ショウメイショ</t>
    </rPh>
    <rPh sb="15" eb="17">
      <t>コウフ</t>
    </rPh>
    <phoneticPr fontId="5"/>
  </si>
  <si>
    <t>・サービス提供証明書控</t>
    <rPh sb="5" eb="7">
      <t>テイキョウ</t>
    </rPh>
    <rPh sb="7" eb="9">
      <t>ショウメイ</t>
    </rPh>
    <rPh sb="9" eb="10">
      <t>ショ</t>
    </rPh>
    <rPh sb="10" eb="11">
      <t>ヒカ</t>
    </rPh>
    <phoneticPr fontId="5"/>
  </si>
  <si>
    <t xml:space="preserve">
・利用者に関する記録
・介護日誌</t>
    <rPh sb="2" eb="4">
      <t>リヨウ</t>
    </rPh>
    <rPh sb="4" eb="5">
      <t>シャ</t>
    </rPh>
    <rPh sb="6" eb="7">
      <t>カン</t>
    </rPh>
    <rPh sb="9" eb="11">
      <t>キロク</t>
    </rPh>
    <rPh sb="13" eb="15">
      <t>カイゴ</t>
    </rPh>
    <rPh sb="15" eb="17">
      <t>ニッシ</t>
    </rPh>
    <phoneticPr fontId="5"/>
  </si>
  <si>
    <t>機能訓練</t>
    <rPh sb="0" eb="2">
      <t>キノウ</t>
    </rPh>
    <rPh sb="2" eb="4">
      <t>クンレン</t>
    </rPh>
    <phoneticPr fontId="5"/>
  </si>
  <si>
    <t>・機能訓練に関する記録</t>
    <rPh sb="1" eb="3">
      <t>キノウ</t>
    </rPh>
    <rPh sb="3" eb="5">
      <t>クンレン</t>
    </rPh>
    <rPh sb="6" eb="7">
      <t>カン</t>
    </rPh>
    <rPh sb="9" eb="11">
      <t>キロク</t>
    </rPh>
    <phoneticPr fontId="5"/>
  </si>
  <si>
    <t>健康管理</t>
    <rPh sb="0" eb="2">
      <t>ケンコウ</t>
    </rPh>
    <rPh sb="2" eb="4">
      <t>カンリ</t>
    </rPh>
    <phoneticPr fontId="5"/>
  </si>
  <si>
    <t>相談及び援助</t>
    <rPh sb="0" eb="2">
      <t>ソウダン</t>
    </rPh>
    <rPh sb="2" eb="3">
      <t>オヨ</t>
    </rPh>
    <rPh sb="4" eb="6">
      <t>エンジョ</t>
    </rPh>
    <phoneticPr fontId="5"/>
  </si>
  <si>
    <t>利用者の家族との連携等</t>
    <rPh sb="0" eb="3">
      <t>リヨウシャ</t>
    </rPh>
    <rPh sb="4" eb="6">
      <t>カゾク</t>
    </rPh>
    <rPh sb="8" eb="10">
      <t>レンケイ</t>
    </rPh>
    <rPh sb="10" eb="11">
      <t>トウ</t>
    </rPh>
    <phoneticPr fontId="5"/>
  </si>
  <si>
    <t>・行事等の交流に関する記録等</t>
    <rPh sb="1" eb="3">
      <t>ギョウジ</t>
    </rPh>
    <rPh sb="3" eb="4">
      <t>トウ</t>
    </rPh>
    <rPh sb="5" eb="7">
      <t>コウリュウ</t>
    </rPh>
    <rPh sb="8" eb="9">
      <t>カン</t>
    </rPh>
    <rPh sb="11" eb="14">
      <t>キロクトウ</t>
    </rPh>
    <phoneticPr fontId="5"/>
  </si>
  <si>
    <t>管理者の責務</t>
    <rPh sb="0" eb="3">
      <t>カンリシャ</t>
    </rPh>
    <rPh sb="4" eb="6">
      <t>セキム</t>
    </rPh>
    <phoneticPr fontId="5"/>
  </si>
  <si>
    <t>運営規程</t>
    <rPh sb="0" eb="2">
      <t>ウンエイ</t>
    </rPh>
    <rPh sb="2" eb="4">
      <t>キテイ</t>
    </rPh>
    <phoneticPr fontId="5"/>
  </si>
  <si>
    <t>衛生管理等</t>
    <rPh sb="0" eb="2">
      <t>エイセイ</t>
    </rPh>
    <rPh sb="2" eb="5">
      <t>カンリトウ</t>
    </rPh>
    <phoneticPr fontId="5"/>
  </si>
  <si>
    <t>サービス担当者会議等において利用者若しくはその家族の個人情報を用いる場合の同意を書面により得ていますか。</t>
    <phoneticPr fontId="5"/>
  </si>
  <si>
    <t>広告</t>
    <rPh sb="0" eb="2">
      <t>コウコク</t>
    </rPh>
    <phoneticPr fontId="5"/>
  </si>
  <si>
    <t>広告内容が虚偽又は誇大なものとなっていませんか。</t>
    <rPh sb="0" eb="2">
      <t>コウコク</t>
    </rPh>
    <rPh sb="2" eb="4">
      <t>ナイヨウ</t>
    </rPh>
    <rPh sb="5" eb="7">
      <t>キョギ</t>
    </rPh>
    <rPh sb="7" eb="8">
      <t>マタ</t>
    </rPh>
    <rPh sb="9" eb="11">
      <t>コダイ</t>
    </rPh>
    <phoneticPr fontId="5"/>
  </si>
  <si>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5"/>
  </si>
  <si>
    <t>苦情処理</t>
    <rPh sb="0" eb="2">
      <t>クジョウ</t>
    </rPh>
    <rPh sb="2" eb="4">
      <t>ショリ</t>
    </rPh>
    <phoneticPr fontId="5"/>
  </si>
  <si>
    <t>事故発生時の対応</t>
    <rPh sb="0" eb="2">
      <t>ジコ</t>
    </rPh>
    <rPh sb="2" eb="4">
      <t>ハッセイ</t>
    </rPh>
    <rPh sb="4" eb="5">
      <t>ジ</t>
    </rPh>
    <rPh sb="6" eb="8">
      <t>タイオウ</t>
    </rPh>
    <phoneticPr fontId="5"/>
  </si>
  <si>
    <t>・会計関係書類</t>
    <rPh sb="1" eb="3">
      <t>カイケイ</t>
    </rPh>
    <rPh sb="3" eb="5">
      <t>カンケイ</t>
    </rPh>
    <rPh sb="5" eb="7">
      <t>ショルイ</t>
    </rPh>
    <phoneticPr fontId="5"/>
  </si>
  <si>
    <t>記録の整備</t>
    <rPh sb="0" eb="2">
      <t>キロク</t>
    </rPh>
    <rPh sb="3" eb="5">
      <t>セイビ</t>
    </rPh>
    <phoneticPr fontId="5"/>
  </si>
  <si>
    <t>・届出書類の控</t>
    <rPh sb="1" eb="2">
      <t>トドケ</t>
    </rPh>
    <rPh sb="2" eb="3">
      <t>デ</t>
    </rPh>
    <rPh sb="3" eb="5">
      <t>ショルイ</t>
    </rPh>
    <rPh sb="6" eb="7">
      <t>ヒカ</t>
    </rPh>
    <phoneticPr fontId="5"/>
  </si>
  <si>
    <t>基本的事項</t>
    <rPh sb="0" eb="3">
      <t>キホンテキ</t>
    </rPh>
    <rPh sb="3" eb="5">
      <t>ジコウ</t>
    </rPh>
    <phoneticPr fontId="5"/>
  </si>
  <si>
    <t>･特定施設サービス計画書
･介護給付費請求書
･介護給付費明細書</t>
    <rPh sb="9" eb="11">
      <t>ケイカク</t>
    </rPh>
    <rPh sb="11" eb="12">
      <t>ショ</t>
    </rPh>
    <rPh sb="14" eb="16">
      <t>カイゴ</t>
    </rPh>
    <rPh sb="16" eb="18">
      <t>キュウフ</t>
    </rPh>
    <rPh sb="18" eb="19">
      <t>ヒ</t>
    </rPh>
    <rPh sb="19" eb="22">
      <t>セイキュウショ</t>
    </rPh>
    <rPh sb="24" eb="26">
      <t>カイゴ</t>
    </rPh>
    <rPh sb="26" eb="28">
      <t>キュウフ</t>
    </rPh>
    <rPh sb="28" eb="29">
      <t>ヒ</t>
    </rPh>
    <rPh sb="29" eb="32">
      <t>メイサイショ</t>
    </rPh>
    <phoneticPr fontId="5"/>
  </si>
  <si>
    <t>人員基準欠如減算</t>
    <rPh sb="0" eb="2">
      <t>ジンイン</t>
    </rPh>
    <rPh sb="2" eb="4">
      <t>キジュン</t>
    </rPh>
    <rPh sb="4" eb="6">
      <t>ケツジョ</t>
    </rPh>
    <rPh sb="6" eb="8">
      <t>ゲンサン</t>
    </rPh>
    <phoneticPr fontId="5"/>
  </si>
  <si>
    <t>･職員名簿
･職員勤務表</t>
    <rPh sb="1" eb="3">
      <t>ショクイン</t>
    </rPh>
    <rPh sb="3" eb="5">
      <t>メイボ</t>
    </rPh>
    <rPh sb="7" eb="9">
      <t>ショクイン</t>
    </rPh>
    <rPh sb="9" eb="11">
      <t>キンム</t>
    </rPh>
    <rPh sb="11" eb="12">
      <t>ヒョウ</t>
    </rPh>
    <phoneticPr fontId="5"/>
  </si>
  <si>
    <t>短期利用特定施設入居者生活介護費</t>
    <rPh sb="0" eb="2">
      <t>タンキ</t>
    </rPh>
    <rPh sb="2" eb="4">
      <t>リヨウ</t>
    </rPh>
    <rPh sb="4" eb="6">
      <t>トクテイ</t>
    </rPh>
    <rPh sb="6" eb="8">
      <t>シセツ</t>
    </rPh>
    <rPh sb="8" eb="11">
      <t>ニュウキョシャ</t>
    </rPh>
    <rPh sb="11" eb="13">
      <t>セイカツ</t>
    </rPh>
    <rPh sb="13" eb="15">
      <t>カイゴ</t>
    </rPh>
    <rPh sb="15" eb="16">
      <t>ヒ</t>
    </rPh>
    <phoneticPr fontId="5"/>
  </si>
  <si>
    <t>施設基準
二十二
※次のいずれにも適合すること</t>
    <rPh sb="0" eb="2">
      <t>シセツ</t>
    </rPh>
    <rPh sb="2" eb="4">
      <t>キジュン</t>
    </rPh>
    <rPh sb="5" eb="8">
      <t>２２</t>
    </rPh>
    <rPh sb="11" eb="12">
      <t>ツギ</t>
    </rPh>
    <rPh sb="18" eb="20">
      <t>テキゴウ</t>
    </rPh>
    <phoneticPr fontId="5"/>
  </si>
  <si>
    <t>当該指定特定施設が初めて指定を受けた日から起算して３年以上の期間が経過していること。</t>
    <rPh sb="0" eb="2">
      <t>トウガイ</t>
    </rPh>
    <rPh sb="2" eb="4">
      <t>シテイ</t>
    </rPh>
    <rPh sb="4" eb="6">
      <t>トクテイ</t>
    </rPh>
    <rPh sb="6" eb="8">
      <t>シセツ</t>
    </rPh>
    <rPh sb="9" eb="10">
      <t>ハジ</t>
    </rPh>
    <rPh sb="12" eb="14">
      <t>シテイ</t>
    </rPh>
    <rPh sb="15" eb="16">
      <t>ウ</t>
    </rPh>
    <rPh sb="18" eb="19">
      <t>ヒ</t>
    </rPh>
    <rPh sb="21" eb="23">
      <t>キサン</t>
    </rPh>
    <rPh sb="26" eb="27">
      <t>ネン</t>
    </rPh>
    <rPh sb="27" eb="29">
      <t>イジョウ</t>
    </rPh>
    <rPh sb="30" eb="32">
      <t>キカン</t>
    </rPh>
    <rPh sb="33" eb="35">
      <t>ケイカ</t>
    </rPh>
    <phoneticPr fontId="5"/>
  </si>
  <si>
    <t>※別に厚生労働大臣が定める基準
　指定居宅サービス等基準183条第5項及び第6項に規定する基準に適合していないこと</t>
    <rPh sb="1" eb="2">
      <t>ベツニ</t>
    </rPh>
    <rPh sb="3" eb="5">
      <t>コウセイ</t>
    </rPh>
    <rPh sb="5" eb="7">
      <t>ロウドウ</t>
    </rPh>
    <rPh sb="7" eb="9">
      <t>ダイジン</t>
    </rPh>
    <rPh sb="10" eb="11">
      <t>サダ</t>
    </rPh>
    <rPh sb="13" eb="15">
      <t>キジュン</t>
    </rPh>
    <rPh sb="17" eb="19">
      <t>シテイ</t>
    </rPh>
    <rPh sb="19" eb="21">
      <t>キョタク</t>
    </rPh>
    <rPh sb="25" eb="26">
      <t>トウ</t>
    </rPh>
    <rPh sb="26" eb="28">
      <t>キジュン</t>
    </rPh>
    <rPh sb="31" eb="32">
      <t>ジョウ</t>
    </rPh>
    <rPh sb="32" eb="33">
      <t>ダイ</t>
    </rPh>
    <rPh sb="34" eb="35">
      <t>コウ</t>
    </rPh>
    <rPh sb="35" eb="36">
      <t>オヨ</t>
    </rPh>
    <rPh sb="37" eb="38">
      <t>ダイ</t>
    </rPh>
    <rPh sb="39" eb="40">
      <t>コウ</t>
    </rPh>
    <rPh sb="41" eb="43">
      <t>キテイ</t>
    </rPh>
    <rPh sb="45" eb="47">
      <t>キジュン</t>
    </rPh>
    <rPh sb="48" eb="50">
      <t>テキゴウ</t>
    </rPh>
    <phoneticPr fontId="5"/>
  </si>
  <si>
    <t>･職員名簿
･職員勤務表
･サービス提供の記録</t>
    <rPh sb="1" eb="3">
      <t>ショクイン</t>
    </rPh>
    <rPh sb="3" eb="5">
      <t>メイボ</t>
    </rPh>
    <rPh sb="7" eb="9">
      <t>ショクイン</t>
    </rPh>
    <rPh sb="9" eb="11">
      <t>キンム</t>
    </rPh>
    <rPh sb="11" eb="12">
      <t>ヒョウ</t>
    </rPh>
    <rPh sb="18" eb="20">
      <t>テイキョウ</t>
    </rPh>
    <rPh sb="21" eb="23">
      <t>キロク</t>
    </rPh>
    <phoneticPr fontId="5"/>
  </si>
  <si>
    <t>夜間看護体制加算</t>
    <rPh sb="0" eb="2">
      <t>ヤカン</t>
    </rPh>
    <rPh sb="2" eb="4">
      <t>カンゴ</t>
    </rPh>
    <rPh sb="4" eb="6">
      <t>タイセイ</t>
    </rPh>
    <rPh sb="6" eb="8">
      <t>カサン</t>
    </rPh>
    <phoneticPr fontId="5"/>
  </si>
  <si>
    <t>･職員名簿
･職員勤務表
･個別機能訓練計画書</t>
    <rPh sb="1" eb="3">
      <t>ショクイン</t>
    </rPh>
    <rPh sb="3" eb="5">
      <t>メイボ</t>
    </rPh>
    <rPh sb="7" eb="9">
      <t>ショクイン</t>
    </rPh>
    <rPh sb="9" eb="11">
      <t>キンム</t>
    </rPh>
    <rPh sb="11" eb="12">
      <t>ヒョウ</t>
    </rPh>
    <rPh sb="14" eb="16">
      <t>コベツ</t>
    </rPh>
    <rPh sb="16" eb="18">
      <t>キノウ</t>
    </rPh>
    <rPh sb="18" eb="20">
      <t>クンレン</t>
    </rPh>
    <rPh sb="20" eb="22">
      <t>ケイカク</t>
    </rPh>
    <rPh sb="22" eb="23">
      <t>ショ</t>
    </rPh>
    <phoneticPr fontId="5"/>
  </si>
  <si>
    <t>　※別に厚生労働大臣が定める基準
　　受け入れた若年性認知症入居者ごとに個別の担当者を定めていること</t>
    <rPh sb="2" eb="3">
      <t>ベツ</t>
    </rPh>
    <rPh sb="4" eb="10">
      <t>コウセイロウドウダイジン</t>
    </rPh>
    <rPh sb="11" eb="12">
      <t>サダ</t>
    </rPh>
    <rPh sb="14" eb="16">
      <t>キジュン</t>
    </rPh>
    <rPh sb="19" eb="20">
      <t>ウ</t>
    </rPh>
    <rPh sb="21" eb="22">
      <t>イ</t>
    </rPh>
    <rPh sb="24" eb="27">
      <t>ジャクネンセイ</t>
    </rPh>
    <rPh sb="27" eb="30">
      <t>ニンチショウ</t>
    </rPh>
    <rPh sb="30" eb="33">
      <t>ニュウキョシャ</t>
    </rPh>
    <rPh sb="36" eb="38">
      <t>コベツ</t>
    </rPh>
    <rPh sb="39" eb="42">
      <t>タントウシャ</t>
    </rPh>
    <rPh sb="43" eb="44">
      <t>サダ</t>
    </rPh>
    <phoneticPr fontId="5"/>
  </si>
  <si>
    <t>医師が一般的に認められている医学的知見に基づき回復の見込みがないと診断した者であること。</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38">
      <t>モノ</t>
    </rPh>
    <phoneticPr fontId="5"/>
  </si>
  <si>
    <t>多職種が共同して作成した利用者の介護にかかる計画について、その内容に応じた適切な者から説明を受け、同意している者であること。</t>
    <rPh sb="0" eb="1">
      <t>タ</t>
    </rPh>
    <rPh sb="1" eb="3">
      <t>ショクシュ</t>
    </rPh>
    <rPh sb="4" eb="6">
      <t>キョウドウ</t>
    </rPh>
    <rPh sb="8" eb="10">
      <t>サクセイ</t>
    </rPh>
    <rPh sb="12" eb="15">
      <t>リヨウシャ</t>
    </rPh>
    <rPh sb="16" eb="18">
      <t>カイゴ</t>
    </rPh>
    <rPh sb="22" eb="24">
      <t>ケイカク</t>
    </rPh>
    <rPh sb="31" eb="33">
      <t>ナイヨウ</t>
    </rPh>
    <rPh sb="34" eb="35">
      <t>オウ</t>
    </rPh>
    <rPh sb="37" eb="39">
      <t>テキセツ</t>
    </rPh>
    <rPh sb="40" eb="41">
      <t>モノ</t>
    </rPh>
    <rPh sb="43" eb="45">
      <t>セツメイ</t>
    </rPh>
    <rPh sb="46" eb="47">
      <t>ウ</t>
    </rPh>
    <rPh sb="49" eb="51">
      <t>ドウイ</t>
    </rPh>
    <rPh sb="55" eb="56">
      <t>モノ</t>
    </rPh>
    <phoneticPr fontId="5"/>
  </si>
  <si>
    <t>認知症専門ケア加算</t>
    <rPh sb="0" eb="3">
      <t>ニンチショウ</t>
    </rPh>
    <rPh sb="3" eb="5">
      <t>センモン</t>
    </rPh>
    <rPh sb="7" eb="9">
      <t>カサン</t>
    </rPh>
    <phoneticPr fontId="5"/>
  </si>
  <si>
    <t>認知症専門ケア加算（Ⅰ）
※いずれにも適合すること</t>
    <rPh sb="0" eb="3">
      <t>ニンチショウ</t>
    </rPh>
    <rPh sb="3" eb="5">
      <t>センモン</t>
    </rPh>
    <phoneticPr fontId="5"/>
  </si>
  <si>
    <t>認知症専門ケア加算（Ⅱ）
※いずれにも適合すること</t>
    <rPh sb="0" eb="3">
      <t>ニンチショウ</t>
    </rPh>
    <rPh sb="3" eb="5">
      <t>センモン</t>
    </rPh>
    <phoneticPr fontId="5"/>
  </si>
  <si>
    <t>認知症専門ケア加算（Ⅰ）の基準のいずれにも適合すること。</t>
    <rPh sb="0" eb="3">
      <t>ニンチショウ</t>
    </rPh>
    <rPh sb="3" eb="5">
      <t>センモン</t>
    </rPh>
    <rPh sb="7" eb="9">
      <t>カサン</t>
    </rPh>
    <rPh sb="13" eb="15">
      <t>キジュン</t>
    </rPh>
    <rPh sb="21" eb="23">
      <t>テキゴウ</t>
    </rPh>
    <phoneticPr fontId="5"/>
  </si>
  <si>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5"/>
  </si>
  <si>
    <t>サービス提供体制強化加算
（Ⅲ）
※いずれにも適合すること</t>
    <phoneticPr fontId="5"/>
  </si>
  <si>
    <t>区分</t>
    <rPh sb="0" eb="2">
      <t>クブン</t>
    </rPh>
    <phoneticPr fontId="5"/>
  </si>
  <si>
    <t>計画の作成と周知</t>
    <rPh sb="0" eb="2">
      <t>ケイカク</t>
    </rPh>
    <rPh sb="3" eb="5">
      <t>サクセイ</t>
    </rPh>
    <rPh sb="6" eb="8">
      <t>シュウチ</t>
    </rPh>
    <phoneticPr fontId="5"/>
  </si>
  <si>
    <t>賃金改善</t>
    <rPh sb="0" eb="2">
      <t>チンギン</t>
    </rPh>
    <rPh sb="2" eb="4">
      <t>カイゼン</t>
    </rPh>
    <phoneticPr fontId="5"/>
  </si>
  <si>
    <t>・賃金台帳</t>
    <rPh sb="1" eb="3">
      <t>チンギン</t>
    </rPh>
    <rPh sb="3" eb="5">
      <t>ダイチョウ</t>
    </rPh>
    <phoneticPr fontId="5"/>
  </si>
  <si>
    <t>・就業規則
・給与規程</t>
    <rPh sb="1" eb="3">
      <t>シュウギョウ</t>
    </rPh>
    <rPh sb="3" eb="5">
      <t>キソク</t>
    </rPh>
    <rPh sb="7" eb="9">
      <t>キュウヨ</t>
    </rPh>
    <rPh sb="9" eb="11">
      <t>キテイ</t>
    </rPh>
    <phoneticPr fontId="5"/>
  </si>
  <si>
    <t>キャリアパス
要件Ⅱ</t>
    <rPh sb="7" eb="9">
      <t>ヨウケン</t>
    </rPh>
    <phoneticPr fontId="5"/>
  </si>
  <si>
    <t>・研修等に関する書類</t>
    <rPh sb="1" eb="3">
      <t>ケンシュウ</t>
    </rPh>
    <rPh sb="3" eb="4">
      <t>トウ</t>
    </rPh>
    <rPh sb="5" eb="6">
      <t>カン</t>
    </rPh>
    <rPh sb="8" eb="10">
      <t>ショルイ</t>
    </rPh>
    <phoneticPr fontId="5"/>
  </si>
  <si>
    <t>・職場環境の改善状況が
　分かる書類</t>
    <rPh sb="1" eb="3">
      <t>ショクバ</t>
    </rPh>
    <rPh sb="3" eb="5">
      <t>カンキョウ</t>
    </rPh>
    <rPh sb="6" eb="8">
      <t>カイゼン</t>
    </rPh>
    <rPh sb="8" eb="10">
      <t>ジョウキョウ</t>
    </rPh>
    <rPh sb="13" eb="14">
      <t>ワ</t>
    </rPh>
    <rPh sb="16" eb="18">
      <t>ショルイ</t>
    </rPh>
    <phoneticPr fontId="5"/>
  </si>
  <si>
    <t>労働保険料の納付</t>
    <rPh sb="0" eb="2">
      <t>ロウドウ</t>
    </rPh>
    <rPh sb="2" eb="5">
      <t>ホケンリョウ</t>
    </rPh>
    <rPh sb="6" eb="8">
      <t>ノウフ</t>
    </rPh>
    <phoneticPr fontId="5"/>
  </si>
  <si>
    <t>・労働保険納付証明書等</t>
    <rPh sb="1" eb="3">
      <t>ロウドウ</t>
    </rPh>
    <rPh sb="3" eb="5">
      <t>ホケン</t>
    </rPh>
    <rPh sb="5" eb="7">
      <t>ノウフ</t>
    </rPh>
    <rPh sb="7" eb="10">
      <t>ショウメイショ</t>
    </rPh>
    <rPh sb="10" eb="11">
      <t>トウ</t>
    </rPh>
    <phoneticPr fontId="5"/>
  </si>
  <si>
    <t>※別に厚生労働大臣が定める基準
　指定居宅サービス等基準239条第2項及び第3項に規定する基準に適合していないこと</t>
    <rPh sb="1" eb="2">
      <t>ベツニ</t>
    </rPh>
    <rPh sb="3" eb="5">
      <t>コウセイ</t>
    </rPh>
    <rPh sb="5" eb="7">
      <t>ロウドウ</t>
    </rPh>
    <rPh sb="7" eb="9">
      <t>ダイジン</t>
    </rPh>
    <rPh sb="10" eb="11">
      <t>サダ</t>
    </rPh>
    <rPh sb="13" eb="15">
      <t>キジュン</t>
    </rPh>
    <rPh sb="17" eb="19">
      <t>シテイ</t>
    </rPh>
    <rPh sb="19" eb="21">
      <t>キョタク</t>
    </rPh>
    <rPh sb="25" eb="26">
      <t>トウ</t>
    </rPh>
    <rPh sb="26" eb="28">
      <t>キジュン</t>
    </rPh>
    <rPh sb="31" eb="32">
      <t>ジョウ</t>
    </rPh>
    <rPh sb="32" eb="33">
      <t>ダイ</t>
    </rPh>
    <rPh sb="34" eb="35">
      <t>コウ</t>
    </rPh>
    <rPh sb="35" eb="36">
      <t>オヨ</t>
    </rPh>
    <rPh sb="37" eb="38">
      <t>ダイ</t>
    </rPh>
    <rPh sb="39" eb="40">
      <t>コウ</t>
    </rPh>
    <rPh sb="41" eb="43">
      <t>キテイ</t>
    </rPh>
    <rPh sb="45" eb="47">
      <t>キジュン</t>
    </rPh>
    <rPh sb="48" eb="50">
      <t>テキゴウ</t>
    </rPh>
    <phoneticPr fontId="5"/>
  </si>
  <si>
    <t>平18厚告127号
別表10ニ注
基準告示
百二十</t>
    <rPh sb="19" eb="21">
      <t>キジュン</t>
    </rPh>
    <rPh sb="21" eb="23">
      <t>コクジ</t>
    </rPh>
    <rPh sb="24" eb="27">
      <t>１２０</t>
    </rPh>
    <phoneticPr fontId="5"/>
  </si>
  <si>
    <t>□</t>
    <phoneticPr fontId="3"/>
  </si>
  <si>
    <t>確認書類等</t>
    <rPh sb="0" eb="2">
      <t>カクニン</t>
    </rPh>
    <rPh sb="2" eb="5">
      <t>ショルイトウ</t>
    </rPh>
    <phoneticPr fontId="5"/>
  </si>
  <si>
    <t>該当なし</t>
    <rPh sb="0" eb="2">
      <t>ガイトウ</t>
    </rPh>
    <phoneticPr fontId="5"/>
  </si>
  <si>
    <t>基準第3条第1項
予防基準第3条第1項</t>
    <rPh sb="0" eb="2">
      <t>キジュン</t>
    </rPh>
    <rPh sb="2" eb="3">
      <t>ダイ</t>
    </rPh>
    <rPh sb="4" eb="5">
      <t>ジョウ</t>
    </rPh>
    <rPh sb="5" eb="6">
      <t>ダイ</t>
    </rPh>
    <rPh sb="7" eb="8">
      <t>コウ</t>
    </rPh>
    <rPh sb="9" eb="11">
      <t>ヨボウ</t>
    </rPh>
    <rPh sb="11" eb="13">
      <t>キジュン</t>
    </rPh>
    <rPh sb="13" eb="14">
      <t>ダイ</t>
    </rPh>
    <rPh sb="15" eb="16">
      <t>ジョウ</t>
    </rPh>
    <rPh sb="16" eb="17">
      <t>ダイ</t>
    </rPh>
    <rPh sb="18" eb="19">
      <t>コウ</t>
    </rPh>
    <phoneticPr fontId="5"/>
  </si>
  <si>
    <t>基準第3条第2項
予防基準第3条第2項</t>
    <rPh sb="0" eb="2">
      <t>キジュン</t>
    </rPh>
    <rPh sb="2" eb="3">
      <t>ダイ</t>
    </rPh>
    <rPh sb="4" eb="5">
      <t>ジョウ</t>
    </rPh>
    <rPh sb="5" eb="6">
      <t>ダイ</t>
    </rPh>
    <rPh sb="7" eb="8">
      <t>コウ</t>
    </rPh>
    <phoneticPr fontId="5"/>
  </si>
  <si>
    <t>□</t>
    <phoneticPr fontId="5"/>
  </si>
  <si>
    <t>介護予防
基本方針</t>
    <rPh sb="0" eb="2">
      <t>カイゴ</t>
    </rPh>
    <rPh sb="2" eb="4">
      <t>ヨボウ</t>
    </rPh>
    <rPh sb="5" eb="7">
      <t>キホン</t>
    </rPh>
    <rPh sb="7" eb="9">
      <t>ホウシン</t>
    </rPh>
    <phoneticPr fontId="3"/>
  </si>
  <si>
    <t>□</t>
    <phoneticPr fontId="5"/>
  </si>
  <si>
    <t>Ⅳ　運営基準</t>
    <rPh sb="2" eb="4">
      <t>ウンエイ</t>
    </rPh>
    <rPh sb="4" eb="6">
      <t>キジュン</t>
    </rPh>
    <phoneticPr fontId="5"/>
  </si>
  <si>
    <t>内容及び手続きの説明及び同意</t>
    <rPh sb="0" eb="2">
      <t>ナイヨウ</t>
    </rPh>
    <rPh sb="2" eb="3">
      <t>オヨ</t>
    </rPh>
    <rPh sb="4" eb="6">
      <t>テツヅ</t>
    </rPh>
    <rPh sb="8" eb="10">
      <t>セツメイ</t>
    </rPh>
    <rPh sb="10" eb="11">
      <t>オヨ</t>
    </rPh>
    <rPh sb="12" eb="14">
      <t>ドウイ</t>
    </rPh>
    <phoneticPr fontId="5"/>
  </si>
  <si>
    <t>介護等</t>
    <rPh sb="0" eb="2">
      <t>カイゴ</t>
    </rPh>
    <rPh sb="2" eb="3">
      <t>トウ</t>
    </rPh>
    <phoneticPr fontId="5"/>
  </si>
  <si>
    <t>介護は、利用者の心身の状況に応じ、利用者の自立の支援及び日常生活の充実に資するよう、適切な技術をもって行われていますか。</t>
    <phoneticPr fontId="3"/>
  </si>
  <si>
    <t>・サービス提供記録
・業務日誌</t>
    <phoneticPr fontId="3"/>
  </si>
  <si>
    <t>□</t>
    <phoneticPr fontId="5"/>
  </si>
  <si>
    <t>・緊急時対応マニュアル
・サービス提供記録</t>
    <phoneticPr fontId="3"/>
  </si>
  <si>
    <t>・運営規程
・重要事項説明書</t>
    <phoneticPr fontId="5"/>
  </si>
  <si>
    <t>勤務体制の
確保等</t>
    <rPh sb="0" eb="2">
      <t>キンム</t>
    </rPh>
    <rPh sb="2" eb="4">
      <t>タイセイ</t>
    </rPh>
    <rPh sb="6" eb="9">
      <t>カクホトウ</t>
    </rPh>
    <phoneticPr fontId="5"/>
  </si>
  <si>
    <t>非常災害対策</t>
    <phoneticPr fontId="3"/>
  </si>
  <si>
    <t>（1）非常災害（火災、風水害、地震等）対応に係るマニュアルがあるか</t>
  </si>
  <si>
    <t>（2）非常災害時の連絡網等は用意されているか</t>
  </si>
  <si>
    <t>（3）防火管理に関する責任者を定めているか</t>
  </si>
  <si>
    <t>（4）消火・避難訓練を実施しているか</t>
  </si>
  <si>
    <t>あらかじめ、協力歯科医療機関を定めておくよう努めていますか。</t>
  </si>
  <si>
    <t>（1）必要に応じて衛生管理について、保健所の助言、指導を求め、密接な連携を保っているか</t>
  </si>
  <si>
    <t>（2）感染症又は食中毒の予防及びまん延の防止のための対策を講じているか</t>
  </si>
  <si>
    <t>（3）従業者の日々の感染罹患状況や健康状態を確認しているか</t>
  </si>
  <si>
    <t>利用者の使用する施設、食器その他の設備又は飲用に供する水について、衛生的な管理に努め、又は衛生上必要な措置を講じていますか。</t>
  </si>
  <si>
    <t>秘密保持等</t>
  </si>
  <si>
    <t>□</t>
    <phoneticPr fontId="5"/>
  </si>
  <si>
    <t>広告は虚偽又は誇大となっていないか</t>
    <rPh sb="0" eb="2">
      <t>コウコク</t>
    </rPh>
    <rPh sb="3" eb="5">
      <t>キョギ</t>
    </rPh>
    <rPh sb="5" eb="6">
      <t>マタ</t>
    </rPh>
    <rPh sb="7" eb="9">
      <t>コダイ</t>
    </rPh>
    <phoneticPr fontId="5"/>
  </si>
  <si>
    <t>・パンフレット／チラシ</t>
    <phoneticPr fontId="5"/>
  </si>
  <si>
    <t>□</t>
    <phoneticPr fontId="3"/>
  </si>
  <si>
    <t>提供したサービスに係る利用者及びその家族からの苦情に迅速かつ適切に対応するために、苦情を受け付けるための窓口を設置する等の必要な措置を講じていますか。</t>
  </si>
  <si>
    <t>・苦情の受付簿
・苦情者への対応記録
・苦情対応マニュアル</t>
    <phoneticPr fontId="5"/>
  </si>
  <si>
    <t>苦情を受け付けた場合には、当該苦情の内容等を記録していますか。</t>
  </si>
  <si>
    <t>苦情がサービスの質の向上を図る上での重要な情報であるとの認識に立ち、苦情の内容を踏まえ、サービスの質の向上に向けた取組を自ら行っていますか。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</si>
  <si>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</si>
  <si>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</si>
  <si>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5"/>
  </si>
  <si>
    <t>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→事故事例の有無：　有　・　無</t>
    <phoneticPr fontId="5"/>
  </si>
  <si>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5"/>
  </si>
  <si>
    <t>事故が生じた際には、原因を解明し、再発生を防ぐための対策を講じていますか。（過去に事故が生じていない場合、事故に備えて対策を講じていますか。）</t>
    <rPh sb="10" eb="12">
      <t>ゲンイン</t>
    </rPh>
    <rPh sb="13" eb="15">
      <t>カイメイ</t>
    </rPh>
    <rPh sb="38" eb="40">
      <t>カコ</t>
    </rPh>
    <rPh sb="41" eb="43">
      <t>ジコ</t>
    </rPh>
    <rPh sb="44" eb="45">
      <t>ショウ</t>
    </rPh>
    <rPh sb="50" eb="52">
      <t>バアイ</t>
    </rPh>
    <rPh sb="53" eb="55">
      <t>ジコ</t>
    </rPh>
    <rPh sb="56" eb="57">
      <t>ソナ</t>
    </rPh>
    <phoneticPr fontId="5"/>
  </si>
  <si>
    <t>会計の区分</t>
    <rPh sb="0" eb="2">
      <t>カイケイ</t>
    </rPh>
    <rPh sb="3" eb="5">
      <t>クブン</t>
    </rPh>
    <phoneticPr fontId="5"/>
  </si>
  <si>
    <t>従業者、設備、備品及び会計に関する諸記録を整備していますか。</t>
  </si>
  <si>
    <t>Ⅴ　変更の届出等</t>
    <rPh sb="2" eb="4">
      <t>ヘンコウ</t>
    </rPh>
    <rPh sb="5" eb="7">
      <t>トドケデ</t>
    </rPh>
    <rPh sb="7" eb="8">
      <t>トウ</t>
    </rPh>
    <phoneticPr fontId="5"/>
  </si>
  <si>
    <t>実績報告</t>
    <rPh sb="0" eb="2">
      <t>ジッセキ</t>
    </rPh>
    <rPh sb="2" eb="4">
      <t>ホウコク</t>
    </rPh>
    <phoneticPr fontId="5"/>
  </si>
  <si>
    <t>・実績報告</t>
    <rPh sb="1" eb="3">
      <t>ジッセキ</t>
    </rPh>
    <rPh sb="3" eb="5">
      <t>ホウコク</t>
    </rPh>
    <phoneticPr fontId="5"/>
  </si>
  <si>
    <t>労働基準法等遵守</t>
    <rPh sb="0" eb="2">
      <t>ロウドウ</t>
    </rPh>
    <rPh sb="2" eb="5">
      <t>キジュンホウ</t>
    </rPh>
    <rPh sb="5" eb="6">
      <t>トウ</t>
    </rPh>
    <rPh sb="6" eb="8">
      <t>ジュンシュ</t>
    </rPh>
    <phoneticPr fontId="5"/>
  </si>
  <si>
    <t>算定日が属する月の前12月間において、労働基準法、労働者災害補償保険法、最低賃金法、労働安全衛生法、雇用保険法その他の労働に関する法令に違反し、罰金以上の刑に処せられていませんか。</t>
    <rPh sb="0" eb="2">
      <t>サンテイ</t>
    </rPh>
    <rPh sb="2" eb="3">
      <t>ビ</t>
    </rPh>
    <rPh sb="4" eb="5">
      <t>ゾク</t>
    </rPh>
    <rPh sb="7" eb="8">
      <t>ツキ</t>
    </rPh>
    <rPh sb="9" eb="10">
      <t>ゼン</t>
    </rPh>
    <rPh sb="12" eb="14">
      <t>ツキカン</t>
    </rPh>
    <rPh sb="19" eb="21">
      <t>ロウドウ</t>
    </rPh>
    <rPh sb="21" eb="24">
      <t>キジュンホウ</t>
    </rPh>
    <rPh sb="25" eb="28">
      <t>ロウドウシャ</t>
    </rPh>
    <rPh sb="28" eb="30">
      <t>サイガイ</t>
    </rPh>
    <rPh sb="30" eb="32">
      <t>ホショウ</t>
    </rPh>
    <rPh sb="32" eb="35">
      <t>ホケンホウ</t>
    </rPh>
    <rPh sb="36" eb="38">
      <t>サイテイ</t>
    </rPh>
    <rPh sb="38" eb="40">
      <t>チンギン</t>
    </rPh>
    <rPh sb="40" eb="41">
      <t>ホウ</t>
    </rPh>
    <rPh sb="42" eb="44">
      <t>ロウドウ</t>
    </rPh>
    <rPh sb="44" eb="46">
      <t>アンゼン</t>
    </rPh>
    <rPh sb="46" eb="49">
      <t>エイセイホウ</t>
    </rPh>
    <rPh sb="50" eb="52">
      <t>コヨウ</t>
    </rPh>
    <rPh sb="52" eb="55">
      <t>ホケンホウ</t>
    </rPh>
    <rPh sb="57" eb="58">
      <t>タ</t>
    </rPh>
    <rPh sb="59" eb="61">
      <t>ロウドウ</t>
    </rPh>
    <rPh sb="62" eb="63">
      <t>カン</t>
    </rPh>
    <rPh sb="65" eb="67">
      <t>ホウレイ</t>
    </rPh>
    <rPh sb="68" eb="70">
      <t>イハン</t>
    </rPh>
    <rPh sb="72" eb="74">
      <t>バッキン</t>
    </rPh>
    <rPh sb="74" eb="76">
      <t>イジョウ</t>
    </rPh>
    <rPh sb="77" eb="78">
      <t>ケイ</t>
    </rPh>
    <rPh sb="79" eb="80">
      <t>ショ</t>
    </rPh>
    <phoneticPr fontId="5"/>
  </si>
  <si>
    <t>・周知状況が確認できる
　書類</t>
    <phoneticPr fontId="5"/>
  </si>
  <si>
    <t>算定基準（予防）の一</t>
    <rPh sb="9" eb="10">
      <t>イチ</t>
    </rPh>
    <phoneticPr fontId="5"/>
  </si>
  <si>
    <t>･介護給付費請求書
･介護給付費明細書
･サービス提供票･別表</t>
    <rPh sb="1" eb="3">
      <t>カイゴ</t>
    </rPh>
    <rPh sb="3" eb="5">
      <t>キュウフ</t>
    </rPh>
    <rPh sb="5" eb="6">
      <t>ヒ</t>
    </rPh>
    <rPh sb="6" eb="9">
      <t>セイキュウショ</t>
    </rPh>
    <rPh sb="11" eb="13">
      <t>カイゴ</t>
    </rPh>
    <rPh sb="13" eb="15">
      <t>キュウフ</t>
    </rPh>
    <rPh sb="15" eb="16">
      <t>ヒ</t>
    </rPh>
    <rPh sb="16" eb="19">
      <t>メイサイショ</t>
    </rPh>
    <rPh sb="25" eb="27">
      <t>テイキョウ</t>
    </rPh>
    <rPh sb="27" eb="28">
      <t>ヒョウ</t>
    </rPh>
    <rPh sb="29" eb="31">
      <t>ベッピョウ</t>
    </rPh>
    <phoneticPr fontId="5"/>
  </si>
  <si>
    <t>算定基準（予防）の二</t>
    <rPh sb="9" eb="10">
      <t>ニ</t>
    </rPh>
    <phoneticPr fontId="5"/>
  </si>
  <si>
    <t>算定基準（予防）の三</t>
    <rPh sb="9" eb="10">
      <t>サン</t>
    </rPh>
    <phoneticPr fontId="5"/>
  </si>
  <si>
    <t>利用者の意思及び人格を尊重し、常に利用者の立場に立ってサービスを提供するように努めていますか。</t>
  </si>
  <si>
    <t>安定的かつ継続的な事業運営に努めていますか。</t>
    <phoneticPr fontId="3"/>
  </si>
  <si>
    <t>基本方針</t>
    <rPh sb="0" eb="2">
      <t>キホン</t>
    </rPh>
    <rPh sb="2" eb="4">
      <t>ホウシン</t>
    </rPh>
    <phoneticPr fontId="3"/>
  </si>
  <si>
    <t>特定施設入居者生活介護従業者の員数</t>
    <rPh sb="11" eb="14">
      <t>ジュウギョウシャ</t>
    </rPh>
    <rPh sb="15" eb="17">
      <t>インスウ</t>
    </rPh>
    <phoneticPr fontId="5"/>
  </si>
  <si>
    <t>指定特定施設入居者生活介護事業所ごとに置くべき従業者の職種及び員数が次のとおりとなっていますか。</t>
    <rPh sb="0" eb="2">
      <t>シテイ</t>
    </rPh>
    <rPh sb="13" eb="16">
      <t>ジギョウショ</t>
    </rPh>
    <rPh sb="19" eb="20">
      <t>オ</t>
    </rPh>
    <rPh sb="23" eb="26">
      <t>ジュウギョウシャ</t>
    </rPh>
    <rPh sb="27" eb="29">
      <t>ショクシュ</t>
    </rPh>
    <rPh sb="29" eb="30">
      <t>オヨ</t>
    </rPh>
    <rPh sb="31" eb="33">
      <t>インスウ</t>
    </rPh>
    <rPh sb="34" eb="35">
      <t>ツギ</t>
    </rPh>
    <phoneticPr fontId="3"/>
  </si>
  <si>
    <t>・特定施設入居者生活介護計画
・利用者に関する記録
・運営規程</t>
    <rPh sb="12" eb="14">
      <t>ケイカク</t>
    </rPh>
    <rPh sb="16" eb="19">
      <t>リヨウシャ</t>
    </rPh>
    <rPh sb="20" eb="21">
      <t>カン</t>
    </rPh>
    <rPh sb="23" eb="25">
      <t>キロク</t>
    </rPh>
    <rPh sb="27" eb="29">
      <t>ウンエイ</t>
    </rPh>
    <rPh sb="29" eb="31">
      <t>キテイ</t>
    </rPh>
    <phoneticPr fontId="5"/>
  </si>
  <si>
    <t>・利用者に関する記録
・特定施設入居者生活介護計画</t>
    <rPh sb="23" eb="25">
      <t>ケイカク</t>
    </rPh>
    <phoneticPr fontId="18"/>
  </si>
  <si>
    <t>生活相談員</t>
    <rPh sb="0" eb="2">
      <t>セイカツ</t>
    </rPh>
    <rPh sb="2" eb="5">
      <t>ソウダンイン</t>
    </rPh>
    <phoneticPr fontId="3"/>
  </si>
  <si>
    <t>看護職員
又は
介護職員</t>
    <rPh sb="0" eb="2">
      <t>カンゴ</t>
    </rPh>
    <rPh sb="2" eb="4">
      <t>ショクイン</t>
    </rPh>
    <rPh sb="5" eb="6">
      <t>マタ</t>
    </rPh>
    <rPh sb="8" eb="10">
      <t>カイゴ</t>
    </rPh>
    <rPh sb="10" eb="12">
      <t>ショクイン</t>
    </rPh>
    <phoneticPr fontId="3"/>
  </si>
  <si>
    <t>機能訓練指導員</t>
    <rPh sb="0" eb="2">
      <t>キノウ</t>
    </rPh>
    <rPh sb="2" eb="4">
      <t>クンレン</t>
    </rPh>
    <rPh sb="4" eb="7">
      <t>シドウイン</t>
    </rPh>
    <phoneticPr fontId="5"/>
  </si>
  <si>
    <t>計画作成担当者</t>
    <rPh sb="0" eb="2">
      <t>ケイカク</t>
    </rPh>
    <rPh sb="2" eb="4">
      <t>サクセイ</t>
    </rPh>
    <rPh sb="4" eb="7">
      <t>タントウシャ</t>
    </rPh>
    <phoneticPr fontId="3"/>
  </si>
  <si>
    <t>１人以上は常勤ですか。</t>
    <phoneticPr fontId="5"/>
  </si>
  <si>
    <t>利用者の数の算定方法</t>
    <rPh sb="0" eb="3">
      <t>リヨウシャ</t>
    </rPh>
    <rPh sb="4" eb="5">
      <t>カズ</t>
    </rPh>
    <rPh sb="6" eb="8">
      <t>サンテイ</t>
    </rPh>
    <rPh sb="8" eb="10">
      <t>ホウホウ</t>
    </rPh>
    <phoneticPr fontId="3"/>
  </si>
  <si>
    <t>【前年度の平均値】
＊前年度とは毎年4月1日から翌年3月31日をもって終わる年度
＊計算式　：前年度の全利用者等の延数　÷　前年度の日数　(小数点第2位以下を切り上げ)
→以下に記載してください。
前年度の全利用者等の延数（　　　　　　）人　÷　前年度の日数（　　　　　）日　≒（　　　　　　）人</t>
    <rPh sb="35" eb="36">
      <t>オ</t>
    </rPh>
    <rPh sb="38" eb="40">
      <t>ネンド</t>
    </rPh>
    <rPh sb="87" eb="89">
      <t>イカ</t>
    </rPh>
    <rPh sb="90" eb="92">
      <t>キサイ</t>
    </rPh>
    <rPh sb="120" eb="121">
      <t>ニン</t>
    </rPh>
    <rPh sb="137" eb="138">
      <t>ニチ</t>
    </rPh>
    <rPh sb="148" eb="149">
      <t>ニン</t>
    </rPh>
    <phoneticPr fontId="5"/>
  </si>
  <si>
    <t>看護職員の数は次のとおりとなっていますか。
(1)利用者30人まで　　　　常勤換算方法で１
(2)利用者30人超～80人　  常勤換算方法で２
(3)利用者80人超～130人　 常勤換算方法で３</t>
    <rPh sb="0" eb="2">
      <t>カンゴ</t>
    </rPh>
    <rPh sb="2" eb="4">
      <t>ショクイン</t>
    </rPh>
    <rPh sb="5" eb="6">
      <t>カズ</t>
    </rPh>
    <rPh sb="7" eb="8">
      <t>ツギ</t>
    </rPh>
    <phoneticPr fontId="3"/>
  </si>
  <si>
    <t>常に１以上の指定（介護予防）特定施設入居者生活介護の提供に当たる介護職員が確保されていますか。
ただし、介護予防特定施設入居者生活介護のみを提供する場合の宿直時間帯については、この限りではない。</t>
    <rPh sb="53" eb="55">
      <t>カイゴ</t>
    </rPh>
    <rPh sb="55" eb="57">
      <t>ヨボウ</t>
    </rPh>
    <rPh sb="57" eb="59">
      <t>トクテイ</t>
    </rPh>
    <rPh sb="59" eb="61">
      <t>シセツ</t>
    </rPh>
    <rPh sb="61" eb="64">
      <t>ニュウキョシャ</t>
    </rPh>
    <rPh sb="64" eb="66">
      <t>セイカツ</t>
    </rPh>
    <rPh sb="66" eb="68">
      <t>カイゴ</t>
    </rPh>
    <rPh sb="71" eb="73">
      <t>テイキョウ</t>
    </rPh>
    <rPh sb="75" eb="77">
      <t>バアイ</t>
    </rPh>
    <rPh sb="78" eb="80">
      <t>シュクチョク</t>
    </rPh>
    <rPh sb="80" eb="83">
      <t>ジカンタイ</t>
    </rPh>
    <rPh sb="91" eb="92">
      <t>カギ</t>
    </rPh>
    <phoneticPr fontId="5"/>
  </si>
  <si>
    <t>□</t>
    <phoneticPr fontId="3"/>
  </si>
  <si>
    <t>□</t>
    <phoneticPr fontId="3"/>
  </si>
  <si>
    <t>□</t>
    <phoneticPr fontId="3"/>
  </si>
  <si>
    <t>基準
第218条第2項第3号
予防基準
第204条第2項第3号</t>
    <rPh sb="0" eb="2">
      <t>キジュン</t>
    </rPh>
    <rPh sb="3" eb="4">
      <t>ダイ</t>
    </rPh>
    <rPh sb="7" eb="8">
      <t>ジョウ</t>
    </rPh>
    <rPh sb="8" eb="9">
      <t>ダイ</t>
    </rPh>
    <rPh sb="10" eb="11">
      <t>コウ</t>
    </rPh>
    <rPh sb="11" eb="12">
      <t>ダイ</t>
    </rPh>
    <rPh sb="13" eb="14">
      <t>ゴウ</t>
    </rPh>
    <rPh sb="15" eb="17">
      <t>ヨボウ</t>
    </rPh>
    <rPh sb="17" eb="19">
      <t>キジュン</t>
    </rPh>
    <rPh sb="20" eb="21">
      <t>ダイ</t>
    </rPh>
    <rPh sb="24" eb="25">
      <t>ジョウ</t>
    </rPh>
    <rPh sb="25" eb="26">
      <t>ダイ</t>
    </rPh>
    <rPh sb="27" eb="28">
      <t>コウ</t>
    </rPh>
    <phoneticPr fontId="5"/>
  </si>
  <si>
    <t>１以上配置していますか。</t>
    <rPh sb="3" eb="5">
      <t>ハイチ</t>
    </rPh>
    <phoneticPr fontId="5"/>
  </si>
  <si>
    <t>１以上配置していますか。
（利用者【前年度の平均値】の数が１００又はその端数を増すごとに１を標準とする）</t>
    <rPh sb="3" eb="5">
      <t>ハイチ</t>
    </rPh>
    <phoneticPr fontId="5"/>
  </si>
  <si>
    <t>基準
第218条第1項第4号
予防基準
第204条第1項第4号</t>
    <rPh sb="0" eb="2">
      <t>キジュン</t>
    </rPh>
    <rPh sb="3" eb="4">
      <t>ダイ</t>
    </rPh>
    <rPh sb="7" eb="8">
      <t>ジョウ</t>
    </rPh>
    <rPh sb="8" eb="9">
      <t>ダイ</t>
    </rPh>
    <rPh sb="10" eb="11">
      <t>コウ</t>
    </rPh>
    <rPh sb="11" eb="12">
      <t>ダイ</t>
    </rPh>
    <rPh sb="13" eb="14">
      <t>ゴウ</t>
    </rPh>
    <rPh sb="15" eb="17">
      <t>ヨボウ</t>
    </rPh>
    <rPh sb="17" eb="19">
      <t>キジュン</t>
    </rPh>
    <rPh sb="20" eb="21">
      <t>ダイ</t>
    </rPh>
    <rPh sb="24" eb="25">
      <t>ジョウ</t>
    </rPh>
    <rPh sb="25" eb="26">
      <t>ダイ</t>
    </rPh>
    <rPh sb="27" eb="28">
      <t>コウ</t>
    </rPh>
    <rPh sb="28" eb="29">
      <t>ダイ</t>
    </rPh>
    <rPh sb="30" eb="31">
      <t>ゴウ</t>
    </rPh>
    <phoneticPr fontId="5"/>
  </si>
  <si>
    <t>看護職員及び介護職員は、主として（介護予防）特定施設入居者生活介護の提供に当たるものとし、看護職員のうち１人以上、及び介護職員のうち1人以上は、常勤の者となっていますか。
ただし、指定介護予防特定施設入居者生活介護のみを提供する場合は、介護職員及び看護職員のうちいずれか１人が常勤であれば足りる。
※主として（介護予防）特定施設入居者生活介護の提供に当たる看護職員及び介護職員とは、要介護者及び要支援者に対するサービス提供に従事することを基本とするものである。ただし、要介護者等のサービス利用のないときに、要介護者等以外の当該特定施設の入居者に対するサービス提供を行うことは差し支えない。</t>
    <rPh sb="17" eb="19">
      <t>カイゴ</t>
    </rPh>
    <rPh sb="19" eb="21">
      <t>ヨボウ</t>
    </rPh>
    <phoneticPr fontId="5"/>
  </si>
  <si>
    <t>機能訓練指導員は、日常生活を営むのに必要な機能の減退を防止するための訓練を行う能力を有する者（※）を配置していますか。
※　理学療法士、作業療法士、言語聴覚士、看護職員（看護師若しくは准看護師）、柔道整復師又はあん摩マッサージ指圧師、はり師又はきゅう師であること。(はり師又はきゅう師については、資格を有する機能訓練指導員を配置した事業所で６月以上機能訓練指導に従事した経験を有する者に限る。)</t>
  </si>
  <si>
    <t>指定介護予防特定施設入居者生活介護に要する費用の額は、平成18年厚生労働省第126号の別表「指定地域密着型介護予防サービス介護給付費単位数表」により算定していますか。</t>
    <rPh sb="0" eb="2">
      <t>シテイ</t>
    </rPh>
    <rPh sb="2" eb="4">
      <t>カイゴ</t>
    </rPh>
    <rPh sb="4" eb="6">
      <t>ヨボウ</t>
    </rPh>
    <rPh sb="18" eb="19">
      <t>ヨウ</t>
    </rPh>
    <rPh sb="21" eb="23">
      <t>ヒヨウ</t>
    </rPh>
    <rPh sb="24" eb="25">
      <t>ガク</t>
    </rPh>
    <rPh sb="27" eb="29">
      <t>ヘイセイ</t>
    </rPh>
    <rPh sb="31" eb="32">
      <t>ネン</t>
    </rPh>
    <rPh sb="32" eb="34">
      <t>コウセイ</t>
    </rPh>
    <rPh sb="34" eb="36">
      <t>ロウドウ</t>
    </rPh>
    <rPh sb="36" eb="37">
      <t>ショウ</t>
    </rPh>
    <rPh sb="37" eb="38">
      <t>ダイ</t>
    </rPh>
    <rPh sb="41" eb="42">
      <t>ゴウ</t>
    </rPh>
    <rPh sb="43" eb="45">
      <t>ベッピョウ</t>
    </rPh>
    <rPh sb="46" eb="48">
      <t>シテイ</t>
    </rPh>
    <rPh sb="48" eb="50">
      <t>チイキ</t>
    </rPh>
    <rPh sb="50" eb="53">
      <t>ミッチャクガタ</t>
    </rPh>
    <rPh sb="61" eb="63">
      <t>カイゴ</t>
    </rPh>
    <rPh sb="63" eb="65">
      <t>キュウフ</t>
    </rPh>
    <rPh sb="65" eb="66">
      <t>ヒ</t>
    </rPh>
    <rPh sb="66" eb="69">
      <t>タンイスウ</t>
    </rPh>
    <rPh sb="69" eb="70">
      <t>ヒョウ</t>
    </rPh>
    <rPh sb="74" eb="76">
      <t>サンテイ</t>
    </rPh>
    <phoneticPr fontId="5"/>
  </si>
  <si>
    <t>指定介護予防特定施設入居者生活介護に要する費用の額は、平成24年厚生労働省告示第94号の「厚生労働大臣が定める１単位の単価」に、別表に定める単位数を乗じて算定していますか。</t>
  </si>
  <si>
    <t>１単位の単価に単位数を乗じて得た額に1円未満の端数があるときは、端数金額を切り捨てて計算していますか。</t>
  </si>
  <si>
    <t>計画作成担当者は、専らその職務に従事する介護支援専門員であって、（介護予防）特定施設サービス計画の作成を担当させるのに適当と認められる者となっていますか。
※ただし、利用者の処遇に支障がない場合は、当該特定施設における他の職務に従事することができる。</t>
    <rPh sb="33" eb="35">
      <t>カイゴ</t>
    </rPh>
    <rPh sb="35" eb="37">
      <t>ヨボウ</t>
    </rPh>
    <phoneticPr fontId="3"/>
  </si>
  <si>
    <t>　　　事業所名：（　　　　　　　　　　　　）
　　　職種名　：（　　　　　　　　　　　　）
    　勤務時間：（　　　　　　　　　　　　）</t>
    <rPh sb="3" eb="6">
      <t>ジギョウショ</t>
    </rPh>
    <rPh sb="6" eb="7">
      <t>メイ</t>
    </rPh>
    <rPh sb="26" eb="28">
      <t>ショクシュ</t>
    </rPh>
    <rPh sb="28" eb="29">
      <t>メイ</t>
    </rPh>
    <rPh sb="51" eb="53">
      <t>キンム</t>
    </rPh>
    <rPh sb="53" eb="55">
      <t>ジカン</t>
    </rPh>
    <phoneticPr fontId="5"/>
  </si>
  <si>
    <t>常勤換算方法で、総利用者数【前年度の平均値】が１００又はその端数を増すごとに１人以上となっていますか。
※総利用者数：特定施設入居者生活介護の利用者と介護予防特定施設入居者生活介護の利用者の合計数</t>
    <rPh sb="8" eb="9">
      <t>ソウ</t>
    </rPh>
    <rPh sb="9" eb="11">
      <t>リヨウ</t>
    </rPh>
    <rPh sb="11" eb="12">
      <t>シャ</t>
    </rPh>
    <rPh sb="12" eb="13">
      <t>スウ</t>
    </rPh>
    <rPh sb="14" eb="17">
      <t>ゼンネンド</t>
    </rPh>
    <rPh sb="18" eb="21">
      <t>ヘイキンチ</t>
    </rPh>
    <rPh sb="54" eb="55">
      <t>ソウ</t>
    </rPh>
    <rPh sb="55" eb="57">
      <t>リヨウ</t>
    </rPh>
    <rPh sb="57" eb="58">
      <t>シャ</t>
    </rPh>
    <rPh sb="58" eb="59">
      <t>スウ</t>
    </rPh>
    <rPh sb="60" eb="62">
      <t>トクテイ</t>
    </rPh>
    <rPh sb="62" eb="64">
      <t>シセツ</t>
    </rPh>
    <rPh sb="64" eb="67">
      <t>ニュウキョシャ</t>
    </rPh>
    <rPh sb="67" eb="69">
      <t>セイカツ</t>
    </rPh>
    <rPh sb="69" eb="71">
      <t>カイゴ</t>
    </rPh>
    <rPh sb="72" eb="75">
      <t>リヨウシャ</t>
    </rPh>
    <rPh sb="76" eb="78">
      <t>カイゴ</t>
    </rPh>
    <rPh sb="78" eb="80">
      <t>ヨボウ</t>
    </rPh>
    <rPh sb="80" eb="82">
      <t>トクテイ</t>
    </rPh>
    <rPh sb="82" eb="84">
      <t>シセツ</t>
    </rPh>
    <rPh sb="84" eb="87">
      <t>ニュウキョシャ</t>
    </rPh>
    <rPh sb="87" eb="89">
      <t>セイカツ</t>
    </rPh>
    <rPh sb="89" eb="91">
      <t>カイゴ</t>
    </rPh>
    <rPh sb="92" eb="95">
      <t>リヨウシャ</t>
    </rPh>
    <rPh sb="96" eb="99">
      <t>ゴウケイスウ</t>
    </rPh>
    <phoneticPr fontId="5"/>
  </si>
  <si>
    <t>指定（介護予防）特定施設入居者生活介護の提供の開始等</t>
    <rPh sb="0" eb="2">
      <t>シテイ</t>
    </rPh>
    <rPh sb="3" eb="5">
      <t>カイゴ</t>
    </rPh>
    <rPh sb="5" eb="7">
      <t>ヨボウ</t>
    </rPh>
    <rPh sb="8" eb="10">
      <t>トクテイ</t>
    </rPh>
    <rPh sb="10" eb="12">
      <t>シセツ</t>
    </rPh>
    <rPh sb="12" eb="15">
      <t>ニュウキョシャ</t>
    </rPh>
    <rPh sb="15" eb="17">
      <t>セイカツ</t>
    </rPh>
    <rPh sb="17" eb="19">
      <t>カイゴ</t>
    </rPh>
    <rPh sb="20" eb="22">
      <t>テイキョウ</t>
    </rPh>
    <rPh sb="23" eb="25">
      <t>カイシ</t>
    </rPh>
    <rPh sb="25" eb="26">
      <t>トウ</t>
    </rPh>
    <phoneticPr fontId="5"/>
  </si>
  <si>
    <t>指定（介護予防）特定施設入居者生活介護の提供に当たっては、利用者の心身の状況、置かれている環境等の把握に努めていますか。</t>
    <rPh sb="0" eb="2">
      <t>シテイ</t>
    </rPh>
    <rPh sb="3" eb="5">
      <t>カイゴ</t>
    </rPh>
    <rPh sb="5" eb="7">
      <t>ヨボウ</t>
    </rPh>
    <rPh sb="8" eb="19">
      <t>トクテイシセツニュウキョシャセイカツカイゴ</t>
    </rPh>
    <rPh sb="20" eb="22">
      <t>テイキョウ</t>
    </rPh>
    <rPh sb="23" eb="24">
      <t>ア</t>
    </rPh>
    <rPh sb="29" eb="32">
      <t>リヨウシャ</t>
    </rPh>
    <rPh sb="33" eb="35">
      <t>シンシン</t>
    </rPh>
    <rPh sb="36" eb="38">
      <t>ジョウキョウ</t>
    </rPh>
    <rPh sb="39" eb="40">
      <t>オ</t>
    </rPh>
    <rPh sb="45" eb="47">
      <t>カンキョウ</t>
    </rPh>
    <rPh sb="47" eb="48">
      <t>トウ</t>
    </rPh>
    <rPh sb="49" eb="51">
      <t>ハアク</t>
    </rPh>
    <rPh sb="52" eb="53">
      <t>ツト</t>
    </rPh>
    <phoneticPr fontId="3"/>
  </si>
  <si>
    <t>・介護保険番号、有効期限等を確認している記録等</t>
    <phoneticPr fontId="3"/>
  </si>
  <si>
    <t>□</t>
    <phoneticPr fontId="5"/>
  </si>
  <si>
    <t>・運営規程
・重要事項説明書
・利用契約書
・領収証控</t>
    <phoneticPr fontId="3"/>
  </si>
  <si>
    <t>・領収証控</t>
    <phoneticPr fontId="3"/>
  </si>
  <si>
    <t>②身体的拘束等の適正化のための指針を整備していますか。</t>
    <rPh sb="1" eb="3">
      <t>シンタイ</t>
    </rPh>
    <rPh sb="4" eb="6">
      <t>コウソク</t>
    </rPh>
    <rPh sb="6" eb="7">
      <t>トウ</t>
    </rPh>
    <rPh sb="8" eb="11">
      <t>テキセイカ</t>
    </rPh>
    <rPh sb="15" eb="17">
      <t>シシン</t>
    </rPh>
    <rPh sb="18" eb="20">
      <t>セイビ</t>
    </rPh>
    <phoneticPr fontId="5"/>
  </si>
  <si>
    <t>③介護職員その他の従業者に対し、身体的拘束等の適正化のための研修を定期的（年２回以上）に実施していますか。</t>
    <rPh sb="1" eb="3">
      <t>カイゴ</t>
    </rPh>
    <rPh sb="3" eb="5">
      <t>ショクイン</t>
    </rPh>
    <rPh sb="7" eb="8">
      <t>タ</t>
    </rPh>
    <rPh sb="9" eb="12">
      <t>ジュウギョウシャ</t>
    </rPh>
    <rPh sb="13" eb="14">
      <t>タイ</t>
    </rPh>
    <rPh sb="30" eb="32">
      <t>ケンシュウ</t>
    </rPh>
    <rPh sb="33" eb="36">
      <t>テイキテキ</t>
    </rPh>
    <rPh sb="37" eb="38">
      <t>ネン</t>
    </rPh>
    <rPh sb="39" eb="40">
      <t>カイ</t>
    </rPh>
    <rPh sb="40" eb="42">
      <t>イジョウ</t>
    </rPh>
    <rPh sb="44" eb="46">
      <t>ジッシ</t>
    </rPh>
    <phoneticPr fontId="5"/>
  </si>
  <si>
    <t>・外部評価の結果</t>
    <phoneticPr fontId="3"/>
  </si>
  <si>
    <t>指定（介護予防）特定施設入居者生活介護の取扱方針
（身体的拘束等の禁止）</t>
    <rPh sb="3" eb="5">
      <t>カイゴ</t>
    </rPh>
    <rPh sb="5" eb="7">
      <t>ヨボウ</t>
    </rPh>
    <rPh sb="8" eb="19">
      <t>トクテイシセツニュウキョシャセイカツカイゴ</t>
    </rPh>
    <phoneticPr fontId="5"/>
  </si>
  <si>
    <t>□</t>
    <phoneticPr fontId="5"/>
  </si>
  <si>
    <t>・特定施設サービス計画</t>
  </si>
  <si>
    <t>・特定施設サービス計画
・アセスメントシート</t>
  </si>
  <si>
    <t>・特定施設サービス計画
・サービス提供記録
・モニタリングシート</t>
  </si>
  <si>
    <t>短期利用特定施設サービス費を算定する場合で居宅サービス計画に基づきサービスを提供しているときは、居宅介護支援事業者から求めがあった場合は、特定施設サービス計画を提供することに協力していますか。</t>
    <rPh sb="0" eb="2">
      <t>タンキ</t>
    </rPh>
    <rPh sb="2" eb="4">
      <t>リヨウ</t>
    </rPh>
    <rPh sb="12" eb="13">
      <t>ヒ</t>
    </rPh>
    <rPh sb="14" eb="16">
      <t>サンテイ</t>
    </rPh>
    <rPh sb="18" eb="20">
      <t>バアイ</t>
    </rPh>
    <rPh sb="21" eb="23">
      <t>キョタク</t>
    </rPh>
    <rPh sb="27" eb="29">
      <t>ケイカク</t>
    </rPh>
    <rPh sb="30" eb="31">
      <t>モト</t>
    </rPh>
    <rPh sb="38" eb="40">
      <t>テイキョウ</t>
    </rPh>
    <rPh sb="48" eb="50">
      <t>キョタク</t>
    </rPh>
    <rPh sb="50" eb="52">
      <t>カイゴ</t>
    </rPh>
    <rPh sb="52" eb="54">
      <t>シエン</t>
    </rPh>
    <rPh sb="54" eb="57">
      <t>ジギョウシャ</t>
    </rPh>
    <rPh sb="59" eb="60">
      <t>モト</t>
    </rPh>
    <rPh sb="65" eb="67">
      <t>バアイ</t>
    </rPh>
    <rPh sb="77" eb="79">
      <t>ケイカク</t>
    </rPh>
    <rPh sb="80" eb="82">
      <t>テイキョウ</t>
    </rPh>
    <rPh sb="87" eb="89">
      <t>キョウリョク</t>
    </rPh>
    <phoneticPr fontId="5"/>
  </si>
  <si>
    <t>特定施設サービス計画の作成に当たって、適切な方法により、利用者について、有する能力、置かれている環境等の評価を通じて利用者が現に抱える問題点を明らかにし、利用者が自立した日常生活を営むことができるように支援する上で解決すべき課題を把握していますか。</t>
    <rPh sb="8" eb="10">
      <t>ケイカク</t>
    </rPh>
    <rPh sb="11" eb="13">
      <t>サクセイ</t>
    </rPh>
    <rPh sb="14" eb="15">
      <t>ア</t>
    </rPh>
    <phoneticPr fontId="5"/>
  </si>
  <si>
    <t>サービス計画を作成した際には、当該サービス計画を利用者に交付していますか。</t>
    <rPh sb="4" eb="6">
      <t>ケイカク</t>
    </rPh>
    <rPh sb="7" eb="9">
      <t>サクセイ</t>
    </rPh>
    <rPh sb="11" eb="12">
      <t>サイ</t>
    </rPh>
    <rPh sb="15" eb="17">
      <t>トウガイ</t>
    </rPh>
    <rPh sb="21" eb="23">
      <t>ケイカク</t>
    </rPh>
    <rPh sb="24" eb="27">
      <t>リヨウシャ</t>
    </rPh>
    <rPh sb="28" eb="30">
      <t>コウフ</t>
    </rPh>
    <phoneticPr fontId="5"/>
  </si>
  <si>
    <t>利用者の介護予防に資するよう、その目標を設定し、計画的に行っていますか。</t>
    <rPh sb="0" eb="3">
      <t>リヨウシャ</t>
    </rPh>
    <rPh sb="4" eb="6">
      <t>カイゴ</t>
    </rPh>
    <rPh sb="6" eb="8">
      <t>ヨボウ</t>
    </rPh>
    <rPh sb="9" eb="10">
      <t>シ</t>
    </rPh>
    <rPh sb="17" eb="19">
      <t>モクヒョウ</t>
    </rPh>
    <rPh sb="20" eb="22">
      <t>セッテイ</t>
    </rPh>
    <rPh sb="24" eb="27">
      <t>ケイカクテキ</t>
    </rPh>
    <rPh sb="28" eb="29">
      <t>オコナ</t>
    </rPh>
    <phoneticPr fontId="5"/>
  </si>
  <si>
    <t>サービスの提供に当たり、利用者ができる限り要介護状態とならないで自立した日常生活を営むことができるよう支援することを目的とするものであることを常に意識してサービスの提供に当たっていますか。</t>
    <phoneticPr fontId="3"/>
  </si>
  <si>
    <t>自らその提供するサービスの質の評価を行うとともに、主治の医師又は歯科医師とも連携を図りつつ、常にその改善を図っていますか。</t>
    <phoneticPr fontId="3"/>
  </si>
  <si>
    <t>指定介護予防特定施設入居者生活介護の基本取扱方針
＜予防のみ＞</t>
    <rPh sb="0" eb="2">
      <t>シテイ</t>
    </rPh>
    <rPh sb="2" eb="4">
      <t>カイゴ</t>
    </rPh>
    <rPh sb="4" eb="6">
      <t>ヨボウ</t>
    </rPh>
    <rPh sb="18" eb="20">
      <t>キホン</t>
    </rPh>
    <rPh sb="26" eb="28">
      <t>ヨボウ</t>
    </rPh>
    <phoneticPr fontId="5"/>
  </si>
  <si>
    <t>利用者がその有する能力を最大限活用することができるような方法によるサービスの提供に努めていますか。</t>
    <phoneticPr fontId="3"/>
  </si>
  <si>
    <t>サービスの提供に当たり、利用者とのコミュニケーションを十分に図ることその他の方法により、利用者が主体的に事業に参加するよう適切な働きかけに努めていますか。</t>
    <phoneticPr fontId="3"/>
  </si>
  <si>
    <t>主治の医師又は歯科医師からの情報伝達等の適切な方法により、利用者の心身の状況、有する能力、置かれている環境等の評価を通じて利用者が現に抱える問題点を把握し、利用者が自立した生活を営むことができるように支援する上で解決すべき課題を把握していますか。</t>
    <phoneticPr fontId="3"/>
  </si>
  <si>
    <t>計画作成担当者は、利用者の希望及び利用者について把握された解決すべき課題を踏まえて、他の従業者と協議の上、サービスの目標及びその達成時期、当該目標を達成するための具体的なサービスの内容、サービスを提供する上での留意点、サービスの提供を行う期間等を記載した介護予防特定施設サービス計画の原案を作成していますか。</t>
    <phoneticPr fontId="3"/>
  </si>
  <si>
    <t>サービスの提供に当たっては、介護予防特定施設サービス計画に基づき、利用者が日常生活を営むのに必要な支援を行っていますか。</t>
    <rPh sb="5" eb="7">
      <t>テイキョウ</t>
    </rPh>
    <rPh sb="8" eb="9">
      <t>ア</t>
    </rPh>
    <phoneticPr fontId="3"/>
  </si>
  <si>
    <t>計画作成担当者は、モニタリングの結果を踏まえ、必要に応じて介護予防特定施設サービス計画の変更を行っていますか。</t>
    <rPh sb="0" eb="2">
      <t>ケイカク</t>
    </rPh>
    <rPh sb="2" eb="4">
      <t>サクセイ</t>
    </rPh>
    <rPh sb="4" eb="7">
      <t>タントウシャ</t>
    </rPh>
    <rPh sb="16" eb="18">
      <t>ケッカ</t>
    </rPh>
    <rPh sb="19" eb="20">
      <t>フ</t>
    </rPh>
    <rPh sb="23" eb="25">
      <t>ヒツヨウ</t>
    </rPh>
    <rPh sb="26" eb="27">
      <t>オウ</t>
    </rPh>
    <rPh sb="29" eb="31">
      <t>カイゴ</t>
    </rPh>
    <rPh sb="31" eb="33">
      <t>ヨボウ</t>
    </rPh>
    <rPh sb="33" eb="35">
      <t>トクテイ</t>
    </rPh>
    <rPh sb="35" eb="37">
      <t>シセツ</t>
    </rPh>
    <rPh sb="41" eb="43">
      <t>ケイカク</t>
    </rPh>
    <rPh sb="44" eb="46">
      <t>ヘンコウ</t>
    </rPh>
    <rPh sb="47" eb="48">
      <t>オコナ</t>
    </rPh>
    <phoneticPr fontId="5"/>
  </si>
  <si>
    <t>□</t>
    <phoneticPr fontId="5"/>
  </si>
  <si>
    <t>□</t>
    <phoneticPr fontId="3"/>
  </si>
  <si>
    <t>防火管理者を選任していますか。</t>
    <phoneticPr fontId="3"/>
  </si>
  <si>
    <t>地域との連携</t>
    <rPh sb="0" eb="2">
      <t>チイキ</t>
    </rPh>
    <rPh sb="4" eb="6">
      <t>レンケイ</t>
    </rPh>
    <phoneticPr fontId="3"/>
  </si>
  <si>
    <t>その事業の運営に当たっては、地域住民又はその自発的な活動等との連携及び協力を行う等の地域との交流に努めていますか。</t>
    <rPh sb="2" eb="4">
      <t>ジギョウ</t>
    </rPh>
    <rPh sb="5" eb="7">
      <t>ウンエイ</t>
    </rPh>
    <rPh sb="8" eb="9">
      <t>ア</t>
    </rPh>
    <rPh sb="14" eb="16">
      <t>チイキ</t>
    </rPh>
    <rPh sb="16" eb="18">
      <t>ジュウミン</t>
    </rPh>
    <rPh sb="18" eb="19">
      <t>マタ</t>
    </rPh>
    <rPh sb="22" eb="25">
      <t>ジハツテキ</t>
    </rPh>
    <rPh sb="26" eb="28">
      <t>カツドウ</t>
    </rPh>
    <rPh sb="28" eb="29">
      <t>トウ</t>
    </rPh>
    <rPh sb="31" eb="33">
      <t>レンケイ</t>
    </rPh>
    <rPh sb="33" eb="34">
      <t>オヨ</t>
    </rPh>
    <rPh sb="35" eb="37">
      <t>キョウリョク</t>
    </rPh>
    <rPh sb="38" eb="39">
      <t>オコナ</t>
    </rPh>
    <rPh sb="40" eb="41">
      <t>トウ</t>
    </rPh>
    <rPh sb="42" eb="44">
      <t>チイキ</t>
    </rPh>
    <rPh sb="46" eb="48">
      <t>コウリュウ</t>
    </rPh>
    <rPh sb="49" eb="50">
      <t>ツト</t>
    </rPh>
    <phoneticPr fontId="5"/>
  </si>
  <si>
    <t>その事業の運営に当たっては、提供したサービスに関する利用者からの苦情に関して、介護相談員派遣事業その他の本市等が実施する事業に協力するよう努めていますか。</t>
    <rPh sb="2" eb="4">
      <t>ジギョウ</t>
    </rPh>
    <rPh sb="5" eb="7">
      <t>ウンエイ</t>
    </rPh>
    <rPh sb="8" eb="9">
      <t>ア</t>
    </rPh>
    <rPh sb="14" eb="16">
      <t>テイキョウ</t>
    </rPh>
    <rPh sb="23" eb="24">
      <t>カン</t>
    </rPh>
    <rPh sb="26" eb="29">
      <t>リヨウシャ</t>
    </rPh>
    <rPh sb="32" eb="34">
      <t>クジョウ</t>
    </rPh>
    <rPh sb="35" eb="36">
      <t>カン</t>
    </rPh>
    <rPh sb="39" eb="41">
      <t>カイゴ</t>
    </rPh>
    <rPh sb="41" eb="44">
      <t>ソウダンイン</t>
    </rPh>
    <rPh sb="44" eb="46">
      <t>ハケン</t>
    </rPh>
    <rPh sb="46" eb="48">
      <t>ジギョウ</t>
    </rPh>
    <rPh sb="50" eb="51">
      <t>タ</t>
    </rPh>
    <rPh sb="52" eb="54">
      <t>ホンシ</t>
    </rPh>
    <rPh sb="54" eb="55">
      <t>トウ</t>
    </rPh>
    <rPh sb="56" eb="58">
      <t>ジッシ</t>
    </rPh>
    <rPh sb="60" eb="62">
      <t>ジギョウ</t>
    </rPh>
    <rPh sb="63" eb="65">
      <t>キョウリョク</t>
    </rPh>
    <rPh sb="69" eb="70">
      <t>ツト</t>
    </rPh>
    <phoneticPr fontId="5"/>
  </si>
  <si>
    <t>基準第235条第2項
予防基準第216条第2項</t>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5"/>
  </si>
  <si>
    <t>変更の届出等</t>
    <phoneticPr fontId="3"/>
  </si>
  <si>
    <t>法第75条第1項
法施行規則第131条（第123条）</t>
    <rPh sb="5" eb="6">
      <t>ダイ</t>
    </rPh>
    <rPh sb="7" eb="8">
      <t>コウ</t>
    </rPh>
    <rPh sb="10" eb="12">
      <t>セコウ</t>
    </rPh>
    <rPh sb="12" eb="14">
      <t>キソク</t>
    </rPh>
    <rPh sb="14" eb="15">
      <t>ダイ</t>
    </rPh>
    <rPh sb="18" eb="19">
      <t>ジョウ</t>
    </rPh>
    <rPh sb="20" eb="21">
      <t>ダイ</t>
    </rPh>
    <rPh sb="24" eb="25">
      <t>ジョウ</t>
    </rPh>
    <phoneticPr fontId="5"/>
  </si>
  <si>
    <t>算定基準の一</t>
    <rPh sb="0" eb="2">
      <t>サンテイ</t>
    </rPh>
    <rPh sb="2" eb="4">
      <t>キジュン</t>
    </rPh>
    <rPh sb="5" eb="6">
      <t>イチ</t>
    </rPh>
    <phoneticPr fontId="5"/>
  </si>
  <si>
    <t>算定基準の二</t>
    <rPh sb="0" eb="2">
      <t>サンテイ</t>
    </rPh>
    <rPh sb="2" eb="4">
      <t>キジュン</t>
    </rPh>
    <rPh sb="5" eb="6">
      <t>2</t>
    </rPh>
    <phoneticPr fontId="5"/>
  </si>
  <si>
    <t>算定基準の三</t>
    <rPh sb="0" eb="2">
      <t>サンテイ</t>
    </rPh>
    <rPh sb="2" eb="4">
      <t>キジュン</t>
    </rPh>
    <rPh sb="5" eb="6">
      <t>3</t>
    </rPh>
    <phoneticPr fontId="5"/>
  </si>
  <si>
    <t>算定基準
別表10注1イ</t>
    <rPh sb="0" eb="2">
      <t>サンテイ</t>
    </rPh>
    <rPh sb="2" eb="4">
      <t>キジュン</t>
    </rPh>
    <rPh sb="5" eb="7">
      <t>ベッピョウ</t>
    </rPh>
    <rPh sb="9" eb="10">
      <t>チュウ</t>
    </rPh>
    <phoneticPr fontId="5"/>
  </si>
  <si>
    <t>算定基準
別表10注3</t>
    <rPh sb="0" eb="2">
      <t>サンテイ</t>
    </rPh>
    <rPh sb="2" eb="4">
      <t>キジュン</t>
    </rPh>
    <rPh sb="5" eb="7">
      <t>ベッピョウ</t>
    </rPh>
    <rPh sb="9" eb="10">
      <t>チュウ</t>
    </rPh>
    <phoneticPr fontId="5"/>
  </si>
  <si>
    <t>算定基準
別表10注4</t>
    <rPh sb="0" eb="2">
      <t>サンテイ</t>
    </rPh>
    <rPh sb="2" eb="4">
      <t>キジュン</t>
    </rPh>
    <rPh sb="5" eb="7">
      <t>ベッピョウ</t>
    </rPh>
    <rPh sb="9" eb="10">
      <t>チュウ</t>
    </rPh>
    <phoneticPr fontId="3"/>
  </si>
  <si>
    <t>基準
第183条
第5項、6項</t>
    <rPh sb="0" eb="2">
      <t>キジュン</t>
    </rPh>
    <rPh sb="3" eb="4">
      <t>ダイ</t>
    </rPh>
    <rPh sb="7" eb="8">
      <t>ジョウ</t>
    </rPh>
    <rPh sb="9" eb="10">
      <t>ダイ</t>
    </rPh>
    <rPh sb="11" eb="12">
      <t>コウ</t>
    </rPh>
    <rPh sb="14" eb="15">
      <t>コウ</t>
    </rPh>
    <phoneticPr fontId="5"/>
  </si>
  <si>
    <t>□</t>
    <phoneticPr fontId="3"/>
  </si>
  <si>
    <t>･介護給付費請求書
･介護給付費明細書
･勤務体制一覧表
･従業者の資格者証</t>
    <rPh sb="21" eb="23">
      <t>キンム</t>
    </rPh>
    <rPh sb="23" eb="25">
      <t>タイセイ</t>
    </rPh>
    <rPh sb="25" eb="27">
      <t>イチラン</t>
    </rPh>
    <rPh sb="27" eb="28">
      <t>ヒョウ</t>
    </rPh>
    <rPh sb="30" eb="33">
      <t>ジュウギョウシャ</t>
    </rPh>
    <rPh sb="34" eb="37">
      <t>シカクシャ</t>
    </rPh>
    <rPh sb="37" eb="38">
      <t>ショウ</t>
    </rPh>
    <phoneticPr fontId="3"/>
  </si>
  <si>
    <t>･個別機能訓練計画
･連携したことが分かる文書</t>
    <rPh sb="1" eb="3">
      <t>コベツ</t>
    </rPh>
    <rPh sb="3" eb="5">
      <t>キノウ</t>
    </rPh>
    <rPh sb="5" eb="7">
      <t>クンレン</t>
    </rPh>
    <rPh sb="7" eb="9">
      <t>ケイカク</t>
    </rPh>
    <rPh sb="11" eb="13">
      <t>レンケイ</t>
    </rPh>
    <rPh sb="18" eb="19">
      <t>ワ</t>
    </rPh>
    <rPh sb="21" eb="23">
      <t>ブンショ</t>
    </rPh>
    <phoneticPr fontId="3"/>
  </si>
  <si>
    <t>･身体的拘束にかかる記録
･身体的拘束等の適正化のための委員会及び研修の記録
･身体的拘束等の適正化のための指針</t>
    <rPh sb="1" eb="4">
      <t>シンタイテキ</t>
    </rPh>
    <rPh sb="4" eb="6">
      <t>コウソク</t>
    </rPh>
    <rPh sb="10" eb="12">
      <t>キロク</t>
    </rPh>
    <rPh sb="14" eb="17">
      <t>シンタイテキ</t>
    </rPh>
    <rPh sb="17" eb="19">
      <t>コウソク</t>
    </rPh>
    <rPh sb="19" eb="20">
      <t>トウ</t>
    </rPh>
    <rPh sb="21" eb="24">
      <t>テキセイカ</t>
    </rPh>
    <rPh sb="28" eb="31">
      <t>イインカイ</t>
    </rPh>
    <rPh sb="31" eb="32">
      <t>オヨ</t>
    </rPh>
    <rPh sb="33" eb="35">
      <t>ケンシュウ</t>
    </rPh>
    <rPh sb="36" eb="38">
      <t>キロク</t>
    </rPh>
    <rPh sb="54" eb="56">
      <t>シシン</t>
    </rPh>
    <phoneticPr fontId="3"/>
  </si>
  <si>
    <t>･介護給付費請求書
･介護給付費明細書</t>
    <phoneticPr fontId="3"/>
  </si>
  <si>
    <t>・利用者に関する記録</t>
    <rPh sb="1" eb="4">
      <t>リヨウシャ</t>
    </rPh>
    <rPh sb="5" eb="6">
      <t>カン</t>
    </rPh>
    <rPh sb="8" eb="10">
      <t>キロク</t>
    </rPh>
    <phoneticPr fontId="3"/>
  </si>
  <si>
    <t>・医療機関等への情報提供書等</t>
    <rPh sb="1" eb="3">
      <t>イリョウ</t>
    </rPh>
    <rPh sb="3" eb="5">
      <t>キカン</t>
    </rPh>
    <rPh sb="5" eb="6">
      <t>トウ</t>
    </rPh>
    <rPh sb="8" eb="10">
      <t>ジョウホウ</t>
    </rPh>
    <rPh sb="10" eb="12">
      <t>テイキョウ</t>
    </rPh>
    <rPh sb="12" eb="13">
      <t>ショ</t>
    </rPh>
    <rPh sb="13" eb="14">
      <t>トウ</t>
    </rPh>
    <phoneticPr fontId="3"/>
  </si>
  <si>
    <t>□</t>
    <phoneticPr fontId="3"/>
  </si>
  <si>
    <t>・栄養状態に関する情報提供書等</t>
    <rPh sb="1" eb="3">
      <t>エイヨウ</t>
    </rPh>
    <rPh sb="3" eb="5">
      <t>ジョウタイ</t>
    </rPh>
    <rPh sb="6" eb="7">
      <t>カン</t>
    </rPh>
    <rPh sb="9" eb="11">
      <t>ジョウホウ</t>
    </rPh>
    <rPh sb="11" eb="13">
      <t>テイキョウ</t>
    </rPh>
    <rPh sb="13" eb="14">
      <t>ショ</t>
    </rPh>
    <rPh sb="14" eb="15">
      <t>トウ</t>
    </rPh>
    <phoneticPr fontId="3"/>
  </si>
  <si>
    <t>算定基準
別表10ニ注</t>
    <rPh sb="10" eb="11">
      <t>チュウ</t>
    </rPh>
    <phoneticPr fontId="3"/>
  </si>
  <si>
    <t>・専門研修の修了が分かる書類
・認知症ケアに関する研修計画</t>
    <rPh sb="1" eb="3">
      <t>センモン</t>
    </rPh>
    <rPh sb="3" eb="5">
      <t>ケンシュウ</t>
    </rPh>
    <rPh sb="6" eb="8">
      <t>シュウリョウ</t>
    </rPh>
    <rPh sb="9" eb="10">
      <t>ワ</t>
    </rPh>
    <rPh sb="12" eb="14">
      <t>ショルイ</t>
    </rPh>
    <rPh sb="16" eb="18">
      <t>ニンチ</t>
    </rPh>
    <rPh sb="18" eb="19">
      <t>ショウ</t>
    </rPh>
    <rPh sb="22" eb="23">
      <t>カン</t>
    </rPh>
    <rPh sb="25" eb="27">
      <t>ケンシュウ</t>
    </rPh>
    <rPh sb="27" eb="29">
      <t>ケイカク</t>
    </rPh>
    <phoneticPr fontId="5"/>
  </si>
  <si>
    <t>・利用者に関する記録
・看取りに関する指針
・研修の記録</t>
    <rPh sb="1" eb="4">
      <t>リヨウシャ</t>
    </rPh>
    <rPh sb="5" eb="6">
      <t>カン</t>
    </rPh>
    <rPh sb="8" eb="10">
      <t>キロク</t>
    </rPh>
    <rPh sb="12" eb="14">
      <t>ミト</t>
    </rPh>
    <rPh sb="16" eb="17">
      <t>カン</t>
    </rPh>
    <rPh sb="19" eb="21">
      <t>シシン</t>
    </rPh>
    <rPh sb="23" eb="25">
      <t>ケンシュウ</t>
    </rPh>
    <rPh sb="26" eb="28">
      <t>キロク</t>
    </rPh>
    <phoneticPr fontId="3"/>
  </si>
  <si>
    <t>指定居宅サービス等基準
第239条第2項及び第3項</t>
    <rPh sb="0" eb="2">
      <t>シテイ</t>
    </rPh>
    <rPh sb="2" eb="4">
      <t>キョタク</t>
    </rPh>
    <rPh sb="8" eb="9">
      <t>トウ</t>
    </rPh>
    <rPh sb="9" eb="11">
      <t>キジュン</t>
    </rPh>
    <rPh sb="12" eb="13">
      <t>ダイ</t>
    </rPh>
    <rPh sb="16" eb="17">
      <t>ジョウ</t>
    </rPh>
    <rPh sb="17" eb="18">
      <t>ダイ</t>
    </rPh>
    <rPh sb="19" eb="20">
      <t>コウ</t>
    </rPh>
    <rPh sb="20" eb="21">
      <t>オヨ</t>
    </rPh>
    <rPh sb="22" eb="23">
      <t>ダイ</t>
    </rPh>
    <rPh sb="24" eb="25">
      <t>コウ</t>
    </rPh>
    <phoneticPr fontId="5"/>
  </si>
  <si>
    <t>算定基準（予防）
別表8注4</t>
    <rPh sb="0" eb="2">
      <t>サンテイ</t>
    </rPh>
    <rPh sb="2" eb="4">
      <t>キジュン</t>
    </rPh>
    <rPh sb="5" eb="7">
      <t>ヨボウ</t>
    </rPh>
    <rPh sb="9" eb="11">
      <t>ベッピョウ</t>
    </rPh>
    <rPh sb="12" eb="13">
      <t>チュウ</t>
    </rPh>
    <phoneticPr fontId="5"/>
  </si>
  <si>
    <t>・利用者に関する記録</t>
    <phoneticPr fontId="5"/>
  </si>
  <si>
    <t>(2) 「厚生労働大臣が定める利用者等の数の基準及び看護職員等の員数の基準並びに通所介護費等の算定方法」第5号に規定する基準（人員基準欠如）に該当していないこと</t>
    <rPh sb="5" eb="7">
      <t>コウセイ</t>
    </rPh>
    <rPh sb="7" eb="9">
      <t>ロウドウ</t>
    </rPh>
    <rPh sb="9" eb="11">
      <t>ダイジン</t>
    </rPh>
    <rPh sb="12" eb="13">
      <t>サダ</t>
    </rPh>
    <rPh sb="15" eb="18">
      <t>リヨウシャ</t>
    </rPh>
    <rPh sb="18" eb="19">
      <t>トウ</t>
    </rPh>
    <rPh sb="20" eb="21">
      <t>カズ</t>
    </rPh>
    <rPh sb="22" eb="24">
      <t>キジュン</t>
    </rPh>
    <rPh sb="24" eb="25">
      <t>オヨ</t>
    </rPh>
    <rPh sb="26" eb="28">
      <t>カンゴ</t>
    </rPh>
    <rPh sb="28" eb="30">
      <t>ショクイン</t>
    </rPh>
    <rPh sb="30" eb="31">
      <t>トウ</t>
    </rPh>
    <rPh sb="32" eb="34">
      <t>インスウ</t>
    </rPh>
    <rPh sb="35" eb="37">
      <t>キジュン</t>
    </rPh>
    <rPh sb="37" eb="38">
      <t>ナラ</t>
    </rPh>
    <rPh sb="40" eb="42">
      <t>ツウショ</t>
    </rPh>
    <rPh sb="42" eb="44">
      <t>カイゴ</t>
    </rPh>
    <rPh sb="44" eb="45">
      <t>ヒ</t>
    </rPh>
    <rPh sb="45" eb="46">
      <t>トウ</t>
    </rPh>
    <rPh sb="47" eb="49">
      <t>サンテイ</t>
    </rPh>
    <rPh sb="49" eb="51">
      <t>ホウホウ</t>
    </rPh>
    <rPh sb="52" eb="53">
      <t>ダイ</t>
    </rPh>
    <rPh sb="54" eb="55">
      <t>ゴウ</t>
    </rPh>
    <rPh sb="56" eb="58">
      <t>キテイ</t>
    </rPh>
    <rPh sb="60" eb="62">
      <t>キジュン</t>
    </rPh>
    <rPh sb="63" eb="65">
      <t>ジンイン</t>
    </rPh>
    <rPh sb="65" eb="67">
      <t>キジュン</t>
    </rPh>
    <rPh sb="67" eb="69">
      <t>ケツジョ</t>
    </rPh>
    <rPh sb="71" eb="73">
      <t>ガイトウ</t>
    </rPh>
    <phoneticPr fontId="5"/>
  </si>
  <si>
    <t>・歯科医師等の指導記録
・口腔ケア・マネジメントに係る計画</t>
    <phoneticPr fontId="5"/>
  </si>
  <si>
    <t>算定基準（予防）
別表8注5</t>
    <phoneticPr fontId="5"/>
  </si>
  <si>
    <t>算定基準（予防）
別表8注6</t>
    <phoneticPr fontId="3"/>
  </si>
  <si>
    <t>算定基準（予防）
別表8注7</t>
    <phoneticPr fontId="5"/>
  </si>
  <si>
    <t>算定基準（予防）
別表8ハ注
大臣基準告示
四十二
利用者等告示
八十七</t>
    <rPh sb="17" eb="19">
      <t>ダイジン</t>
    </rPh>
    <rPh sb="19" eb="21">
      <t>キジュン</t>
    </rPh>
    <rPh sb="21" eb="23">
      <t>コクジ</t>
    </rPh>
    <rPh sb="24" eb="27">
      <t>４２</t>
    </rPh>
    <rPh sb="30" eb="34">
      <t>リヨウシャトウ</t>
    </rPh>
    <rPh sb="34" eb="36">
      <t>コクジ</t>
    </rPh>
    <rPh sb="37" eb="40">
      <t>８７</t>
    </rPh>
    <phoneticPr fontId="5"/>
  </si>
  <si>
    <t>→以下に記載してください。
①前年度の要介護者利用者延数（　　　）人
②前年度の介護予防サービス利用者延数（　　　）人
③前年度の日数（　　）日
（ ①÷③ ）＋（ ②÷③×0.3 ) ＝（　　　　）人
※小数点第2位以下切り上げ</t>
    <rPh sb="1" eb="3">
      <t>イカ</t>
    </rPh>
    <rPh sb="4" eb="6">
      <t>キサイ</t>
    </rPh>
    <rPh sb="16" eb="19">
      <t>ゼンネンド</t>
    </rPh>
    <rPh sb="20" eb="21">
      <t>ヨウ</t>
    </rPh>
    <rPh sb="21" eb="24">
      <t>カイゴシャ</t>
    </rPh>
    <rPh sb="24" eb="27">
      <t>リヨウシャ</t>
    </rPh>
    <rPh sb="27" eb="28">
      <t>ノ</t>
    </rPh>
    <rPh sb="28" eb="29">
      <t>スウ</t>
    </rPh>
    <rPh sb="34" eb="35">
      <t>ニン</t>
    </rPh>
    <rPh sb="37" eb="40">
      <t>ゼンネンド</t>
    </rPh>
    <rPh sb="41" eb="43">
      <t>カイゴ</t>
    </rPh>
    <rPh sb="43" eb="45">
      <t>ヨボウ</t>
    </rPh>
    <rPh sb="49" eb="52">
      <t>リヨウシャ</t>
    </rPh>
    <rPh sb="52" eb="53">
      <t>ノ</t>
    </rPh>
    <rPh sb="53" eb="54">
      <t>スウ</t>
    </rPh>
    <rPh sb="59" eb="60">
      <t>ニン</t>
    </rPh>
    <rPh sb="62" eb="65">
      <t>ゼンネンド</t>
    </rPh>
    <rPh sb="66" eb="68">
      <t>ニッスウ</t>
    </rPh>
    <rPh sb="72" eb="73">
      <t>ニチ</t>
    </rPh>
    <rPh sb="102" eb="103">
      <t>ニン</t>
    </rPh>
    <rPh sb="106" eb="109">
      <t>ショウスウテン</t>
    </rPh>
    <rPh sb="109" eb="110">
      <t>ダイ</t>
    </rPh>
    <rPh sb="111" eb="112">
      <t>イ</t>
    </rPh>
    <rPh sb="112" eb="114">
      <t>イカ</t>
    </rPh>
    <rPh sb="114" eb="115">
      <t>キ</t>
    </rPh>
    <rPh sb="116" eb="117">
      <t>ア</t>
    </rPh>
    <phoneticPr fontId="3"/>
  </si>
  <si>
    <t>指定（介護予防）特定施設の建築物（利用者の日常生活のために使用しない附属の建物は除く。）は、耐火建築物又は準耐火建築物となっていますか。</t>
    <rPh sb="48" eb="50">
      <t>ケンチク</t>
    </rPh>
    <rPh sb="56" eb="58">
      <t>ケンチク</t>
    </rPh>
    <phoneticPr fontId="5"/>
  </si>
  <si>
    <t>上記にかかわらず、市長が、火災予防、消火活動等に関し専門的知識を有する者の意見を聴いて、次の各号のいずれかの要件を満たす木造かつ平屋建ての指定特定施設の建物であって、火災に係る利用者の安全性が確保されていると認めたときは、耐火建築物又は準耐火建築物とすることを要しません。</t>
    <rPh sb="9" eb="11">
      <t>シチョウ</t>
    </rPh>
    <phoneticPr fontId="3"/>
  </si>
  <si>
    <t>・平面図
・運営規程
・設備、備品台帳</t>
    <rPh sb="1" eb="4">
      <t>ヘイメンズ</t>
    </rPh>
    <rPh sb="6" eb="8">
      <t>ウンエイ</t>
    </rPh>
    <rPh sb="8" eb="10">
      <t>キテイ</t>
    </rPh>
    <rPh sb="12" eb="14">
      <t>セツビ</t>
    </rPh>
    <rPh sb="15" eb="17">
      <t>ビヒン</t>
    </rPh>
    <rPh sb="17" eb="19">
      <t>ダイチョウ</t>
    </rPh>
    <phoneticPr fontId="5"/>
  </si>
  <si>
    <t>プライバシーの保護に配慮し、介護を行える適当な広さですか。
※面積基準はなく、利用者の選択に委ねることとするため、利用申込者に対して文書による説明が必要です。</t>
  </si>
  <si>
    <t>一以上の出入り口は、避難上有効な空き地、廊下又は広間に直接面して設けていますか。</t>
  </si>
  <si>
    <t>居室のある階ごとに設置し、非常用設備を備えていますか。</t>
  </si>
  <si>
    <t>構造設備の基準については、建築基準法及び消防法の定めるところにより、適正ですか。</t>
  </si>
  <si>
    <t>契約において、入居者の権利を不当に狭めるような契約解除の条件を定めていませんか。
※契約書には、少なくとも介護サービスの内容及び利用料その他の費用の額、契約解除の条件を記載すること。</t>
    <rPh sb="49" eb="50">
      <t>スク</t>
    </rPh>
    <phoneticPr fontId="5"/>
  </si>
  <si>
    <t>より適切なサービス提供を行うため、利用者を介護居室又は一時介護室に移して介護を行うこととしている場合にあっては、利用者が介護居室又は一時介護室に移る際の当該利用者の意思の確認等の適切な手続をあらかじめ契約に係る文書に明記していますか。</t>
  </si>
  <si>
    <t>正当な理由なく、入居者に対するサービスの提供を拒んでいませんか。</t>
  </si>
  <si>
    <t>入居申込者又は入居者が入院治療を要する者であること等、事業者自らが必要なサービスを提供することが困難であると認めた場合は、適切な病院又は診療所の紹介その他の適切な措置を速やかに講じていますか。</t>
  </si>
  <si>
    <t>利用者申込者が要介護認定を受けていない場合は、要介護認定申請のために必要な援助を行っていますか。</t>
    <rPh sb="0" eb="3">
      <t>リヨウシャ</t>
    </rPh>
    <rPh sb="3" eb="5">
      <t>モウシコミ</t>
    </rPh>
    <rPh sb="5" eb="6">
      <t>シャ</t>
    </rPh>
    <rPh sb="7" eb="8">
      <t>ヨウ</t>
    </rPh>
    <rPh sb="8" eb="10">
      <t>カイゴ</t>
    </rPh>
    <rPh sb="10" eb="12">
      <t>ニンテイ</t>
    </rPh>
    <rPh sb="13" eb="14">
      <t>ウ</t>
    </rPh>
    <rPh sb="19" eb="21">
      <t>バアイ</t>
    </rPh>
    <rPh sb="23" eb="24">
      <t>ヨウ</t>
    </rPh>
    <rPh sb="24" eb="26">
      <t>カイゴ</t>
    </rPh>
    <rPh sb="26" eb="28">
      <t>ニンテイ</t>
    </rPh>
    <rPh sb="28" eb="30">
      <t>シンセイ</t>
    </rPh>
    <rPh sb="34" eb="36">
      <t>ヒツヨウ</t>
    </rPh>
    <rPh sb="37" eb="39">
      <t>エンジョ</t>
    </rPh>
    <rPh sb="40" eb="41">
      <t>オコナ</t>
    </rPh>
    <phoneticPr fontId="5"/>
  </si>
  <si>
    <t>サービス提供開始に際しては、開始年月日及び施設の名称を、サービス提供終了に際しては、終了年月日を利用者の被保険者証に記載していますか。</t>
    <rPh sb="4" eb="6">
      <t>テイキョウ</t>
    </rPh>
    <rPh sb="6" eb="8">
      <t>カイシ</t>
    </rPh>
    <rPh sb="9" eb="10">
      <t>サイ</t>
    </rPh>
    <rPh sb="14" eb="16">
      <t>カイシ</t>
    </rPh>
    <rPh sb="16" eb="19">
      <t>ネンガッピ</t>
    </rPh>
    <rPh sb="19" eb="20">
      <t>オヨ</t>
    </rPh>
    <rPh sb="21" eb="23">
      <t>シセツ</t>
    </rPh>
    <rPh sb="24" eb="26">
      <t>メイショウ</t>
    </rPh>
    <rPh sb="32" eb="34">
      <t>テイキョウ</t>
    </rPh>
    <rPh sb="34" eb="36">
      <t>シュウリョウ</t>
    </rPh>
    <rPh sb="37" eb="38">
      <t>サイ</t>
    </rPh>
    <rPh sb="42" eb="44">
      <t>シュウリョウ</t>
    </rPh>
    <rPh sb="44" eb="47">
      <t>ネンガッピ</t>
    </rPh>
    <rPh sb="48" eb="51">
      <t>リヨウシャ</t>
    </rPh>
    <rPh sb="52" eb="56">
      <t>ヒホケンシャ</t>
    </rPh>
    <rPh sb="56" eb="57">
      <t>ショウ</t>
    </rPh>
    <rPh sb="58" eb="60">
      <t>キサイ</t>
    </rPh>
    <phoneticPr fontId="5"/>
  </si>
  <si>
    <t>介護サービスを提供した際は、提供した具体的なサービスの内容等（サービスの提供日、サービスの内容、利用者の状況その他必要な事項）を記録していますか。</t>
    <rPh sb="0" eb="2">
      <t>カイゴ</t>
    </rPh>
    <rPh sb="7" eb="9">
      <t>テイキョウ</t>
    </rPh>
    <rPh sb="11" eb="12">
      <t>サイ</t>
    </rPh>
    <rPh sb="14" eb="16">
      <t>テイキョウ</t>
    </rPh>
    <rPh sb="18" eb="21">
      <t>グタイテキ</t>
    </rPh>
    <rPh sb="27" eb="29">
      <t>ナイヨウ</t>
    </rPh>
    <rPh sb="29" eb="30">
      <t>トウ</t>
    </rPh>
    <rPh sb="36" eb="38">
      <t>テイキョウ</t>
    </rPh>
    <rPh sb="38" eb="39">
      <t>ビ</t>
    </rPh>
    <rPh sb="45" eb="47">
      <t>ナイヨウ</t>
    </rPh>
    <rPh sb="48" eb="51">
      <t>リヨウシャ</t>
    </rPh>
    <rPh sb="52" eb="54">
      <t>ジョウキョウ</t>
    </rPh>
    <rPh sb="56" eb="57">
      <t>タ</t>
    </rPh>
    <rPh sb="57" eb="59">
      <t>ヒツヨウ</t>
    </rPh>
    <rPh sb="60" eb="62">
      <t>ジコウ</t>
    </rPh>
    <rPh sb="64" eb="66">
      <t>キロク</t>
    </rPh>
    <phoneticPr fontId="5"/>
  </si>
  <si>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5"/>
  </si>
  <si>
    <t>法定代理受領サービスに該当しない指定特定施設入居者生活介護を提供した場合の利用料と、居宅介護サービス費用基準額との間に、不合理な差額を生じさせていませんか。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シテイ</t>
    </rPh>
    <rPh sb="18" eb="20">
      <t>トクテイ</t>
    </rPh>
    <rPh sb="20" eb="22">
      <t>シセツ</t>
    </rPh>
    <rPh sb="22" eb="25">
      <t>ニュウキョシャ</t>
    </rPh>
    <rPh sb="25" eb="27">
      <t>セイカツ</t>
    </rPh>
    <rPh sb="27" eb="29">
      <t>カイゴ</t>
    </rPh>
    <rPh sb="30" eb="32">
      <t>テイキョウ</t>
    </rPh>
    <rPh sb="34" eb="36">
      <t>バアイ</t>
    </rPh>
    <rPh sb="37" eb="40">
      <t>リヨウリョウ</t>
    </rPh>
    <rPh sb="42" eb="44">
      <t>キョタク</t>
    </rPh>
    <rPh sb="44" eb="46">
      <t>カイゴ</t>
    </rPh>
    <rPh sb="50" eb="52">
      <t>ヒヨウ</t>
    </rPh>
    <rPh sb="52" eb="54">
      <t>キジュン</t>
    </rPh>
    <rPh sb="54" eb="55">
      <t>ガク</t>
    </rPh>
    <rPh sb="57" eb="58">
      <t>アイダ</t>
    </rPh>
    <rPh sb="60" eb="63">
      <t>フゴウリ</t>
    </rPh>
    <rPh sb="64" eb="66">
      <t>サガク</t>
    </rPh>
    <rPh sb="67" eb="68">
      <t>ショウ</t>
    </rPh>
    <phoneticPr fontId="5"/>
  </si>
  <si>
    <t>上記の支払いを受ける額のほか、次に掲げる費用の額以外の支払いを利用者から受けていませんか。
①利用者の選定により提供される介護その他の日常生活上の便宜に要する費用
②おむつ代
③指定特定施設入居者生活介護において提供される便宜のうち、日常生活においても通常必要となるものに係る費用であって、利用者負担とすることが適当な費用</t>
  </si>
  <si>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5"/>
  </si>
  <si>
    <t>法定代理受領サービスに該当しないサービスに係る利用料の支払いを受けた場合は、提供した指定特定施設入居者生活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1" eb="32">
      <t>ウ</t>
    </rPh>
    <rPh sb="34" eb="36">
      <t>バアイ</t>
    </rPh>
    <rPh sb="38" eb="40">
      <t>テイキョウ</t>
    </rPh>
    <rPh sb="42" eb="44">
      <t>シテイ</t>
    </rPh>
    <rPh sb="44" eb="46">
      <t>トクテイ</t>
    </rPh>
    <rPh sb="46" eb="48">
      <t>シセツ</t>
    </rPh>
    <rPh sb="48" eb="51">
      <t>ニュウキョシャ</t>
    </rPh>
    <rPh sb="51" eb="53">
      <t>セイカツ</t>
    </rPh>
    <rPh sb="53" eb="55">
      <t>カイゴ</t>
    </rPh>
    <rPh sb="56" eb="58">
      <t>ナイヨウ</t>
    </rPh>
    <rPh sb="59" eb="61">
      <t>ヒヨウ</t>
    </rPh>
    <rPh sb="62" eb="63">
      <t>ガク</t>
    </rPh>
    <rPh sb="65" eb="66">
      <t>タ</t>
    </rPh>
    <rPh sb="66" eb="68">
      <t>ヒツヨウ</t>
    </rPh>
    <rPh sb="69" eb="70">
      <t>ミト</t>
    </rPh>
    <rPh sb="74" eb="76">
      <t>ジコウ</t>
    </rPh>
    <rPh sb="77" eb="79">
      <t>キサイ</t>
    </rPh>
    <rPh sb="85" eb="87">
      <t>テイキョウ</t>
    </rPh>
    <rPh sb="87" eb="89">
      <t>ショウメイ</t>
    </rPh>
    <rPh sb="89" eb="90">
      <t>ショ</t>
    </rPh>
    <rPh sb="91" eb="93">
      <t>リヨウ</t>
    </rPh>
    <rPh sb="93" eb="94">
      <t>シャ</t>
    </rPh>
    <rPh sb="95" eb="96">
      <t>タイ</t>
    </rPh>
    <rPh sb="97" eb="99">
      <t>コウフ</t>
    </rPh>
    <phoneticPr fontId="5"/>
  </si>
  <si>
    <t>利用者の要介護状態の軽減又は悪化の防止に資するよう、認知症の状況等利用者の心身の状況等を踏まえて、日常生活に必要な援助を適切に行っていますか。</t>
    <rPh sb="0" eb="2">
      <t>リヨウ</t>
    </rPh>
    <rPh sb="2" eb="3">
      <t>シャ</t>
    </rPh>
    <rPh sb="4" eb="7">
      <t>ヨウカイゴ</t>
    </rPh>
    <rPh sb="7" eb="9">
      <t>ジョウタイ</t>
    </rPh>
    <rPh sb="10" eb="12">
      <t>ケイゲン</t>
    </rPh>
    <rPh sb="12" eb="13">
      <t>マタ</t>
    </rPh>
    <rPh sb="14" eb="16">
      <t>アッカ</t>
    </rPh>
    <rPh sb="17" eb="19">
      <t>ボウシ</t>
    </rPh>
    <rPh sb="20" eb="21">
      <t>シ</t>
    </rPh>
    <rPh sb="26" eb="28">
      <t>ニンチ</t>
    </rPh>
    <rPh sb="28" eb="29">
      <t>ショウ</t>
    </rPh>
    <rPh sb="30" eb="33">
      <t>ジョウキョウトウ</t>
    </rPh>
    <rPh sb="33" eb="36">
      <t>リヨウシャ</t>
    </rPh>
    <rPh sb="37" eb="39">
      <t>シンシン</t>
    </rPh>
    <rPh sb="40" eb="43">
      <t>ジョウキョウトウ</t>
    </rPh>
    <rPh sb="44" eb="45">
      <t>フ</t>
    </rPh>
    <rPh sb="49" eb="51">
      <t>ニチジョウ</t>
    </rPh>
    <rPh sb="51" eb="53">
      <t>セイカツ</t>
    </rPh>
    <rPh sb="54" eb="56">
      <t>ヒツヨウ</t>
    </rPh>
    <rPh sb="57" eb="59">
      <t>エンジョ</t>
    </rPh>
    <rPh sb="60" eb="62">
      <t>テキセツ</t>
    </rPh>
    <rPh sb="63" eb="64">
      <t>オコナ</t>
    </rPh>
    <phoneticPr fontId="5"/>
  </si>
  <si>
    <t>サービス提供は、特定施設サービス計画に基づき、漫然かつ画一的なものとならないよう配慮して行われていますか。</t>
  </si>
  <si>
    <t>管理者は、計画作成担当者に特定施設サービス計画の作成に関する業務を担当させていますか。</t>
    <rPh sb="5" eb="7">
      <t>ケイカク</t>
    </rPh>
    <rPh sb="7" eb="9">
      <t>サクセイ</t>
    </rPh>
    <rPh sb="9" eb="12">
      <t>タントウシャ</t>
    </rPh>
    <phoneticPr fontId="5"/>
  </si>
  <si>
    <t>計画作成担当者は、利用者又はその家族の希望、利用者について把握された解決すべき課題に基づき、他の従業者と協議の上、サービスの目標及びその達成時期、サービスの内容並びにサービスを提供する上での留意点等を盛り込んだサービス計画の原案を作成していますか。</t>
  </si>
  <si>
    <t>計画作成担当者は、サービス計画作成に当たっては、その原案の内容について利用者又はその家族に対して説明し、文書により利用者の同意を得ていますか。</t>
  </si>
  <si>
    <t>看護職員は、常に利用者の健康の状況に注意するとともに、健康保持のための適切な措置を講じていますか。</t>
  </si>
  <si>
    <t>常に利用者の心身の状況、その置かれている環境等の的確な把握に努め、利用者又はその家族に対し、その相談に適切に応じるとともに、利用者の社会生活に必要な支援をしていますか。</t>
  </si>
  <si>
    <t>利用者が次のいずれかに該当する場合は、遅滞なく、意見を付してその旨を市町村に通知していますか。
①正当な理由なしに指定特定施設入居者生活介護の利用に関する指示に従わないことにより、要介護状態の程度を増進させたと認められるとき。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トクテイ</t>
    </rPh>
    <rPh sb="62" eb="64">
      <t>シセツ</t>
    </rPh>
    <rPh sb="64" eb="67">
      <t>ニュウキョシャ</t>
    </rPh>
    <rPh sb="67" eb="69">
      <t>セイカツ</t>
    </rPh>
    <rPh sb="69" eb="71">
      <t>カイゴ</t>
    </rPh>
    <rPh sb="72" eb="74">
      <t>リヨウ</t>
    </rPh>
    <rPh sb="75" eb="76">
      <t>カン</t>
    </rPh>
    <rPh sb="78" eb="80">
      <t>シジ</t>
    </rPh>
    <rPh sb="81" eb="82">
      <t>シタガ</t>
    </rPh>
    <rPh sb="91" eb="92">
      <t>ヨウ</t>
    </rPh>
    <rPh sb="92" eb="94">
      <t>カイゴ</t>
    </rPh>
    <rPh sb="94" eb="96">
      <t>ジョウタイ</t>
    </rPh>
    <rPh sb="97" eb="99">
      <t>テイド</t>
    </rPh>
    <rPh sb="100" eb="102">
      <t>ゾウシン</t>
    </rPh>
    <rPh sb="106" eb="107">
      <t>ミト</t>
    </rPh>
    <rPh sb="116" eb="117">
      <t>イツワ</t>
    </rPh>
    <rPh sb="120" eb="121">
      <t>タ</t>
    </rPh>
    <rPh sb="121" eb="123">
      <t>フセイ</t>
    </rPh>
    <rPh sb="124" eb="126">
      <t>コウイ</t>
    </rPh>
    <rPh sb="130" eb="132">
      <t>ホケン</t>
    </rPh>
    <rPh sb="132" eb="134">
      <t>キュウフ</t>
    </rPh>
    <rPh sb="135" eb="136">
      <t>ウ</t>
    </rPh>
    <rPh sb="138" eb="139">
      <t>マタ</t>
    </rPh>
    <rPh sb="140" eb="141">
      <t>ウ</t>
    </rPh>
    <phoneticPr fontId="5"/>
  </si>
  <si>
    <t>サービス提供中、利用者に病状の急変が生じた場合その他必要な場合は、速やかに主治の医師又はあらかじめ定めた協力医療機関への連絡を行う等の必要な措置をとっていますか。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2" eb="43">
      <t>マタ</t>
    </rPh>
    <rPh sb="49" eb="50">
      <t>サダ</t>
    </rPh>
    <rPh sb="52" eb="54">
      <t>キョウリョク</t>
    </rPh>
    <rPh sb="54" eb="56">
      <t>イリョウ</t>
    </rPh>
    <rPh sb="56" eb="58">
      <t>キカン</t>
    </rPh>
    <rPh sb="60" eb="62">
      <t>レンラク</t>
    </rPh>
    <rPh sb="63" eb="64">
      <t>オコナ</t>
    </rPh>
    <rPh sb="65" eb="66">
      <t>ナド</t>
    </rPh>
    <rPh sb="67" eb="69">
      <t>ヒツヨウ</t>
    </rPh>
    <rPh sb="70" eb="72">
      <t>ソチ</t>
    </rPh>
    <phoneticPr fontId="5"/>
  </si>
  <si>
    <t>事業所の従業者及び業務の管理は、管理者により一元的に行われていますか。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5"/>
  </si>
  <si>
    <t>・組織図、組織規程
・運営規程
・職務分担表
・業務報告書・業務日誌</t>
    <rPh sb="1" eb="4">
      <t>ソシキズ</t>
    </rPh>
    <rPh sb="5" eb="7">
      <t>ソシキ</t>
    </rPh>
    <rPh sb="7" eb="9">
      <t>キテイ</t>
    </rPh>
    <rPh sb="11" eb="13">
      <t>ウンエイ</t>
    </rPh>
    <rPh sb="13" eb="15">
      <t>キテイ</t>
    </rPh>
    <rPh sb="17" eb="19">
      <t>ショクム</t>
    </rPh>
    <rPh sb="19" eb="21">
      <t>ブンタン</t>
    </rPh>
    <rPh sb="21" eb="22">
      <t>ヒョウ</t>
    </rPh>
    <rPh sb="24" eb="26">
      <t>ギョウム</t>
    </rPh>
    <rPh sb="26" eb="29">
      <t>ホウコクショ</t>
    </rPh>
    <rPh sb="30" eb="32">
      <t>ギョウム</t>
    </rPh>
    <rPh sb="32" eb="34">
      <t>ニッシ</t>
    </rPh>
    <phoneticPr fontId="5"/>
  </si>
  <si>
    <t>当該事業所の従業者によってサービスを提供していますか。
※　ただし、事業者が業務の管理及び指揮命令を確実に行うことができる場合は、この限りではない。</t>
    <rPh sb="0" eb="2">
      <t>トウガイ</t>
    </rPh>
    <rPh sb="2" eb="5">
      <t>ジギョウショ</t>
    </rPh>
    <rPh sb="6" eb="9">
      <t>ジュウギョウシャ</t>
    </rPh>
    <rPh sb="18" eb="20">
      <t>テイキョウ</t>
    </rPh>
    <phoneticPr fontId="5"/>
  </si>
  <si>
    <t>非常災害に関する具体的計画を立て、関係機関への通報及び連携体制を整備し、それらを定期的に従業者に周知していますか。また非常災害に備えるため、定期的に避難、救出その他必要な訓練を行っていますか。</t>
    <rPh sb="0" eb="2">
      <t>ヒジョウ</t>
    </rPh>
    <rPh sb="2" eb="4">
      <t>サイガイ</t>
    </rPh>
    <rPh sb="5" eb="6">
      <t>カン</t>
    </rPh>
    <rPh sb="8" eb="10">
      <t>グタイ</t>
    </rPh>
    <rPh sb="10" eb="11">
      <t>テキ</t>
    </rPh>
    <rPh sb="11" eb="13">
      <t>ケイカク</t>
    </rPh>
    <rPh sb="14" eb="15">
      <t>タ</t>
    </rPh>
    <rPh sb="17" eb="19">
      <t>カンケイ</t>
    </rPh>
    <rPh sb="19" eb="21">
      <t>キカン</t>
    </rPh>
    <rPh sb="23" eb="25">
      <t>ツウホウ</t>
    </rPh>
    <rPh sb="25" eb="26">
      <t>オヨ</t>
    </rPh>
    <rPh sb="27" eb="29">
      <t>レンケイ</t>
    </rPh>
    <rPh sb="29" eb="31">
      <t>タイセイ</t>
    </rPh>
    <rPh sb="32" eb="34">
      <t>セイビ</t>
    </rPh>
    <rPh sb="40" eb="43">
      <t>テイキテキ</t>
    </rPh>
    <rPh sb="44" eb="47">
      <t>ジュウギョウシャ</t>
    </rPh>
    <rPh sb="48" eb="50">
      <t>シュウチ</t>
    </rPh>
    <rPh sb="59" eb="61">
      <t>ヒジョウ</t>
    </rPh>
    <rPh sb="61" eb="63">
      <t>サイガイ</t>
    </rPh>
    <rPh sb="64" eb="65">
      <t>ソナ</t>
    </rPh>
    <rPh sb="70" eb="73">
      <t>テイキテキ</t>
    </rPh>
    <rPh sb="74" eb="76">
      <t>ヒナン</t>
    </rPh>
    <rPh sb="77" eb="79">
      <t>キュウシュツ</t>
    </rPh>
    <rPh sb="81" eb="82">
      <t>タ</t>
    </rPh>
    <rPh sb="82" eb="84">
      <t>ヒツヨウ</t>
    </rPh>
    <rPh sb="85" eb="87">
      <t>クンレン</t>
    </rPh>
    <rPh sb="88" eb="89">
      <t>オコナ</t>
    </rPh>
    <phoneticPr fontId="5"/>
  </si>
  <si>
    <t>従業者が正当な理由なく、業務上知り得た利用者又はその家族の秘密を漏らすことのないよう必要な措置を講じていますか。</t>
    <rPh sb="0" eb="3">
      <t>ジュウギョウシャ</t>
    </rPh>
    <rPh sb="4" eb="6">
      <t>セイトウ</t>
    </rPh>
    <rPh sb="7" eb="9">
      <t>リユウ</t>
    </rPh>
    <rPh sb="12" eb="15">
      <t>ギョウムジョウ</t>
    </rPh>
    <rPh sb="15" eb="16">
      <t>シ</t>
    </rPh>
    <rPh sb="17" eb="18">
      <t>エ</t>
    </rPh>
    <rPh sb="19" eb="22">
      <t>リヨウシャ</t>
    </rPh>
    <rPh sb="22" eb="23">
      <t>マタ</t>
    </rPh>
    <rPh sb="26" eb="28">
      <t>カゾク</t>
    </rPh>
    <rPh sb="29" eb="31">
      <t>ヒミツ</t>
    </rPh>
    <rPh sb="32" eb="33">
      <t>モ</t>
    </rPh>
    <rPh sb="42" eb="44">
      <t>ヒツヨウ</t>
    </rPh>
    <rPh sb="45" eb="47">
      <t>ソチ</t>
    </rPh>
    <rPh sb="48" eb="49">
      <t>コウ</t>
    </rPh>
    <phoneticPr fontId="5"/>
  </si>
  <si>
    <t>従業者であった者が、正当な理由なく、その業務上知り得た利用者又はその家族の秘密を漏らすことのないよう必要な措置を講じていますか。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5"/>
  </si>
  <si>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5"/>
  </si>
  <si>
    <t>事業所ごとに経理を区分するとともに、指定特定施設入居者生活介護の事業の会計とその他の事業の会計を区分していますか。</t>
    <rPh sb="0" eb="2">
      <t>ジギョウ</t>
    </rPh>
    <rPh sb="2" eb="3">
      <t>ショ</t>
    </rPh>
    <rPh sb="6" eb="8">
      <t>ケイリ</t>
    </rPh>
    <rPh sb="9" eb="11">
      <t>クブン</t>
    </rPh>
    <rPh sb="18" eb="20">
      <t>シテイ</t>
    </rPh>
    <rPh sb="20" eb="22">
      <t>トクテイ</t>
    </rPh>
    <rPh sb="22" eb="24">
      <t>シセツ</t>
    </rPh>
    <rPh sb="24" eb="27">
      <t>ニュウキョシャ</t>
    </rPh>
    <rPh sb="27" eb="29">
      <t>セイカツ</t>
    </rPh>
    <rPh sb="29" eb="31">
      <t>カイゴ</t>
    </rPh>
    <rPh sb="32" eb="34">
      <t>ジギョウ</t>
    </rPh>
    <rPh sb="35" eb="37">
      <t>カイケイ</t>
    </rPh>
    <rPh sb="40" eb="41">
      <t>タ</t>
    </rPh>
    <rPh sb="42" eb="44">
      <t>ジギョウ</t>
    </rPh>
    <rPh sb="45" eb="47">
      <t>カイケイ</t>
    </rPh>
    <rPh sb="48" eb="50">
      <t>クブン</t>
    </rPh>
    <phoneticPr fontId="5"/>
  </si>
  <si>
    <t>指定特定施設入居者生活介護に要する費用の額は、平成12年厚生省告示第19号の別表「指定居宅サービス介護給付費単位数表」により算定していますか。</t>
    <rPh sb="0" eb="2">
      <t>シテイ</t>
    </rPh>
    <rPh sb="2" eb="4">
      <t>トクテイ</t>
    </rPh>
    <rPh sb="4" eb="6">
      <t>シセツ</t>
    </rPh>
    <rPh sb="6" eb="9">
      <t>ニュウキョシャ</t>
    </rPh>
    <rPh sb="9" eb="11">
      <t>セイカツ</t>
    </rPh>
    <rPh sb="11" eb="13">
      <t>カイゴ</t>
    </rPh>
    <rPh sb="14" eb="15">
      <t>ヨウ</t>
    </rPh>
    <rPh sb="17" eb="19">
      <t>ヒヨウ</t>
    </rPh>
    <rPh sb="20" eb="21">
      <t>ガク</t>
    </rPh>
    <rPh sb="23" eb="25">
      <t>ヘイセイ</t>
    </rPh>
    <rPh sb="27" eb="28">
      <t>ネン</t>
    </rPh>
    <rPh sb="28" eb="30">
      <t>コウセイ</t>
    </rPh>
    <rPh sb="30" eb="31">
      <t>ショウ</t>
    </rPh>
    <rPh sb="31" eb="33">
      <t>コクジ</t>
    </rPh>
    <rPh sb="33" eb="34">
      <t>ダイ</t>
    </rPh>
    <rPh sb="36" eb="37">
      <t>ゴウ</t>
    </rPh>
    <rPh sb="38" eb="40">
      <t>ベッピョウ</t>
    </rPh>
    <rPh sb="41" eb="43">
      <t>シテイ</t>
    </rPh>
    <rPh sb="43" eb="45">
      <t>キョタク</t>
    </rPh>
    <rPh sb="49" eb="51">
      <t>カイゴ</t>
    </rPh>
    <rPh sb="51" eb="53">
      <t>キュウフ</t>
    </rPh>
    <rPh sb="53" eb="54">
      <t>ヒ</t>
    </rPh>
    <rPh sb="54" eb="56">
      <t>タンイ</t>
    </rPh>
    <rPh sb="56" eb="58">
      <t>スウヒョウ</t>
    </rPh>
    <rPh sb="62" eb="64">
      <t>サンテイ</t>
    </rPh>
    <phoneticPr fontId="5"/>
  </si>
  <si>
    <t>指定特定施設入居者生活介護に要する費用の額は、平成24年厚生労働省告示第94号の「厚生大臣が定める１単位の単価」に、別表に定める単位数を乗じて算定していますか。</t>
    <rPh sb="2" eb="4">
      <t>トクテイ</t>
    </rPh>
    <rPh sb="4" eb="6">
      <t>シセツ</t>
    </rPh>
    <rPh sb="6" eb="9">
      <t>ニュウキョシャ</t>
    </rPh>
    <rPh sb="9" eb="11">
      <t>セイカツ</t>
    </rPh>
    <phoneticPr fontId="5"/>
  </si>
  <si>
    <t>１単位の単価に単位数を乗じて得た額に1円未満の端数があるときは、端数金額を切り捨てて計算していますか。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5"/>
  </si>
  <si>
    <t>利用者の要介護状態区分に応じて、それぞれ所定単位数を算定していますか。</t>
    <rPh sb="0" eb="3">
      <t>リヨウシャ</t>
    </rPh>
    <rPh sb="4" eb="5">
      <t>ヨウ</t>
    </rPh>
    <rPh sb="5" eb="7">
      <t>カイゴ</t>
    </rPh>
    <rPh sb="7" eb="9">
      <t>ジョウタイ</t>
    </rPh>
    <rPh sb="9" eb="11">
      <t>クブン</t>
    </rPh>
    <rPh sb="12" eb="13">
      <t>オウ</t>
    </rPh>
    <rPh sb="20" eb="22">
      <t>ショテイ</t>
    </rPh>
    <rPh sb="22" eb="25">
      <t>タンイスウ</t>
    </rPh>
    <rPh sb="26" eb="28">
      <t>サンテイ</t>
    </rPh>
    <phoneticPr fontId="5"/>
  </si>
  <si>
    <t>人員基準に定める員数の看護職員及び介護職員が配置されていない状況で行われた特定施設入居者生活介護については、所定単位数に100分の70を乗じて得た単位数を算定していますか。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トクテイ</t>
    </rPh>
    <rPh sb="39" eb="41">
      <t>シセツ</t>
    </rPh>
    <rPh sb="41" eb="44">
      <t>ニュウキョシャ</t>
    </rPh>
    <rPh sb="44" eb="46">
      <t>セイカツ</t>
    </rPh>
    <rPh sb="46" eb="48">
      <t>カイゴ</t>
    </rPh>
    <rPh sb="54" eb="56">
      <t>ショテイ</t>
    </rPh>
    <rPh sb="56" eb="59">
      <t>タンイスウ</t>
    </rPh>
    <rPh sb="63" eb="64">
      <t>ブン</t>
    </rPh>
    <rPh sb="68" eb="69">
      <t>ジョウ</t>
    </rPh>
    <rPh sb="71" eb="72">
      <t>エ</t>
    </rPh>
    <rPh sb="73" eb="75">
      <t>タンイ</t>
    </rPh>
    <rPh sb="75" eb="76">
      <t>スウ</t>
    </rPh>
    <rPh sb="77" eb="79">
      <t>サンテイ</t>
    </rPh>
    <phoneticPr fontId="5"/>
  </si>
  <si>
    <t>当該指定特定施設の入居定員の範囲内で、空いている居室等を利用するものであること。ただし、短期利用特定施設入居者生活介護の提供を受ける入居者（利用者）の数は、1又は当該指定特定施設の入居定員の100分の10以下であること。</t>
    <rPh sb="60" eb="62">
      <t>テイキョウ</t>
    </rPh>
    <rPh sb="70" eb="73">
      <t>リヨウシャ</t>
    </rPh>
    <rPh sb="79" eb="80">
      <t>マタ</t>
    </rPh>
    <phoneticPr fontId="5"/>
  </si>
  <si>
    <t>利用の開始に当たって、あらかじめ30日以内の利用期間を定めること。</t>
  </si>
  <si>
    <t>家賃、敷金及び介護等その他の日常生活上必要な便宜の供与の対価として受領する費用を除くほか、権利金その他の金品を受領しないこと。</t>
  </si>
  <si>
    <t>介護保険法第76条の２第1項の規定による勧告、同条第３項の規定による命令、老人福祉法第29条第11項の規定による命令、社会福祉法第71条の規定による命令又は高齢者の居住の安定確保に関する法律第25条各項の規定による指示を受けたことがある場合にあっては、当該勧告等を受けた日から起算して５年以上の期間が経過していること。</t>
    <rPh sb="46" eb="47">
      <t>ダイ</t>
    </rPh>
    <phoneticPr fontId="5"/>
  </si>
  <si>
    <t>別に厚生労働大臣が定める基準を満たさない場合は、所定単位数の100分の10に相当する単位数を所定単位数から減算していますか。
　注）外部サービス利用型及び短期利用を除く</t>
    <rPh sb="0" eb="1">
      <t>ベツ</t>
    </rPh>
    <rPh sb="2" eb="8">
      <t>コウセイロウドウダイジン</t>
    </rPh>
    <rPh sb="9" eb="10">
      <t>サダ</t>
    </rPh>
    <rPh sb="12" eb="14">
      <t>キジュン</t>
    </rPh>
    <rPh sb="15" eb="16">
      <t>ミ</t>
    </rPh>
    <rPh sb="20" eb="22">
      <t>バアイ</t>
    </rPh>
    <rPh sb="24" eb="26">
      <t>ショテイ</t>
    </rPh>
    <rPh sb="26" eb="29">
      <t>タンイスウ</t>
    </rPh>
    <rPh sb="33" eb="34">
      <t>ブン</t>
    </rPh>
    <rPh sb="38" eb="40">
      <t>ソウトウ</t>
    </rPh>
    <rPh sb="42" eb="45">
      <t>タンイスウ</t>
    </rPh>
    <rPh sb="46" eb="48">
      <t>ショテイ</t>
    </rPh>
    <rPh sb="48" eb="51">
      <t>タンイスウ</t>
    </rPh>
    <rPh sb="53" eb="55">
      <t>ゲンサン</t>
    </rPh>
    <rPh sb="65" eb="66">
      <t>チュウ</t>
    </rPh>
    <rPh sb="67" eb="69">
      <t>ガイブ</t>
    </rPh>
    <rPh sb="73" eb="76">
      <t>リヨウガタ</t>
    </rPh>
    <rPh sb="76" eb="77">
      <t>オヨ</t>
    </rPh>
    <rPh sb="78" eb="80">
      <t>タンキ</t>
    </rPh>
    <rPh sb="80" eb="82">
      <t>リヨウ</t>
    </rPh>
    <rPh sb="83" eb="84">
      <t>ノゾ</t>
    </rPh>
    <phoneticPr fontId="5"/>
  </si>
  <si>
    <t xml:space="preserve">参考：
①基準第183条第5項
指定特定施設入居者生活介護事業者は、前項の身体的拘束等を行う場合には、その態様及び時間、その際の利用者の心身の状況並びに緊急やむを得ない理由を記録しなければならない。
②基準第183条第6項
指定特定施設入居者生活介護事業者は、身体的拘束等の適正化を図るため、次に掲げる措置を講じなければならない。
一　身体的拘束等の適正化のための対策を検討する委員会を三月に一回以上開催するとともに、その結果について、介護職員その他の従業者に周知徹底を図ること。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
</t>
    <rPh sb="0" eb="2">
      <t>サンコウ</t>
    </rPh>
    <rPh sb="5" eb="7">
      <t>キジュン</t>
    </rPh>
    <rPh sb="7" eb="8">
      <t>ダイ</t>
    </rPh>
    <rPh sb="11" eb="12">
      <t>ジョウ</t>
    </rPh>
    <rPh sb="12" eb="13">
      <t>ダイ</t>
    </rPh>
    <rPh sb="14" eb="15">
      <t>コウ</t>
    </rPh>
    <rPh sb="16" eb="18">
      <t>シテイ</t>
    </rPh>
    <rPh sb="18" eb="20">
      <t>トクテイ</t>
    </rPh>
    <rPh sb="20" eb="22">
      <t>シセツ</t>
    </rPh>
    <rPh sb="22" eb="25">
      <t>ニュウキョシャ</t>
    </rPh>
    <rPh sb="25" eb="27">
      <t>セイカツ</t>
    </rPh>
    <rPh sb="27" eb="29">
      <t>カイゴ</t>
    </rPh>
    <rPh sb="29" eb="32">
      <t>ジギョウシャ</t>
    </rPh>
    <rPh sb="34" eb="36">
      <t>ゼンコウ</t>
    </rPh>
    <rPh sb="37" eb="40">
      <t>シンタイテキ</t>
    </rPh>
    <rPh sb="40" eb="42">
      <t>コウソク</t>
    </rPh>
    <rPh sb="42" eb="43">
      <t>トウ</t>
    </rPh>
    <rPh sb="44" eb="45">
      <t>オコナ</t>
    </rPh>
    <rPh sb="46" eb="48">
      <t>バアイ</t>
    </rPh>
    <rPh sb="53" eb="55">
      <t>タイヨウ</t>
    </rPh>
    <rPh sb="55" eb="56">
      <t>オヨ</t>
    </rPh>
    <rPh sb="57" eb="59">
      <t>ジカン</t>
    </rPh>
    <rPh sb="62" eb="63">
      <t>サイ</t>
    </rPh>
    <rPh sb="64" eb="67">
      <t>リヨウシャ</t>
    </rPh>
    <rPh sb="68" eb="70">
      <t>シンシン</t>
    </rPh>
    <rPh sb="71" eb="73">
      <t>ジョウキョウ</t>
    </rPh>
    <rPh sb="73" eb="74">
      <t>ナラ</t>
    </rPh>
    <rPh sb="76" eb="78">
      <t>キンキュウ</t>
    </rPh>
    <rPh sb="81" eb="82">
      <t>エ</t>
    </rPh>
    <rPh sb="84" eb="86">
      <t>リユウ</t>
    </rPh>
    <rPh sb="87" eb="89">
      <t>キロク</t>
    </rPh>
    <rPh sb="103" eb="105">
      <t>キジュン</t>
    </rPh>
    <rPh sb="105" eb="106">
      <t>ダイ</t>
    </rPh>
    <rPh sb="109" eb="110">
      <t>ジョウ</t>
    </rPh>
    <rPh sb="110" eb="111">
      <t>ダ_x0000_</t>
    </rPh>
    <rPh sb="112" eb="113">
      <t/>
    </rPh>
    <phoneticPr fontId="5"/>
  </si>
  <si>
    <t>別に厚生労働大臣が定める基準に適合し、歯科医師又は歯科医師の指示を受けた歯科衛生士が、介護職員に対する口腔ケアに係る技術的助言及び指導を月1回以上行っている場合に、1月につき30単位を所定単位数に加算していますか。
　注）外部サービス利用型及び短期利用を除く</t>
    <rPh sb="0" eb="1">
      <t>ベツ</t>
    </rPh>
    <rPh sb="2" eb="8">
      <t>コウセイロウドウダイジン</t>
    </rPh>
    <rPh sb="9" eb="10">
      <t>サダ</t>
    </rPh>
    <rPh sb="12" eb="14">
      <t>キジュン</t>
    </rPh>
    <rPh sb="15" eb="17">
      <t>テキゴウ</t>
    </rPh>
    <rPh sb="19" eb="21">
      <t>シカ</t>
    </rPh>
    <rPh sb="21" eb="23">
      <t>イシ</t>
    </rPh>
    <rPh sb="23" eb="24">
      <t>マタ</t>
    </rPh>
    <rPh sb="25" eb="27">
      <t>シカ</t>
    </rPh>
    <rPh sb="27" eb="29">
      <t>イシ</t>
    </rPh>
    <rPh sb="30" eb="32">
      <t>シジ</t>
    </rPh>
    <rPh sb="33" eb="34">
      <t>ウ</t>
    </rPh>
    <rPh sb="36" eb="38">
      <t>シカ</t>
    </rPh>
    <rPh sb="38" eb="41">
      <t>エイセイシ</t>
    </rPh>
    <rPh sb="43" eb="45">
      <t>カイゴ</t>
    </rPh>
    <rPh sb="45" eb="47">
      <t>ショクイン</t>
    </rPh>
    <rPh sb="48" eb="49">
      <t>タイ</t>
    </rPh>
    <rPh sb="51" eb="53">
      <t>コウクウ</t>
    </rPh>
    <rPh sb="56" eb="57">
      <t>カカ</t>
    </rPh>
    <rPh sb="58" eb="61">
      <t>ギジュツテキ</t>
    </rPh>
    <rPh sb="61" eb="63">
      <t>ジョゲン</t>
    </rPh>
    <rPh sb="63" eb="64">
      <t>オヨ</t>
    </rPh>
    <rPh sb="65" eb="67">
      <t>シドウ</t>
    </rPh>
    <rPh sb="68" eb="69">
      <t>ツキ</t>
    </rPh>
    <rPh sb="70" eb="71">
      <t>カイ</t>
    </rPh>
    <rPh sb="71" eb="73">
      <t>イジョウ</t>
    </rPh>
    <rPh sb="73" eb="74">
      <t>オコナ</t>
    </rPh>
    <rPh sb="78" eb="80">
      <t>バアイ</t>
    </rPh>
    <rPh sb="83" eb="84">
      <t>ツキ</t>
    </rPh>
    <rPh sb="89" eb="91">
      <t>タンイ</t>
    </rPh>
    <rPh sb="92" eb="94">
      <t>ショテイ</t>
    </rPh>
    <rPh sb="94" eb="97">
      <t>タンイスウ</t>
    </rPh>
    <rPh sb="98" eb="100">
      <t>カサン</t>
    </rPh>
    <rPh sb="110" eb="111">
      <t>チュウ</t>
    </rPh>
    <rPh sb="112" eb="114">
      <t>ガイブ</t>
    </rPh>
    <rPh sb="118" eb="122">
      <t>リヨウガタオヨ</t>
    </rPh>
    <rPh sb="123" eb="127">
      <t>タンキリヨウ</t>
    </rPh>
    <rPh sb="128" eb="129">
      <t>ノゾ</t>
    </rPh>
    <phoneticPr fontId="5"/>
  </si>
  <si>
    <t>看取りに関する指針に基づき、利用者の状態又は家族の求め等に応じ随時、医師等の相互の連携の下、介護記録等利用者に関する記録を活用し、行われる介護についての説明を受け、同意した上で介護を受けている者であること。</t>
    <rPh sb="0" eb="2">
      <t>ミト</t>
    </rPh>
    <rPh sb="4" eb="5">
      <t>カン</t>
    </rPh>
    <rPh sb="7" eb="9">
      <t>シシン</t>
    </rPh>
    <rPh sb="10" eb="11">
      <t>モト</t>
    </rPh>
    <rPh sb="14" eb="17">
      <t>リヨウシャ</t>
    </rPh>
    <rPh sb="18" eb="20">
      <t>ジョウタイ</t>
    </rPh>
    <rPh sb="34" eb="36">
      <t>イシ</t>
    </rPh>
    <rPh sb="36" eb="37">
      <t>トウ</t>
    </rPh>
    <rPh sb="38" eb="40">
      <t>ソウゴ</t>
    </rPh>
    <rPh sb="41" eb="43">
      <t>レンケイ</t>
    </rPh>
    <rPh sb="44" eb="45">
      <t>モト</t>
    </rPh>
    <rPh sb="46" eb="48">
      <t>カイゴ</t>
    </rPh>
    <rPh sb="48" eb="51">
      <t>キロクトウ</t>
    </rPh>
    <rPh sb="51" eb="54">
      <t>リヨウシャ</t>
    </rPh>
    <rPh sb="55" eb="56">
      <t>カン</t>
    </rPh>
    <rPh sb="58" eb="60">
      <t>キロク</t>
    </rPh>
    <rPh sb="61" eb="63">
      <t>カツヨウ</t>
    </rPh>
    <rPh sb="65" eb="66">
      <t>オコナ</t>
    </rPh>
    <rPh sb="69" eb="71">
      <t>カイゴ</t>
    </rPh>
    <rPh sb="76" eb="78">
      <t>セツメイ</t>
    </rPh>
    <rPh sb="79" eb="80">
      <t>ウ</t>
    </rPh>
    <rPh sb="82" eb="84">
      <t>ドウイ</t>
    </rPh>
    <rPh sb="86" eb="87">
      <t>ウエ</t>
    </rPh>
    <rPh sb="88" eb="90">
      <t>カイゴ</t>
    </rPh>
    <rPh sb="91" eb="92">
      <t>ウ</t>
    </rPh>
    <rPh sb="96" eb="97">
      <t>モノ</t>
    </rPh>
    <phoneticPr fontId="5"/>
  </si>
  <si>
    <t>利用者の総数のうち、日常生活に支障を来すおそれのある症状若しくは行動が認められる介護を必要とする認知症の者（対象者）の占める割合が2分の1以上であること。</t>
    <rPh sb="0" eb="3">
      <t>リヨウシャ</t>
    </rPh>
    <rPh sb="4" eb="6">
      <t>ソウスウ</t>
    </rPh>
    <rPh sb="10" eb="12">
      <t>ニチジョウ</t>
    </rPh>
    <rPh sb="12" eb="14">
      <t>セイカツ</t>
    </rPh>
    <rPh sb="15" eb="17">
      <t>シショウ</t>
    </rPh>
    <rPh sb="18" eb="19">
      <t>キタ</t>
    </rPh>
    <rPh sb="26" eb="28">
      <t>ショウジョウ</t>
    </rPh>
    <rPh sb="28" eb="29">
      <t>モ</t>
    </rPh>
    <rPh sb="32" eb="34">
      <t>コウドウ</t>
    </rPh>
    <rPh sb="35" eb="36">
      <t>ミト</t>
    </rPh>
    <rPh sb="40" eb="42">
      <t>カイゴ</t>
    </rPh>
    <rPh sb="43" eb="45">
      <t>ヒツヨウ</t>
    </rPh>
    <rPh sb="48" eb="51">
      <t>ニンチショウ</t>
    </rPh>
    <rPh sb="52" eb="53">
      <t>モノ</t>
    </rPh>
    <rPh sb="54" eb="57">
      <t>タイショウシャ</t>
    </rPh>
    <rPh sb="59" eb="60">
      <t>シ</t>
    </rPh>
    <rPh sb="62" eb="64">
      <t>ワリアイ</t>
    </rPh>
    <rPh sb="66" eb="67">
      <t>ブン</t>
    </rPh>
    <rPh sb="69" eb="71">
      <t>イジョウ</t>
    </rPh>
    <phoneticPr fontId="5"/>
  </si>
  <si>
    <t>認知症介護に係る専門的な研修を修了している者を、対象者の数が20人未満は1以上、20人以上の場合は1に、当該対象者の数が19を超えて10又はその端数を増すごとに1を加えた数以上配置し、チームとして専門的な認知症ケアを実施していること。</t>
    <rPh sb="0" eb="3">
      <t>ニンチショウ</t>
    </rPh>
    <rPh sb="3" eb="5">
      <t>カイゴ</t>
    </rPh>
    <rPh sb="6" eb="7">
      <t>カカワ</t>
    </rPh>
    <rPh sb="8" eb="11">
      <t>センモンテキ</t>
    </rPh>
    <rPh sb="12" eb="14">
      <t>ケンシュウ</t>
    </rPh>
    <rPh sb="15" eb="17">
      <t>シュウリョウ</t>
    </rPh>
    <rPh sb="21" eb="22">
      <t>モノ</t>
    </rPh>
    <rPh sb="24" eb="27">
      <t>タイショウシャ</t>
    </rPh>
    <rPh sb="28" eb="29">
      <t>カズ</t>
    </rPh>
    <rPh sb="32" eb="33">
      <t>ニン</t>
    </rPh>
    <rPh sb="33" eb="35">
      <t>ミマン</t>
    </rPh>
    <rPh sb="37" eb="39">
      <t>イジョウ</t>
    </rPh>
    <rPh sb="42" eb="43">
      <t>ニン</t>
    </rPh>
    <rPh sb="43" eb="45">
      <t>イジョウ</t>
    </rPh>
    <rPh sb="46" eb="48">
      <t>バアイ</t>
    </rPh>
    <rPh sb="52" eb="54">
      <t>トウガイ</t>
    </rPh>
    <rPh sb="54" eb="57">
      <t>タイショウシャ</t>
    </rPh>
    <rPh sb="58" eb="59">
      <t>カズ</t>
    </rPh>
    <rPh sb="63" eb="64">
      <t>コ</t>
    </rPh>
    <rPh sb="68" eb="69">
      <t>マタ</t>
    </rPh>
    <rPh sb="72" eb="74">
      <t>ハスウ</t>
    </rPh>
    <rPh sb="75" eb="76">
      <t>マ</t>
    </rPh>
    <rPh sb="82" eb="83">
      <t>クワ</t>
    </rPh>
    <rPh sb="85" eb="86">
      <t>カズ</t>
    </rPh>
    <rPh sb="86" eb="88">
      <t>イジョウ</t>
    </rPh>
    <rPh sb="88" eb="90">
      <t>ハイチ</t>
    </rPh>
    <rPh sb="98" eb="101">
      <t>センモンテキ</t>
    </rPh>
    <rPh sb="102" eb="105">
      <t>ニンチショウ</t>
    </rPh>
    <rPh sb="108" eb="110">
      <t>ジッシ</t>
    </rPh>
    <phoneticPr fontId="5"/>
  </si>
  <si>
    <t>従業者に対して、認知症ケアに関する留意事項の伝達又は技術的指導に係る会議を定期的に開催していること。</t>
    <rPh sb="0" eb="3">
      <t>ジュウギョウシャ</t>
    </rPh>
    <rPh sb="4" eb="5">
      <t>タイ</t>
    </rPh>
    <rPh sb="8" eb="11">
      <t>ニンチショウ</t>
    </rPh>
    <rPh sb="14" eb="15">
      <t>カン</t>
    </rPh>
    <rPh sb="17" eb="19">
      <t>リュウイ</t>
    </rPh>
    <rPh sb="19" eb="21">
      <t>ジコウ</t>
    </rPh>
    <rPh sb="22" eb="24">
      <t>デンタツ</t>
    </rPh>
    <rPh sb="24" eb="25">
      <t>マタ</t>
    </rPh>
    <rPh sb="26" eb="29">
      <t>ギジュツテキ</t>
    </rPh>
    <rPh sb="29" eb="31">
      <t>シドウ</t>
    </rPh>
    <rPh sb="32" eb="33">
      <t>カカワ</t>
    </rPh>
    <rPh sb="34" eb="36">
      <t>カイギ</t>
    </rPh>
    <rPh sb="37" eb="40">
      <t>テイキテキ</t>
    </rPh>
    <rPh sb="41" eb="43">
      <t>カイサイ</t>
    </rPh>
    <phoneticPr fontId="5"/>
  </si>
  <si>
    <t>認知症介護の指導に係る専門的な研修を修了している者を1名以上配置し、施設全体の認知症ケアの指導等を実施していること。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6">
      <t>シセツ</t>
    </rPh>
    <rPh sb="36" eb="38">
      <t>ゼンタイ</t>
    </rPh>
    <rPh sb="39" eb="42">
      <t>ニンチショウ</t>
    </rPh>
    <rPh sb="45" eb="47">
      <t>シドウ</t>
    </rPh>
    <rPh sb="47" eb="48">
      <t>トウ</t>
    </rPh>
    <rPh sb="49" eb="51">
      <t>ジッシ</t>
    </rPh>
    <phoneticPr fontId="5"/>
  </si>
  <si>
    <t>介護職員、看護職員ごとの認知症ケアに関する研修計画を作成し、当該計画に従い、研修を実施又は実施を予定していること。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ジッシ</t>
    </rPh>
    <rPh sb="43" eb="44">
      <t>マタ</t>
    </rPh>
    <rPh sb="45" eb="47">
      <t>ジッシ</t>
    </rPh>
    <rPh sb="48" eb="50">
      <t>ヨテイ</t>
    </rPh>
    <phoneticPr fontId="5"/>
  </si>
  <si>
    <t>人員基準に定める員数の看護職員及び介護職員が配置されていない状況で行われた介護予防特定施設入居者生活介護については、所定単位数に100分の70を乗じて得た単位数を算定していますか。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カイゴ</t>
    </rPh>
    <rPh sb="39" eb="41">
      <t>ヨボウ</t>
    </rPh>
    <rPh sb="41" eb="43">
      <t>トクテイ</t>
    </rPh>
    <rPh sb="43" eb="45">
      <t>シセツ</t>
    </rPh>
    <rPh sb="45" eb="48">
      <t>ニュウキョシャ</t>
    </rPh>
    <rPh sb="48" eb="50">
      <t>セイカツ</t>
    </rPh>
    <rPh sb="50" eb="52">
      <t>カイゴ</t>
    </rPh>
    <rPh sb="58" eb="60">
      <t>ショテイ</t>
    </rPh>
    <rPh sb="60" eb="63">
      <t>タンイスウ</t>
    </rPh>
    <rPh sb="67" eb="68">
      <t>ブン</t>
    </rPh>
    <rPh sb="72" eb="73">
      <t>ジョウ</t>
    </rPh>
    <rPh sb="75" eb="76">
      <t>エ</t>
    </rPh>
    <rPh sb="77" eb="79">
      <t>タンイ</t>
    </rPh>
    <rPh sb="79" eb="80">
      <t>スウ</t>
    </rPh>
    <rPh sb="81" eb="83">
      <t>サンテイ</t>
    </rPh>
    <phoneticPr fontId="5"/>
  </si>
  <si>
    <t>・勤務実績表/タイムカード
・勤務体制一覧表</t>
    <phoneticPr fontId="3"/>
  </si>
  <si>
    <t>サービスの提供に要した費用の支払いを受けた際、領収証を交付していますか。</t>
    <phoneticPr fontId="3"/>
  </si>
  <si>
    <t>上記の領収証には、それぞれ個別の費用ごとに区分して記載していますか。
※法定代理受領サービスの利用者負担分、食費、滞在費及びその他の費用の額を区分して記載し、その他の費用の額については個別の費用ごとに区分して記載すること。</t>
    <phoneticPr fontId="3"/>
  </si>
  <si>
    <t>　→　下記の事項について記載してください。
　・兼務の有無　（　有　・　無　）
　・当該事業所内で他職務と兼務している場合は
　　その職種名
    （　　　　　　　　　　　　　　　　　　）</t>
    <phoneticPr fontId="3"/>
  </si>
  <si>
    <t>・市町村に送付した通知に係る記録</t>
    <rPh sb="1" eb="4">
      <t>シチョウソン</t>
    </rPh>
    <rPh sb="5" eb="7">
      <t>ソウフ</t>
    </rPh>
    <rPh sb="9" eb="11">
      <t>ツウチ</t>
    </rPh>
    <rPh sb="12" eb="13">
      <t>カカ</t>
    </rPh>
    <rPh sb="14" eb="16">
      <t>キロク</t>
    </rPh>
    <phoneticPr fontId="5"/>
  </si>
  <si>
    <t>計画作成担当者は、サービス計画作成後においても、他の従業者との連絡を継続的に行うことにより、サービス計画の実施状況の把握を行うとともに、利用者についての解決すべき課題の把握を行い、必要に応じてサービス計画の変更を行っていますか。
※計画の変更を行う場合も、上記の計画作成に準じて行うこと。</t>
    <rPh sb="117" eb="119">
      <t>ケイカク</t>
    </rPh>
    <rPh sb="120" eb="122">
      <t>ヘンコウ</t>
    </rPh>
    <rPh sb="123" eb="124">
      <t>オコナ</t>
    </rPh>
    <rPh sb="125" eb="127">
      <t>バアイ</t>
    </rPh>
    <rPh sb="129" eb="131">
      <t>ジョウキ</t>
    </rPh>
    <rPh sb="132" eb="134">
      <t>ケイカク</t>
    </rPh>
    <rPh sb="134" eb="136">
      <t>サクセイ</t>
    </rPh>
    <rPh sb="137" eb="138">
      <t>ジュン</t>
    </rPh>
    <rPh sb="140" eb="141">
      <t>オコナ</t>
    </rPh>
    <phoneticPr fontId="5"/>
  </si>
  <si>
    <t>基準第3条
第3項
予防基準
第3条第3項</t>
    <rPh sb="0" eb="2">
      <t>キジュン</t>
    </rPh>
    <rPh sb="2" eb="3">
      <t>ダイ</t>
    </rPh>
    <rPh sb="4" eb="5">
      <t>ジョウ</t>
    </rPh>
    <rPh sb="6" eb="7">
      <t>ダイ</t>
    </rPh>
    <rPh sb="8" eb="9">
      <t>コウ</t>
    </rPh>
    <phoneticPr fontId="5"/>
  </si>
  <si>
    <t>基準第3条
第4項
予防基準
第3条第4項</t>
    <rPh sb="0" eb="2">
      <t>キジュン</t>
    </rPh>
    <rPh sb="2" eb="3">
      <t>ダイ</t>
    </rPh>
    <rPh sb="4" eb="5">
      <t>ジョウ</t>
    </rPh>
    <rPh sb="6" eb="7">
      <t>ダイ</t>
    </rPh>
    <rPh sb="8" eb="9">
      <t>コウ</t>
    </rPh>
    <phoneticPr fontId="5"/>
  </si>
  <si>
    <t>□</t>
    <phoneticPr fontId="3"/>
  </si>
  <si>
    <t>業務継続計画の策定等</t>
    <rPh sb="0" eb="2">
      <t>ギョウム</t>
    </rPh>
    <rPh sb="2" eb="4">
      <t>ケイゾク</t>
    </rPh>
    <rPh sb="4" eb="6">
      <t>ケイカク</t>
    </rPh>
    <rPh sb="7" eb="9">
      <t>サクテイ</t>
    </rPh>
    <rPh sb="9" eb="10">
      <t>トウ</t>
    </rPh>
    <phoneticPr fontId="3"/>
  </si>
  <si>
    <t>・業務継続計画</t>
    <phoneticPr fontId="3"/>
  </si>
  <si>
    <t>□</t>
    <phoneticPr fontId="5"/>
  </si>
  <si>
    <t>□</t>
    <phoneticPr fontId="5"/>
  </si>
  <si>
    <t>・業務継続計画</t>
    <phoneticPr fontId="3"/>
  </si>
  <si>
    <t>掲示</t>
    <phoneticPr fontId="3"/>
  </si>
  <si>
    <t>事業所の見やすい場所に、運営規程の概要、従業者の勤務体制その他の利用申込者のサービスの選択に資すると認められる重要事項を掲示していますか。</t>
    <rPh sb="0" eb="3">
      <t>ジギョウショ</t>
    </rPh>
    <rPh sb="4" eb="5">
      <t>ミ</t>
    </rPh>
    <rPh sb="8" eb="10">
      <t>バショ</t>
    </rPh>
    <rPh sb="12" eb="14">
      <t>ウンエイ</t>
    </rPh>
    <rPh sb="14" eb="16">
      <t>キテイ</t>
    </rPh>
    <rPh sb="17" eb="19">
      <t>ガイヨウ</t>
    </rPh>
    <rPh sb="20" eb="23">
      <t>ジュウギョウシャ</t>
    </rPh>
    <rPh sb="24" eb="26">
      <t>キンム</t>
    </rPh>
    <rPh sb="26" eb="28">
      <t>タイセイ</t>
    </rPh>
    <rPh sb="30" eb="31">
      <t>タ</t>
    </rPh>
    <rPh sb="32" eb="34">
      <t>リヨウ</t>
    </rPh>
    <rPh sb="34" eb="36">
      <t>モウシコミ</t>
    </rPh>
    <rPh sb="36" eb="37">
      <t>シャ</t>
    </rPh>
    <rPh sb="43" eb="45">
      <t>センタク</t>
    </rPh>
    <rPh sb="46" eb="47">
      <t>シ</t>
    </rPh>
    <rPh sb="50" eb="51">
      <t>ミト</t>
    </rPh>
    <rPh sb="55" eb="57">
      <t>ジュウヨウ</t>
    </rPh>
    <rPh sb="57" eb="59">
      <t>ジコウ</t>
    </rPh>
    <rPh sb="60" eb="62">
      <t>ケイジ</t>
    </rPh>
    <phoneticPr fontId="5"/>
  </si>
  <si>
    <t>前項に規定する事項を記載した書面を当該事業所に備え付け、かつ、これをいつでも関係者に自由に閲覧させることにより、同項の規定による掲示に代えることができます。</t>
    <rPh sb="0" eb="2">
      <t>ゼンコウ</t>
    </rPh>
    <rPh sb="3" eb="5">
      <t>キテイ</t>
    </rPh>
    <rPh sb="7" eb="9">
      <t>ジコウ</t>
    </rPh>
    <rPh sb="10" eb="12">
      <t>キサイ</t>
    </rPh>
    <rPh sb="14" eb="16">
      <t>ショメン</t>
    </rPh>
    <rPh sb="17" eb="19">
      <t>トウガイ</t>
    </rPh>
    <rPh sb="19" eb="22">
      <t>ジギョウショ</t>
    </rPh>
    <rPh sb="23" eb="24">
      <t>ソナ</t>
    </rPh>
    <rPh sb="25" eb="26">
      <t>ツ</t>
    </rPh>
    <rPh sb="38" eb="41">
      <t>カンケイシャ</t>
    </rPh>
    <rPh sb="42" eb="44">
      <t>ジユウ</t>
    </rPh>
    <rPh sb="45" eb="47">
      <t>エツラン</t>
    </rPh>
    <rPh sb="56" eb="57">
      <t>ドウ</t>
    </rPh>
    <rPh sb="57" eb="58">
      <t>コウ</t>
    </rPh>
    <rPh sb="59" eb="61">
      <t>キテイ</t>
    </rPh>
    <rPh sb="64" eb="66">
      <t>ケイジ</t>
    </rPh>
    <rPh sb="67" eb="68">
      <t>カ</t>
    </rPh>
    <phoneticPr fontId="5"/>
  </si>
  <si>
    <t>虐待の防止</t>
    <rPh sb="0" eb="2">
      <t>ギャクタイ</t>
    </rPh>
    <rPh sb="3" eb="5">
      <t>ボウシ</t>
    </rPh>
    <phoneticPr fontId="3"/>
  </si>
  <si>
    <t>④①～③に掲げる措置を適切に実施するための担当者を置いていますか。</t>
    <phoneticPr fontId="3"/>
  </si>
  <si>
    <t>前項に規定する訓練の実施に当たって、地域住民の参加が得られるよう連携に努めていますか。</t>
    <phoneticPr fontId="3"/>
  </si>
  <si>
    <t>□</t>
    <phoneticPr fontId="3"/>
  </si>
  <si>
    <t>特に、インフルエンザ対策、腸管出血性大腸菌感染症対策、レジオネラ症対策等については、別途発出されている通知に基づき、適切な措置を講じていますか。</t>
    <phoneticPr fontId="3"/>
  </si>
  <si>
    <t>指定居宅サービスの事業の一般原則</t>
    <rPh sb="0" eb="2">
      <t>シテイ</t>
    </rPh>
    <rPh sb="2" eb="4">
      <t>キョタク</t>
    </rPh>
    <rPh sb="9" eb="11">
      <t>ジギョウ</t>
    </rPh>
    <rPh sb="12" eb="14">
      <t>イッパン</t>
    </rPh>
    <rPh sb="14" eb="16">
      <t>ゲンソク</t>
    </rPh>
    <phoneticPr fontId="5"/>
  </si>
  <si>
    <t>指定居宅サービスを提供するに当たっては、法第118条の2第1項に規定する介護保険等関連情報その他必要な情報を活用し、適切かつ有効に行うよう努めていますか。</t>
    <phoneticPr fontId="3"/>
  </si>
  <si>
    <t>サービスの提供に当たっては、懇切丁寧に行うことを旨とし、利用者又はその家族に対し、サービスの提供方法等を説明していますか。</t>
    <rPh sb="14" eb="16">
      <t>コンセツ</t>
    </rPh>
    <rPh sb="16" eb="18">
      <t>テイネイ</t>
    </rPh>
    <rPh sb="19" eb="20">
      <t>オコナ</t>
    </rPh>
    <rPh sb="24" eb="25">
      <t>ムネ</t>
    </rPh>
    <rPh sb="28" eb="31">
      <t>リヨウシャ</t>
    </rPh>
    <rPh sb="31" eb="32">
      <t>マタ</t>
    </rPh>
    <rPh sb="35" eb="37">
      <t>カゾク</t>
    </rPh>
    <rPh sb="38" eb="39">
      <t>タイ</t>
    </rPh>
    <rPh sb="46" eb="48">
      <t>テイキョウ</t>
    </rPh>
    <rPh sb="48" eb="50">
      <t>ホウホウ</t>
    </rPh>
    <rPh sb="50" eb="51">
      <t>トウ</t>
    </rPh>
    <rPh sb="52" eb="54">
      <t>セツメイ</t>
    </rPh>
    <phoneticPr fontId="5"/>
  </si>
  <si>
    <t>計画作成担当者は、他の介護予防特定施設従業者との連絡を継続的に行うことにより、介護予防特定施設サービス計画に基づくサービスの提供の開始時から、当該介護予防特定施設サービス計画に記載したサービスの提供を行う期間が終了するまでに、少なくとも１回は、当該介護予防特定施設サービス計画の実施状況の把握(以下この条において「モニタリング」という。)を行うとともに、利用者についての解決すべき課題の把握を行っていますか。</t>
    <phoneticPr fontId="3"/>
  </si>
  <si>
    <t>イ 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
ロ 事業主が講じることが望ましい取組について
顧客等からの著しい迷惑行為（カスタマーハラスメント）の防止のために、事業主が雇用管理上の配慮として行うことが望ましい取組の例
①相談に応じ、適切に対応するために必要な体制の整備
②被害者への配慮のための取組（メンタルヘルス不調への相談対応、行為者に対して１人で対応させない等）
③被害防止のための取組（マニュアル作成や研修の実施等、業種・業態等の状況に応じた取組）</t>
    <phoneticPr fontId="3"/>
  </si>
  <si>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
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3"/>
  </si>
  <si>
    <t>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職員教育を組織的に浸透させていくために、定期的（年２回以上）な教育を開催するとともに、新規採用時には別に研修を実施すること。
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する。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phoneticPr fontId="3"/>
  </si>
  <si>
    <t>解釈通知
３(13)②ロ</t>
    <rPh sb="0" eb="2">
      <t>カイシャク</t>
    </rPh>
    <rPh sb="2" eb="4">
      <t>ツウチ</t>
    </rPh>
    <phoneticPr fontId="3"/>
  </si>
  <si>
    <t>□</t>
    <phoneticPr fontId="3"/>
  </si>
  <si>
    <t>□</t>
    <phoneticPr fontId="3"/>
  </si>
  <si>
    <t>□</t>
    <phoneticPr fontId="3"/>
  </si>
  <si>
    <t>□</t>
    <phoneticPr fontId="3"/>
  </si>
  <si>
    <t>業務継続計画には、以下の項目等を記載すること。
なお、感染症及び災害の業務継続計画を一体的に策定することを妨げるものではない。</t>
    <phoneticPr fontId="3"/>
  </si>
  <si>
    <t>若年性認知症入居者受入加算</t>
    <rPh sb="0" eb="3">
      <t>ジャクネンセイ</t>
    </rPh>
    <rPh sb="3" eb="6">
      <t>ニンチショウ</t>
    </rPh>
    <rPh sb="6" eb="9">
      <t>ニュウキョシャ</t>
    </rPh>
    <rPh sb="9" eb="11">
      <t>ウケイレ</t>
    </rPh>
    <rPh sb="11" eb="13">
      <t>カサン</t>
    </rPh>
    <phoneticPr fontId="5"/>
  </si>
  <si>
    <t>退院・退所時連携加算</t>
    <rPh sb="0" eb="2">
      <t>タイイン</t>
    </rPh>
    <rPh sb="3" eb="5">
      <t>タイショ</t>
    </rPh>
    <rPh sb="5" eb="6">
      <t>ジ</t>
    </rPh>
    <rPh sb="6" eb="8">
      <t>レンケイ</t>
    </rPh>
    <rPh sb="8" eb="10">
      <t>カサン</t>
    </rPh>
    <phoneticPr fontId="5"/>
  </si>
  <si>
    <t>身体拘束廃止未実施減算</t>
    <rPh sb="0" eb="4">
      <t>シンタイコウソク</t>
    </rPh>
    <rPh sb="4" eb="6">
      <t>ハイシ</t>
    </rPh>
    <rPh sb="6" eb="9">
      <t>ミジッシ</t>
    </rPh>
    <rPh sb="9" eb="11">
      <t>ゲンサン</t>
    </rPh>
    <phoneticPr fontId="5"/>
  </si>
  <si>
    <t>□</t>
    <phoneticPr fontId="3"/>
  </si>
  <si>
    <t>生活機能向上連携加算(Ⅰ)</t>
    <rPh sb="0" eb="2">
      <t>セイカツ</t>
    </rPh>
    <rPh sb="2" eb="4">
      <t>キノウ</t>
    </rPh>
    <rPh sb="4" eb="6">
      <t>コウジョウ</t>
    </rPh>
    <rPh sb="6" eb="8">
      <t>レンケイ</t>
    </rPh>
    <rPh sb="8" eb="10">
      <t>カサン</t>
    </rPh>
    <phoneticPr fontId="3"/>
  </si>
  <si>
    <t>□</t>
    <phoneticPr fontId="3"/>
  </si>
  <si>
    <t>生活機能向上連携加算(Ⅱ)</t>
    <rPh sb="0" eb="2">
      <t>セイカツ</t>
    </rPh>
    <rPh sb="2" eb="4">
      <t>キノウ</t>
    </rPh>
    <rPh sb="4" eb="6">
      <t>コウジョウ</t>
    </rPh>
    <rPh sb="6" eb="8">
      <t>レンケイ</t>
    </rPh>
    <rPh sb="8" eb="10">
      <t>カサン</t>
    </rPh>
    <phoneticPr fontId="3"/>
  </si>
  <si>
    <t>□</t>
    <phoneticPr fontId="3"/>
  </si>
  <si>
    <t>また、個別機能訓練加算(Ⅰ)を算定している場合であって、かつ個別機能訓練計画の内容等の情報を厚生労働省に提出し、機能訓練の実施に当たって、当該情報その他機能訓練の適かつ有効な実施のために必要な情報を活用した場合は、個別機能訓練計画(Ⅱ)として、1月につき20単位を加算していますか。</t>
    <rPh sb="3" eb="9">
      <t>コベツキノウクンレン</t>
    </rPh>
    <rPh sb="9" eb="11">
      <t>カサン</t>
    </rPh>
    <rPh sb="15" eb="17">
      <t>サンテイ</t>
    </rPh>
    <rPh sb="21" eb="23">
      <t>バアイ</t>
    </rPh>
    <rPh sb="30" eb="32">
      <t>コベツ</t>
    </rPh>
    <rPh sb="32" eb="34">
      <t>キノウ</t>
    </rPh>
    <rPh sb="34" eb="36">
      <t>クンレン</t>
    </rPh>
    <rPh sb="36" eb="38">
      <t>ケイカク</t>
    </rPh>
    <rPh sb="39" eb="41">
      <t>ナイヨウ</t>
    </rPh>
    <rPh sb="41" eb="42">
      <t>トウ</t>
    </rPh>
    <rPh sb="43" eb="45">
      <t>ジョウホウ</t>
    </rPh>
    <rPh sb="46" eb="48">
      <t>コウセイ</t>
    </rPh>
    <rPh sb="48" eb="51">
      <t>ロウドウショウ</t>
    </rPh>
    <rPh sb="52" eb="54">
      <t>テイシュツ</t>
    </rPh>
    <rPh sb="56" eb="58">
      <t>キノウ</t>
    </rPh>
    <rPh sb="58" eb="60">
      <t>クンレン</t>
    </rPh>
    <rPh sb="61" eb="63">
      <t>ジッシ</t>
    </rPh>
    <rPh sb="64" eb="65">
      <t>ア</t>
    </rPh>
    <rPh sb="69" eb="71">
      <t>トウガイ</t>
    </rPh>
    <rPh sb="71" eb="73">
      <t>ジョウホウ</t>
    </rPh>
    <rPh sb="75" eb="76">
      <t>タ</t>
    </rPh>
    <rPh sb="76" eb="78">
      <t>キノウ</t>
    </rPh>
    <rPh sb="78" eb="80">
      <t>クンレン</t>
    </rPh>
    <phoneticPr fontId="3"/>
  </si>
  <si>
    <t>□</t>
    <phoneticPr fontId="5"/>
  </si>
  <si>
    <t>ADL維持等加算(Ⅰ)</t>
    <rPh sb="3" eb="5">
      <t>イジ</t>
    </rPh>
    <rPh sb="5" eb="6">
      <t>トウ</t>
    </rPh>
    <rPh sb="6" eb="8">
      <t>カサン</t>
    </rPh>
    <phoneticPr fontId="3"/>
  </si>
  <si>
    <t>ADL維持等加算(Ⅱ)</t>
    <phoneticPr fontId="3"/>
  </si>
  <si>
    <t>(1)評価対象者（※）の総数が10人以上であること。
※当該事業所又は当該施設の利用期間が6月を超える者をいう。</t>
    <rPh sb="3" eb="5">
      <t>ヒョウカ</t>
    </rPh>
    <rPh sb="5" eb="7">
      <t>タイショウ</t>
    </rPh>
    <rPh sb="7" eb="8">
      <t>シャ</t>
    </rPh>
    <rPh sb="12" eb="14">
      <t>ソウスウ</t>
    </rPh>
    <rPh sb="17" eb="18">
      <t>ニン</t>
    </rPh>
    <rPh sb="18" eb="20">
      <t>イジョウ</t>
    </rPh>
    <rPh sb="29" eb="31">
      <t>トウガイ</t>
    </rPh>
    <rPh sb="31" eb="34">
      <t>ジギョウショ</t>
    </rPh>
    <rPh sb="34" eb="35">
      <t>マタ</t>
    </rPh>
    <rPh sb="36" eb="38">
      <t>トウガイ</t>
    </rPh>
    <rPh sb="38" eb="40">
      <t>シセツ</t>
    </rPh>
    <rPh sb="41" eb="43">
      <t>リヨウ</t>
    </rPh>
    <rPh sb="43" eb="45">
      <t>キカン</t>
    </rPh>
    <rPh sb="47" eb="48">
      <t>ツキ</t>
    </rPh>
    <rPh sb="49" eb="50">
      <t>コ</t>
    </rPh>
    <rPh sb="52" eb="53">
      <t>モノ</t>
    </rPh>
    <phoneticPr fontId="3"/>
  </si>
  <si>
    <t>(2)評価対象者全員について、評価対象利用期間の初月と、当該月の翌月から起算して6月目（6月目にサービスの利用がない場合については当該サービスの利用があった最終の月）においてADLを評価し、その評価に基づく値を測定し、測定した日が属する月ごとに厚生労働省に当該測定を提出していること。</t>
    <rPh sb="3" eb="5">
      <t>ヒョウカ</t>
    </rPh>
    <rPh sb="5" eb="7">
      <t>タイショウ</t>
    </rPh>
    <rPh sb="7" eb="8">
      <t>シャ</t>
    </rPh>
    <rPh sb="8" eb="10">
      <t>ゼンイン</t>
    </rPh>
    <rPh sb="15" eb="17">
      <t>ヒョウカ</t>
    </rPh>
    <rPh sb="17" eb="19">
      <t>タイショウ</t>
    </rPh>
    <rPh sb="19" eb="21">
      <t>リヨウ</t>
    </rPh>
    <rPh sb="21" eb="23">
      <t>キカン</t>
    </rPh>
    <rPh sb="24" eb="25">
      <t>ショ</t>
    </rPh>
    <rPh sb="25" eb="26">
      <t>ツキ</t>
    </rPh>
    <rPh sb="28" eb="30">
      <t>トウガイ</t>
    </rPh>
    <rPh sb="30" eb="31">
      <t>ツキ</t>
    </rPh>
    <rPh sb="32" eb="33">
      <t>ヨク</t>
    </rPh>
    <rPh sb="33" eb="34">
      <t>ツキ</t>
    </rPh>
    <rPh sb="36" eb="38">
      <t>キサン</t>
    </rPh>
    <rPh sb="41" eb="42">
      <t>ツキ</t>
    </rPh>
    <rPh sb="42" eb="43">
      <t>メ</t>
    </rPh>
    <rPh sb="45" eb="46">
      <t>ツキ</t>
    </rPh>
    <rPh sb="46" eb="47">
      <t>メ</t>
    </rPh>
    <rPh sb="53" eb="55">
      <t>リヨウ</t>
    </rPh>
    <rPh sb="58" eb="60">
      <t>バアイ</t>
    </rPh>
    <rPh sb="65" eb="67">
      <t>トウガイ</t>
    </rPh>
    <rPh sb="72" eb="74">
      <t>リヨウ</t>
    </rPh>
    <rPh sb="78" eb="80">
      <t>サイシュウ</t>
    </rPh>
    <rPh sb="81" eb="82">
      <t>ツキ</t>
    </rPh>
    <rPh sb="91" eb="93">
      <t>ヒョウカ</t>
    </rPh>
    <rPh sb="97" eb="99">
      <t>ヒョウカ</t>
    </rPh>
    <rPh sb="100" eb="101">
      <t>モト</t>
    </rPh>
    <rPh sb="103" eb="104">
      <t>アタイ</t>
    </rPh>
    <rPh sb="105" eb="107">
      <t>ソクテイ</t>
    </rPh>
    <rPh sb="109" eb="111">
      <t>ソクテイ</t>
    </rPh>
    <rPh sb="113" eb="114">
      <t>ヒ</t>
    </rPh>
    <rPh sb="115" eb="116">
      <t>ゾク</t>
    </rPh>
    <rPh sb="118" eb="119">
      <t>ツキ</t>
    </rPh>
    <rPh sb="122" eb="124">
      <t>コウセイ</t>
    </rPh>
    <rPh sb="124" eb="127">
      <t>ロウドウショウ</t>
    </rPh>
    <rPh sb="128" eb="130">
      <t>トウガイ</t>
    </rPh>
    <rPh sb="130" eb="132">
      <t>ソクテイ</t>
    </rPh>
    <rPh sb="133" eb="135">
      <t>テイシュツ</t>
    </rPh>
    <phoneticPr fontId="3"/>
  </si>
  <si>
    <t>・基準を満たすことを示す書類</t>
    <rPh sb="1" eb="3">
      <t>キジュン</t>
    </rPh>
    <rPh sb="4" eb="5">
      <t>ミ</t>
    </rPh>
    <rPh sb="10" eb="11">
      <t>シメ</t>
    </rPh>
    <rPh sb="12" eb="14">
      <t>ショルイ</t>
    </rPh>
    <phoneticPr fontId="3"/>
  </si>
  <si>
    <t>□</t>
    <phoneticPr fontId="5"/>
  </si>
  <si>
    <t>(3)評価対象者のADL利得の平均値が1以上であること。</t>
    <rPh sb="3" eb="5">
      <t>ヒョウカ</t>
    </rPh>
    <rPh sb="5" eb="7">
      <t>タイショウ</t>
    </rPh>
    <rPh sb="7" eb="8">
      <t>シャ</t>
    </rPh>
    <rPh sb="12" eb="14">
      <t>リトク</t>
    </rPh>
    <rPh sb="15" eb="18">
      <t>ヘイキンチ</t>
    </rPh>
    <rPh sb="20" eb="22">
      <t>イジョウ</t>
    </rPh>
    <phoneticPr fontId="3"/>
  </si>
  <si>
    <t>イ　利用開始時及び利用中6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rPh sb="2" eb="4">
      <t>リヨウ</t>
    </rPh>
    <rPh sb="4" eb="6">
      <t>カイシ</t>
    </rPh>
    <rPh sb="6" eb="7">
      <t>ジ</t>
    </rPh>
    <rPh sb="7" eb="8">
      <t>オヨ</t>
    </rPh>
    <rPh sb="9" eb="12">
      <t>リヨウチュウ</t>
    </rPh>
    <rPh sb="13" eb="14">
      <t>ツキ</t>
    </rPh>
    <rPh sb="17" eb="20">
      <t>リヨウシャ</t>
    </rPh>
    <rPh sb="21" eb="23">
      <t>コウクウ</t>
    </rPh>
    <rPh sb="24" eb="26">
      <t>ケンコウ</t>
    </rPh>
    <rPh sb="26" eb="28">
      <t>ジョウタイ</t>
    </rPh>
    <rPh sb="32" eb="34">
      <t>カクニン</t>
    </rPh>
    <rPh sb="35" eb="36">
      <t>オコナ</t>
    </rPh>
    <rPh sb="38" eb="40">
      <t>トウガイ</t>
    </rPh>
    <rPh sb="40" eb="43">
      <t>リヨウシャ</t>
    </rPh>
    <rPh sb="44" eb="46">
      <t>コウクウ</t>
    </rPh>
    <rPh sb="47" eb="49">
      <t>ケンコウ</t>
    </rPh>
    <rPh sb="49" eb="51">
      <t>ジョウタイ</t>
    </rPh>
    <rPh sb="52" eb="53">
      <t>カン</t>
    </rPh>
    <rPh sb="55" eb="57">
      <t>ジョウホウ</t>
    </rPh>
    <rPh sb="58" eb="60">
      <t>トウガイ</t>
    </rPh>
    <rPh sb="60" eb="63">
      <t>リヨウシャ</t>
    </rPh>
    <rPh sb="64" eb="66">
      <t>コウクウ</t>
    </rPh>
    <rPh sb="67" eb="69">
      <t>ケンコウ</t>
    </rPh>
    <rPh sb="69" eb="71">
      <t>ジョウタイ</t>
    </rPh>
    <rPh sb="72" eb="74">
      <t>テイカ</t>
    </rPh>
    <rPh sb="84" eb="86">
      <t>バアイ</t>
    </rPh>
    <rPh sb="94" eb="96">
      <t>カイゼン</t>
    </rPh>
    <rPh sb="97" eb="99">
      <t>ヒツヨウ</t>
    </rPh>
    <rPh sb="100" eb="102">
      <t>ジョウホウ</t>
    </rPh>
    <rPh sb="103" eb="104">
      <t>フク</t>
    </rPh>
    <rPh sb="108" eb="110">
      <t>トウガイ</t>
    </rPh>
    <rPh sb="110" eb="113">
      <t>リヨウシャ</t>
    </rPh>
    <rPh sb="114" eb="116">
      <t>タントウ</t>
    </rPh>
    <rPh sb="118" eb="120">
      <t>カイゴ</t>
    </rPh>
    <rPh sb="120" eb="122">
      <t>シエン</t>
    </rPh>
    <rPh sb="122" eb="125">
      <t>センモンイン</t>
    </rPh>
    <rPh sb="126" eb="128">
      <t>テイキョウ</t>
    </rPh>
    <phoneticPr fontId="3"/>
  </si>
  <si>
    <t>ロ　利用開始時及び利用中6月ごとに利用者の栄養状態について確認を行い、当該利用者の栄養状態に関する情報（当該利用者の口腔の健康状態が低下しているおそれのある場合にあっては、その改善に必要な情報を含む。）を当該利用者を担当する介護支援専門員に提供していること。</t>
    <rPh sb="2" eb="4">
      <t>リヨウ</t>
    </rPh>
    <rPh sb="4" eb="6">
      <t>カイシ</t>
    </rPh>
    <rPh sb="6" eb="7">
      <t>ジ</t>
    </rPh>
    <rPh sb="7" eb="8">
      <t>オヨ</t>
    </rPh>
    <rPh sb="9" eb="12">
      <t>リヨウチュウ</t>
    </rPh>
    <rPh sb="13" eb="14">
      <t>ツキ</t>
    </rPh>
    <rPh sb="17" eb="20">
      <t>リヨウシャ</t>
    </rPh>
    <rPh sb="21" eb="23">
      <t>エイヨウ</t>
    </rPh>
    <rPh sb="23" eb="25">
      <t>ジョウタイ</t>
    </rPh>
    <rPh sb="29" eb="31">
      <t>カクニン</t>
    </rPh>
    <rPh sb="32" eb="33">
      <t>オコナ</t>
    </rPh>
    <rPh sb="35" eb="37">
      <t>トウガイ</t>
    </rPh>
    <rPh sb="37" eb="40">
      <t>リヨウシャ</t>
    </rPh>
    <rPh sb="41" eb="43">
      <t>エイヨウ</t>
    </rPh>
    <rPh sb="43" eb="45">
      <t>ジョウタイ</t>
    </rPh>
    <rPh sb="46" eb="47">
      <t>カン</t>
    </rPh>
    <rPh sb="49" eb="51">
      <t>ジョウホウ</t>
    </rPh>
    <rPh sb="102" eb="104">
      <t>トウガイ</t>
    </rPh>
    <rPh sb="104" eb="107">
      <t>リヨウシャ</t>
    </rPh>
    <rPh sb="108" eb="110">
      <t>タントウ</t>
    </rPh>
    <rPh sb="112" eb="114">
      <t>カイゴ</t>
    </rPh>
    <rPh sb="114" eb="116">
      <t>シエン</t>
    </rPh>
    <rPh sb="116" eb="119">
      <t>センモンイン</t>
    </rPh>
    <rPh sb="120" eb="122">
      <t>テイキョウ</t>
    </rPh>
    <phoneticPr fontId="3"/>
  </si>
  <si>
    <t>ハ　「厚生労働大臣が定める利用者等の数の基準及び看護職員等の員数の基準並びに通所介護費等の算定方法」第5号に規定する基準（人員基準欠如）に該当していないこと</t>
    <rPh sb="61" eb="67">
      <t>ジンインキジュンケツジョ</t>
    </rPh>
    <phoneticPr fontId="5"/>
  </si>
  <si>
    <t>施設基準
四十二の六</t>
    <phoneticPr fontId="3"/>
  </si>
  <si>
    <t>□</t>
    <phoneticPr fontId="3"/>
  </si>
  <si>
    <t>イ　利用者ごとのADL値、栄養状態、口腔機能、認知症の状況その他の利用者の心身の状況等に係る基本的な情報を、厚生労働省に提出していること。</t>
    <rPh sb="2" eb="5">
      <t>リヨウシャ</t>
    </rPh>
    <rPh sb="11" eb="12">
      <t>アタイ</t>
    </rPh>
    <rPh sb="13" eb="15">
      <t>エイヨウ</t>
    </rPh>
    <rPh sb="15" eb="17">
      <t>ジョウタイ</t>
    </rPh>
    <rPh sb="18" eb="20">
      <t>コウクウ</t>
    </rPh>
    <rPh sb="20" eb="22">
      <t>キノウ</t>
    </rPh>
    <rPh sb="23" eb="26">
      <t>ニンチショウ</t>
    </rPh>
    <rPh sb="27" eb="29">
      <t>ジョウキョウ</t>
    </rPh>
    <rPh sb="31" eb="32">
      <t>タ</t>
    </rPh>
    <rPh sb="33" eb="36">
      <t>リヨウシャ</t>
    </rPh>
    <rPh sb="37" eb="39">
      <t>シンシン</t>
    </rPh>
    <rPh sb="40" eb="42">
      <t>ジョウキョウ</t>
    </rPh>
    <rPh sb="42" eb="43">
      <t>トウ</t>
    </rPh>
    <rPh sb="44" eb="45">
      <t>カカ</t>
    </rPh>
    <rPh sb="46" eb="49">
      <t>キホンテキ</t>
    </rPh>
    <rPh sb="50" eb="52">
      <t>ジョウホウ</t>
    </rPh>
    <rPh sb="54" eb="56">
      <t>コウセイ</t>
    </rPh>
    <rPh sb="56" eb="59">
      <t>ロウドウショウ</t>
    </rPh>
    <rPh sb="60" eb="62">
      <t>テイシュツ</t>
    </rPh>
    <phoneticPr fontId="3"/>
  </si>
  <si>
    <t>ロ　必要に応じて特定施設サービス計画を見直すなど、サービスの提供に当たって、イに規定する情報その他サービスを適切かつ有効に提供するために必要な情報を活用していること。</t>
    <rPh sb="2" eb="4">
      <t>ヒツヨウ</t>
    </rPh>
    <rPh sb="5" eb="6">
      <t>オウ</t>
    </rPh>
    <rPh sb="8" eb="10">
      <t>トクテイ</t>
    </rPh>
    <rPh sb="10" eb="12">
      <t>シセツ</t>
    </rPh>
    <rPh sb="16" eb="18">
      <t>ケイカク</t>
    </rPh>
    <rPh sb="19" eb="21">
      <t>ミナオ</t>
    </rPh>
    <rPh sb="30" eb="32">
      <t>テイキョウ</t>
    </rPh>
    <rPh sb="33" eb="34">
      <t>ア</t>
    </rPh>
    <rPh sb="40" eb="42">
      <t>キテイ</t>
    </rPh>
    <rPh sb="44" eb="46">
      <t>ジョウホウ</t>
    </rPh>
    <rPh sb="48" eb="49">
      <t>タ</t>
    </rPh>
    <rPh sb="54" eb="56">
      <t>テキセツ</t>
    </rPh>
    <rPh sb="58" eb="60">
      <t>ユウコウ</t>
    </rPh>
    <rPh sb="61" eb="63">
      <t>テイキョウ</t>
    </rPh>
    <rPh sb="68" eb="70">
      <t>ヒツヨウ</t>
    </rPh>
    <rPh sb="71" eb="73">
      <t>ジョウホウ</t>
    </rPh>
    <rPh sb="74" eb="76">
      <t>カツヨウ</t>
    </rPh>
    <phoneticPr fontId="3"/>
  </si>
  <si>
    <t>(1)看取りに関する指針を定め、入居の際に、利用者又はその家族等に対して、当該指針の内容を説明し、同意を得ていること。</t>
    <rPh sb="3" eb="5">
      <t>ミト</t>
    </rPh>
    <rPh sb="7" eb="8">
      <t>カン</t>
    </rPh>
    <rPh sb="10" eb="12">
      <t>シシン</t>
    </rPh>
    <rPh sb="13" eb="14">
      <t>サダ</t>
    </rPh>
    <rPh sb="16" eb="18">
      <t>ニュウキョ</t>
    </rPh>
    <rPh sb="19" eb="20">
      <t>サイ</t>
    </rPh>
    <rPh sb="22" eb="25">
      <t>リヨウシャ</t>
    </rPh>
    <rPh sb="25" eb="26">
      <t>マタ</t>
    </rPh>
    <rPh sb="29" eb="31">
      <t>カゾク</t>
    </rPh>
    <rPh sb="31" eb="32">
      <t>トウ</t>
    </rPh>
    <rPh sb="33" eb="34">
      <t>タイ</t>
    </rPh>
    <rPh sb="37" eb="39">
      <t>トウガイ</t>
    </rPh>
    <rPh sb="39" eb="41">
      <t>シシン</t>
    </rPh>
    <rPh sb="42" eb="44">
      <t>ナイヨウ</t>
    </rPh>
    <rPh sb="45" eb="47">
      <t>セツメイ</t>
    </rPh>
    <rPh sb="49" eb="51">
      <t>ドウイ</t>
    </rPh>
    <rPh sb="52" eb="53">
      <t>エ</t>
    </rPh>
    <phoneticPr fontId="3"/>
  </si>
  <si>
    <t>(2)医師、生活相談員、看護職員、介護職員、介護支援専門員その他の職種の者による協議の上、当該指定特定施設における看取りの実勢等を踏まえ、適宜、看取りに関する指針の見直しを行うこと。</t>
    <rPh sb="3" eb="5">
      <t>イシ</t>
    </rPh>
    <rPh sb="6" eb="8">
      <t>セイカツ</t>
    </rPh>
    <rPh sb="8" eb="11">
      <t>ソウダンイン</t>
    </rPh>
    <rPh sb="12" eb="14">
      <t>カンゴ</t>
    </rPh>
    <rPh sb="14" eb="16">
      <t>ショクイン</t>
    </rPh>
    <rPh sb="17" eb="19">
      <t>カイゴ</t>
    </rPh>
    <rPh sb="19" eb="21">
      <t>ショクイン</t>
    </rPh>
    <rPh sb="22" eb="24">
      <t>カイゴ</t>
    </rPh>
    <rPh sb="24" eb="26">
      <t>シエン</t>
    </rPh>
    <rPh sb="26" eb="29">
      <t>センモンイン</t>
    </rPh>
    <rPh sb="31" eb="32">
      <t>タ</t>
    </rPh>
    <rPh sb="33" eb="35">
      <t>ショクシュ</t>
    </rPh>
    <rPh sb="36" eb="37">
      <t>モノ</t>
    </rPh>
    <rPh sb="40" eb="42">
      <t>キョウギ</t>
    </rPh>
    <rPh sb="43" eb="44">
      <t>ウエ</t>
    </rPh>
    <rPh sb="45" eb="47">
      <t>トウガイ</t>
    </rPh>
    <rPh sb="47" eb="49">
      <t>シテイ</t>
    </rPh>
    <rPh sb="49" eb="51">
      <t>トクテイ</t>
    </rPh>
    <rPh sb="51" eb="53">
      <t>シセツ</t>
    </rPh>
    <rPh sb="57" eb="59">
      <t>ミト</t>
    </rPh>
    <rPh sb="61" eb="63">
      <t>ジッセイ</t>
    </rPh>
    <rPh sb="63" eb="64">
      <t>トウ</t>
    </rPh>
    <rPh sb="65" eb="66">
      <t>フ</t>
    </rPh>
    <rPh sb="69" eb="71">
      <t>テキギ</t>
    </rPh>
    <rPh sb="72" eb="74">
      <t>ミト</t>
    </rPh>
    <rPh sb="76" eb="77">
      <t>カン</t>
    </rPh>
    <rPh sb="79" eb="81">
      <t>シシン</t>
    </rPh>
    <rPh sb="82" eb="84">
      <t>ミナオ</t>
    </rPh>
    <rPh sb="86" eb="87">
      <t>オコナ</t>
    </rPh>
    <phoneticPr fontId="3"/>
  </si>
  <si>
    <t>(3)看取りに関する職員研修を行っていること。</t>
    <rPh sb="3" eb="5">
      <t>ミト</t>
    </rPh>
    <rPh sb="7" eb="8">
      <t>カン</t>
    </rPh>
    <rPh sb="10" eb="12">
      <t>ショクイン</t>
    </rPh>
    <rPh sb="12" eb="14">
      <t>ケンシュウ</t>
    </rPh>
    <rPh sb="15" eb="16">
      <t>オコナ</t>
    </rPh>
    <phoneticPr fontId="3"/>
  </si>
  <si>
    <t>利用者等告示
二十九</t>
    <rPh sb="0" eb="3">
      <t>リヨウシャ</t>
    </rPh>
    <rPh sb="3" eb="4">
      <t>トウ</t>
    </rPh>
    <rPh sb="4" eb="6">
      <t>コクジ</t>
    </rPh>
    <rPh sb="7" eb="10">
      <t>２９</t>
    </rPh>
    <phoneticPr fontId="3"/>
  </si>
  <si>
    <t>施設基準
二十四</t>
    <rPh sb="0" eb="2">
      <t>シセツ</t>
    </rPh>
    <rPh sb="2" eb="4">
      <t>キジュン</t>
    </rPh>
    <rPh sb="5" eb="8">
      <t>２４</t>
    </rPh>
    <phoneticPr fontId="3"/>
  </si>
  <si>
    <t>・利用者に関する記録
・看取りに関する指針
・研修の記録</t>
    <phoneticPr fontId="3"/>
  </si>
  <si>
    <t>□</t>
    <phoneticPr fontId="3"/>
  </si>
  <si>
    <t>(4)看取りに関する職員研修を行っていること。</t>
    <rPh sb="3" eb="5">
      <t>ミト</t>
    </rPh>
    <rPh sb="7" eb="8">
      <t>カン</t>
    </rPh>
    <rPh sb="10" eb="12">
      <t>ショクイン</t>
    </rPh>
    <rPh sb="12" eb="14">
      <t>ケンシュウ</t>
    </rPh>
    <rPh sb="15" eb="16">
      <t>オコナ</t>
    </rPh>
    <phoneticPr fontId="3"/>
  </si>
  <si>
    <t>(3)医師、生活相談員、看護職員、介護職員、介護支援専門員その他の職種の者による協議の上、当該指定特定施設における看取りの実勢等を踏まえ、適宜、看取りに関する指針の見直しを行うこと。</t>
    <rPh sb="3" eb="5">
      <t>イシ</t>
    </rPh>
    <rPh sb="6" eb="8">
      <t>セイカツ</t>
    </rPh>
    <rPh sb="8" eb="11">
      <t>ソウダンイン</t>
    </rPh>
    <rPh sb="12" eb="14">
      <t>カンゴ</t>
    </rPh>
    <rPh sb="14" eb="16">
      <t>ショクイン</t>
    </rPh>
    <rPh sb="17" eb="19">
      <t>カイゴ</t>
    </rPh>
    <rPh sb="19" eb="21">
      <t>ショクイン</t>
    </rPh>
    <rPh sb="22" eb="24">
      <t>カイゴ</t>
    </rPh>
    <rPh sb="24" eb="26">
      <t>シエン</t>
    </rPh>
    <rPh sb="26" eb="29">
      <t>センモンイン</t>
    </rPh>
    <rPh sb="31" eb="32">
      <t>タ</t>
    </rPh>
    <rPh sb="33" eb="35">
      <t>ショクシュ</t>
    </rPh>
    <rPh sb="36" eb="37">
      <t>モノ</t>
    </rPh>
    <rPh sb="40" eb="42">
      <t>キョウギ</t>
    </rPh>
    <rPh sb="43" eb="44">
      <t>ウエ</t>
    </rPh>
    <rPh sb="45" eb="47">
      <t>トウガイ</t>
    </rPh>
    <rPh sb="47" eb="49">
      <t>シテイ</t>
    </rPh>
    <rPh sb="49" eb="51">
      <t>トクテイ</t>
    </rPh>
    <rPh sb="51" eb="53">
      <t>シセツ</t>
    </rPh>
    <rPh sb="57" eb="59">
      <t>ミト</t>
    </rPh>
    <rPh sb="61" eb="63">
      <t>ジッセイ</t>
    </rPh>
    <rPh sb="63" eb="64">
      <t>トウ</t>
    </rPh>
    <rPh sb="65" eb="66">
      <t>フ</t>
    </rPh>
    <rPh sb="69" eb="71">
      <t>テキギ</t>
    </rPh>
    <rPh sb="72" eb="74">
      <t>ミト</t>
    </rPh>
    <rPh sb="76" eb="77">
      <t>カン</t>
    </rPh>
    <rPh sb="79" eb="81">
      <t>シシン</t>
    </rPh>
    <rPh sb="82" eb="84">
      <t>ミナオ</t>
    </rPh>
    <rPh sb="86" eb="87">
      <t>オコナ</t>
    </rPh>
    <phoneticPr fontId="3"/>
  </si>
  <si>
    <t>(2)看取りに関する指針を定め、入居の際に、利用者又はその家族等に対して、当該指針の内容を説明し、同意を得ていること。</t>
    <phoneticPr fontId="3"/>
  </si>
  <si>
    <t>(1)当該加算を算定する期間において、夜勤又は宿直を行う看護職員の数が1以上であること。</t>
    <rPh sb="3" eb="5">
      <t>トウガイ</t>
    </rPh>
    <rPh sb="5" eb="7">
      <t>カサン</t>
    </rPh>
    <rPh sb="8" eb="10">
      <t>サンテイ</t>
    </rPh>
    <rPh sb="12" eb="14">
      <t>キカン</t>
    </rPh>
    <rPh sb="19" eb="21">
      <t>ヤキン</t>
    </rPh>
    <rPh sb="21" eb="22">
      <t>マタ</t>
    </rPh>
    <rPh sb="23" eb="25">
      <t>シュクチョク</t>
    </rPh>
    <rPh sb="26" eb="27">
      <t>オコナ</t>
    </rPh>
    <rPh sb="28" eb="30">
      <t>カンゴ</t>
    </rPh>
    <rPh sb="30" eb="32">
      <t>ショクイン</t>
    </rPh>
    <rPh sb="33" eb="34">
      <t>カズ</t>
    </rPh>
    <rPh sb="36" eb="38">
      <t>イジョウ</t>
    </rPh>
    <phoneticPr fontId="3"/>
  </si>
  <si>
    <t>□</t>
    <phoneticPr fontId="3"/>
  </si>
  <si>
    <t>(1)次のいずれかに適合すること。</t>
    <rPh sb="3" eb="4">
      <t>ツギ</t>
    </rPh>
    <rPh sb="10" eb="12">
      <t>テキゴウ</t>
    </rPh>
    <phoneticPr fontId="3"/>
  </si>
  <si>
    <t>□</t>
    <phoneticPr fontId="5"/>
  </si>
  <si>
    <t>(2)提供するサービスの質の向上に資する取組を実施していること。</t>
    <rPh sb="3" eb="5">
      <t>テイキョウ</t>
    </rPh>
    <rPh sb="12" eb="13">
      <t>シツ</t>
    </rPh>
    <rPh sb="14" eb="16">
      <t>コウジョウ</t>
    </rPh>
    <rPh sb="17" eb="18">
      <t>シ</t>
    </rPh>
    <rPh sb="20" eb="22">
      <t>トリクミ</t>
    </rPh>
    <rPh sb="23" eb="25">
      <t>ジッシ</t>
    </rPh>
    <phoneticPr fontId="3"/>
  </si>
  <si>
    <t>(3)「厚生労働大臣が定める利用者等の数の基準及び看護職員等の員数の基準並びに通所介護費等の算定方法」第5号に規定する基準（人員基準欠如）に該当していないこと。</t>
    <rPh sb="4" eb="6">
      <t>コウセイ</t>
    </rPh>
    <rPh sb="6" eb="8">
      <t>ロウドウ</t>
    </rPh>
    <rPh sb="8" eb="10">
      <t>ダイジン</t>
    </rPh>
    <rPh sb="11" eb="12">
      <t>サダ</t>
    </rPh>
    <rPh sb="14" eb="17">
      <t>リヨウシャ</t>
    </rPh>
    <rPh sb="17" eb="18">
      <t>トウ</t>
    </rPh>
    <rPh sb="19" eb="20">
      <t>カズ</t>
    </rPh>
    <rPh sb="21" eb="23">
      <t>キジュン</t>
    </rPh>
    <rPh sb="23" eb="24">
      <t>オヨ</t>
    </rPh>
    <rPh sb="25" eb="27">
      <t>カンゴ</t>
    </rPh>
    <rPh sb="27" eb="29">
      <t>ショクイン</t>
    </rPh>
    <rPh sb="29" eb="30">
      <t>トウ</t>
    </rPh>
    <rPh sb="31" eb="33">
      <t>インスウ</t>
    </rPh>
    <rPh sb="34" eb="36">
      <t>キジュン</t>
    </rPh>
    <rPh sb="36" eb="37">
      <t>ナラ</t>
    </rPh>
    <rPh sb="39" eb="41">
      <t>ツウショ</t>
    </rPh>
    <rPh sb="41" eb="43">
      <t>カイゴ</t>
    </rPh>
    <rPh sb="43" eb="44">
      <t>ヒ</t>
    </rPh>
    <rPh sb="44" eb="45">
      <t>トウ</t>
    </rPh>
    <rPh sb="46" eb="48">
      <t>サンテイ</t>
    </rPh>
    <rPh sb="48" eb="50">
      <t>ホウホウ</t>
    </rPh>
    <rPh sb="51" eb="52">
      <t>ダイ</t>
    </rPh>
    <rPh sb="53" eb="54">
      <t>ゴウ</t>
    </rPh>
    <rPh sb="55" eb="57">
      <t>キテイ</t>
    </rPh>
    <rPh sb="59" eb="61">
      <t>キジュン</t>
    </rPh>
    <rPh sb="62" eb="64">
      <t>ジンイン</t>
    </rPh>
    <rPh sb="64" eb="66">
      <t>キジュン</t>
    </rPh>
    <rPh sb="66" eb="68">
      <t>ケツジョ</t>
    </rPh>
    <rPh sb="70" eb="72">
      <t>ガイトウ</t>
    </rPh>
    <phoneticPr fontId="5"/>
  </si>
  <si>
    <t>(1)事業所の介護職員の総数のうち、介護福祉士の占める割合が100分の60以上であること。</t>
    <rPh sb="3" eb="6">
      <t>ジギョウショ</t>
    </rPh>
    <rPh sb="7" eb="9">
      <t>カイゴ</t>
    </rPh>
    <rPh sb="9" eb="11">
      <t>ショクイン</t>
    </rPh>
    <rPh sb="12" eb="14">
      <t>ソウスウ</t>
    </rPh>
    <rPh sb="18" eb="20">
      <t>カイゴ</t>
    </rPh>
    <rPh sb="20" eb="23">
      <t>フクシシ</t>
    </rPh>
    <rPh sb="24" eb="25">
      <t>シ</t>
    </rPh>
    <rPh sb="27" eb="29">
      <t>ワリアイ</t>
    </rPh>
    <rPh sb="33" eb="34">
      <t>ブン</t>
    </rPh>
    <rPh sb="37" eb="39">
      <t>イジョウ</t>
    </rPh>
    <phoneticPr fontId="5"/>
  </si>
  <si>
    <t>(2)「厚生労働大臣が定める利用者等の数の基準及び看護職員等の員数の基準並びに通所介護費等の算定方法」第5号に規定する基準（人員基準欠如）に該当していないこと。</t>
    <rPh sb="4" eb="6">
      <t>コウセイ</t>
    </rPh>
    <rPh sb="6" eb="8">
      <t>ロウドウ</t>
    </rPh>
    <rPh sb="8" eb="10">
      <t>ダイジン</t>
    </rPh>
    <rPh sb="11" eb="12">
      <t>サダ</t>
    </rPh>
    <rPh sb="14" eb="17">
      <t>リヨウシャ</t>
    </rPh>
    <rPh sb="17" eb="18">
      <t>トウ</t>
    </rPh>
    <rPh sb="19" eb="20">
      <t>カズ</t>
    </rPh>
    <rPh sb="21" eb="23">
      <t>キジュン</t>
    </rPh>
    <rPh sb="23" eb="24">
      <t>オヨ</t>
    </rPh>
    <rPh sb="25" eb="27">
      <t>カンゴ</t>
    </rPh>
    <rPh sb="27" eb="29">
      <t>ショクイン</t>
    </rPh>
    <rPh sb="29" eb="30">
      <t>トウ</t>
    </rPh>
    <rPh sb="31" eb="33">
      <t>インスウ</t>
    </rPh>
    <rPh sb="34" eb="36">
      <t>キジュン</t>
    </rPh>
    <rPh sb="36" eb="37">
      <t>ナラ</t>
    </rPh>
    <rPh sb="39" eb="41">
      <t>ツウショ</t>
    </rPh>
    <rPh sb="41" eb="43">
      <t>カイゴ</t>
    </rPh>
    <rPh sb="43" eb="44">
      <t>ヒ</t>
    </rPh>
    <rPh sb="44" eb="45">
      <t>トウ</t>
    </rPh>
    <rPh sb="46" eb="48">
      <t>サンテイ</t>
    </rPh>
    <rPh sb="48" eb="50">
      <t>ホウホウ</t>
    </rPh>
    <rPh sb="51" eb="52">
      <t>ダイ</t>
    </rPh>
    <rPh sb="53" eb="54">
      <t>ゴウ</t>
    </rPh>
    <rPh sb="55" eb="57">
      <t>キテイ</t>
    </rPh>
    <rPh sb="59" eb="61">
      <t>キジュン</t>
    </rPh>
    <rPh sb="62" eb="64">
      <t>ジンイン</t>
    </rPh>
    <rPh sb="64" eb="66">
      <t>キジュン</t>
    </rPh>
    <rPh sb="66" eb="68">
      <t>ケツジョ</t>
    </rPh>
    <rPh sb="70" eb="72">
      <t>ガイトウ</t>
    </rPh>
    <phoneticPr fontId="5"/>
  </si>
  <si>
    <t>(1)次のいずれかに適合すること。</t>
    <rPh sb="3" eb="4">
      <t>ツギ</t>
    </rPh>
    <rPh sb="10" eb="12">
      <t>テキゴウ</t>
    </rPh>
    <phoneticPr fontId="5"/>
  </si>
  <si>
    <t>サービス提供体制強化加算（Ⅱ）
※いずれにも適合すること</t>
    <phoneticPr fontId="5"/>
  </si>
  <si>
    <t>□</t>
    <phoneticPr fontId="3"/>
  </si>
  <si>
    <t>算定基準（予防）
別表8注9</t>
    <phoneticPr fontId="3"/>
  </si>
  <si>
    <t>・基準を満たすことが分かる書類</t>
    <rPh sb="1" eb="3">
      <t>キジュン</t>
    </rPh>
    <rPh sb="4" eb="5">
      <t>ミ</t>
    </rPh>
    <rPh sb="10" eb="11">
      <t>ワ</t>
    </rPh>
    <rPh sb="13" eb="15">
      <t>ショルイ</t>
    </rPh>
    <phoneticPr fontId="3"/>
  </si>
  <si>
    <t>サービス提供体制強化加算
（Ⅰ）
※いずれにも適合すること</t>
    <phoneticPr fontId="5"/>
  </si>
  <si>
    <t>サービス提供体制強化加算
（Ⅱ）
※いずれにも適合すること</t>
    <phoneticPr fontId="5"/>
  </si>
  <si>
    <t>（1）次のいずれかに適合すること。
　①事業所の介護職員の総数のうち、介護福祉士の占める割合が100分の70以上であること。
　②事業所の介護職員の総数のうち、勤続年数10年以上の介護福祉士の占める割合が100分の25以上であること。</t>
    <rPh sb="3" eb="4">
      <t>ツギ</t>
    </rPh>
    <rPh sb="10" eb="12">
      <t>テキゴウ</t>
    </rPh>
    <rPh sb="20" eb="23">
      <t>ジギョウショ</t>
    </rPh>
    <rPh sb="24" eb="26">
      <t>カイゴ</t>
    </rPh>
    <rPh sb="26" eb="28">
      <t>ショクイン</t>
    </rPh>
    <rPh sb="29" eb="31">
      <t>ソウスウ</t>
    </rPh>
    <rPh sb="35" eb="37">
      <t>カイゴ</t>
    </rPh>
    <rPh sb="37" eb="40">
      <t>フクシシ</t>
    </rPh>
    <rPh sb="41" eb="42">
      <t>シ</t>
    </rPh>
    <rPh sb="44" eb="46">
      <t>ワリアイ</t>
    </rPh>
    <rPh sb="50" eb="51">
      <t>ブン</t>
    </rPh>
    <rPh sb="54" eb="56">
      <t>イジョウ</t>
    </rPh>
    <rPh sb="65" eb="68">
      <t>ジギョウショ</t>
    </rPh>
    <rPh sb="69" eb="73">
      <t>カイゴショクイン</t>
    </rPh>
    <rPh sb="74" eb="76">
      <t>ソウスウ</t>
    </rPh>
    <rPh sb="80" eb="84">
      <t>キンゾクネンスウ</t>
    </rPh>
    <rPh sb="86" eb="89">
      <t>ネンイジョウ</t>
    </rPh>
    <rPh sb="90" eb="95">
      <t>カイゴフクシシ</t>
    </rPh>
    <rPh sb="96" eb="97">
      <t>シ</t>
    </rPh>
    <rPh sb="99" eb="101">
      <t>ワリアイ</t>
    </rPh>
    <rPh sb="105" eb="106">
      <t>ブン</t>
    </rPh>
    <rPh sb="109" eb="111">
      <t>イジョウ</t>
    </rPh>
    <phoneticPr fontId="5"/>
  </si>
  <si>
    <t>（3）定員超過利用・人員基準欠如に該当していないこと。</t>
    <rPh sb="3" eb="5">
      <t>テイイン</t>
    </rPh>
    <rPh sb="5" eb="7">
      <t>チョウカ</t>
    </rPh>
    <rPh sb="7" eb="9">
      <t>リヨウ</t>
    </rPh>
    <rPh sb="10" eb="12">
      <t>ジンイン</t>
    </rPh>
    <rPh sb="12" eb="14">
      <t>キジュン</t>
    </rPh>
    <rPh sb="14" eb="16">
      <t>ケツジョ</t>
    </rPh>
    <rPh sb="17" eb="19">
      <t>ガイトウ</t>
    </rPh>
    <phoneticPr fontId="5"/>
  </si>
  <si>
    <t>（2）提供するサービスの質の向上に資する取組を実施していること。</t>
    <rPh sb="3" eb="5">
      <t>テイキョウ</t>
    </rPh>
    <rPh sb="12" eb="13">
      <t>シツ</t>
    </rPh>
    <rPh sb="14" eb="16">
      <t>コウジョウ</t>
    </rPh>
    <rPh sb="17" eb="18">
      <t>シ</t>
    </rPh>
    <rPh sb="20" eb="22">
      <t>トリクミ</t>
    </rPh>
    <rPh sb="23" eb="25">
      <t>ジッシ</t>
    </rPh>
    <phoneticPr fontId="3"/>
  </si>
  <si>
    <t>□</t>
    <phoneticPr fontId="3"/>
  </si>
  <si>
    <t>(1) 事業所の介護職員の総数のうち、介護福祉士の占める割合が100分の60以上であること。</t>
    <rPh sb="4" eb="7">
      <t>ジギョウショ</t>
    </rPh>
    <rPh sb="8" eb="10">
      <t>カイゴ</t>
    </rPh>
    <rPh sb="10" eb="12">
      <t>ショクイン</t>
    </rPh>
    <rPh sb="13" eb="15">
      <t>ソウスウ</t>
    </rPh>
    <rPh sb="19" eb="21">
      <t>カイゴ</t>
    </rPh>
    <rPh sb="21" eb="24">
      <t>フクシシ</t>
    </rPh>
    <rPh sb="25" eb="26">
      <t>シ</t>
    </rPh>
    <rPh sb="28" eb="30">
      <t>ワリアイ</t>
    </rPh>
    <rPh sb="34" eb="35">
      <t>ブン</t>
    </rPh>
    <rPh sb="38" eb="40">
      <t>イジョウ</t>
    </rPh>
    <phoneticPr fontId="5"/>
  </si>
  <si>
    <t>(2) 定員超過利用・人員基準欠如に該当していないこと。</t>
    <rPh sb="4" eb="6">
      <t>テイイン</t>
    </rPh>
    <rPh sb="6" eb="8">
      <t>チョウカ</t>
    </rPh>
    <rPh sb="8" eb="10">
      <t>リヨウ</t>
    </rPh>
    <rPh sb="11" eb="13">
      <t>ジンイン</t>
    </rPh>
    <rPh sb="13" eb="15">
      <t>キジュン</t>
    </rPh>
    <rPh sb="15" eb="17">
      <t>ケツジョ</t>
    </rPh>
    <rPh sb="18" eb="20">
      <t>ガイトウ</t>
    </rPh>
    <phoneticPr fontId="5"/>
  </si>
  <si>
    <t>(1) 次のいずれかに適合すること。
①事業所の介護職員の総数のうち、介護福祉士の占める割合が100分の50以上であること。
②事業所の看護・介護職員の総数のうち、常勤職員の占める割合が100分の75以上であること。
③サービスを入居者に直接提供する職員の総数のうち、勤続年数7年以上の者の占める割合が100分の30以上であること。</t>
    <rPh sb="4" eb="5">
      <t>ツギ</t>
    </rPh>
    <rPh sb="11" eb="13">
      <t>テキゴウ</t>
    </rPh>
    <rPh sb="20" eb="23">
      <t>ジギョウショ</t>
    </rPh>
    <rPh sb="24" eb="28">
      <t>カイゴショクイン</t>
    </rPh>
    <rPh sb="29" eb="31">
      <t>ソウスウ</t>
    </rPh>
    <rPh sb="35" eb="40">
      <t>カイゴフクシシ</t>
    </rPh>
    <rPh sb="41" eb="42">
      <t>シ</t>
    </rPh>
    <rPh sb="44" eb="46">
      <t>ワリアイ</t>
    </rPh>
    <rPh sb="50" eb="51">
      <t>ブン</t>
    </rPh>
    <rPh sb="54" eb="56">
      <t>イジョウ</t>
    </rPh>
    <rPh sb="64" eb="67">
      <t>ジギョウショ</t>
    </rPh>
    <rPh sb="68" eb="70">
      <t>カンゴ</t>
    </rPh>
    <rPh sb="71" eb="75">
      <t>カイゴショクイン</t>
    </rPh>
    <rPh sb="76" eb="78">
      <t>ソウスウ</t>
    </rPh>
    <rPh sb="82" eb="86">
      <t>ジョウキンショクイン</t>
    </rPh>
    <rPh sb="87" eb="88">
      <t>シ</t>
    </rPh>
    <rPh sb="90" eb="92">
      <t>ワリアイ</t>
    </rPh>
    <rPh sb="96" eb="97">
      <t>ブン</t>
    </rPh>
    <rPh sb="100" eb="102">
      <t>イジョウ</t>
    </rPh>
    <rPh sb="119" eb="121">
      <t>チョクセツ</t>
    </rPh>
    <rPh sb="121" eb="123">
      <t>テイキョウ</t>
    </rPh>
    <rPh sb="125" eb="127">
      <t>ショクイン</t>
    </rPh>
    <rPh sb="128" eb="130">
      <t>ソウスウ</t>
    </rPh>
    <rPh sb="134" eb="136">
      <t>キンゾク</t>
    </rPh>
    <rPh sb="136" eb="138">
      <t>ネンスウ</t>
    </rPh>
    <rPh sb="139" eb="142">
      <t>ネンイジョウ</t>
    </rPh>
    <rPh sb="143" eb="144">
      <t>モノ</t>
    </rPh>
    <rPh sb="145" eb="146">
      <t>シ</t>
    </rPh>
    <rPh sb="148" eb="150">
      <t>ワリアイ</t>
    </rPh>
    <rPh sb="154" eb="155">
      <t>ブン</t>
    </rPh>
    <rPh sb="158" eb="160">
      <t>イジョウ</t>
    </rPh>
    <phoneticPr fontId="5"/>
  </si>
  <si>
    <t>算定基準（予防）
別表8注8
大臣基準告示
四十二の六</t>
    <rPh sb="15" eb="21">
      <t>ダイジンキジュンコクジ</t>
    </rPh>
    <rPh sb="22" eb="25">
      <t>ヨンジュウニ</t>
    </rPh>
    <rPh sb="26" eb="27">
      <t>ロク</t>
    </rPh>
    <phoneticPr fontId="3"/>
  </si>
  <si>
    <t>労働保険料の納付が適正に行われていますか。</t>
    <phoneticPr fontId="5"/>
  </si>
  <si>
    <t>・特定施設サービス計画</t>
    <phoneticPr fontId="3"/>
  </si>
  <si>
    <t>・特定施設サービス計画</t>
    <phoneticPr fontId="3"/>
  </si>
  <si>
    <t>看護師若しくは准看護師（以下、「看護職員」という。）又は介護職員の合計数は、常勤換算方法で、利用者の数が３又はその端数を増すごとに１以上となっていますか。（常勤換算方法で　３：１）
※利用者数は、要介護者の利用者の数に、介護予防サービスの利用者の数に０．３を乗じて得た数を合計した利用者数【前年度の平均値】</t>
    <rPh sb="0" eb="3">
      <t>カンゴシ</t>
    </rPh>
    <rPh sb="3" eb="4">
      <t>モ</t>
    </rPh>
    <rPh sb="7" eb="11">
      <t>ジュンカンゴシ</t>
    </rPh>
    <rPh sb="12" eb="14">
      <t>イカ</t>
    </rPh>
    <rPh sb="16" eb="18">
      <t>カンゴ</t>
    </rPh>
    <rPh sb="18" eb="20">
      <t>ショクイン</t>
    </rPh>
    <rPh sb="26" eb="27">
      <t>マタ</t>
    </rPh>
    <rPh sb="108" eb="109">
      <t>カズ</t>
    </rPh>
    <phoneticPr fontId="5"/>
  </si>
  <si>
    <t>(1)　指定訪問リハビリテーション事業所、指定通所リハビリテーション事業所又はリハビリテーションを実施している医療提供施設の理学療法士、作業療法士、言語聴覚士又は医師（以下、「理学療法士等」という。）の助言に基づき、当該指定特定施設の機能訓練指導員等が共同して利用者の身体状況等の評価及び個別機能訓練計画の作成を行っていること。</t>
    <rPh sb="4" eb="6">
      <t>シテイ</t>
    </rPh>
    <rPh sb="6" eb="8">
      <t>ホウモン</t>
    </rPh>
    <rPh sb="17" eb="20">
      <t>ジギョウショ</t>
    </rPh>
    <rPh sb="21" eb="23">
      <t>シテイ</t>
    </rPh>
    <rPh sb="23" eb="25">
      <t>ツウショ</t>
    </rPh>
    <rPh sb="34" eb="37">
      <t>ジギョウショ</t>
    </rPh>
    <rPh sb="37" eb="38">
      <t>マタ</t>
    </rPh>
    <rPh sb="49" eb="51">
      <t>ジッシ</t>
    </rPh>
    <rPh sb="55" eb="57">
      <t>イリョウ</t>
    </rPh>
    <rPh sb="57" eb="59">
      <t>テイキョウ</t>
    </rPh>
    <rPh sb="59" eb="61">
      <t>シセツ</t>
    </rPh>
    <rPh sb="62" eb="64">
      <t>リガク</t>
    </rPh>
    <rPh sb="64" eb="67">
      <t>リョウホウシ</t>
    </rPh>
    <rPh sb="68" eb="70">
      <t>サギョウ</t>
    </rPh>
    <rPh sb="70" eb="73">
      <t>リョウホウシ</t>
    </rPh>
    <rPh sb="74" eb="79">
      <t>ゲンゴチョウカクシ</t>
    </rPh>
    <rPh sb="79" eb="80">
      <t>マタ</t>
    </rPh>
    <rPh sb="81" eb="83">
      <t>イシ</t>
    </rPh>
    <rPh sb="84" eb="86">
      <t>イカ</t>
    </rPh>
    <rPh sb="88" eb="90">
      <t>リガク</t>
    </rPh>
    <rPh sb="90" eb="93">
      <t>リョウホウシ</t>
    </rPh>
    <rPh sb="93" eb="94">
      <t>トウ</t>
    </rPh>
    <rPh sb="101" eb="103">
      <t>ジョゲン</t>
    </rPh>
    <rPh sb="104" eb="105">
      <t>モト</t>
    </rPh>
    <rPh sb="108" eb="110">
      <t>トウガイ</t>
    </rPh>
    <rPh sb="110" eb="112">
      <t>シテイ</t>
    </rPh>
    <rPh sb="112" eb="114">
      <t>トクテイ</t>
    </rPh>
    <rPh sb="114" eb="116">
      <t>シセツ</t>
    </rPh>
    <rPh sb="117" eb="124">
      <t>キノウクンレンシドウイン</t>
    </rPh>
    <rPh sb="124" eb="125">
      <t>トウ</t>
    </rPh>
    <rPh sb="126" eb="128">
      <t>キョウドウ</t>
    </rPh>
    <rPh sb="130" eb="133">
      <t>リヨウシャ</t>
    </rPh>
    <rPh sb="134" eb="136">
      <t>シンタイ</t>
    </rPh>
    <rPh sb="136" eb="138">
      <t>ジョウキョウ</t>
    </rPh>
    <rPh sb="138" eb="139">
      <t>トウ</t>
    </rPh>
    <rPh sb="140" eb="142">
      <t>ヒョウカ</t>
    </rPh>
    <rPh sb="142" eb="143">
      <t>オヨ</t>
    </rPh>
    <rPh sb="144" eb="146">
      <t>コベツ</t>
    </rPh>
    <rPh sb="146" eb="148">
      <t>キノウ</t>
    </rPh>
    <rPh sb="148" eb="150">
      <t>クンレン</t>
    </rPh>
    <rPh sb="150" eb="152">
      <t>ケイカク</t>
    </rPh>
    <rPh sb="153" eb="155">
      <t>サクセイ</t>
    </rPh>
    <rPh sb="156" eb="157">
      <t>オコナ</t>
    </rPh>
    <phoneticPr fontId="3"/>
  </si>
  <si>
    <t>(2)　個別機能訓練計画に基づき、利用者の身体機能又は生活機能の向上を目的とする機能訓練の項目を準備し、機能訓練指導員等が利用者の心身の状況に応じた機能訓練を適切に提供していること。</t>
    <rPh sb="4" eb="12">
      <t>コベツキノウクンレンケイカク</t>
    </rPh>
    <rPh sb="13" eb="14">
      <t>モト</t>
    </rPh>
    <rPh sb="17" eb="20">
      <t>リヨウシャ</t>
    </rPh>
    <rPh sb="21" eb="23">
      <t>シンタイ</t>
    </rPh>
    <rPh sb="23" eb="25">
      <t>キノウ</t>
    </rPh>
    <rPh sb="25" eb="26">
      <t>マタ</t>
    </rPh>
    <rPh sb="27" eb="29">
      <t>セイカツ</t>
    </rPh>
    <rPh sb="29" eb="31">
      <t>キノウ</t>
    </rPh>
    <rPh sb="32" eb="34">
      <t>コウジョウ</t>
    </rPh>
    <rPh sb="35" eb="37">
      <t>モクテキ</t>
    </rPh>
    <rPh sb="40" eb="42">
      <t>キノウ</t>
    </rPh>
    <rPh sb="42" eb="44">
      <t>クンレン</t>
    </rPh>
    <rPh sb="45" eb="47">
      <t>コウモク</t>
    </rPh>
    <rPh sb="48" eb="50">
      <t>ジュンビ</t>
    </rPh>
    <rPh sb="52" eb="54">
      <t>キノウ</t>
    </rPh>
    <rPh sb="54" eb="56">
      <t>クンレン</t>
    </rPh>
    <rPh sb="56" eb="59">
      <t>シドウイン</t>
    </rPh>
    <rPh sb="59" eb="60">
      <t>トウ</t>
    </rPh>
    <rPh sb="61" eb="64">
      <t>リヨウシャ</t>
    </rPh>
    <rPh sb="65" eb="67">
      <t>シンシン</t>
    </rPh>
    <rPh sb="68" eb="70">
      <t>ジョウキョウ</t>
    </rPh>
    <rPh sb="71" eb="72">
      <t>オウ</t>
    </rPh>
    <rPh sb="74" eb="76">
      <t>キノウ</t>
    </rPh>
    <rPh sb="76" eb="78">
      <t>クンレン</t>
    </rPh>
    <rPh sb="79" eb="81">
      <t>テキセツ</t>
    </rPh>
    <rPh sb="82" eb="84">
      <t>テイキョウ</t>
    </rPh>
    <phoneticPr fontId="3"/>
  </si>
  <si>
    <t>(3)　(1)の評価に基づき、個別機能訓練計画の進捗状況等を3月ごとに1回以上評価し、利用者又はその家族に対し、機能訓練の内容と個別機能訓練計画の進捗状況等を説明し、必要に応じて訓練内容の見直し等を行っていること。</t>
    <rPh sb="8" eb="10">
      <t>ヒョウカ</t>
    </rPh>
    <rPh sb="11" eb="12">
      <t>モト</t>
    </rPh>
    <rPh sb="15" eb="17">
      <t>コベツ</t>
    </rPh>
    <rPh sb="17" eb="19">
      <t>キノウ</t>
    </rPh>
    <rPh sb="19" eb="21">
      <t>クンレン</t>
    </rPh>
    <rPh sb="21" eb="23">
      <t>ケイカク</t>
    </rPh>
    <rPh sb="24" eb="26">
      <t>シンチョク</t>
    </rPh>
    <rPh sb="26" eb="28">
      <t>ジョウキョウ</t>
    </rPh>
    <rPh sb="28" eb="29">
      <t>トウ</t>
    </rPh>
    <rPh sb="31" eb="32">
      <t>ツキ</t>
    </rPh>
    <rPh sb="36" eb="39">
      <t>カイイジョウ</t>
    </rPh>
    <rPh sb="39" eb="41">
      <t>ヒョウカ</t>
    </rPh>
    <rPh sb="43" eb="46">
      <t>リヨウシャ</t>
    </rPh>
    <rPh sb="46" eb="47">
      <t>マタ</t>
    </rPh>
    <rPh sb="50" eb="52">
      <t>カゾク</t>
    </rPh>
    <rPh sb="53" eb="54">
      <t>タイ</t>
    </rPh>
    <rPh sb="56" eb="58">
      <t>キノウ</t>
    </rPh>
    <rPh sb="58" eb="60">
      <t>クンレン</t>
    </rPh>
    <rPh sb="61" eb="63">
      <t>ナイヨウ</t>
    </rPh>
    <rPh sb="64" eb="66">
      <t>コベツ</t>
    </rPh>
    <rPh sb="66" eb="68">
      <t>キノウ</t>
    </rPh>
    <rPh sb="68" eb="70">
      <t>クンレン</t>
    </rPh>
    <rPh sb="70" eb="72">
      <t>ケイカク</t>
    </rPh>
    <rPh sb="73" eb="75">
      <t>シンチョク</t>
    </rPh>
    <rPh sb="75" eb="77">
      <t>ジョウキョウ</t>
    </rPh>
    <rPh sb="77" eb="78">
      <t>トウ</t>
    </rPh>
    <rPh sb="79" eb="81">
      <t>セツメイ</t>
    </rPh>
    <rPh sb="83" eb="85">
      <t>ヒツヨウ</t>
    </rPh>
    <rPh sb="86" eb="87">
      <t>オウ</t>
    </rPh>
    <rPh sb="89" eb="91">
      <t>クンレン</t>
    </rPh>
    <rPh sb="91" eb="93">
      <t>ナイヨウ</t>
    </rPh>
    <rPh sb="94" eb="96">
      <t>ミナオ</t>
    </rPh>
    <rPh sb="97" eb="98">
      <t>トウ</t>
    </rPh>
    <rPh sb="99" eb="100">
      <t>オコナ</t>
    </rPh>
    <phoneticPr fontId="3"/>
  </si>
  <si>
    <t>(1)　指定訪問リハビリテーション事業所、指定通所リハビリテーション事業所又はリハビリテーションを実施している医療提供施設の理学療法士等が、当該指定特定施設を訪問し、当該施設の機能訓練指導員が共同して利用者の身体状況等の評価及び個別機能訓練計画の作成を行っていること。</t>
    <rPh sb="79" eb="81">
      <t>ホウモン</t>
    </rPh>
    <rPh sb="83" eb="85">
      <t>トウガイ</t>
    </rPh>
    <rPh sb="85" eb="87">
      <t>シセツ</t>
    </rPh>
    <phoneticPr fontId="3"/>
  </si>
  <si>
    <t>(2)　個別機能訓練計画に基づき、利用者の身体機能又は生活機能の向上を目的とする機能訓練の項目を準備し、機能訓練指導員等が利用者の心身の状況に応じた機能訓練を適切に提供していること。</t>
    <phoneticPr fontId="3"/>
  </si>
  <si>
    <t>(3)　(1)の評価に基づき、個別機能訓練計画の進捗状況等を3月ごとに1回以上評価し、利用者又はその家族に対し、機能訓練の内容と個別機能訓練計画の進捗状況等を説明し、必要に応じて訓練内容の見直し等を行っていること。</t>
    <phoneticPr fontId="3"/>
  </si>
  <si>
    <t>別に厚生労働大臣が定める基準に適合し、利用開始時及び利用中6月ごとに利用者の口腔の健康状態のスクリーニング及び栄養状態のスクリーニングを行った場合に1回につき20単位を所定単位数に加算していますか。
ただし、当該利用者について、当該事業所以外ですでに口腔・栄養スクリーニング加算を算定している場合にあっては算定しません。
注）外部サービス利用型及び短期利用を除く</t>
    <rPh sb="0" eb="1">
      <t>ベツ</t>
    </rPh>
    <rPh sb="2" eb="8">
      <t>コウセイロウドウダイジン</t>
    </rPh>
    <rPh sb="9" eb="10">
      <t>サダ</t>
    </rPh>
    <rPh sb="12" eb="14">
      <t>キジュン</t>
    </rPh>
    <rPh sb="15" eb="17">
      <t>テキゴウ</t>
    </rPh>
    <rPh sb="19" eb="21">
      <t>リヨウ</t>
    </rPh>
    <rPh sb="21" eb="23">
      <t>カイシ</t>
    </rPh>
    <rPh sb="23" eb="24">
      <t>ジ</t>
    </rPh>
    <rPh sb="24" eb="25">
      <t>オヨ</t>
    </rPh>
    <rPh sb="26" eb="29">
      <t>リヨウチュウ</t>
    </rPh>
    <rPh sb="30" eb="31">
      <t>ツキ</t>
    </rPh>
    <rPh sb="34" eb="37">
      <t>リヨウシャ</t>
    </rPh>
    <rPh sb="75" eb="76">
      <t>カイ</t>
    </rPh>
    <rPh sb="81" eb="83">
      <t>タンイ</t>
    </rPh>
    <rPh sb="84" eb="86">
      <t>ショテイ</t>
    </rPh>
    <rPh sb="86" eb="89">
      <t>タンイスウ</t>
    </rPh>
    <rPh sb="90" eb="92">
      <t>カサン</t>
    </rPh>
    <rPh sb="105" eb="107">
      <t>トウガイ</t>
    </rPh>
    <rPh sb="107" eb="110">
      <t>リヨウシャ</t>
    </rPh>
    <rPh sb="115" eb="117">
      <t>トウガイ</t>
    </rPh>
    <rPh sb="117" eb="120">
      <t>ジギョウショ</t>
    </rPh>
    <rPh sb="120" eb="122">
      <t>イガイ</t>
    </rPh>
    <rPh sb="126" eb="128">
      <t>コウクウ</t>
    </rPh>
    <rPh sb="129" eb="131">
      <t>エイヨウ</t>
    </rPh>
    <rPh sb="138" eb="140">
      <t>カサン</t>
    </rPh>
    <rPh sb="141" eb="143">
      <t>サンテイ</t>
    </rPh>
    <rPh sb="147" eb="149">
      <t>バアイ</t>
    </rPh>
    <rPh sb="154" eb="156">
      <t>サンテイ</t>
    </rPh>
    <rPh sb="163" eb="164">
      <t>チュウ</t>
    </rPh>
    <rPh sb="165" eb="167">
      <t>ガイブ</t>
    </rPh>
    <rPh sb="171" eb="175">
      <t>リヨウガタオヨ</t>
    </rPh>
    <rPh sb="176" eb="180">
      <t>タンキリヨウ</t>
    </rPh>
    <rPh sb="181" eb="182">
      <t>ノゾ</t>
    </rPh>
    <phoneticPr fontId="5"/>
  </si>
  <si>
    <t>病院、診療所、介護老人保健施設又は介護医療院から指定特定施設に入居した場合は、入居した日から起算して30日以内の期間については、1日につき30単位を加算していますか。
30日を超える病院若しくは診療所への入院又は介護老人保健施設若しくは介護医療院への入所後に当該指定特定施設に再び入居した場合も、同様とする。
　注）外部サービス利用型及び短期利用を除く</t>
    <rPh sb="0" eb="2">
      <t>ビョウイン</t>
    </rPh>
    <rPh sb="3" eb="6">
      <t>シンリョウショ</t>
    </rPh>
    <rPh sb="7" eb="9">
      <t>カイゴ</t>
    </rPh>
    <rPh sb="9" eb="15">
      <t>ロウジンホケンシセツ</t>
    </rPh>
    <rPh sb="15" eb="16">
      <t>マタ</t>
    </rPh>
    <rPh sb="17" eb="19">
      <t>カイゴ</t>
    </rPh>
    <rPh sb="19" eb="21">
      <t>イリョウ</t>
    </rPh>
    <rPh sb="21" eb="22">
      <t>イン</t>
    </rPh>
    <rPh sb="24" eb="26">
      <t>シテイ</t>
    </rPh>
    <rPh sb="26" eb="28">
      <t>トクテイ</t>
    </rPh>
    <rPh sb="28" eb="30">
      <t>シセツ</t>
    </rPh>
    <rPh sb="31" eb="33">
      <t>ニュウキョ</t>
    </rPh>
    <rPh sb="35" eb="37">
      <t>バアイ</t>
    </rPh>
    <rPh sb="39" eb="41">
      <t>ニュウキョ</t>
    </rPh>
    <rPh sb="43" eb="44">
      <t>ヒ</t>
    </rPh>
    <rPh sb="46" eb="48">
      <t>キサン</t>
    </rPh>
    <rPh sb="52" eb="53">
      <t>ニチ</t>
    </rPh>
    <rPh sb="53" eb="55">
      <t>イナイ</t>
    </rPh>
    <rPh sb="56" eb="58">
      <t>キカン</t>
    </rPh>
    <rPh sb="65" eb="66">
      <t>ニチ</t>
    </rPh>
    <rPh sb="71" eb="73">
      <t>タンイ</t>
    </rPh>
    <rPh sb="74" eb="76">
      <t>カサン</t>
    </rPh>
    <rPh sb="86" eb="87">
      <t>ニチ</t>
    </rPh>
    <rPh sb="88" eb="89">
      <t>コ</t>
    </rPh>
    <rPh sb="91" eb="93">
      <t>ビョウイン</t>
    </rPh>
    <rPh sb="93" eb="94">
      <t>モ</t>
    </rPh>
    <rPh sb="97" eb="100">
      <t>シンリョウショ</t>
    </rPh>
    <rPh sb="102" eb="104">
      <t>ニュウイン</t>
    </rPh>
    <rPh sb="104" eb="105">
      <t>マタ</t>
    </rPh>
    <rPh sb="106" eb="114">
      <t>カイゴロウジンホケンシセツ</t>
    </rPh>
    <rPh sb="114" eb="115">
      <t>モ</t>
    </rPh>
    <rPh sb="118" eb="120">
      <t>カイゴ</t>
    </rPh>
    <rPh sb="120" eb="122">
      <t>イリョウ</t>
    </rPh>
    <rPh sb="122" eb="123">
      <t>イン</t>
    </rPh>
    <rPh sb="125" eb="127">
      <t>ニュウショ</t>
    </rPh>
    <rPh sb="127" eb="128">
      <t>ゴ</t>
    </rPh>
    <rPh sb="129" eb="131">
      <t>トウガイ</t>
    </rPh>
    <rPh sb="131" eb="133">
      <t>シテイ</t>
    </rPh>
    <rPh sb="133" eb="135">
      <t>トクテイ</t>
    </rPh>
    <rPh sb="135" eb="137">
      <t>シセツ</t>
    </rPh>
    <rPh sb="138" eb="139">
      <t>フタタ</t>
    </rPh>
    <rPh sb="140" eb="142">
      <t>ニュウキョ</t>
    </rPh>
    <rPh sb="144" eb="146">
      <t>バアイ</t>
    </rPh>
    <rPh sb="148" eb="150">
      <t>ドウヨウ</t>
    </rPh>
    <rPh sb="157" eb="158">
      <t>チュウ</t>
    </rPh>
    <rPh sb="159" eb="161">
      <t>ガイブ</t>
    </rPh>
    <rPh sb="165" eb="169">
      <t>リヨウガタオヨ</t>
    </rPh>
    <rPh sb="170" eb="174">
      <t>タンキリヨウ</t>
    </rPh>
    <rPh sb="175" eb="176">
      <t>ノゾ</t>
    </rPh>
    <phoneticPr fontId="5"/>
  </si>
  <si>
    <t>専ら機能訓練指導員の職務に従事する常勤の理学療法士等を1名以上配置しているものとして市長に届け出た施設において、利用者に対して、機能訓練指導員、看護職員、介護職員等が共同して利用者ごとに個別機能訓練計画を作成し、計画に基づいて機能訓練を行っている場合には、個別機能訓練き、計画的に機能訓練を行っている場合は、個別機能訓練加算(Ⅰ)として、1日につき12単位を加算していますか。</t>
    <rPh sb="0" eb="1">
      <t>モッパ</t>
    </rPh>
    <rPh sb="2" eb="4">
      <t>キノウ</t>
    </rPh>
    <rPh sb="4" eb="6">
      <t>クンレン</t>
    </rPh>
    <rPh sb="6" eb="9">
      <t>シドウイン</t>
    </rPh>
    <rPh sb="10" eb="12">
      <t>ショクム</t>
    </rPh>
    <rPh sb="13" eb="15">
      <t>ジュウジ</t>
    </rPh>
    <rPh sb="17" eb="19">
      <t>ジョウキン</t>
    </rPh>
    <rPh sb="20" eb="22">
      <t>リガク</t>
    </rPh>
    <rPh sb="22" eb="24">
      <t>リョウホウ</t>
    </rPh>
    <rPh sb="24" eb="25">
      <t>シ</t>
    </rPh>
    <rPh sb="25" eb="26">
      <t>トウ</t>
    </rPh>
    <rPh sb="28" eb="29">
      <t>メイ</t>
    </rPh>
    <rPh sb="29" eb="31">
      <t>イジョウ</t>
    </rPh>
    <rPh sb="31" eb="33">
      <t>ハイチ</t>
    </rPh>
    <rPh sb="42" eb="44">
      <t>シチョウ</t>
    </rPh>
    <rPh sb="45" eb="46">
      <t>トド</t>
    </rPh>
    <rPh sb="47" eb="48">
      <t>デ</t>
    </rPh>
    <rPh sb="49" eb="51">
      <t>シセツ</t>
    </rPh>
    <rPh sb="56" eb="59">
      <t>リヨウシャ</t>
    </rPh>
    <rPh sb="60" eb="61">
      <t>タイ</t>
    </rPh>
    <rPh sb="64" eb="66">
      <t>キノウ</t>
    </rPh>
    <rPh sb="66" eb="68">
      <t>クンレン</t>
    </rPh>
    <rPh sb="68" eb="71">
      <t>シドウイン</t>
    </rPh>
    <rPh sb="72" eb="74">
      <t>カンゴ</t>
    </rPh>
    <rPh sb="74" eb="76">
      <t>ショクイン</t>
    </rPh>
    <rPh sb="77" eb="79">
      <t>カイゴ</t>
    </rPh>
    <rPh sb="79" eb="81">
      <t>ショクイン</t>
    </rPh>
    <rPh sb="81" eb="82">
      <t>トウ</t>
    </rPh>
    <rPh sb="83" eb="85">
      <t>キョウドウ</t>
    </rPh>
    <rPh sb="87" eb="90">
      <t>リヨウシャ</t>
    </rPh>
    <rPh sb="93" eb="95">
      <t>コベツ</t>
    </rPh>
    <rPh sb="95" eb="97">
      <t>キノウ</t>
    </rPh>
    <rPh sb="97" eb="99">
      <t>クンレン</t>
    </rPh>
    <rPh sb="99" eb="101">
      <t>ケイカク</t>
    </rPh>
    <rPh sb="102" eb="104">
      <t>サクセイ</t>
    </rPh>
    <rPh sb="106" eb="108">
      <t>ケイカク</t>
    </rPh>
    <rPh sb="109" eb="110">
      <t>モト</t>
    </rPh>
    <rPh sb="113" eb="115">
      <t>キノウ</t>
    </rPh>
    <rPh sb="115" eb="117">
      <t>クンレン</t>
    </rPh>
    <rPh sb="118" eb="119">
      <t>オコナ</t>
    </rPh>
    <rPh sb="123" eb="125">
      <t>バアイ</t>
    </rPh>
    <rPh sb="170" eb="171">
      <t>ニチ</t>
    </rPh>
    <rPh sb="176" eb="178">
      <t>タンイ</t>
    </rPh>
    <rPh sb="179" eb="181">
      <t>カサン</t>
    </rPh>
    <phoneticPr fontId="5"/>
  </si>
  <si>
    <t>また、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１月につき20単位を加算していますか。</t>
    <phoneticPr fontId="5"/>
  </si>
  <si>
    <t>別に厚生労働大臣が定める基準に適合し、若年性認知症入居者（介護保健法施行令第2条第6号に規定する初老期における認知症によって要介護者となった入居者をいう）に対して指定特定施設入居者生活介護を行った場合は、1日につき120単位を所定単位数に加算していますか。
　注）外部サービス利用型を除く</t>
    <rPh sb="0" eb="1">
      <t>ベツ</t>
    </rPh>
    <rPh sb="2" eb="8">
      <t>コウセイロウドウダイジン</t>
    </rPh>
    <rPh sb="9" eb="10">
      <t>サダ</t>
    </rPh>
    <rPh sb="12" eb="14">
      <t>キジュン</t>
    </rPh>
    <rPh sb="15" eb="17">
      <t>テキゴウ</t>
    </rPh>
    <rPh sb="19" eb="25">
      <t>ジャクネンセイニンチショウ</t>
    </rPh>
    <rPh sb="25" eb="28">
      <t>ニュウキョシャ</t>
    </rPh>
    <rPh sb="29" eb="31">
      <t>カイゴ</t>
    </rPh>
    <rPh sb="31" eb="33">
      <t>ホケン</t>
    </rPh>
    <rPh sb="33" eb="34">
      <t>ホウ</t>
    </rPh>
    <rPh sb="34" eb="37">
      <t>セコウレイ</t>
    </rPh>
    <rPh sb="37" eb="38">
      <t>ダイ</t>
    </rPh>
    <rPh sb="39" eb="40">
      <t>ジョウ</t>
    </rPh>
    <rPh sb="40" eb="41">
      <t>ダイ</t>
    </rPh>
    <rPh sb="42" eb="43">
      <t>ゴウ</t>
    </rPh>
    <rPh sb="44" eb="46">
      <t>キテイ</t>
    </rPh>
    <rPh sb="48" eb="51">
      <t>ショロウキ</t>
    </rPh>
    <rPh sb="55" eb="58">
      <t>ニンチショウ</t>
    </rPh>
    <rPh sb="62" eb="63">
      <t>ヨウ</t>
    </rPh>
    <rPh sb="63" eb="65">
      <t>カイゴ</t>
    </rPh>
    <rPh sb="65" eb="66">
      <t>シャ</t>
    </rPh>
    <rPh sb="70" eb="73">
      <t>ニュウキョシャ</t>
    </rPh>
    <rPh sb="78" eb="79">
      <t>タイ</t>
    </rPh>
    <rPh sb="81" eb="83">
      <t>シテイ</t>
    </rPh>
    <rPh sb="83" eb="87">
      <t>トクテイシセツ</t>
    </rPh>
    <rPh sb="87" eb="90">
      <t>ニュウキョシャ</t>
    </rPh>
    <rPh sb="90" eb="92">
      <t>セイカツ</t>
    </rPh>
    <rPh sb="92" eb="94">
      <t>カイゴ</t>
    </rPh>
    <rPh sb="95" eb="96">
      <t>オコナ</t>
    </rPh>
    <rPh sb="98" eb="100">
      <t>バアイ</t>
    </rPh>
    <rPh sb="103" eb="104">
      <t>ニチ</t>
    </rPh>
    <rPh sb="110" eb="112">
      <t>タンイ</t>
    </rPh>
    <rPh sb="113" eb="115">
      <t>ショテイ</t>
    </rPh>
    <rPh sb="115" eb="118">
      <t>タンイスウ</t>
    </rPh>
    <rPh sb="119" eb="121">
      <t>カサン</t>
    </rPh>
    <rPh sb="131" eb="132">
      <t>チュウ</t>
    </rPh>
    <rPh sb="133" eb="135">
      <t>ガイブ</t>
    </rPh>
    <rPh sb="143" eb="144">
      <t>ノゾ</t>
    </rPh>
    <phoneticPr fontId="5"/>
  </si>
  <si>
    <t>(1) 事業所において、歯科医師又は歯科医師の指示を受けた歯科衛生士の技術的助言及び指導に基づき利用者の口腔ケア・マネジメントに係る計画が作成されていること</t>
    <rPh sb="4" eb="7">
      <t>ジギョウショ</t>
    </rPh>
    <rPh sb="12" eb="14">
      <t>シカ</t>
    </rPh>
    <rPh sb="14" eb="16">
      <t>イシ</t>
    </rPh>
    <rPh sb="16" eb="17">
      <t>マタ</t>
    </rPh>
    <rPh sb="18" eb="20">
      <t>シカ</t>
    </rPh>
    <rPh sb="20" eb="22">
      <t>イシ</t>
    </rPh>
    <rPh sb="23" eb="25">
      <t>シジ</t>
    </rPh>
    <rPh sb="26" eb="27">
      <t>ウ</t>
    </rPh>
    <rPh sb="29" eb="34">
      <t>シカエイセイシ</t>
    </rPh>
    <rPh sb="35" eb="38">
      <t>ギジュツテキ</t>
    </rPh>
    <rPh sb="38" eb="40">
      <t>ジョゲン</t>
    </rPh>
    <rPh sb="40" eb="41">
      <t>オヨ</t>
    </rPh>
    <rPh sb="42" eb="44">
      <t>シドウ</t>
    </rPh>
    <rPh sb="45" eb="46">
      <t>モト</t>
    </rPh>
    <rPh sb="48" eb="51">
      <t>リヨウシャ</t>
    </rPh>
    <rPh sb="52" eb="54">
      <t>コウクウ</t>
    </rPh>
    <rPh sb="64" eb="65">
      <t>カカ</t>
    </rPh>
    <rPh sb="66" eb="68">
      <t>ケイカク</t>
    </rPh>
    <rPh sb="69" eb="71">
      <t>サクセイ</t>
    </rPh>
    <phoneticPr fontId="5"/>
  </si>
  <si>
    <t>別に厚生労働大臣が定める基準に適合する事業所の従業者が、利用開始時及び利用中６月ごとに利用者の口腔の健康状態のスクリーニング及び栄養状態のスクリーニングを行った場合は、１回につき20単位を加算していますか。
ただし、利用者について、当該事業所以外で既に口腔・栄養スクリーニング加算を算定している場合にあっては算定しません。</t>
    <phoneticPr fontId="5"/>
  </si>
  <si>
    <t>基準告示に適合しているものとして市長に届け出た事業所が利用者に対し、サービスを行った場合は、１日につき次に掲げる所定単位数を加算していますか。
ただし、次に掲げるいずれかの加算を算定している場合は、次に掲げるその他の加算は算定しません。
（１）サービス提供体制強化加算（Ⅰ）　22単位
（２）サービス提供体制強化加算（Ⅱ）　18単位
（３）サービス提供体制強化加算（Ⅲ）　 6単位</t>
    <rPh sb="0" eb="2">
      <t>キジュン</t>
    </rPh>
    <rPh sb="2" eb="4">
      <t>コクジ</t>
    </rPh>
    <rPh sb="5" eb="7">
      <t>テキゴウ</t>
    </rPh>
    <rPh sb="16" eb="18">
      <t>シチョウ</t>
    </rPh>
    <rPh sb="19" eb="20">
      <t>トド</t>
    </rPh>
    <rPh sb="21" eb="22">
      <t>デ</t>
    </rPh>
    <rPh sb="23" eb="26">
      <t>ジギョウショ</t>
    </rPh>
    <rPh sb="27" eb="30">
      <t>リヨウシャ</t>
    </rPh>
    <rPh sb="31" eb="32">
      <t>タイ</t>
    </rPh>
    <rPh sb="39" eb="40">
      <t>オコナ</t>
    </rPh>
    <rPh sb="42" eb="44">
      <t>バアイ</t>
    </rPh>
    <rPh sb="47" eb="48">
      <t>ニチ</t>
    </rPh>
    <rPh sb="51" eb="52">
      <t>ツギ</t>
    </rPh>
    <rPh sb="53" eb="54">
      <t>カカ</t>
    </rPh>
    <rPh sb="56" eb="58">
      <t>ショテイ</t>
    </rPh>
    <rPh sb="58" eb="61">
      <t>タンイスウ</t>
    </rPh>
    <rPh sb="62" eb="64">
      <t>カサン</t>
    </rPh>
    <rPh sb="77" eb="78">
      <t>ツギ</t>
    </rPh>
    <rPh sb="79" eb="80">
      <t>カカ</t>
    </rPh>
    <rPh sb="87" eb="89">
      <t>カサン</t>
    </rPh>
    <rPh sb="90" eb="92">
      <t>サンテイ</t>
    </rPh>
    <rPh sb="96" eb="98">
      <t>バアイ</t>
    </rPh>
    <rPh sb="100" eb="101">
      <t>ツギ</t>
    </rPh>
    <rPh sb="102" eb="103">
      <t>カカ</t>
    </rPh>
    <rPh sb="107" eb="108">
      <t>タ</t>
    </rPh>
    <rPh sb="109" eb="111">
      <t>カサン</t>
    </rPh>
    <rPh sb="112" eb="114">
      <t>サンテイ</t>
    </rPh>
    <phoneticPr fontId="5"/>
  </si>
  <si>
    <t>ハ　「厚生労働大臣が定める利用者等の数の基準及び看護職員等の員数の基準並びに通所介護費等の算定方法」第5号に規定する基準（人員基準欠如）に該当していないこと。</t>
    <rPh sb="61" eb="67">
      <t>ジンインキジュンケツジョ</t>
    </rPh>
    <phoneticPr fontId="5"/>
  </si>
  <si>
    <t>次に掲げるいずれの基準にも適合しているものとして市長に届け出た事業所が、利用者に対しサービス提供を行った場合は、１月につき40単位を加算していますか。</t>
    <rPh sb="24" eb="26">
      <t>シチョウ</t>
    </rPh>
    <rPh sb="31" eb="34">
      <t>ジギョウショ</t>
    </rPh>
    <rPh sb="46" eb="48">
      <t>テイキョウ</t>
    </rPh>
    <phoneticPr fontId="3"/>
  </si>
  <si>
    <t>特定施設サービス計画に基づき、入浴、排せつ、食事等の介護その他の日常生活上の世話、機能訓練及び療養上の世話を行うことにより、要介護状態となった場合でも、利用者が当該指定特定施設においてその有する能力に応じ自立した日常生活を営むことができるようにするものとなっていますか。</t>
    <phoneticPr fontId="3"/>
  </si>
  <si>
    <t>算定基準（予防）
別表8注1</t>
    <rPh sb="0" eb="2">
      <t>サンテイ</t>
    </rPh>
    <rPh sb="2" eb="4">
      <t>キジュン</t>
    </rPh>
    <rPh sb="5" eb="7">
      <t>ヨボウ</t>
    </rPh>
    <rPh sb="9" eb="11">
      <t>ベッピョウ</t>
    </rPh>
    <rPh sb="12" eb="13">
      <t>チュウ</t>
    </rPh>
    <phoneticPr fontId="5"/>
  </si>
  <si>
    <t>算定基準（予防）
別表8注3
四十二の四</t>
    <rPh sb="16" eb="19">
      <t>４２</t>
    </rPh>
    <rPh sb="20" eb="21">
      <t>４</t>
    </rPh>
    <phoneticPr fontId="3"/>
  </si>
  <si>
    <t>算定基準（予防）
別表8注2</t>
    <phoneticPr fontId="5"/>
  </si>
  <si>
    <t>　①事業所の介護職員の総数のうち、介護福祉士の占める割合が100分の70以上であること。</t>
    <phoneticPr fontId="3"/>
  </si>
  <si>
    <t>　②事業所の介護職員の総数のうち、勤続年数10年以上の介護福祉士の占める割合が100分の25以上で
　　あること。</t>
    <rPh sb="2" eb="5">
      <t>ジギョウショ</t>
    </rPh>
    <rPh sb="6" eb="8">
      <t>カイゴ</t>
    </rPh>
    <rPh sb="8" eb="10">
      <t>ショクイン</t>
    </rPh>
    <rPh sb="11" eb="13">
      <t>ソウスウ</t>
    </rPh>
    <rPh sb="17" eb="19">
      <t>キンゾク</t>
    </rPh>
    <rPh sb="19" eb="21">
      <t>ネンスウ</t>
    </rPh>
    <rPh sb="23" eb="26">
      <t>ネンイジョウ</t>
    </rPh>
    <rPh sb="27" eb="29">
      <t>カイゴ</t>
    </rPh>
    <rPh sb="29" eb="32">
      <t>フクシシ</t>
    </rPh>
    <rPh sb="33" eb="34">
      <t>シ</t>
    </rPh>
    <rPh sb="36" eb="38">
      <t>ワリアイ</t>
    </rPh>
    <rPh sb="42" eb="43">
      <t>ブン</t>
    </rPh>
    <rPh sb="46" eb="48">
      <t>イジョウ</t>
    </rPh>
    <phoneticPr fontId="3"/>
  </si>
  <si>
    <t>　①事業所の介護職員の総数のうち、介護福祉士の占める割合が100分の50以上であること。</t>
    <phoneticPr fontId="3"/>
  </si>
  <si>
    <t>　③サービスを入居者に直接提供する職員の総数のうち、勤続年数7年以上の者の占める割合が100分の
　　30以上であること。</t>
    <rPh sb="7" eb="10">
      <t>ニュウキョシャ</t>
    </rPh>
    <rPh sb="11" eb="13">
      <t>チョクセツ</t>
    </rPh>
    <rPh sb="13" eb="15">
      <t>テイキョウ</t>
    </rPh>
    <rPh sb="17" eb="19">
      <t>ショクイン</t>
    </rPh>
    <rPh sb="20" eb="22">
      <t>ソウスウ</t>
    </rPh>
    <rPh sb="26" eb="28">
      <t>キンゾク</t>
    </rPh>
    <rPh sb="28" eb="30">
      <t>ネンスウ</t>
    </rPh>
    <rPh sb="31" eb="34">
      <t>ネンイジョウ</t>
    </rPh>
    <rPh sb="35" eb="36">
      <t>モノ</t>
    </rPh>
    <rPh sb="37" eb="38">
      <t>シ</t>
    </rPh>
    <rPh sb="40" eb="42">
      <t>ワリアイ</t>
    </rPh>
    <rPh sb="46" eb="47">
      <t>ブン</t>
    </rPh>
    <rPh sb="53" eb="55">
      <t>イジョウ</t>
    </rPh>
    <phoneticPr fontId="3"/>
  </si>
  <si>
    <t xml:space="preserve">参考：
①基準第183条第5項
指定特定施設入居者生活介護事業者は、前項の身体的拘束等を行う場合には、その態様及び時間、その際の利用者の心身の状況並びに緊急やむを得ない理由を記録しなければならない。
②基準第183条第6項
指定特定施設入居者生活介護事業者は、身体的拘束等の適正化を図るため、次に掲げる措置を講じなければならない。
一　身体的拘束等の適正化のための対策を検討する委員会を３月に１回以上開催するとともに、その結果について、介護職員その他の従業者に周知徹底を図ること。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
</t>
    <rPh sb="0" eb="2">
      <t>サンコウ</t>
    </rPh>
    <rPh sb="5" eb="7">
      <t>キジュン</t>
    </rPh>
    <rPh sb="7" eb="8">
      <t>ダイ</t>
    </rPh>
    <rPh sb="11" eb="12">
      <t>ジョウ</t>
    </rPh>
    <rPh sb="12" eb="13">
      <t>ダイ</t>
    </rPh>
    <rPh sb="14" eb="15">
      <t>コウ</t>
    </rPh>
    <rPh sb="16" eb="18">
      <t>シテイ</t>
    </rPh>
    <rPh sb="18" eb="20">
      <t>トクテイ</t>
    </rPh>
    <rPh sb="20" eb="22">
      <t>シセツ</t>
    </rPh>
    <rPh sb="22" eb="25">
      <t>ニュウキョシャ</t>
    </rPh>
    <rPh sb="25" eb="27">
      <t>セイカツ</t>
    </rPh>
    <rPh sb="27" eb="29">
      <t>カイゴ</t>
    </rPh>
    <rPh sb="29" eb="32">
      <t>ジギョウシャ</t>
    </rPh>
    <rPh sb="34" eb="36">
      <t>ゼンコウ</t>
    </rPh>
    <rPh sb="37" eb="40">
      <t>シンタイテキ</t>
    </rPh>
    <rPh sb="40" eb="42">
      <t>コウソク</t>
    </rPh>
    <rPh sb="42" eb="43">
      <t>トウ</t>
    </rPh>
    <rPh sb="44" eb="45">
      <t>オコナ</t>
    </rPh>
    <rPh sb="46" eb="48">
      <t>バアイ</t>
    </rPh>
    <rPh sb="53" eb="55">
      <t>タイヨウ</t>
    </rPh>
    <rPh sb="55" eb="56">
      <t>オヨ</t>
    </rPh>
    <rPh sb="57" eb="59">
      <t>ジカン</t>
    </rPh>
    <rPh sb="62" eb="63">
      <t>サイ</t>
    </rPh>
    <rPh sb="64" eb="67">
      <t>リヨウシャ</t>
    </rPh>
    <rPh sb="68" eb="70">
      <t>シンシン</t>
    </rPh>
    <rPh sb="71" eb="73">
      <t>ジョウキョウ</t>
    </rPh>
    <rPh sb="73" eb="74">
      <t>ナラ</t>
    </rPh>
    <rPh sb="76" eb="78">
      <t>キンキュウ</t>
    </rPh>
    <rPh sb="81" eb="82">
      <t>エ</t>
    </rPh>
    <rPh sb="84" eb="86">
      <t>リユウ</t>
    </rPh>
    <rPh sb="87" eb="89">
      <t>キロク</t>
    </rPh>
    <rPh sb="103" eb="105">
      <t>キジュン</t>
    </rPh>
    <rPh sb="105" eb="106">
      <t>ダイ</t>
    </rPh>
    <rPh sb="109" eb="110">
      <t>ジョウ</t>
    </rPh>
    <rPh sb="110" eb="111">
      <t>ダ_x0000_</t>
    </rPh>
    <rPh sb="112" eb="113">
      <t/>
    </rPh>
    <phoneticPr fontId="5"/>
  </si>
  <si>
    <t>介護予防特定施設サービス計画に基づき、入浴、排せつ、食事等の介護その他の日常生活上の支援、機能訓練及び療養上の世話を行うことにより、利用者が当該指定介護予防特定施設において、自立した日常生活を営むことができるよう、利用者の心身機能の維持回復を図り、もって利用者の生活機能の維持又は向上を目指すものとなっていますか。</t>
    <rPh sb="66" eb="69">
      <t>リヨウシャ</t>
    </rPh>
    <rPh sb="70" eb="72">
      <t>トウガイ</t>
    </rPh>
    <phoneticPr fontId="3"/>
  </si>
  <si>
    <t>利用料等の受領</t>
    <phoneticPr fontId="3"/>
  </si>
  <si>
    <t>･特定施設サービス計画書
･介護給付費請求書
･介護給付費明細書</t>
    <phoneticPr fontId="3"/>
  </si>
  <si>
    <t>・勤務実績表/タイムカード
・勤務体制一覧表
・従業者の資格証</t>
    <rPh sb="24" eb="27">
      <t>ジュウギョウシャ</t>
    </rPh>
    <rPh sb="28" eb="30">
      <t>シカク</t>
    </rPh>
    <rPh sb="30" eb="31">
      <t>ショウ</t>
    </rPh>
    <phoneticPr fontId="3"/>
  </si>
  <si>
    <t>・勤務実績表/タイムカード
・勤務体制一覧表
・従業者の資格証</t>
    <phoneticPr fontId="3"/>
  </si>
  <si>
    <t>・勤務実績表/タイムカード
・勤務体制一覧表
・従業者の資格証</t>
    <phoneticPr fontId="3"/>
  </si>
  <si>
    <t>（2）使用目的に沿って使われているか【目視】</t>
    <rPh sb="3" eb="5">
      <t>シヨウ</t>
    </rPh>
    <rPh sb="11" eb="12">
      <t>ツカ</t>
    </rPh>
    <phoneticPr fontId="3"/>
  </si>
  <si>
    <t>（1）平面図に合致しているか【目視】</t>
    <rPh sb="3" eb="6">
      <t>ヘイメンズ</t>
    </rPh>
    <rPh sb="7" eb="9">
      <t>ガッチ</t>
    </rPh>
    <phoneticPr fontId="5"/>
  </si>
  <si>
    <t>・重要事項説明書
（入居申込者又は家族の同意があったことがわかるもの）
・入居契約書</t>
    <rPh sb="10" eb="12">
      <t>ニュウキョ</t>
    </rPh>
    <rPh sb="12" eb="14">
      <t>モウシコミ</t>
    </rPh>
    <rPh sb="14" eb="15">
      <t>シャ</t>
    </rPh>
    <rPh sb="15" eb="16">
      <t>マタ</t>
    </rPh>
    <rPh sb="17" eb="19">
      <t>カゾク</t>
    </rPh>
    <rPh sb="20" eb="22">
      <t>ドウイ</t>
    </rPh>
    <rPh sb="37" eb="39">
      <t>ニュウキョ</t>
    </rPh>
    <phoneticPr fontId="3"/>
  </si>
  <si>
    <t>サービス提供の記録</t>
    <rPh sb="4" eb="6">
      <t>テイキョウ</t>
    </rPh>
    <rPh sb="7" eb="9">
      <t>キロク</t>
    </rPh>
    <phoneticPr fontId="5"/>
  </si>
  <si>
    <t>・サービス提供記録
・業務日誌</t>
    <rPh sb="5" eb="7">
      <t>テイキョウ</t>
    </rPh>
    <rPh sb="7" eb="9">
      <t>キロク</t>
    </rPh>
    <rPh sb="11" eb="13">
      <t>ギョウム</t>
    </rPh>
    <rPh sb="13" eb="15">
      <t>ニッシ</t>
    </rPh>
    <phoneticPr fontId="3"/>
  </si>
  <si>
    <t>・請求書
・領収書</t>
    <rPh sb="1" eb="4">
      <t>セイキュウショ</t>
    </rPh>
    <rPh sb="6" eb="9">
      <t>リョウシュウショ</t>
    </rPh>
    <phoneticPr fontId="3"/>
  </si>
  <si>
    <t>（2）身体的拘束等の適正化を図っているか（身体的拘束等を行わない体制づくりを進める策を講じているか）</t>
    <rPh sb="3" eb="6">
      <t>シンタイテキ</t>
    </rPh>
    <rPh sb="6" eb="8">
      <t>コウソク</t>
    </rPh>
    <rPh sb="21" eb="24">
      <t>シンタイテキ</t>
    </rPh>
    <rPh sb="24" eb="26">
      <t>コウソク</t>
    </rPh>
    <rPh sb="26" eb="27">
      <t>トウ</t>
    </rPh>
    <phoneticPr fontId="5"/>
  </si>
  <si>
    <t>（3）やむを得ず身体的拘束等をしている場合、家族等に確認しているか</t>
    <rPh sb="8" eb="11">
      <t>シンタイテキ</t>
    </rPh>
    <rPh sb="11" eb="13">
      <t>コウソク</t>
    </rPh>
    <rPh sb="13" eb="14">
      <t>トウ</t>
    </rPh>
    <phoneticPr fontId="5"/>
  </si>
  <si>
    <t>・（身体的拘束等がある場合）入居者の記録、家族への確認書</t>
    <rPh sb="2" eb="5">
      <t>シンタイテキ</t>
    </rPh>
    <rPh sb="5" eb="7">
      <t>コウソク</t>
    </rPh>
    <rPh sb="7" eb="8">
      <t>トウ</t>
    </rPh>
    <rPh sb="14" eb="16">
      <t>ニュウキョ</t>
    </rPh>
    <phoneticPr fontId="3"/>
  </si>
  <si>
    <t>特定施設サービス計画の作成</t>
    <rPh sb="0" eb="2">
      <t>トクテイ</t>
    </rPh>
    <rPh sb="2" eb="4">
      <t>シセツ</t>
    </rPh>
    <rPh sb="8" eb="10">
      <t>ケイカク</t>
    </rPh>
    <phoneticPr fontId="5"/>
  </si>
  <si>
    <t>・特定施設サービス計画
（利用者又は家族の同意があったことがわかるもの）</t>
    <rPh sb="9" eb="11">
      <t>ケイカク</t>
    </rPh>
    <rPh sb="13" eb="16">
      <t>リヨウシャ</t>
    </rPh>
    <rPh sb="16" eb="17">
      <t>マタ</t>
    </rPh>
    <rPh sb="18" eb="20">
      <t>カゾク</t>
    </rPh>
    <rPh sb="21" eb="23">
      <t>ドウイ</t>
    </rPh>
    <phoneticPr fontId="5"/>
  </si>
  <si>
    <t>指定介護予防特定施設入居者生活介護の具体的取扱方針</t>
    <phoneticPr fontId="3"/>
  </si>
  <si>
    <t>自ら入浴が困難な利用者に対する入浴の回数及び方法は適切か</t>
    <rPh sb="0" eb="1">
      <t>ミズカ</t>
    </rPh>
    <rPh sb="2" eb="4">
      <t>ニュウヨク</t>
    </rPh>
    <rPh sb="5" eb="7">
      <t>コンナン</t>
    </rPh>
    <rPh sb="8" eb="11">
      <t>リヨウシャ</t>
    </rPh>
    <rPh sb="12" eb="13">
      <t>タイ</t>
    </rPh>
    <rPh sb="15" eb="17">
      <t>ニュウヨク</t>
    </rPh>
    <rPh sb="18" eb="20">
      <t>カイスウ</t>
    </rPh>
    <rPh sb="20" eb="21">
      <t>オヨ</t>
    </rPh>
    <rPh sb="22" eb="24">
      <t>ホウホウ</t>
    </rPh>
    <rPh sb="25" eb="27">
      <t>テキセツ</t>
    </rPh>
    <phoneticPr fontId="3"/>
  </si>
  <si>
    <t>（2）業務の全部又は一部を委託している場合、当該事業者の業務の実施状況について定期的に確認し結果を記録しているか</t>
    <rPh sb="3" eb="5">
      <t>ギョウム</t>
    </rPh>
    <rPh sb="6" eb="8">
      <t>ゼンブ</t>
    </rPh>
    <rPh sb="8" eb="9">
      <t>マタ</t>
    </rPh>
    <rPh sb="10" eb="12">
      <t>イチブ</t>
    </rPh>
    <rPh sb="13" eb="15">
      <t>イタク</t>
    </rPh>
    <rPh sb="19" eb="21">
      <t>バアイ</t>
    </rPh>
    <rPh sb="22" eb="24">
      <t>トウガイ</t>
    </rPh>
    <rPh sb="24" eb="26">
      <t>ジギョウ</t>
    </rPh>
    <rPh sb="26" eb="27">
      <t>シャ</t>
    </rPh>
    <rPh sb="28" eb="30">
      <t>ギョウム</t>
    </rPh>
    <rPh sb="31" eb="33">
      <t>ジッシ</t>
    </rPh>
    <rPh sb="33" eb="35">
      <t>ジョウキョウ</t>
    </rPh>
    <rPh sb="39" eb="42">
      <t>テイキテキ</t>
    </rPh>
    <rPh sb="43" eb="45">
      <t>カクニン</t>
    </rPh>
    <rPh sb="46" eb="48">
      <t>ケッカ</t>
    </rPh>
    <rPh sb="49" eb="51">
      <t>キロク</t>
    </rPh>
    <phoneticPr fontId="3"/>
  </si>
  <si>
    <t>（3）資質向上のために研修の機会を確保しているか</t>
    <phoneticPr fontId="3"/>
  </si>
  <si>
    <t>（4）認知症介護に係る基礎的な研修を受講させるため必要な措置を講じているか</t>
    <rPh sb="3" eb="8">
      <t>ニンチショウカイゴ</t>
    </rPh>
    <rPh sb="9" eb="10">
      <t>カカ</t>
    </rPh>
    <rPh sb="11" eb="14">
      <t>キソテキ</t>
    </rPh>
    <rPh sb="15" eb="17">
      <t>ケンシュウ</t>
    </rPh>
    <rPh sb="18" eb="20">
      <t>ジュコウ</t>
    </rPh>
    <rPh sb="25" eb="27">
      <t>ヒツヨウ</t>
    </rPh>
    <rPh sb="28" eb="30">
      <t>ソチ</t>
    </rPh>
    <rPh sb="31" eb="32">
      <t>コウ</t>
    </rPh>
    <phoneticPr fontId="3"/>
  </si>
  <si>
    <t>（5）性的言動、優越的な関係を背景とした言動による就業環境が害されることの防止に向けた方針の明確化等の措置を講じているか</t>
    <rPh sb="3" eb="7">
      <t>セイテキゲンドウ</t>
    </rPh>
    <rPh sb="8" eb="11">
      <t>ユウエツテキ</t>
    </rPh>
    <rPh sb="12" eb="14">
      <t>カンケイ</t>
    </rPh>
    <rPh sb="15" eb="17">
      <t>ハイケイ</t>
    </rPh>
    <rPh sb="20" eb="22">
      <t>ゲンドウ</t>
    </rPh>
    <rPh sb="25" eb="27">
      <t>シュウギョウカ</t>
    </rPh>
    <rPh sb="27" eb="41">
      <t>ンキョウガガイサレルコトノボウシニム</t>
    </rPh>
    <rPh sb="43" eb="45">
      <t>ホウシン</t>
    </rPh>
    <rPh sb="46" eb="50">
      <t>メイカクカトウ</t>
    </rPh>
    <rPh sb="51" eb="53">
      <t>ソチ</t>
    </rPh>
    <rPh sb="54" eb="55">
      <t>コウ</t>
    </rPh>
    <phoneticPr fontId="5"/>
  </si>
  <si>
    <t>・方針、相談記録</t>
    <rPh sb="4" eb="6">
      <t>ソウダン</t>
    </rPh>
    <rPh sb="6" eb="8">
      <t>キロク</t>
    </rPh>
    <phoneticPr fontId="3"/>
  </si>
  <si>
    <t>・研修計画、実施記録
・研修受講修了証明書
・出張命令
・研修会資料</t>
    <rPh sb="1" eb="3">
      <t>ケンシュウ</t>
    </rPh>
    <rPh sb="3" eb="5">
      <t>ケイカク</t>
    </rPh>
    <rPh sb="6" eb="8">
      <t>ジッシ</t>
    </rPh>
    <rPh sb="8" eb="10">
      <t>キロク</t>
    </rPh>
    <phoneticPr fontId="3"/>
  </si>
  <si>
    <t>・雇用の形態（常勤・非常勤）が分かる文書
・就業規則
・運営規程
・雇用契約書
・勤務表（原則として月ごと）</t>
    <rPh sb="1" eb="3">
      <t>コヨウ</t>
    </rPh>
    <rPh sb="4" eb="6">
      <t>ケイタイ</t>
    </rPh>
    <rPh sb="7" eb="9">
      <t>ジョウキン</t>
    </rPh>
    <rPh sb="10" eb="13">
      <t>ヒジョウキン</t>
    </rPh>
    <rPh sb="15" eb="16">
      <t>ワ</t>
    </rPh>
    <rPh sb="18" eb="20">
      <t>ブンショ</t>
    </rPh>
    <phoneticPr fontId="5"/>
  </si>
  <si>
    <t>・委託事業者の業務の実施状況の確認記録
・業務委託契約書</t>
    <rPh sb="1" eb="3">
      <t>イタク</t>
    </rPh>
    <rPh sb="3" eb="5">
      <t>ジギョウ</t>
    </rPh>
    <rPh sb="5" eb="6">
      <t>シャ</t>
    </rPh>
    <rPh sb="7" eb="9">
      <t>ギョウム</t>
    </rPh>
    <rPh sb="10" eb="12">
      <t>ジッシ</t>
    </rPh>
    <rPh sb="12" eb="14">
      <t>ジョウキョウ</t>
    </rPh>
    <rPh sb="15" eb="17">
      <t>カクニン</t>
    </rPh>
    <rPh sb="17" eb="19">
      <t>キロク</t>
    </rPh>
    <phoneticPr fontId="5"/>
  </si>
  <si>
    <t>・研修及び訓練計画、実施記録</t>
    <rPh sb="1" eb="3">
      <t>ケンシュウ</t>
    </rPh>
    <rPh sb="3" eb="4">
      <t>オヨ</t>
    </rPh>
    <rPh sb="5" eb="7">
      <t>クンレン</t>
    </rPh>
    <rPh sb="7" eb="9">
      <t>ケイカク</t>
    </rPh>
    <rPh sb="10" eb="12">
      <t>ジッシ</t>
    </rPh>
    <rPh sb="12" eb="14">
      <t>キロク</t>
    </rPh>
    <phoneticPr fontId="3"/>
  </si>
  <si>
    <t>・非常災害時対応マニュアル（対応計画）
・運営規程
・避難・救出等訓練の記録
・通報、連絡体制
・消防署への届出
・消防用設備点検の記録</t>
    <rPh sb="30" eb="32">
      <t>キュウシュツ</t>
    </rPh>
    <rPh sb="32" eb="33">
      <t>トウ</t>
    </rPh>
    <rPh sb="49" eb="52">
      <t>ショウボウショ</t>
    </rPh>
    <rPh sb="54" eb="56">
      <t>トドケデ</t>
    </rPh>
    <phoneticPr fontId="3"/>
  </si>
  <si>
    <t>（2）感染症及び食中毒の予防及びまん延の防止のための対策を講じているか</t>
    <rPh sb="6" eb="7">
      <t>オヨ</t>
    </rPh>
    <phoneticPr fontId="3"/>
  </si>
  <si>
    <t>（3）感染症及び食中毒の予防及びまん延の防止のための対策を検討する委員会を６か月に１回開催しているか</t>
    <rPh sb="29" eb="31">
      <t>ケントウ</t>
    </rPh>
    <rPh sb="33" eb="36">
      <t>イインカイ</t>
    </rPh>
    <rPh sb="39" eb="40">
      <t>ゲツ</t>
    </rPh>
    <rPh sb="42" eb="43">
      <t>カイ</t>
    </rPh>
    <rPh sb="43" eb="45">
      <t>カイサイ</t>
    </rPh>
    <phoneticPr fontId="3"/>
  </si>
  <si>
    <t>・感染症及び食中毒の予防及びまん延防止のための対策を検討する委員会名簿、委員会の記録</t>
    <rPh sb="4" eb="5">
      <t>オヨ</t>
    </rPh>
    <rPh sb="6" eb="9">
      <t>ショクチュウドク</t>
    </rPh>
    <rPh sb="33" eb="35">
      <t>メイボ</t>
    </rPh>
    <rPh sb="36" eb="39">
      <t>イインカイ</t>
    </rPh>
    <rPh sb="40" eb="42">
      <t>キロク</t>
    </rPh>
    <phoneticPr fontId="3"/>
  </si>
  <si>
    <t>「感染症及び食中毒の予防及びまん延の防止のための指針」には、平常時の対策及び発生時の対応を規定する。
平常時の対策としては、事業所内の衛生管理（環境の整備等）、ケアにかかる感染対策（手洗い、標準的な予防策）等
発生時の対応としては、発生状況の把握、感染拡大の防止、医療機関や保健所、市町村における事業所関係課等の関係機関との連携、行政等への報告等が想定される。
また、発生時における事業所内の連絡体制や上記の関係機関への連絡体制を整備し、明記しておくことも必要である。</t>
    <phoneticPr fontId="3"/>
  </si>
  <si>
    <t>・感染症及び食中毒の予防及びまん延の防止のための研修の記録及び訓練の記録</t>
    <rPh sb="4" eb="5">
      <t>オヨ</t>
    </rPh>
    <rPh sb="6" eb="9">
      <t>ショクチュウドク</t>
    </rPh>
    <rPh sb="24" eb="26">
      <t>ケンシュウ</t>
    </rPh>
    <rPh sb="27" eb="29">
      <t>キロク</t>
    </rPh>
    <rPh sb="29" eb="30">
      <t>オヨ</t>
    </rPh>
    <rPh sb="31" eb="33">
      <t>クンレン</t>
    </rPh>
    <rPh sb="34" eb="36">
      <t>キロク</t>
    </rPh>
    <phoneticPr fontId="3"/>
  </si>
  <si>
    <t>・個人情報同意書
・従業者の秘密保持誓約書</t>
    <rPh sb="12" eb="13">
      <t>モノ</t>
    </rPh>
    <phoneticPr fontId="5"/>
  </si>
  <si>
    <t>・委員会の開催記録</t>
    <rPh sb="5" eb="7">
      <t>カイサイ</t>
    </rPh>
    <rPh sb="7" eb="9">
      <t>キロク</t>
    </rPh>
    <phoneticPr fontId="3"/>
  </si>
  <si>
    <t>②虐待の発生・再発防止の指針を整備していますか。</t>
    <rPh sb="4" eb="6">
      <t>ハッセイ</t>
    </rPh>
    <rPh sb="7" eb="9">
      <t>サイハツ</t>
    </rPh>
    <phoneticPr fontId="3"/>
  </si>
  <si>
    <t>①虐待の発生・再発防止のための対策を検討する委員会（テレビ電話装置等を活用して行うことができるものとする。）を定期的に開催するとともに、その結果について、従業者に周知徹底を図っていますか。</t>
    <rPh sb="4" eb="6">
      <t>ハッセイ</t>
    </rPh>
    <rPh sb="7" eb="9">
      <t>サイハツ</t>
    </rPh>
    <rPh sb="77" eb="80">
      <t>ジュウギョウシャ</t>
    </rPh>
    <phoneticPr fontId="3"/>
  </si>
  <si>
    <t>③従業者に対し、虐待の発生・再発防止の研修及び訓練を定期的に実施していますか。</t>
    <rPh sb="1" eb="4">
      <t>ジュウギョウシャ</t>
    </rPh>
    <rPh sb="11" eb="13">
      <t>ハッセイ</t>
    </rPh>
    <rPh sb="14" eb="16">
      <t>サイハツ</t>
    </rPh>
    <rPh sb="21" eb="22">
      <t>オヨ</t>
    </rPh>
    <rPh sb="23" eb="25">
      <t>クンレン</t>
    </rPh>
    <phoneticPr fontId="3"/>
  </si>
  <si>
    <t>・虐待の発生・再発防止の指針</t>
    <rPh sb="1" eb="3">
      <t>ギャクタイ</t>
    </rPh>
    <rPh sb="4" eb="6">
      <t>ハッセイ</t>
    </rPh>
    <rPh sb="7" eb="11">
      <t>サイハツボウシ</t>
    </rPh>
    <rPh sb="12" eb="14">
      <t>シシン</t>
    </rPh>
    <phoneticPr fontId="3"/>
  </si>
  <si>
    <t>・研修及び訓練計画、実施記録</t>
    <rPh sb="3" eb="4">
      <t>オヨ</t>
    </rPh>
    <rPh sb="5" eb="7">
      <t>クンレン</t>
    </rPh>
    <rPh sb="7" eb="9">
      <t>ケイカク</t>
    </rPh>
    <rPh sb="10" eb="12">
      <t>ジッシ</t>
    </rPh>
    <rPh sb="12" eb="14">
      <t>キロク</t>
    </rPh>
    <phoneticPr fontId="3"/>
  </si>
  <si>
    <t>・事故対応マニュアル
・市町村、家族、居宅介護支援事業者等への連絡記録
・事故対応記録
・再発防止策の検討の記録
・ヒヤリハットの記録</t>
    <rPh sb="31" eb="33">
      <t>レンラク</t>
    </rPh>
    <rPh sb="37" eb="39">
      <t>ジコ</t>
    </rPh>
    <rPh sb="39" eb="41">
      <t>タイオウ</t>
    </rPh>
    <rPh sb="41" eb="43">
      <t>キロク</t>
    </rPh>
    <phoneticPr fontId="5"/>
  </si>
  <si>
    <t>虐待の発生・再発防止のための対策を検討する委員会は、具体的には、次のような事項について検討することとする。
イ 虐待の発生・再発防止のための対策を検討する委員会その他施設内の組織に関すること
ロ 虐待の発生・再発防止の指針の整備に関すること
ハ 虐待の発生・再発防止の職員研修の内容に関すること
ニ 虐待等について、従業者が相談・報告できる体制整備に関すること
ホ 従業者が高齢者虐待を把握した場合に、市町村への通報が迅速かつ適切に行われるための方法に関すること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3"/>
  </si>
  <si>
    <t>「虐待の発生・再発防止の指針」には、次のような項目を盛り込むこととする。
イ 施設における虐待の防止に関する基本的考え方
ロ 虐待の発生・再発防止のための対策を検討する委員会その他施設内の組織に関する事項
ハ 虐待の発生・再発防止の職員研修に関する基本方針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入居者等に対する当該指針の閲覧に関する事項
リ その他虐待の防止の推進のために必要な事項</t>
    <phoneticPr fontId="3"/>
  </si>
  <si>
    <t>・担当者を設置したことが分かる文書</t>
    <rPh sb="1" eb="4">
      <t>タントウシャ</t>
    </rPh>
    <phoneticPr fontId="3"/>
  </si>
  <si>
    <t>・従業者の個別研修計画
・常勤換算方法により算出した前年度(３月を除く)の平均の記録
・事業所での情報伝達、技術指導等の会議記録
・従業者の健康診断実施記録
・勤務体制一覧表
・従業者の資格証写し</t>
    <rPh sb="1" eb="4">
      <t>ジュウギョウシャ</t>
    </rPh>
    <rPh sb="5" eb="7">
      <t>コベツ</t>
    </rPh>
    <rPh sb="7" eb="9">
      <t>ケンシュウ</t>
    </rPh>
    <rPh sb="9" eb="11">
      <t>ケイカク</t>
    </rPh>
    <rPh sb="44" eb="47">
      <t>ジギョウショ</t>
    </rPh>
    <rPh sb="49" eb="51">
      <t>ジョウホウ</t>
    </rPh>
    <rPh sb="51" eb="53">
      <t>デンタツ</t>
    </rPh>
    <rPh sb="54" eb="56">
      <t>ギジュツ</t>
    </rPh>
    <rPh sb="56" eb="59">
      <t>シドウトウ</t>
    </rPh>
    <rPh sb="60" eb="62">
      <t>カイギ</t>
    </rPh>
    <rPh sb="62" eb="64">
      <t>キロク</t>
    </rPh>
    <rPh sb="66" eb="69">
      <t>ジュウギョウシャ</t>
    </rPh>
    <rPh sb="70" eb="72">
      <t>ケンコウ</t>
    </rPh>
    <rPh sb="72" eb="74">
      <t>シンダン</t>
    </rPh>
    <rPh sb="74" eb="76">
      <t>ジッシ</t>
    </rPh>
    <rPh sb="76" eb="78">
      <t>キロク</t>
    </rPh>
    <rPh sb="80" eb="82">
      <t>キンム</t>
    </rPh>
    <rPh sb="82" eb="84">
      <t>タイセイ</t>
    </rPh>
    <rPh sb="84" eb="86">
      <t>イチラン</t>
    </rPh>
    <rPh sb="86" eb="87">
      <t>ヒョウ</t>
    </rPh>
    <rPh sb="89" eb="92">
      <t>ジュウギョウシャ</t>
    </rPh>
    <rPh sb="93" eb="95">
      <t>シカク</t>
    </rPh>
    <rPh sb="95" eb="96">
      <t>ショウ</t>
    </rPh>
    <rPh sb="96" eb="97">
      <t>ウツ</t>
    </rPh>
    <phoneticPr fontId="5"/>
  </si>
  <si>
    <t>職員教育を組織的に徹底させていくためには、当該指定特定施設入居者生活介護事業者が指針に基づいた研修プログラムを作成し、定期的な研修（年２回以上）を実施するとともに、新規採用時には必ず虐待の発生・再発防止の研修を実施することが重要である。</t>
    <phoneticPr fontId="3"/>
  </si>
  <si>
    <t>指定特定施設における虐待を防止するための体制として、①から③までに掲げる措置を適切に実施するため、専任の担当者を置くことが必要である。当該担当者としては、虐待の発生・再発防止のための対策を検討する委員会の責任者と同一の従業者が務めることが望ましい。</t>
    <rPh sb="100" eb="101">
      <t>カイ</t>
    </rPh>
    <phoneticPr fontId="3"/>
  </si>
  <si>
    <t>上記に掲げる事業の運営についての重要事項に関する規程を定めていますか。
※緊急やむを得ない場合に身体的拘束等を行う際の手続についても定めておくことが望ましい。</t>
    <rPh sb="0" eb="2">
      <t>ジョウキ</t>
    </rPh>
    <rPh sb="3" eb="4">
      <t>カカ</t>
    </rPh>
    <rPh sb="6" eb="8">
      <t>ジギョウ</t>
    </rPh>
    <rPh sb="9" eb="11">
      <t>ウンエイ</t>
    </rPh>
    <rPh sb="16" eb="18">
      <t>ジュウヨウ</t>
    </rPh>
    <rPh sb="18" eb="20">
      <t>ジコウ</t>
    </rPh>
    <rPh sb="21" eb="22">
      <t>カン</t>
    </rPh>
    <rPh sb="24" eb="26">
      <t>キテイ</t>
    </rPh>
    <rPh sb="27" eb="28">
      <t>サダ</t>
    </rPh>
    <rPh sb="54" eb="55">
      <t>トウ</t>
    </rPh>
    <phoneticPr fontId="5"/>
  </si>
  <si>
    <t>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職員教育を組織的に浸透させていくためには、当該事業所が定期的な教育（年２回以上）を開催するとともに、新規採用時には感染症及び食中毒の予防及びまん延の防止のための研修を実施すること。
また、平時から、実際に感染症及び食中毒が発生した場合を想定し、発生時の対応について、訓練（シミュレーション）を定期的（年２回以上）に行うことが必要である。
訓練においては、感染症及び食中毒発生時において迅速に行動できるよう、発生時の対応を定めた指針及び研修内容に基づき、事業所内の役割分担の確認や、感染対策をした上でのケアの演習などを実施するものとする。</t>
    <rPh sb="186" eb="187">
      <t>オヨ</t>
    </rPh>
    <rPh sb="188" eb="191">
      <t>ショクチュウドク</t>
    </rPh>
    <rPh sb="261" eb="262">
      <t>オヨ</t>
    </rPh>
    <rPh sb="263" eb="266">
      <t>ショクチュウドク</t>
    </rPh>
    <phoneticPr fontId="3"/>
  </si>
  <si>
    <t>・感染症及び食中毒の予防及びまん延の防止のための指針</t>
    <phoneticPr fontId="3"/>
  </si>
  <si>
    <t>解釈通知
3(13)①</t>
    <phoneticPr fontId="3"/>
  </si>
  <si>
    <t>解釈通知
第3の六の3(7)①</t>
    <rPh sb="0" eb="2">
      <t>カイシャク</t>
    </rPh>
    <rPh sb="2" eb="4">
      <t>ツウチ</t>
    </rPh>
    <rPh sb="5" eb="6">
      <t>ダイ</t>
    </rPh>
    <rPh sb="8" eb="9">
      <t>ロク</t>
    </rPh>
    <phoneticPr fontId="3"/>
  </si>
  <si>
    <t>解釈通知
第3の一の3(28)②</t>
    <rPh sb="0" eb="2">
      <t>カイシャク</t>
    </rPh>
    <rPh sb="2" eb="4">
      <t>ツウチ</t>
    </rPh>
    <rPh sb="5" eb="6">
      <t>ダイ</t>
    </rPh>
    <rPh sb="8" eb="9">
      <t>イチ</t>
    </rPh>
    <phoneticPr fontId="5"/>
  </si>
  <si>
    <t>解釈通知
第3の一の3（30）③</t>
    <rPh sb="0" eb="2">
      <t>カイシャク</t>
    </rPh>
    <rPh sb="2" eb="4">
      <t>ツウチ</t>
    </rPh>
    <rPh sb="5" eb="6">
      <t>ダイ</t>
    </rPh>
    <rPh sb="8" eb="9">
      <t>イチ</t>
    </rPh>
    <phoneticPr fontId="5"/>
  </si>
  <si>
    <t>特別事情届出書</t>
    <phoneticPr fontId="3"/>
  </si>
  <si>
    <t>事業の継続を図るため、賃金水準引き下げた上で賃金改善を行う場合は、特別事情届出書により、市長に届け出ていますか。
年度を超えて介護職員の賃金水準を引き下げることとなった場合は、次年度の加算を取得するために必要な届出を行う際に、特別事情届出書を再度提出していますか。</t>
    <phoneticPr fontId="3"/>
  </si>
  <si>
    <t>入居継続支援加算</t>
    <rPh sb="0" eb="2">
      <t>ニュウキョ</t>
    </rPh>
    <rPh sb="2" eb="4">
      <t>ケイゾク</t>
    </rPh>
    <rPh sb="4" eb="6">
      <t>シエン</t>
    </rPh>
    <rPh sb="6" eb="8">
      <t>カサン</t>
    </rPh>
    <phoneticPr fontId="5"/>
  </si>
  <si>
    <t>生活機能向上連携加算</t>
    <rPh sb="0" eb="2">
      <t>セイカツ</t>
    </rPh>
    <rPh sb="2" eb="4">
      <t>キノウ</t>
    </rPh>
    <rPh sb="4" eb="6">
      <t>コウジョウ</t>
    </rPh>
    <rPh sb="6" eb="8">
      <t>レンケイ</t>
    </rPh>
    <rPh sb="8" eb="10">
      <t>カサン</t>
    </rPh>
    <phoneticPr fontId="5"/>
  </si>
  <si>
    <t>個別機能訓練加算</t>
    <rPh sb="0" eb="2">
      <t>コベツ</t>
    </rPh>
    <rPh sb="2" eb="4">
      <t>キノウ</t>
    </rPh>
    <rPh sb="4" eb="6">
      <t>クンレン</t>
    </rPh>
    <rPh sb="6" eb="8">
      <t>カサン</t>
    </rPh>
    <phoneticPr fontId="5"/>
  </si>
  <si>
    <t>ADL維持等加算</t>
    <rPh sb="3" eb="5">
      <t>イジ</t>
    </rPh>
    <rPh sb="5" eb="6">
      <t>トウ</t>
    </rPh>
    <rPh sb="6" eb="8">
      <t>カサン</t>
    </rPh>
    <phoneticPr fontId="3"/>
  </si>
  <si>
    <t>口腔・栄養スクリーニング加算</t>
    <rPh sb="0" eb="2">
      <t>コウクウ</t>
    </rPh>
    <rPh sb="3" eb="5">
      <t>エイヨウ</t>
    </rPh>
    <rPh sb="12" eb="14">
      <t>カサン</t>
    </rPh>
    <phoneticPr fontId="5"/>
  </si>
  <si>
    <t>科学的介護推進体制加算</t>
    <rPh sb="0" eb="2">
      <t>カガク</t>
    </rPh>
    <rPh sb="2" eb="3">
      <t>テキ</t>
    </rPh>
    <rPh sb="3" eb="5">
      <t>カイゴ</t>
    </rPh>
    <rPh sb="5" eb="7">
      <t>スイシン</t>
    </rPh>
    <rPh sb="7" eb="9">
      <t>タイセイ</t>
    </rPh>
    <rPh sb="9" eb="11">
      <t>カサン</t>
    </rPh>
    <phoneticPr fontId="3"/>
  </si>
  <si>
    <t>看取り介護加算(Ⅰ)</t>
    <rPh sb="0" eb="2">
      <t>ミト</t>
    </rPh>
    <rPh sb="3" eb="5">
      <t>カイゴ</t>
    </rPh>
    <rPh sb="5" eb="7">
      <t>カサン</t>
    </rPh>
    <phoneticPr fontId="5"/>
  </si>
  <si>
    <t>看取り介護加算(Ⅱ)</t>
    <phoneticPr fontId="3"/>
  </si>
  <si>
    <t>サービス提供体制強化加算</t>
    <rPh sb="4" eb="6">
      <t>テイキョウ</t>
    </rPh>
    <rPh sb="6" eb="8">
      <t>タイセイ</t>
    </rPh>
    <rPh sb="8" eb="10">
      <t>キョウカ</t>
    </rPh>
    <rPh sb="10" eb="12">
      <t>カサン</t>
    </rPh>
    <phoneticPr fontId="5"/>
  </si>
  <si>
    <t>科学的介護推進体制加算</t>
    <phoneticPr fontId="3"/>
  </si>
  <si>
    <t>夜間看護体制（Ⅰ）</t>
    <rPh sb="2" eb="4">
      <t>カンゴ</t>
    </rPh>
    <phoneticPr fontId="3"/>
  </si>
  <si>
    <t>夜間看護体制（Ⅱ）</t>
    <rPh sb="0" eb="2">
      <t>ヤカン</t>
    </rPh>
    <rPh sb="2" eb="4">
      <t>カンゴ</t>
    </rPh>
    <rPh sb="4" eb="6">
      <t>タイセイ</t>
    </rPh>
    <phoneticPr fontId="3"/>
  </si>
  <si>
    <t>□</t>
    <phoneticPr fontId="3"/>
  </si>
  <si>
    <t>入居継続支援加算(Ⅰ)</t>
    <phoneticPr fontId="3"/>
  </si>
  <si>
    <t>入居継続支援加算(Ⅱ)</t>
    <phoneticPr fontId="3"/>
  </si>
  <si>
    <t>次の（1）又は（2）のいずれかに適合し、かつ、（3）及び（4）のいずれにも適合すること。</t>
    <rPh sb="0" eb="1">
      <t>ツギ</t>
    </rPh>
    <rPh sb="5" eb="6">
      <t>マタ</t>
    </rPh>
    <rPh sb="16" eb="18">
      <t>テキゴウ</t>
    </rPh>
    <rPh sb="26" eb="27">
      <t>オヨ</t>
    </rPh>
    <rPh sb="37" eb="39">
      <t>テキゴウ</t>
    </rPh>
    <phoneticPr fontId="3"/>
  </si>
  <si>
    <t>（2）社会福祉士及び介護福祉士法施行規則第1条各号に掲げる行為（※１）を必要とする者及び次のいずれかに該当する状態（※２）の者の占める割合が入居者の100分の5以上100分の15未満であり、かつ、常勤の看護師を１名以上配置し、看護に係る責任者を定めていること。</t>
    <rPh sb="42" eb="43">
      <t>オヨ</t>
    </rPh>
    <rPh sb="44" eb="45">
      <t>ツギ</t>
    </rPh>
    <rPh sb="51" eb="53">
      <t>ガイトウ</t>
    </rPh>
    <rPh sb="55" eb="57">
      <t>ジョウタイ</t>
    </rPh>
    <rPh sb="62" eb="63">
      <t>モノ</t>
    </rPh>
    <rPh sb="70" eb="73">
      <t>ニュウキョシャ</t>
    </rPh>
    <rPh sb="85" eb="86">
      <t>ブン</t>
    </rPh>
    <rPh sb="89" eb="91">
      <t>ミマン</t>
    </rPh>
    <rPh sb="98" eb="100">
      <t>ジョウキン</t>
    </rPh>
    <rPh sb="101" eb="104">
      <t>カンゴシ</t>
    </rPh>
    <rPh sb="106" eb="111">
      <t>メイイジョウハイチ</t>
    </rPh>
    <rPh sb="113" eb="115">
      <t>カンゴ</t>
    </rPh>
    <rPh sb="116" eb="117">
      <t>カカ</t>
    </rPh>
    <rPh sb="118" eb="121">
      <t>セキニンシャ</t>
    </rPh>
    <rPh sb="122" eb="123">
      <t>サダ</t>
    </rPh>
    <phoneticPr fontId="3"/>
  </si>
  <si>
    <t>利用者の病状の急変等に備えるため、あらかじめ、協力医療機関を定めていますか。</t>
    <phoneticPr fontId="3"/>
  </si>
  <si>
    <t>協力医療機関等</t>
    <phoneticPr fontId="3"/>
  </si>
  <si>
    <t>協力医療機関を定めるに当たっては、次に掲げる要件を満たす協力医療機関を定めるように努めていますか。</t>
    <phoneticPr fontId="3"/>
  </si>
  <si>
    <t>一年に一回以上、協力医療機関との間で、利用者の病状が急変した場合等の対応を確認するとともに、協力医療機関の名称等を、市長に届けていますか。</t>
    <rPh sb="58" eb="60">
      <t>シチョウ</t>
    </rPh>
    <rPh sb="61" eb="62">
      <t>トド</t>
    </rPh>
    <phoneticPr fontId="3"/>
  </si>
  <si>
    <t>感染症の予防及び感染症の患者に対する医療に関する法律（平成十年法律第百十四号）第六条第十七項に規定する第二種協定指定医療機関（以下「第二種協定指定医療機関」という。）との間で、新興感染症（同条第七項に規定する新型インフルエンザ等感染症、同条第八項に規定する指定感染症又は同条第九項に規定する新感染症をいう。以下同じ。）の発生時等の対応を取り決めるように努めていますか。</t>
    <rPh sb="63" eb="65">
      <t>イカ</t>
    </rPh>
    <rPh sb="153" eb="155">
      <t>イカ</t>
    </rPh>
    <phoneticPr fontId="3"/>
  </si>
  <si>
    <t>協力医療機関が第二種協定指定医療機関である場合においては、当該第二種協定指定医療機関との間で、新興感染症の発生時等の対応について協議を行っていますか。</t>
    <rPh sb="67" eb="68">
      <t>オコナ</t>
    </rPh>
    <phoneticPr fontId="3"/>
  </si>
  <si>
    <t>利用者が協力医療機関その他の医療機関に入院した後に、当該利用者の病状が軽快し、退院が可能となった場合においては、再び施設に速やかに入居させることができるように努めていますか。</t>
    <phoneticPr fontId="3"/>
  </si>
  <si>
    <t>基準第191条第2項
予防基準第242条第2項</t>
    <phoneticPr fontId="3"/>
  </si>
  <si>
    <t>基準第191条第3項
予防基準第242条第3項</t>
    <phoneticPr fontId="3"/>
  </si>
  <si>
    <t>基準第191条第4項
予防基準第242条第4項</t>
    <rPh sb="9" eb="10">
      <t>コウ</t>
    </rPh>
    <phoneticPr fontId="3"/>
  </si>
  <si>
    <t>基準第191条第5項
予防基準第242条第5項</t>
    <rPh sb="9" eb="10">
      <t>コウ</t>
    </rPh>
    <phoneticPr fontId="3"/>
  </si>
  <si>
    <t>基準第191条第6項
予防基準第242条第6項</t>
    <rPh sb="9" eb="10">
      <t>コウ</t>
    </rPh>
    <phoneticPr fontId="3"/>
  </si>
  <si>
    <t>※次に掲げる要件のいずれにも適合する場合は、上記「１」とあるのは、「0.9」とする。</t>
    <rPh sb="22" eb="24">
      <t>ジョウキ</t>
    </rPh>
    <phoneticPr fontId="3"/>
  </si>
  <si>
    <t>基準
第175条第9項第1項
予防基準
第231条第9項第1項</t>
    <rPh sb="11" eb="12">
      <t>ダイ</t>
    </rPh>
    <rPh sb="13" eb="14">
      <t>コウ</t>
    </rPh>
    <rPh sb="28" eb="29">
      <t>ダイ</t>
    </rPh>
    <rPh sb="30" eb="31">
      <t>コウ</t>
    </rPh>
    <phoneticPr fontId="3"/>
  </si>
  <si>
    <t>口腔衛生の管理</t>
    <rPh sb="0" eb="1">
      <t>クチ</t>
    </rPh>
    <phoneticPr fontId="3"/>
  </si>
  <si>
    <t>基準第185条の2第1項
予防基準第238条の2
第1項</t>
    <phoneticPr fontId="3"/>
  </si>
  <si>
    <t>協力医療機関連携加算</t>
    <rPh sb="0" eb="2">
      <t>キョウリョク</t>
    </rPh>
    <rPh sb="2" eb="4">
      <t>イリョウ</t>
    </rPh>
    <rPh sb="4" eb="6">
      <t>キカン</t>
    </rPh>
    <rPh sb="6" eb="8">
      <t>レンケイ</t>
    </rPh>
    <rPh sb="8" eb="10">
      <t>カサン</t>
    </rPh>
    <phoneticPr fontId="3"/>
  </si>
  <si>
    <t>協力医療機関（基準第191条第１項（基準第192条の12において準用する場合を含む。）に規定する協力医療機関をいう。）との間で、利用者の同意を得て、当該利用者の病歴等の情報を共有する会議を定期的に開催している場合は、協力医療機関連携加算として、次に掲げる区分に応じ、１月につき次に掲げる単位数を所定単位数に加算する。
⑴ 当該協力医療機関が、基準第191条第２項各号に掲げる要件を満たしている場合 100単位
⑵ ⑴以外の場合 40単位</t>
    <phoneticPr fontId="3"/>
  </si>
  <si>
    <t>退居時情報提供加算</t>
    <phoneticPr fontId="3"/>
  </si>
  <si>
    <t>算定基準
別表10ホ注</t>
    <phoneticPr fontId="3"/>
  </si>
  <si>
    <t>高齢者施設等感染対策向上加算</t>
    <phoneticPr fontId="3"/>
  </si>
  <si>
    <t>新興感染症等施設療養費</t>
    <phoneticPr fontId="3"/>
  </si>
  <si>
    <t>生産性向上推進体制加算</t>
    <phoneticPr fontId="3"/>
  </si>
  <si>
    <t>算定基準
別表10チ注</t>
    <phoneticPr fontId="3"/>
  </si>
  <si>
    <t>別に厚生労働大臣が定める基準に適合しているものとして、電子情報処理組織を使用する方法により、市長に対し、老健局長が定める様式による届出を行った指定特定施設が、利用者に対してサービスを行った場合は、当該基準に掲げる区分に従い、１月につき次に掲げる単位数を所定単位数を加算していますか。
⑴ 高齢者施設等感染対策向上加算(Ⅰ) 10単位
⑵ 高齢者施設等感染対策向上加算(Ⅱ) ５単位</t>
    <rPh sb="46" eb="48">
      <t>シチョウ</t>
    </rPh>
    <phoneticPr fontId="3"/>
  </si>
  <si>
    <t>利用者が退居し、医療機関に入院する場合において、当該医療機関に対して、当該利用者の同意を得て、当該利用者の心身の状況、生活歴等の情報を提供した上で、当該利用者の紹介を行った場合に、利用者１人につき１回に限り、次に掲げる所定の単位数を加算していますか。
退居時情報提供加算 250単位</t>
    <rPh sb="104" eb="105">
      <t>ツギ</t>
    </rPh>
    <rPh sb="106" eb="107">
      <t>カカ</t>
    </rPh>
    <rPh sb="109" eb="111">
      <t>ショテイ</t>
    </rPh>
    <rPh sb="112" eb="114">
      <t>タンイ</t>
    </rPh>
    <rPh sb="114" eb="115">
      <t>スウ</t>
    </rPh>
    <rPh sb="116" eb="118">
      <t>カサン</t>
    </rPh>
    <phoneticPr fontId="3"/>
  </si>
  <si>
    <t>指定特定施設が、利用者が別に厚生労働大臣が定める感染症に感染した場合に相談対応、診療、入院調整等を行う医療機関を確保し、かつ、当該感染症に感染した利用者に対し、適切な感染対策を行った上で、サービスを行った場合に、１月に１回、連続する５日を限度として、次に掲げる所定単位数を加算していますか。
新興感染症等施設療養費（１日につき） 240単位</t>
    <rPh sb="125" eb="126">
      <t>ツギ</t>
    </rPh>
    <rPh sb="127" eb="128">
      <t>カカ</t>
    </rPh>
    <rPh sb="130" eb="135">
      <t>ショテイタンイスウ</t>
    </rPh>
    <rPh sb="136" eb="138">
      <t>カサン</t>
    </rPh>
    <phoneticPr fontId="3"/>
  </si>
  <si>
    <t>別に厚生労働大臣が定める基準に適合しているものとして、電子情報処理組織を使用する方法により、市長に対し、老健局長が定める様式による届出を行った指定特定施設において、利用者に対してサービスを行った場合は、当該基準に掲げる区分に従い、１月につき次に掲げる所定単位数を加算していますか。ただし、次に掲げるいずれかの加算を算定している場合においては、次に掲げるその他の加算は算定しない。
⑴ 生産性向上推進体制加算(Ⅰ) 100単位
⑵ 生産性向上推進体制加算(Ⅱ)  10単位</t>
    <rPh sb="46" eb="48">
      <t>シチョウ</t>
    </rPh>
    <phoneticPr fontId="3"/>
  </si>
  <si>
    <t>算定基準
別表10リ注</t>
    <phoneticPr fontId="3"/>
  </si>
  <si>
    <t>算定基準
別表10ヌ注</t>
    <phoneticPr fontId="3"/>
  </si>
  <si>
    <t>高齢者施設等感染対策向上加算 (Ⅱ)</t>
    <phoneticPr fontId="3"/>
  </si>
  <si>
    <t>感染症法第６条第17 項に規定する第二種協定指定医療機関との間で、新興感染症の発生時等の対応を行う体制を確保していること。</t>
    <phoneticPr fontId="3"/>
  </si>
  <si>
    <t>協力医療機関等との間で新興感染症以外の一般的な感染症の発生時等の対応を取り決めるとともに、感染症の発生時等に協力医療機関等と連携し適切に対応していること。</t>
    <phoneticPr fontId="3"/>
  </si>
  <si>
    <t>診療報酬における感染対策向上加算又は外来感染対策向上加算に係る届出を行った医療機関又は地域の医師会が定期的に行う院内感染対策に関する研修又は訓練に１年に１回以上参加していること。</t>
    <phoneticPr fontId="3"/>
  </si>
  <si>
    <t>□</t>
    <phoneticPr fontId="3"/>
  </si>
  <si>
    <t>診療報酬における感染対策向上加算に係る届出を行った医療機関から、３年に１回以上施設内で感染者が発生した場合の感染制御等
に係る実地指導を受けていること。</t>
    <phoneticPr fontId="3"/>
  </si>
  <si>
    <t>高齢者施設等感染対策向上加算 (Ⅰ)
※いずれにも適合すること</t>
    <phoneticPr fontId="3"/>
  </si>
  <si>
    <t>生産性向上推進体制加算（Ⅰ）</t>
    <phoneticPr fontId="3"/>
  </si>
  <si>
    <t>生産性向上推進体制加算（Ⅱ）</t>
    <phoneticPr fontId="3"/>
  </si>
  <si>
    <t>高齢者虐待防止措置未実施減算</t>
    <phoneticPr fontId="3"/>
  </si>
  <si>
    <t>事業所において高齢者虐待が発生した場合ではなく、次の措置を講じていない場合に、利用者全員について所定単位数から減算していますか。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24" eb="25">
      <t>ツギ</t>
    </rPh>
    <rPh sb="204" eb="206">
      <t>シチョウ</t>
    </rPh>
    <rPh sb="239" eb="241">
      <t>シチョウ</t>
    </rPh>
    <phoneticPr fontId="3"/>
  </si>
  <si>
    <t>・委員会の開催記録
・虐待の発生・再発防止の指針
・研修及び訓練計画、実施記録
・担当者を設置したことが分かる文書</t>
    <phoneticPr fontId="3"/>
  </si>
  <si>
    <t>業務継続計画未策定減算</t>
    <phoneticPr fontId="3"/>
  </si>
  <si>
    <t>・業務継続計画</t>
    <rPh sb="1" eb="3">
      <t>ギョウム</t>
    </rPh>
    <rPh sb="3" eb="5">
      <t>ケイゾク</t>
    </rPh>
    <rPh sb="5" eb="7">
      <t>ケイカク</t>
    </rPh>
    <phoneticPr fontId="3"/>
  </si>
  <si>
    <t>算定基準
別表10注5</t>
    <phoneticPr fontId="3"/>
  </si>
  <si>
    <t>算定基準
別表10注6</t>
    <phoneticPr fontId="3"/>
  </si>
  <si>
    <t>入居継続支援加算(Ⅰ)</t>
    <phoneticPr fontId="3"/>
  </si>
  <si>
    <t>介護職員等処遇改善加算
（以下「新加算」という。）</t>
    <rPh sb="0" eb="2">
      <t>カイゴ</t>
    </rPh>
    <rPh sb="2" eb="4">
      <t>ショクイン</t>
    </rPh>
    <rPh sb="4" eb="5">
      <t>トウ</t>
    </rPh>
    <rPh sb="5" eb="7">
      <t>ショグウ</t>
    </rPh>
    <rPh sb="7" eb="9">
      <t>カイゼン</t>
    </rPh>
    <rPh sb="9" eb="11">
      <t>カサン</t>
    </rPh>
    <rPh sb="13" eb="15">
      <t>イカ</t>
    </rPh>
    <rPh sb="16" eb="19">
      <t>シンカサン</t>
    </rPh>
    <phoneticPr fontId="5"/>
  </si>
  <si>
    <t>・介護職員等処遇改善計
  画書
・周知状況が確認できる
　書類</t>
    <rPh sb="1" eb="3">
      <t>カイゴ</t>
    </rPh>
    <rPh sb="3" eb="5">
      <t>ショクイン</t>
    </rPh>
    <rPh sb="5" eb="6">
      <t>トウ</t>
    </rPh>
    <rPh sb="6" eb="8">
      <t>ショグウ</t>
    </rPh>
    <rPh sb="8" eb="10">
      <t>カイゼン</t>
    </rPh>
    <rPh sb="10" eb="11">
      <t>ケイ</t>
    </rPh>
    <rPh sb="14" eb="15">
      <t>ガ</t>
    </rPh>
    <rPh sb="15" eb="16">
      <t>ショ</t>
    </rPh>
    <rPh sb="18" eb="20">
      <t>シュウチ</t>
    </rPh>
    <rPh sb="20" eb="22">
      <t>ジョウキョウ</t>
    </rPh>
    <rPh sb="23" eb="25">
      <t>カクニン</t>
    </rPh>
    <rPh sb="30" eb="32">
      <t>ショルイ</t>
    </rPh>
    <phoneticPr fontId="5"/>
  </si>
  <si>
    <t>介護職員等処遇改善計画書に基づき、賃金改善を行っていますか。</t>
    <rPh sb="0" eb="2">
      <t>カイゴ</t>
    </rPh>
    <rPh sb="2" eb="4">
      <t>ショクイン</t>
    </rPh>
    <rPh sb="4" eb="5">
      <t>トウ</t>
    </rPh>
    <rPh sb="5" eb="7">
      <t>ショグウ</t>
    </rPh>
    <rPh sb="7" eb="9">
      <t>カイゼン</t>
    </rPh>
    <rPh sb="9" eb="12">
      <t>ケイカクショ</t>
    </rPh>
    <rPh sb="13" eb="14">
      <t>モト</t>
    </rPh>
    <rPh sb="17" eb="19">
      <t>チンギン</t>
    </rPh>
    <rPh sb="19" eb="21">
      <t>カイゼン</t>
    </rPh>
    <rPh sb="22" eb="23">
      <t>オコナ</t>
    </rPh>
    <phoneticPr fontId="5"/>
  </si>
  <si>
    <t>月額賃金改善要件Ⅰ（月給による賃金改善）</t>
    <rPh sb="0" eb="2">
      <t>ゲツガク</t>
    </rPh>
    <rPh sb="2" eb="4">
      <t>チンギン</t>
    </rPh>
    <rPh sb="4" eb="8">
      <t>カイゼンヨウケン</t>
    </rPh>
    <rPh sb="10" eb="12">
      <t>ゲッキュウ</t>
    </rPh>
    <rPh sb="15" eb="19">
      <t>チンギンカイゼン</t>
    </rPh>
    <phoneticPr fontId="5"/>
  </si>
  <si>
    <t>新加算Ⅳ相当の加算額の２分の１以上を、月給（基本給又は決まって毎月支払われる手当）の改善に充てていますか。</t>
    <rPh sb="0" eb="1">
      <t>シン</t>
    </rPh>
    <rPh sb="1" eb="3">
      <t>カサン</t>
    </rPh>
    <rPh sb="4" eb="6">
      <t>ソウトウ</t>
    </rPh>
    <rPh sb="7" eb="10">
      <t>カサンガク</t>
    </rPh>
    <rPh sb="12" eb="13">
      <t>ブン</t>
    </rPh>
    <rPh sb="15" eb="17">
      <t>イジョウ</t>
    </rPh>
    <rPh sb="19" eb="21">
      <t>ゲッキュウ</t>
    </rPh>
    <rPh sb="22" eb="25">
      <t>キホンキュウ</t>
    </rPh>
    <rPh sb="25" eb="26">
      <t>マタ</t>
    </rPh>
    <rPh sb="27" eb="28">
      <t>キ</t>
    </rPh>
    <rPh sb="31" eb="35">
      <t>マイツキシハラ</t>
    </rPh>
    <rPh sb="38" eb="40">
      <t>テアテ</t>
    </rPh>
    <rPh sb="42" eb="44">
      <t>カイゼン</t>
    </rPh>
    <rPh sb="45" eb="46">
      <t>ア</t>
    </rPh>
    <phoneticPr fontId="3"/>
  </si>
  <si>
    <t>・賃金台帳</t>
  </si>
  <si>
    <t>月額賃金改善要件Ⅱ（旧ベースアップ等加算相当の賃金改善）</t>
    <rPh sb="0" eb="2">
      <t>ゲツガク</t>
    </rPh>
    <rPh sb="2" eb="4">
      <t>チンギン</t>
    </rPh>
    <rPh sb="4" eb="8">
      <t>カイゼンヨウケン</t>
    </rPh>
    <rPh sb="10" eb="11">
      <t>キュウ</t>
    </rPh>
    <rPh sb="17" eb="18">
      <t>トウ</t>
    </rPh>
    <rPh sb="18" eb="20">
      <t>カサン</t>
    </rPh>
    <rPh sb="20" eb="22">
      <t>ソウトウ</t>
    </rPh>
    <rPh sb="23" eb="27">
      <t>チンギンカイゼン</t>
    </rPh>
    <phoneticPr fontId="5"/>
  </si>
  <si>
    <t>【令和６年５月３１日時点で現に旧処遇改善加算を算定しており、かつ、旧ベースアップ等加算を算定していない事業所が、令和８年３月３１日までの間において、新規に新加算ⅠからⅣまでのいずれかを算定し、旧ベースアップ等加算相当の加算額が新たに増加する場合】
新たに増えた加算額の３分の２以上、基本給・毎月の手当の新たな引上げを行っていますか。</t>
    <rPh sb="1" eb="3">
      <t>レイワ</t>
    </rPh>
    <rPh sb="4" eb="5">
      <t>ネン</t>
    </rPh>
    <rPh sb="6" eb="7">
      <t>ガツ</t>
    </rPh>
    <rPh sb="9" eb="10">
      <t>ニチ</t>
    </rPh>
    <rPh sb="10" eb="12">
      <t>ジテン</t>
    </rPh>
    <rPh sb="13" eb="14">
      <t>ゲン</t>
    </rPh>
    <rPh sb="15" eb="16">
      <t>キュウ</t>
    </rPh>
    <rPh sb="16" eb="22">
      <t>ショグウカイゼンカサン</t>
    </rPh>
    <rPh sb="23" eb="25">
      <t>サンテイ</t>
    </rPh>
    <rPh sb="33" eb="34">
      <t>キュウ</t>
    </rPh>
    <rPh sb="40" eb="41">
      <t>トウ</t>
    </rPh>
    <rPh sb="41" eb="43">
      <t>カサン</t>
    </rPh>
    <rPh sb="44" eb="46">
      <t>サンテイ</t>
    </rPh>
    <rPh sb="51" eb="54">
      <t>ジギョウショ</t>
    </rPh>
    <rPh sb="56" eb="58">
      <t>レイワ</t>
    </rPh>
    <rPh sb="59" eb="60">
      <t>ネン</t>
    </rPh>
    <rPh sb="61" eb="62">
      <t>ガツ</t>
    </rPh>
    <rPh sb="64" eb="65">
      <t>ニチ</t>
    </rPh>
    <rPh sb="68" eb="69">
      <t>アイダ</t>
    </rPh>
    <rPh sb="74" eb="76">
      <t>シンキ</t>
    </rPh>
    <rPh sb="77" eb="78">
      <t>シン</t>
    </rPh>
    <rPh sb="92" eb="94">
      <t>サンテイ</t>
    </rPh>
    <rPh sb="124" eb="125">
      <t>アラ</t>
    </rPh>
    <rPh sb="127" eb="128">
      <t>フ</t>
    </rPh>
    <rPh sb="130" eb="133">
      <t>カサンガク</t>
    </rPh>
    <rPh sb="135" eb="136">
      <t>ブン</t>
    </rPh>
    <rPh sb="138" eb="140">
      <t>イジョウ</t>
    </rPh>
    <rPh sb="141" eb="144">
      <t>キホンキュウ</t>
    </rPh>
    <rPh sb="145" eb="147">
      <t>マイツキ</t>
    </rPh>
    <rPh sb="148" eb="150">
      <t>テアテ</t>
    </rPh>
    <rPh sb="151" eb="152">
      <t>アラ</t>
    </rPh>
    <rPh sb="154" eb="155">
      <t>ヒ</t>
    </rPh>
    <rPh sb="155" eb="156">
      <t>ア</t>
    </rPh>
    <rPh sb="158" eb="159">
      <t>オコナ</t>
    </rPh>
    <phoneticPr fontId="3"/>
  </si>
  <si>
    <t>キャリアパス
要件Ⅰ
（任用要件・賃金体系の整備等）</t>
    <rPh sb="7" eb="9">
      <t>ヨウケン</t>
    </rPh>
    <rPh sb="12" eb="16">
      <t>ニンヨウヨウケン</t>
    </rPh>
    <rPh sb="17" eb="21">
      <t>チンギンタイケイ</t>
    </rPh>
    <rPh sb="22" eb="25">
      <t>セイビトウ</t>
    </rPh>
    <phoneticPr fontId="5"/>
  </si>
  <si>
    <t>次の①～③のすべての要件を満たしていますか。
①職員の職位、職責又は職務内容等に応じた任用等の要件を定めている。
②職位、職責又は職務内容等に応じた賃金体系について定めて
　いる。
③就業規則等の明確な根拠規定を書面で整備し、すべての介護職員に周知している。
ただし、常時雇用する者の数が10人未満の事業所等など、労働法規上の就業規則の作成義務がない事業所においては、就業規則の代わりに内規等の整備・周知により③の要件を満たすものとしても差し支えない。
また、令和6年度に限り、処遇改善計画書において令和7年3月末までに①及び②の定めの整備を行うことを誓約すれば、令和6年度当初からキャリアパス要件Ⅰを満たすものとして取り扱って差し支えない。ただし、必ず令和7年3月末までに当該定めの整備を行い、実績報告書においてその旨を報告すること。</t>
    <rPh sb="0" eb="1">
      <t>ツギ</t>
    </rPh>
    <rPh sb="10" eb="12">
      <t>ヨウケン</t>
    </rPh>
    <rPh sb="13" eb="14">
      <t>ミ</t>
    </rPh>
    <rPh sb="135" eb="139">
      <t>ジョウジコヨウ</t>
    </rPh>
    <rPh sb="141" eb="142">
      <t>モノ</t>
    </rPh>
    <rPh sb="143" eb="144">
      <t>カズ</t>
    </rPh>
    <rPh sb="147" eb="148">
      <t>ニン</t>
    </rPh>
    <rPh sb="148" eb="150">
      <t>ミマン</t>
    </rPh>
    <rPh sb="151" eb="155">
      <t>ジギョウショトウ</t>
    </rPh>
    <rPh sb="158" eb="163">
      <t>ロウドウホウキジョウ</t>
    </rPh>
    <rPh sb="334" eb="335">
      <t>スエ</t>
    </rPh>
    <phoneticPr fontId="5"/>
  </si>
  <si>
    <t>(2) (1)について、全ての介護職員に周知していますか。</t>
    <rPh sb="12" eb="13">
      <t>スベ</t>
    </rPh>
    <rPh sb="15" eb="17">
      <t>カイゴ</t>
    </rPh>
    <rPh sb="17" eb="19">
      <t>ショクイン</t>
    </rPh>
    <rPh sb="20" eb="22">
      <t>シュウチ</t>
    </rPh>
    <phoneticPr fontId="5"/>
  </si>
  <si>
    <t>キャリアパス
要件Ⅲ（昇給の仕組みの整備等）</t>
    <rPh sb="7" eb="9">
      <t>ヨウケン</t>
    </rPh>
    <rPh sb="11" eb="13">
      <t>ショウキュウ</t>
    </rPh>
    <rPh sb="14" eb="16">
      <t>シク</t>
    </rPh>
    <rPh sb="18" eb="21">
      <t>セイビトウ</t>
    </rPh>
    <phoneticPr fontId="5"/>
  </si>
  <si>
    <t>キャリアパス要件Ⅳ（改善後の年額賃金要件）</t>
    <rPh sb="6" eb="8">
      <t>ヨウケン</t>
    </rPh>
    <rPh sb="10" eb="13">
      <t>カイゼンゴ</t>
    </rPh>
    <rPh sb="14" eb="20">
      <t>ネンガクチンギンヨウケン</t>
    </rPh>
    <phoneticPr fontId="3"/>
  </si>
  <si>
    <t>キャリアパス要件Ⅴ（介護福祉士の配置要件）</t>
    <rPh sb="6" eb="8">
      <t>ヨウケン</t>
    </rPh>
    <rPh sb="10" eb="15">
      <t>カイゴフクシシ</t>
    </rPh>
    <rPh sb="16" eb="20">
      <t>ハイチヨウケン</t>
    </rPh>
    <phoneticPr fontId="3"/>
  </si>
  <si>
    <t>サービス類型ごとに一定割合以上の介護福祉士等を配置していますか。具体的に通所介護では、介護職員等処遇改善加算等を算定する事業所又は併設する本体事業所において、サービス提供体制強化加算Ⅰ若しくはⅡの届出を行っていること。</t>
    <rPh sb="4" eb="6">
      <t>ルイケイ</t>
    </rPh>
    <rPh sb="9" eb="11">
      <t>イッテイ</t>
    </rPh>
    <rPh sb="11" eb="13">
      <t>ワリアイ</t>
    </rPh>
    <rPh sb="13" eb="15">
      <t>イジョウ</t>
    </rPh>
    <rPh sb="16" eb="21">
      <t>カイゴフクシシ</t>
    </rPh>
    <rPh sb="21" eb="22">
      <t>トウ</t>
    </rPh>
    <rPh sb="23" eb="25">
      <t>ハイチ</t>
    </rPh>
    <rPh sb="32" eb="35">
      <t>グタイテキ</t>
    </rPh>
    <rPh sb="36" eb="40">
      <t>ツウショカイゴ</t>
    </rPh>
    <rPh sb="43" eb="48">
      <t>カイゴショクイントウ</t>
    </rPh>
    <rPh sb="48" eb="54">
      <t>ショグウカイゼンカサン</t>
    </rPh>
    <rPh sb="54" eb="55">
      <t>トウ</t>
    </rPh>
    <rPh sb="56" eb="58">
      <t>サンテイ</t>
    </rPh>
    <rPh sb="60" eb="64">
      <t>ジギョウショマタ</t>
    </rPh>
    <rPh sb="65" eb="67">
      <t>ヘイセツ</t>
    </rPh>
    <rPh sb="69" eb="74">
      <t>ホンタイジギョウショ</t>
    </rPh>
    <rPh sb="98" eb="100">
      <t>トドケデ</t>
    </rPh>
    <rPh sb="101" eb="102">
      <t>オコナ</t>
    </rPh>
    <phoneticPr fontId="3"/>
  </si>
  <si>
    <t>職場環境等要件</t>
    <rPh sb="0" eb="2">
      <t>ショクバ</t>
    </rPh>
    <rPh sb="2" eb="4">
      <t>カンキョウ</t>
    </rPh>
    <rPh sb="4" eb="5">
      <t>トウ</t>
    </rPh>
    <rPh sb="5" eb="7">
      <t>ヨウケン</t>
    </rPh>
    <phoneticPr fontId="3"/>
  </si>
  <si>
    <t>平12厚告19
別表の10
ヲ　注１
令和6年厚生労働省告示第８６号</t>
    <rPh sb="0" eb="1">
      <t>ヒラ</t>
    </rPh>
    <rPh sb="3" eb="4">
      <t>コウ</t>
    </rPh>
    <rPh sb="4" eb="5">
      <t>コク</t>
    </rPh>
    <rPh sb="8" eb="10">
      <t>ベッピョウ</t>
    </rPh>
    <rPh sb="16" eb="17">
      <t>チュウ</t>
    </rPh>
    <rPh sb="19" eb="21">
      <t>レイワ</t>
    </rPh>
    <rPh sb="22" eb="23">
      <t>ネン</t>
    </rPh>
    <rPh sb="23" eb="25">
      <t>コウセイ</t>
    </rPh>
    <rPh sb="25" eb="28">
      <t>ロウドウショウ</t>
    </rPh>
    <rPh sb="28" eb="30">
      <t>コクジ</t>
    </rPh>
    <rPh sb="30" eb="31">
      <t>ダイ</t>
    </rPh>
    <rPh sb="33" eb="34">
      <t>ゴウ</t>
    </rPh>
    <phoneticPr fontId="5"/>
  </si>
  <si>
    <t>・委員会の開催記録</t>
    <phoneticPr fontId="5"/>
  </si>
  <si>
    <t>介護現場における生産性向上に資する取組を促進を図る観点から、現場における課題を抽出及び分析した上で、事業所の状況に応じて、利用者の安全並びに介護サービスの質の確保及び職員の負担軽減に資する方策を検討するための委員会の設置を義務付ける。（令和９年３月３１日まで努力義務）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また、定期的に開催することが必要であるが、開催する頻度については、本委員会の開催が形骸化することがないよう留意した上で、各事業所の状況を踏まえ、適切な開催頻度を決めることが望ましい。
あわせて、開催に当たっては、厚生労働省老健局高齢者支援課「介護サービス事業における生産性向上に資するガイドライン」等を参考に取組を進めることが望ましい。</t>
    <phoneticPr fontId="3"/>
  </si>
  <si>
    <t>利用者の安全並びに介護サービスの質の確保及び職員の負担軽減に資する方策を検討するための委員会の設置</t>
    <phoneticPr fontId="3"/>
  </si>
  <si>
    <t>また、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なお、事務負担軽減の観点等から、他に事業運営に関する会議（事故発生の防止のための委員会等）を開 催している場合、これと一体的に設置・運営することとして差し支えない。事業所ごとに実施が求められるものであるが、他のサービス事業者との連携等により行うことも差し支えない。また、委員会の名称について、方策を適切に検討される限りにおいては、法令と異なる名称でも差し支えない。</t>
    <rPh sb="207" eb="210">
      <t>ジギョウショ</t>
    </rPh>
    <rPh sb="260" eb="263">
      <t>イインカイ</t>
    </rPh>
    <rPh sb="264" eb="266">
      <t>メイショウ</t>
    </rPh>
    <rPh sb="271" eb="273">
      <t>ホウサク</t>
    </rPh>
    <rPh sb="274" eb="276">
      <t>テキセツ</t>
    </rPh>
    <rPh sb="277" eb="279">
      <t>ケントウ</t>
    </rPh>
    <rPh sb="282" eb="283">
      <t>カギ</t>
    </rPh>
    <rPh sb="290" eb="292">
      <t>ホウレイ</t>
    </rPh>
    <rPh sb="293" eb="294">
      <t>コト</t>
    </rPh>
    <rPh sb="296" eb="298">
      <t>メイショウ</t>
    </rPh>
    <rPh sb="300" eb="301">
      <t>サ</t>
    </rPh>
    <rPh sb="302" eb="303">
      <t>ツカ</t>
    </rPh>
    <phoneticPr fontId="5"/>
  </si>
  <si>
    <t>解釈通知
３（19）</t>
    <phoneticPr fontId="3"/>
  </si>
  <si>
    <t>規準第32条第3項
予防基準
第53条の4第3項</t>
    <rPh sb="0" eb="2">
      <t>キジュン</t>
    </rPh>
    <rPh sb="2" eb="3">
      <t>ダイ</t>
    </rPh>
    <rPh sb="5" eb="6">
      <t>ジョウ</t>
    </rPh>
    <rPh sb="6" eb="7">
      <t>ダイ</t>
    </rPh>
    <rPh sb="8" eb="9">
      <t>コウ</t>
    </rPh>
    <rPh sb="10" eb="14">
      <t>ヨボウキジュン</t>
    </rPh>
    <rPh sb="15" eb="16">
      <t>ダイ</t>
    </rPh>
    <rPh sb="18" eb="19">
      <t>ジョウ</t>
    </rPh>
    <rPh sb="21" eb="22">
      <t>ダイ</t>
    </rPh>
    <rPh sb="23" eb="24">
      <t>コウ</t>
    </rPh>
    <phoneticPr fontId="3"/>
  </si>
  <si>
    <t>基準
第190条第1項
予防基準
第241条第1項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</si>
  <si>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第190条第2項
予防基準
第241条第2項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</si>
  <si>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第190条第3項
予防基準
第241条第3項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</si>
  <si>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第190条第4項
予防基準
第241条第4項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</si>
  <si>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第190条第5項
予防基準
第241条第5項</t>
    <phoneticPr fontId="3"/>
  </si>
  <si>
    <t>基準
第30条の2
第3項
予防基準
第53条の2の2
第3項</t>
    <phoneticPr fontId="3"/>
  </si>
  <si>
    <t>基準
第30条の2
第2項
予防基準
第53条の2の2
第2項</t>
    <phoneticPr fontId="3"/>
  </si>
  <si>
    <t>基準
第30条の2
第1項
予防基準
第53条の2の2
第1項</t>
    <phoneticPr fontId="3"/>
  </si>
  <si>
    <t>基準
第37条の2
第1項
予防基準
第53条の10の2
第1項</t>
    <phoneticPr fontId="3"/>
  </si>
  <si>
    <t>基準
第37条の2
第1項第1号
予防基準
第53条の10の2
第1項第1号</t>
    <rPh sb="13" eb="14">
      <t>ダイ</t>
    </rPh>
    <rPh sb="15" eb="16">
      <t>ゴウ</t>
    </rPh>
    <rPh sb="35" eb="36">
      <t>ダイ</t>
    </rPh>
    <rPh sb="37" eb="38">
      <t>ゴウ</t>
    </rPh>
    <phoneticPr fontId="3"/>
  </si>
  <si>
    <t>基準
第37条の2
第1項第2号
予防基準
第53条の10の2
第1項第2号</t>
    <phoneticPr fontId="3"/>
  </si>
  <si>
    <t>基準
第37条の2
第1項第3号
予防基準
第53条の10の2
第1項第3号</t>
    <phoneticPr fontId="3"/>
  </si>
  <si>
    <t>基準
第37条の2
第1項第4号
予防基準
第53条の10の2
第1項第4号</t>
    <phoneticPr fontId="3"/>
  </si>
  <si>
    <t>＜令和６年６月以降＞※介護予防含む</t>
    <rPh sb="4" eb="5">
      <t>ネン</t>
    </rPh>
    <rPh sb="7" eb="9">
      <t>イコウ</t>
    </rPh>
    <rPh sb="11" eb="15">
      <t>カイゴヨボウ</t>
    </rPh>
    <rPh sb="15" eb="16">
      <t>フク</t>
    </rPh>
    <phoneticPr fontId="3"/>
  </si>
  <si>
    <t>□</t>
    <phoneticPr fontId="3"/>
  </si>
  <si>
    <t>基準
176条
予防基準
第232条</t>
    <rPh sb="0" eb="2">
      <t>キジュン</t>
    </rPh>
    <rPh sb="6" eb="7">
      <t>ジョウ</t>
    </rPh>
    <rPh sb="8" eb="10">
      <t>ヨボウ</t>
    </rPh>
    <rPh sb="10" eb="12">
      <t>キジュン</t>
    </rPh>
    <rPh sb="13" eb="14">
      <t>ダイ</t>
    </rPh>
    <rPh sb="17" eb="18">
      <t>ジョウ</t>
    </rPh>
    <phoneticPr fontId="3"/>
  </si>
  <si>
    <t>解釈通知
１の（4）</t>
    <rPh sb="0" eb="4">
      <t>カイシャクツウチ</t>
    </rPh>
    <phoneticPr fontId="3"/>
  </si>
  <si>
    <t>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を活用して行うことができるものとする。）を定期的に開催していますか。
（令和９年３月３１日まで努力義務）</t>
    <rPh sb="134" eb="136">
      <t>レイワ</t>
    </rPh>
    <phoneticPr fontId="5"/>
  </si>
  <si>
    <t>基準第174条</t>
    <rPh sb="0" eb="2">
      <t>キジュン</t>
    </rPh>
    <rPh sb="2" eb="3">
      <t>ダイ</t>
    </rPh>
    <rPh sb="6" eb="7">
      <t>ジョウ</t>
    </rPh>
    <phoneticPr fontId="5"/>
  </si>
  <si>
    <t>予防基準第230条</t>
    <rPh sb="0" eb="2">
      <t>ヨボウ</t>
    </rPh>
    <rPh sb="2" eb="4">
      <t>キジュン</t>
    </rPh>
    <rPh sb="4" eb="5">
      <t>ダイ</t>
    </rPh>
    <rPh sb="8" eb="9">
      <t>ジョウ</t>
    </rPh>
    <phoneticPr fontId="3"/>
  </si>
  <si>
    <t>基準
第177条
予防基準
第233条</t>
    <rPh sb="0" eb="2">
      <t>キジュン</t>
    </rPh>
    <rPh sb="3" eb="4">
      <t>ダイ</t>
    </rPh>
    <rPh sb="7" eb="8">
      <t>ジョウ</t>
    </rPh>
    <rPh sb="9" eb="11">
      <t>ヨボウ</t>
    </rPh>
    <rPh sb="11" eb="13">
      <t>キジュン</t>
    </rPh>
    <rPh sb="14" eb="15">
      <t>ダイ</t>
    </rPh>
    <rPh sb="18" eb="19">
      <t>ジョウ</t>
    </rPh>
    <phoneticPr fontId="5"/>
  </si>
  <si>
    <t>基準
第177条第2項
予防基準
第233条第2項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</si>
  <si>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第177条第3項
予防基準
第233条第3項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</si>
  <si>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第177条第4項
予防基準
第233条第4項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</si>
  <si>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第177条第5項
予防基準
第233条第5項</t>
    <phoneticPr fontId="5"/>
  </si>
  <si>
    <t>基準
第177条第6項
予防基準
第233条第6項</t>
    <phoneticPr fontId="3"/>
  </si>
  <si>
    <t>基準
第220条第7項
予防基準
第233条第7項</t>
    <phoneticPr fontId="5"/>
  </si>
  <si>
    <t>基準
第178条第3項
予防基準
第234条第3項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</si>
  <si>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第179条第1項
予防基準
第235条第1項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</si>
  <si>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第179条第3項
予防基準
第235条第3項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</si>
  <si>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第179条第4項
予防基準
第235条第4項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</si>
  <si>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第179条第2項
予防基準
第235条第2項</t>
    <phoneticPr fontId="3"/>
  </si>
  <si>
    <t>基準
第11条第1項
予防基準
第49条の5第1項
（245条準用）</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rPh sb="30" eb="31">
      <t>ジョウ</t>
    </rPh>
    <rPh sb="31" eb="33">
      <t>ジュンヨウ</t>
    </rPh>
    <phoneticPr fontId="5"/>
  </si>
  <si>
    <t>基準
第11条第2項
予防基準
第49条の5第2項
（245条準用）</t>
    <phoneticPr fontId="3"/>
  </si>
  <si>
    <t>基準
第12条第1項
予防基準
第49条の6第1項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</si>
  <si>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第12条第2項
予防基準
第49条の6第2項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</si>
  <si>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第181条第1項
予防基準
第237条第1項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</si>
  <si>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第182条第1項
予防基準
第238条第1項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</si>
  <si>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第182条第2項
予防基準
第238条第2項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</si>
  <si>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第182条第3項
予防基準
第238条第3項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</si>
  <si>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第182条第4項
予防基準
第238条第4項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</si>
  <si>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第21条
予防基準
第50条の2
（245条準用）</t>
    <rPh sb="0" eb="2">
      <t>キジュン</t>
    </rPh>
    <rPh sb="3" eb="4">
      <t>ダイ</t>
    </rPh>
    <rPh sb="6" eb="7">
      <t>ジョウ</t>
    </rPh>
    <rPh sb="8" eb="10">
      <t>ヨボウ</t>
    </rPh>
    <rPh sb="10" eb="12">
      <t>キジュン</t>
    </rPh>
    <rPh sb="13" eb="14">
      <t>ダイ</t>
    </rPh>
    <rPh sb="16" eb="17">
      <t>ジョウ</t>
    </rPh>
    <rPh sb="24" eb="25">
      <t>ジョウ</t>
    </rPh>
    <rPh sb="25" eb="27">
      <t>ジュンヨウ</t>
    </rPh>
    <phoneticPr fontId="5"/>
  </si>
  <si>
    <t>・特定施設サービス計画
　書</t>
    <rPh sb="1" eb="3">
      <t>トクテイ</t>
    </rPh>
    <rPh sb="3" eb="5">
      <t>シセツ</t>
    </rPh>
    <rPh sb="9" eb="11">
      <t>ケイカク</t>
    </rPh>
    <rPh sb="13" eb="14">
      <t>ショ</t>
    </rPh>
    <phoneticPr fontId="5"/>
  </si>
  <si>
    <t>・重要事項説明書等
・特定施設サービス計画
　書</t>
    <rPh sb="1" eb="3">
      <t>ジュウヨウ</t>
    </rPh>
    <rPh sb="3" eb="5">
      <t>ジコウ</t>
    </rPh>
    <rPh sb="5" eb="7">
      <t>セツメイ</t>
    </rPh>
    <rPh sb="7" eb="8">
      <t>ショ</t>
    </rPh>
    <rPh sb="8" eb="9">
      <t>トウ</t>
    </rPh>
    <rPh sb="11" eb="13">
      <t>トクテイ</t>
    </rPh>
    <rPh sb="13" eb="15">
      <t>シセツ</t>
    </rPh>
    <rPh sb="19" eb="21">
      <t>ケイカク</t>
    </rPh>
    <rPh sb="23" eb="24">
      <t>ショ</t>
    </rPh>
    <phoneticPr fontId="5"/>
  </si>
  <si>
    <t xml:space="preserve">
基準
第183条第1項
</t>
    <rPh sb="2" eb="4">
      <t>キジュン</t>
    </rPh>
    <rPh sb="5" eb="6">
      <t>ダイ</t>
    </rPh>
    <rPh sb="9" eb="10">
      <t>ジョウ</t>
    </rPh>
    <rPh sb="10" eb="11">
      <t>ダイ</t>
    </rPh>
    <rPh sb="12" eb="13">
      <t>コウ</t>
    </rPh>
    <phoneticPr fontId="5"/>
  </si>
  <si>
    <t>基準
第183条第2項</t>
    <rPh sb="8" eb="9">
      <t>ダイ</t>
    </rPh>
    <rPh sb="10" eb="11">
      <t>コウ</t>
    </rPh>
    <phoneticPr fontId="5"/>
  </si>
  <si>
    <t>基準
第183条第3項</t>
    <rPh sb="8" eb="9">
      <t>ダイ</t>
    </rPh>
    <rPh sb="10" eb="11">
      <t>コウ</t>
    </rPh>
    <phoneticPr fontId="5"/>
  </si>
  <si>
    <t>基準
第183条第5項
予防基準
第239条第2項</t>
    <rPh sb="8" eb="9">
      <t>ダイ</t>
    </rPh>
    <rPh sb="10" eb="11">
      <t>コウ</t>
    </rPh>
    <phoneticPr fontId="5"/>
  </si>
  <si>
    <t>基準第183条第6項
予防基準
第239条第3項</t>
    <rPh sb="11" eb="13">
      <t>ヨボウ</t>
    </rPh>
    <rPh sb="13" eb="15">
      <t>キジュン</t>
    </rPh>
    <rPh sb="16" eb="17">
      <t>ダイ</t>
    </rPh>
    <rPh sb="20" eb="21">
      <t>ジョウ</t>
    </rPh>
    <rPh sb="21" eb="22">
      <t>ダイ</t>
    </rPh>
    <rPh sb="23" eb="24">
      <t>コウ</t>
    </rPh>
    <phoneticPr fontId="5"/>
  </si>
  <si>
    <t>基準第183条
第6項第1号
予防基準
第239条第3項第1号</t>
    <rPh sb="11" eb="12">
      <t>ダイ</t>
    </rPh>
    <rPh sb="13" eb="14">
      <t>ゴウ</t>
    </rPh>
    <rPh sb="28" eb="29">
      <t>ダイ</t>
    </rPh>
    <rPh sb="30" eb="31">
      <t>ゴウ</t>
    </rPh>
    <phoneticPr fontId="3"/>
  </si>
  <si>
    <t>基準第183条
第6項第3号
解釈通知3(5)④
予防基準
第239条第3項第3号</t>
    <rPh sb="11" eb="12">
      <t>ダイ</t>
    </rPh>
    <rPh sb="13" eb="14">
      <t>ゴウ</t>
    </rPh>
    <rPh sb="15" eb="17">
      <t>カイシャク</t>
    </rPh>
    <rPh sb="17" eb="19">
      <t>ツウチ</t>
    </rPh>
    <phoneticPr fontId="3"/>
  </si>
  <si>
    <t>・身体的拘束等の適正化
  検討委員会名簿
・身体的拘束等の適正化
　検討委員会議事録</t>
    <rPh sb="6" eb="7">
      <t>トウ</t>
    </rPh>
    <rPh sb="28" eb="29">
      <t>トウ</t>
    </rPh>
    <phoneticPr fontId="3"/>
  </si>
  <si>
    <t>・身体的拘束等廃止に関
　する（適正化のための
　）指針</t>
    <rPh sb="6" eb="7">
      <t>トウ</t>
    </rPh>
    <phoneticPr fontId="3"/>
  </si>
  <si>
    <t>基準
第183条第7項</t>
    <rPh sb="8" eb="9">
      <t>ダイ</t>
    </rPh>
    <rPh sb="10" eb="11">
      <t>コウ</t>
    </rPh>
    <phoneticPr fontId="5"/>
  </si>
  <si>
    <t>基準第184条第1項</t>
    <rPh sb="7" eb="8">
      <t>ダイ</t>
    </rPh>
    <rPh sb="9" eb="10">
      <t>コウ</t>
    </rPh>
    <phoneticPr fontId="5"/>
  </si>
  <si>
    <t>基準第184条第2項</t>
    <rPh sb="7" eb="8">
      <t>ダイ</t>
    </rPh>
    <rPh sb="9" eb="10">
      <t>コウ</t>
    </rPh>
    <phoneticPr fontId="5"/>
  </si>
  <si>
    <t>基準第184条第3項</t>
    <rPh sb="7" eb="8">
      <t>ダイ</t>
    </rPh>
    <rPh sb="9" eb="10">
      <t>コウ</t>
    </rPh>
    <phoneticPr fontId="5"/>
  </si>
  <si>
    <t>予防基準第246条第1項</t>
    <rPh sb="0" eb="5">
      <t>ヨボウキジュンダイ</t>
    </rPh>
    <rPh sb="8" eb="9">
      <t>ジョウ</t>
    </rPh>
    <rPh sb="9" eb="10">
      <t>ダイ</t>
    </rPh>
    <rPh sb="11" eb="12">
      <t>コウ</t>
    </rPh>
    <phoneticPr fontId="5"/>
  </si>
  <si>
    <t>予防基準第246条第2項</t>
    <rPh sb="0" eb="5">
      <t>ヨボウキジュンダイ</t>
    </rPh>
    <rPh sb="8" eb="9">
      <t>ジョウ</t>
    </rPh>
    <rPh sb="9" eb="10">
      <t>ダイ</t>
    </rPh>
    <rPh sb="11" eb="12">
      <t>コウ</t>
    </rPh>
    <phoneticPr fontId="5"/>
  </si>
  <si>
    <t>予防基準第246条第3項</t>
    <rPh sb="0" eb="5">
      <t>ヨボウキジュンダイ</t>
    </rPh>
    <rPh sb="8" eb="9">
      <t>ジョウ</t>
    </rPh>
    <rPh sb="9" eb="10">
      <t>ダイ</t>
    </rPh>
    <rPh sb="11" eb="12">
      <t>コウ</t>
    </rPh>
    <phoneticPr fontId="5"/>
  </si>
  <si>
    <t>予防基準第246条第4項</t>
    <rPh sb="0" eb="5">
      <t>ヨボウキジュンダイ</t>
    </rPh>
    <rPh sb="8" eb="9">
      <t>ジョウ</t>
    </rPh>
    <rPh sb="9" eb="10">
      <t>ダイ</t>
    </rPh>
    <rPh sb="11" eb="12">
      <t>コウ</t>
    </rPh>
    <phoneticPr fontId="5"/>
  </si>
  <si>
    <t>予防基準第246条第5項</t>
    <rPh sb="0" eb="5">
      <t>ヨボウキジュンダイ</t>
    </rPh>
    <rPh sb="8" eb="9">
      <t>ジョウ</t>
    </rPh>
    <rPh sb="9" eb="10">
      <t>ダイ</t>
    </rPh>
    <rPh sb="11" eb="12">
      <t>コウ</t>
    </rPh>
    <phoneticPr fontId="5"/>
  </si>
  <si>
    <t>予防基準
第247条第1号</t>
    <rPh sb="0" eb="2">
      <t>ヨボウ</t>
    </rPh>
    <rPh sb="2" eb="4">
      <t>キジュン</t>
    </rPh>
    <rPh sb="5" eb="6">
      <t>ダイ</t>
    </rPh>
    <rPh sb="9" eb="10">
      <t>ジョウ</t>
    </rPh>
    <rPh sb="10" eb="11">
      <t>ダイ</t>
    </rPh>
    <rPh sb="12" eb="13">
      <t>ゴウ</t>
    </rPh>
    <phoneticPr fontId="3"/>
  </si>
  <si>
    <t>予防基準
第247条第2号</t>
    <rPh sb="0" eb="2">
      <t>ヨボウ</t>
    </rPh>
    <rPh sb="2" eb="4">
      <t>キジュン</t>
    </rPh>
    <rPh sb="5" eb="6">
      <t>ダイ</t>
    </rPh>
    <rPh sb="9" eb="10">
      <t>ジョウ</t>
    </rPh>
    <rPh sb="10" eb="11">
      <t>ダイ</t>
    </rPh>
    <rPh sb="12" eb="13">
      <t>ゴウ</t>
    </rPh>
    <phoneticPr fontId="3"/>
  </si>
  <si>
    <t>予防基準
第247条第5号</t>
    <rPh sb="0" eb="2">
      <t>ヨボウ</t>
    </rPh>
    <rPh sb="2" eb="4">
      <t>キジュン</t>
    </rPh>
    <rPh sb="5" eb="6">
      <t>ダイ</t>
    </rPh>
    <rPh sb="9" eb="10">
      <t>ジョウ</t>
    </rPh>
    <rPh sb="10" eb="11">
      <t>ダイ</t>
    </rPh>
    <rPh sb="12" eb="13">
      <t>ゴウ</t>
    </rPh>
    <phoneticPr fontId="3"/>
  </si>
  <si>
    <t>予防基準
第247条第6号</t>
    <rPh sb="0" eb="2">
      <t>ヨボウ</t>
    </rPh>
    <rPh sb="2" eb="4">
      <t>キジュン</t>
    </rPh>
    <rPh sb="5" eb="6">
      <t>ダイ</t>
    </rPh>
    <rPh sb="9" eb="10">
      <t>ジョウ</t>
    </rPh>
    <rPh sb="10" eb="11">
      <t>ダイ</t>
    </rPh>
    <rPh sb="12" eb="13">
      <t>ゴウ</t>
    </rPh>
    <phoneticPr fontId="3"/>
  </si>
  <si>
    <t>予防基準
第247条第7号</t>
    <rPh sb="0" eb="2">
      <t>ヨボウ</t>
    </rPh>
    <rPh sb="2" eb="4">
      <t>キジュン</t>
    </rPh>
    <rPh sb="5" eb="6">
      <t>ダイ</t>
    </rPh>
    <rPh sb="9" eb="10">
      <t>ジョウ</t>
    </rPh>
    <rPh sb="10" eb="11">
      <t>ダイ</t>
    </rPh>
    <rPh sb="12" eb="13">
      <t>ゴウ</t>
    </rPh>
    <phoneticPr fontId="3"/>
  </si>
  <si>
    <t>予防基準
第247条第8号</t>
    <rPh sb="0" eb="2">
      <t>ヨボウ</t>
    </rPh>
    <rPh sb="2" eb="4">
      <t>キジュン</t>
    </rPh>
    <rPh sb="5" eb="6">
      <t>ダイ</t>
    </rPh>
    <rPh sb="9" eb="10">
      <t>ジョウ</t>
    </rPh>
    <rPh sb="10" eb="11">
      <t>ダイ</t>
    </rPh>
    <rPh sb="12" eb="13">
      <t>ゴウ</t>
    </rPh>
    <phoneticPr fontId="3"/>
  </si>
  <si>
    <t>・介護予防特定施設サー
  ビス計画
（利用者又は家族の同意
　があったことがわかる
　もの）
・アセスメントシート</t>
    <rPh sb="1" eb="3">
      <t>カイゴ</t>
    </rPh>
    <rPh sb="3" eb="5">
      <t>ヨボウ</t>
    </rPh>
    <rPh sb="20" eb="23">
      <t>リヨウシャ</t>
    </rPh>
    <rPh sb="23" eb="24">
      <t>マタ</t>
    </rPh>
    <rPh sb="25" eb="27">
      <t>カゾク</t>
    </rPh>
    <rPh sb="28" eb="30">
      <t>ドウイ</t>
    </rPh>
    <phoneticPr fontId="3"/>
  </si>
  <si>
    <t>・介護予防特定施設サー
　ビス計画</t>
    <rPh sb="1" eb="3">
      <t>カイゴ</t>
    </rPh>
    <rPh sb="3" eb="5">
      <t>ヨボウ</t>
    </rPh>
    <phoneticPr fontId="3"/>
  </si>
  <si>
    <t>・介護予防特定施設サー
　ビス計画
・サービス提供記録</t>
    <rPh sb="23" eb="25">
      <t>テイキョウ</t>
    </rPh>
    <rPh sb="25" eb="27">
      <t>キロク</t>
    </rPh>
    <phoneticPr fontId="3"/>
  </si>
  <si>
    <t>・モニタリングシート
・介護予防特定施設サー
　ビス計画</t>
    <phoneticPr fontId="3"/>
  </si>
  <si>
    <t>基準第185条第1項
予防基準第248条第1項</t>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3"/>
  </si>
  <si>
    <t>基準第185条第2項
予防基準第248条第2項</t>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3"/>
  </si>
  <si>
    <t>基準第185条第3項
予防基準第248条第3項</t>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3"/>
  </si>
  <si>
    <t>基準第185条第4項
予防基準第248条第4項</t>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3"/>
  </si>
  <si>
    <t>・相談、援助に関する記
　録</t>
    <rPh sb="1" eb="3">
      <t>ソウダン</t>
    </rPh>
    <rPh sb="4" eb="6">
      <t>エンジョ</t>
    </rPh>
    <rPh sb="7" eb="8">
      <t>カン</t>
    </rPh>
    <rPh sb="10" eb="11">
      <t>キ</t>
    </rPh>
    <rPh sb="13" eb="14">
      <t>ロク</t>
    </rPh>
    <phoneticPr fontId="5"/>
  </si>
  <si>
    <t xml:space="preserve">基準第104条
第2項第1号
</t>
    <rPh sb="11" eb="12">
      <t>ダイ</t>
    </rPh>
    <rPh sb="13" eb="14">
      <t>ゴウ</t>
    </rPh>
    <phoneticPr fontId="3"/>
  </si>
  <si>
    <t xml:space="preserve">基準第104条
第2項第2号
</t>
    <phoneticPr fontId="3"/>
  </si>
  <si>
    <t>基準
第36条第2項
予防基準
第53条の8第2項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</si>
  <si>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第36条第3項
予防基準
第53条の8第3項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</si>
  <si>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第36条第4項
予防基準
第53条の8第4項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</si>
  <si>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第36条第5項
予防基準
第53条の8第5項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</si>
  <si>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介護を行うために適切な広さを有していますか。
　　　　　　　　　　　　　　　　　　　　　</t>
    <rPh sb="0" eb="2">
      <t>カイゴ</t>
    </rPh>
    <rPh sb="3" eb="4">
      <t>オコナ</t>
    </rPh>
    <rPh sb="8" eb="10">
      <t>テキセツ</t>
    </rPh>
    <rPh sb="11" eb="12">
      <t>ヒロ</t>
    </rPh>
    <rPh sb="14" eb="15">
      <t>ユウ</t>
    </rPh>
    <phoneticPr fontId="5"/>
  </si>
  <si>
    <t>　　　　　　　</t>
    <phoneticPr fontId="3"/>
  </si>
  <si>
    <t xml:space="preserve">（1）生命又は身体を保護するため、緊急やむを得ない場合を除き、身体的拘束等（身体拘束その他利用者の行動を制限する行為を含む）を行っていないか                                                                     </t>
    <rPh sb="31" eb="34">
      <t>シンタイテキ</t>
    </rPh>
    <rPh sb="34" eb="36">
      <t>コウソク</t>
    </rPh>
    <rPh sb="36" eb="37">
      <t>トウ</t>
    </rPh>
    <rPh sb="59" eb="60">
      <t>フク</t>
    </rPh>
    <phoneticPr fontId="5"/>
  </si>
  <si>
    <t>（1）サービス提供は特定施設の従業員によって行われているか　　　　　　　　　　　　　　　　　　　　　　</t>
    <rPh sb="10" eb="12">
      <t>トクテイ</t>
    </rPh>
    <rPh sb="12" eb="14">
      <t>シセツ</t>
    </rPh>
    <phoneticPr fontId="5"/>
  </si>
  <si>
    <t>利用者に対し、適切なサービスを提供できるよう事業所ごとに勤務の体制（日々の勤務時間、職務内容、常勤・非常勤の別等）を定めていますか。</t>
    <phoneticPr fontId="3"/>
  </si>
  <si>
    <t>介護従業者の資質の向上のために、その研修の機会を確保していますか。</t>
    <phoneticPr fontId="3"/>
  </si>
  <si>
    <t>食中毒及び感染症の発生を防止するための措置等について、必要に応じ保健所の助言・指導を求めるとともに、密接な連携を図っていますか。　</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5"/>
  </si>
  <si>
    <t>空調設備等により施設内の適温の確保に努めていますか。　　　　　　　　　　　　　　　　</t>
    <phoneticPr fontId="3"/>
  </si>
  <si>
    <t>サービス提供に当たっては、懇切丁寧を旨とし、利用者又はその家族から求められたときは、サービスの提供方法等について、理解しやすいように説明を行っていますか。</t>
    <phoneticPr fontId="3"/>
  </si>
  <si>
    <t>利用申込者の被保険者証で、被保険者資格、要介護認定の有無及び要介護認定の有効期間を確認していますか。
　　　　　　　　　　　　　　　　　　　　</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5"/>
  </si>
  <si>
    <t>被保険者証に認定審査会意見が記載されているときは、サービス提供に際し、その意見を考慮していますか。　　　　　　　　　　　　　　　</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5"/>
  </si>
  <si>
    <t>基準
第174条第2項
予防基準
第230条第2項</t>
    <phoneticPr fontId="3"/>
  </si>
  <si>
    <t>基準
第175条第1項
予防基準
第231条第1項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3"/>
  </si>
  <si>
    <t>基準
第175条第1項第1号
予防基準
第231条第2項第1号</t>
    <rPh sb="0" eb="2">
      <t>キジュン</t>
    </rPh>
    <rPh sb="3" eb="4">
      <t>ダイ</t>
    </rPh>
    <rPh sb="7" eb="8">
      <t>ジョウ</t>
    </rPh>
    <rPh sb="8" eb="9">
      <t>ダイ</t>
    </rPh>
    <rPh sb="10" eb="11">
      <t>コウ</t>
    </rPh>
    <rPh sb="11" eb="12">
      <t>ダイ</t>
    </rPh>
    <rPh sb="13" eb="14">
      <t>ゴウ</t>
    </rPh>
    <rPh sb="15" eb="17">
      <t>ヨボウ</t>
    </rPh>
    <rPh sb="17" eb="19">
      <t>キジュン</t>
    </rPh>
    <rPh sb="20" eb="21">
      <t>ダイ</t>
    </rPh>
    <rPh sb="24" eb="25">
      <t>ジョウ</t>
    </rPh>
    <rPh sb="25" eb="26">
      <t>ダイ</t>
    </rPh>
    <rPh sb="27" eb="28">
      <t>コウ</t>
    </rPh>
    <rPh sb="28" eb="29">
      <t>ダイ</t>
    </rPh>
    <rPh sb="30" eb="31">
      <t>ゴウ</t>
    </rPh>
    <phoneticPr fontId="5"/>
  </si>
  <si>
    <t>基準
第175条第4項
予防基準
第231条第4項</t>
    <phoneticPr fontId="5"/>
  </si>
  <si>
    <t>基準
第175条第1項第2号イ
予防基準
第231条第1項第2号イ</t>
    <rPh sb="0" eb="2">
      <t>キジュン</t>
    </rPh>
    <rPh sb="3" eb="4">
      <t>ダイ</t>
    </rPh>
    <rPh sb="7" eb="8">
      <t>ジョウ</t>
    </rPh>
    <rPh sb="8" eb="9">
      <t>ダイ</t>
    </rPh>
    <rPh sb="10" eb="11">
      <t>コウ</t>
    </rPh>
    <rPh sb="11" eb="12">
      <t>ダイ</t>
    </rPh>
    <rPh sb="13" eb="14">
      <t>ゴウ</t>
    </rPh>
    <rPh sb="16" eb="18">
      <t>ヨボウ</t>
    </rPh>
    <rPh sb="18" eb="20">
      <t>キジュン</t>
    </rPh>
    <rPh sb="21" eb="22">
      <t>ダイ</t>
    </rPh>
    <rPh sb="25" eb="26">
      <t>ジョウ</t>
    </rPh>
    <rPh sb="26" eb="27">
      <t>ダイ</t>
    </rPh>
    <rPh sb="28" eb="29">
      <t>コウ</t>
    </rPh>
    <rPh sb="29" eb="30">
      <t>ダイ</t>
    </rPh>
    <rPh sb="31" eb="32">
      <t>ゴウ</t>
    </rPh>
    <phoneticPr fontId="5"/>
  </si>
  <si>
    <r>
      <t>一</t>
    </r>
    <r>
      <rPr>
        <sz val="9"/>
        <rFont val="ＭＳ ゴシック"/>
        <family val="3"/>
        <charset val="128"/>
      </rPr>
      <t>　</t>
    </r>
    <r>
      <rPr>
        <u/>
        <sz val="9"/>
        <rFont val="ＭＳ ゴシック"/>
        <family val="3"/>
        <charset val="128"/>
      </rPr>
      <t xml:space="preserve">利用者の安全並びに介護サービスの質の確保
</t>
    </r>
    <r>
      <rPr>
        <sz val="9"/>
        <rFont val="ＭＳ ゴシック"/>
        <family val="3"/>
        <charset val="128"/>
      </rPr>
      <t>　</t>
    </r>
    <r>
      <rPr>
        <u/>
        <sz val="9"/>
        <rFont val="ＭＳ ゴシック"/>
        <family val="3"/>
        <charset val="128"/>
      </rPr>
      <t xml:space="preserve">及び職員の負担軽減に資する方策を検討するた
</t>
    </r>
    <r>
      <rPr>
        <sz val="9"/>
        <rFont val="ＭＳ ゴシック"/>
        <family val="3"/>
        <charset val="128"/>
      </rPr>
      <t>　</t>
    </r>
    <r>
      <rPr>
        <u/>
        <sz val="9"/>
        <rFont val="ＭＳ ゴシック"/>
        <family val="3"/>
        <charset val="128"/>
      </rPr>
      <t xml:space="preserve">めの委員会において、次に掲げる事項について
</t>
    </r>
    <r>
      <rPr>
        <sz val="9"/>
        <rFont val="ＭＳ ゴシック"/>
        <family val="3"/>
        <charset val="128"/>
      </rPr>
      <t>　</t>
    </r>
    <r>
      <rPr>
        <u/>
        <sz val="9"/>
        <rFont val="ＭＳ ゴシック"/>
        <family val="3"/>
        <charset val="128"/>
      </rPr>
      <t xml:space="preserve">必要な検討を行い、当該事項の実施を定期的に
</t>
    </r>
    <r>
      <rPr>
        <sz val="9"/>
        <rFont val="ＭＳ ゴシック"/>
        <family val="3"/>
        <charset val="128"/>
      </rPr>
      <t>　</t>
    </r>
    <r>
      <rPr>
        <u/>
        <sz val="9"/>
        <rFont val="ＭＳ ゴシック"/>
        <family val="3"/>
        <charset val="128"/>
      </rPr>
      <t>確認していること。</t>
    </r>
    <rPh sb="0" eb="1">
      <t>イチ</t>
    </rPh>
    <rPh sb="57" eb="58">
      <t>ツギ</t>
    </rPh>
    <rPh sb="59" eb="60">
      <t>カカ</t>
    </rPh>
    <rPh sb="62" eb="64">
      <t>ジコウ</t>
    </rPh>
    <rPh sb="70" eb="72">
      <t>ヒツヨウ</t>
    </rPh>
    <rPh sb="73" eb="75">
      <t>ケントウ</t>
    </rPh>
    <rPh sb="76" eb="77">
      <t>オコナ</t>
    </rPh>
    <rPh sb="79" eb="83">
      <t>トウガイジコウ</t>
    </rPh>
    <rPh sb="84" eb="86">
      <t>ジッシ</t>
    </rPh>
    <rPh sb="87" eb="90">
      <t>テイキテキ</t>
    </rPh>
    <rPh sb="93" eb="95">
      <t>カクニン</t>
    </rPh>
    <phoneticPr fontId="3"/>
  </si>
  <si>
    <r>
      <rPr>
        <sz val="9"/>
        <rFont val="ＭＳ ゴシック"/>
        <family val="3"/>
        <charset val="128"/>
      </rPr>
      <t>　</t>
    </r>
    <r>
      <rPr>
        <u/>
        <sz val="9"/>
        <rFont val="ＭＳ ゴシック"/>
        <family val="3"/>
        <charset val="128"/>
      </rPr>
      <t>イ</t>
    </r>
    <r>
      <rPr>
        <sz val="9"/>
        <rFont val="ＭＳ ゴシック"/>
        <family val="3"/>
        <charset val="128"/>
      </rPr>
      <t>　</t>
    </r>
    <r>
      <rPr>
        <u/>
        <sz val="9"/>
        <rFont val="ＭＳ ゴシック"/>
        <family val="3"/>
        <charset val="128"/>
      </rPr>
      <t xml:space="preserve">利用者の安全及びケアの質の確保
</t>
    </r>
    <r>
      <rPr>
        <sz val="9"/>
        <rFont val="ＭＳ ゴシック"/>
        <family val="3"/>
        <charset val="128"/>
      </rPr>
      <t>　</t>
    </r>
    <r>
      <rPr>
        <u/>
        <sz val="9"/>
        <rFont val="ＭＳ ゴシック"/>
        <family val="3"/>
        <charset val="128"/>
      </rPr>
      <t>ロ</t>
    </r>
    <r>
      <rPr>
        <sz val="9"/>
        <rFont val="ＭＳ ゴシック"/>
        <family val="3"/>
        <charset val="128"/>
      </rPr>
      <t>　</t>
    </r>
    <r>
      <rPr>
        <u/>
        <sz val="9"/>
        <rFont val="ＭＳ ゴシック"/>
        <family val="3"/>
        <charset val="128"/>
      </rPr>
      <t xml:space="preserve">特定施設従業者の負担軽減及び勤務状況へ
</t>
    </r>
    <r>
      <rPr>
        <sz val="9"/>
        <rFont val="ＭＳ ゴシック"/>
        <family val="3"/>
        <charset val="128"/>
      </rPr>
      <t>　　</t>
    </r>
    <r>
      <rPr>
        <u/>
        <sz val="9"/>
        <rFont val="ＭＳ ゴシック"/>
        <family val="3"/>
        <charset val="128"/>
      </rPr>
      <t xml:space="preserve">の配慮
</t>
    </r>
    <r>
      <rPr>
        <sz val="9"/>
        <rFont val="ＭＳ ゴシック"/>
        <family val="3"/>
        <charset val="128"/>
      </rPr>
      <t>　</t>
    </r>
    <r>
      <rPr>
        <u/>
        <sz val="9"/>
        <rFont val="ＭＳ ゴシック"/>
        <family val="3"/>
        <charset val="128"/>
      </rPr>
      <t>ハ</t>
    </r>
    <r>
      <rPr>
        <sz val="9"/>
        <rFont val="ＭＳ ゴシック"/>
        <family val="3"/>
        <charset val="128"/>
      </rPr>
      <t>　</t>
    </r>
    <r>
      <rPr>
        <u/>
        <sz val="9"/>
        <rFont val="ＭＳ ゴシック"/>
        <family val="3"/>
        <charset val="128"/>
      </rPr>
      <t xml:space="preserve">緊急時の体制整備
</t>
    </r>
    <r>
      <rPr>
        <sz val="9"/>
        <rFont val="ＭＳ ゴシック"/>
        <family val="3"/>
        <charset val="128"/>
      </rPr>
      <t>　</t>
    </r>
    <r>
      <rPr>
        <u/>
        <sz val="9"/>
        <rFont val="ＭＳ ゴシック"/>
        <family val="3"/>
        <charset val="128"/>
      </rPr>
      <t>ニ</t>
    </r>
    <r>
      <rPr>
        <sz val="9"/>
        <rFont val="ＭＳ ゴシック"/>
        <family val="3"/>
        <charset val="128"/>
      </rPr>
      <t>　</t>
    </r>
    <r>
      <rPr>
        <u/>
        <sz val="9"/>
        <rFont val="ＭＳ ゴシック"/>
        <family val="3"/>
        <charset val="128"/>
      </rPr>
      <t xml:space="preserve">業務の効率化、介護サービスの質の向上等
</t>
    </r>
    <r>
      <rPr>
        <sz val="9"/>
        <rFont val="ＭＳ ゴシック"/>
        <family val="3"/>
        <charset val="128"/>
      </rPr>
      <t>　　</t>
    </r>
    <r>
      <rPr>
        <u/>
        <sz val="9"/>
        <rFont val="ＭＳ ゴシック"/>
        <family val="3"/>
        <charset val="128"/>
      </rPr>
      <t xml:space="preserve">に資する機器（以下「介護機器」という。）
</t>
    </r>
    <r>
      <rPr>
        <sz val="9"/>
        <rFont val="ＭＳ ゴシック"/>
        <family val="3"/>
        <charset val="128"/>
      </rPr>
      <t>　　</t>
    </r>
    <r>
      <rPr>
        <u/>
        <sz val="9"/>
        <rFont val="ＭＳ ゴシック"/>
        <family val="3"/>
        <charset val="128"/>
      </rPr>
      <t xml:space="preserve">の定期的な点検
</t>
    </r>
    <r>
      <rPr>
        <sz val="9"/>
        <rFont val="ＭＳ ゴシック"/>
        <family val="3"/>
        <charset val="128"/>
      </rPr>
      <t>　</t>
    </r>
    <r>
      <rPr>
        <u/>
        <sz val="9"/>
        <rFont val="ＭＳ ゴシック"/>
        <family val="3"/>
        <charset val="128"/>
      </rPr>
      <t>ホ</t>
    </r>
    <r>
      <rPr>
        <sz val="9"/>
        <rFont val="ＭＳ ゴシック"/>
        <family val="3"/>
        <charset val="128"/>
      </rPr>
      <t>　</t>
    </r>
    <r>
      <rPr>
        <u/>
        <sz val="9"/>
        <rFont val="ＭＳ ゴシック"/>
        <family val="3"/>
        <charset val="128"/>
      </rPr>
      <t>特定施設従業者に対する研修</t>
    </r>
    <rPh sb="45" eb="47">
      <t>ハイリョ</t>
    </rPh>
    <rPh sb="92" eb="94">
      <t>イカ</t>
    </rPh>
    <phoneticPr fontId="3"/>
  </si>
  <si>
    <r>
      <t>二</t>
    </r>
    <r>
      <rPr>
        <sz val="9"/>
        <rFont val="ＭＳ ゴシック"/>
        <family val="3"/>
        <charset val="128"/>
      </rPr>
      <t>　</t>
    </r>
    <r>
      <rPr>
        <u/>
        <sz val="9"/>
        <rFont val="ＭＳ ゴシック"/>
        <family val="3"/>
        <charset val="128"/>
      </rPr>
      <t>介護機器を複数種類活用していること。
三</t>
    </r>
    <r>
      <rPr>
        <sz val="9"/>
        <rFont val="ＭＳ ゴシック"/>
        <family val="3"/>
        <charset val="128"/>
      </rPr>
      <t>　</t>
    </r>
    <r>
      <rPr>
        <u/>
        <sz val="9"/>
        <rFont val="ＭＳ ゴシック"/>
        <family val="3"/>
        <charset val="128"/>
      </rPr>
      <t xml:space="preserve">利用者の安全並びに介護サービスの質の確保
</t>
    </r>
    <r>
      <rPr>
        <sz val="9"/>
        <rFont val="ＭＳ ゴシック"/>
        <family val="3"/>
        <charset val="128"/>
      </rPr>
      <t>　</t>
    </r>
    <r>
      <rPr>
        <u/>
        <sz val="9"/>
        <rFont val="ＭＳ ゴシック"/>
        <family val="3"/>
        <charset val="128"/>
      </rPr>
      <t xml:space="preserve">及び職員の負担軽減を図るため、特定施設従業
</t>
    </r>
    <r>
      <rPr>
        <sz val="9"/>
        <rFont val="ＭＳ ゴシック"/>
        <family val="3"/>
        <charset val="128"/>
      </rPr>
      <t>　</t>
    </r>
    <r>
      <rPr>
        <u/>
        <sz val="9"/>
        <rFont val="ＭＳ ゴシック"/>
        <family val="3"/>
        <charset val="128"/>
      </rPr>
      <t>者間の適切な役割分担を行っていること。
四</t>
    </r>
    <r>
      <rPr>
        <sz val="9"/>
        <rFont val="ＭＳ ゴシック"/>
        <family val="3"/>
        <charset val="128"/>
      </rPr>
      <t>　</t>
    </r>
    <r>
      <rPr>
        <u/>
        <sz val="9"/>
        <rFont val="ＭＳ ゴシック"/>
        <family val="3"/>
        <charset val="128"/>
      </rPr>
      <t xml:space="preserve">利用者の安全並びに介護サービスの質の確保
</t>
    </r>
    <r>
      <rPr>
        <sz val="9"/>
        <rFont val="ＭＳ ゴシック"/>
        <family val="3"/>
        <charset val="128"/>
      </rPr>
      <t>　</t>
    </r>
    <r>
      <rPr>
        <u/>
        <sz val="9"/>
        <rFont val="ＭＳ ゴシック"/>
        <family val="3"/>
        <charset val="128"/>
      </rPr>
      <t xml:space="preserve">及び職員の負担軽減を図る取組による介護サー
</t>
    </r>
    <r>
      <rPr>
        <sz val="9"/>
        <rFont val="ＭＳ ゴシック"/>
        <family val="3"/>
        <charset val="128"/>
      </rPr>
      <t>　</t>
    </r>
    <r>
      <rPr>
        <u/>
        <sz val="9"/>
        <rFont val="ＭＳ ゴシック"/>
        <family val="3"/>
        <charset val="128"/>
      </rPr>
      <t xml:space="preserve">ビスの質の確保及び職員の負担軽減が行われて
</t>
    </r>
    <r>
      <rPr>
        <sz val="9"/>
        <rFont val="ＭＳ ゴシック"/>
        <family val="3"/>
        <charset val="128"/>
      </rPr>
      <t>　</t>
    </r>
    <r>
      <rPr>
        <u/>
        <sz val="9"/>
        <rFont val="ＭＳ ゴシック"/>
        <family val="3"/>
        <charset val="128"/>
      </rPr>
      <t>いると認められること。</t>
    </r>
    <rPh sb="65" eb="66">
      <t>ギョウ</t>
    </rPh>
    <phoneticPr fontId="3"/>
  </si>
  <si>
    <t>基準
第175条第2項第2号ロ
予防基準
第231条第2項第2号ロ</t>
    <phoneticPr fontId="3"/>
  </si>
  <si>
    <t>基準
第175条第2項第2号ハ
予防基準
第231条第2項第2号ハ</t>
    <phoneticPr fontId="3"/>
  </si>
  <si>
    <t xml:space="preserve">基準
第175条第8項
予防基準
第231条第8項
解釈通知
1(2)
</t>
    <rPh sb="0" eb="2">
      <t>キジュン</t>
    </rPh>
    <rPh sb="3" eb="4">
      <t>ダイ</t>
    </rPh>
    <rPh sb="7" eb="8">
      <t>ジョウ</t>
    </rPh>
    <rPh sb="8" eb="9">
      <t>ダイ</t>
    </rPh>
    <rPh sb="10" eb="11">
      <t>コウ</t>
    </rPh>
    <rPh sb="12" eb="14">
      <t>ヨボウ</t>
    </rPh>
    <rPh sb="14" eb="16">
      <t>キジュン</t>
    </rPh>
    <rPh sb="17" eb="18">
      <t>ダイ</t>
    </rPh>
    <rPh sb="21" eb="22">
      <t>ジョウ</t>
    </rPh>
    <rPh sb="28" eb="30">
      <t>カイシャク</t>
    </rPh>
    <rPh sb="30" eb="32">
      <t>ツウチ</t>
    </rPh>
    <phoneticPr fontId="5"/>
  </si>
  <si>
    <t>基準
第175条第6項
予防基準
第231条第6項
解釈通知
1(3)</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</si>
  <si>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t>基準
第175条第7項
予防基準
第231条第7項</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phoneticPr fontId="5"/>
  </si>
  <si>
    <r>
      <t>専らその職務に従事する常勤の管理者を配置していますか。
管理者が他の職務等を兼務している場合、業務に支障はないですか。
ただし、事業所の管理上支障がない場合は、当該事業所の他の職務に従事し、又は</t>
    </r>
    <r>
      <rPr>
        <u/>
        <sz val="9"/>
        <rFont val="ＭＳ ゴシック"/>
        <family val="3"/>
        <charset val="128"/>
      </rPr>
      <t>他の事業所、施設等の職務</t>
    </r>
    <r>
      <rPr>
        <sz val="9"/>
        <rFont val="ＭＳ ゴシック"/>
        <family val="3"/>
        <charset val="128"/>
      </rPr>
      <t>に従事することができます。</t>
    </r>
    <phoneticPr fontId="3"/>
  </si>
  <si>
    <r>
      <t>・同一の事業者によって設置された</t>
    </r>
    <r>
      <rPr>
        <u/>
        <sz val="9"/>
        <rFont val="ＭＳ ゴシック"/>
        <family val="3"/>
        <charset val="128"/>
      </rPr>
      <t>他の事業所等（※）</t>
    </r>
    <r>
      <rPr>
        <sz val="9"/>
        <rFont val="ＭＳ ゴシック"/>
        <family val="3"/>
        <charset val="128"/>
      </rPr>
      <t xml:space="preserve">と兼務している場合は、
　事業所名、職種名、兼務事業所における１週間当たりの勤務時間数
</t>
    </r>
    <r>
      <rPr>
        <u/>
        <sz val="9"/>
        <rFont val="ＭＳ ゴシック"/>
        <family val="3"/>
        <charset val="128"/>
      </rPr>
      <t>※管理上支障がない場合は、同一敷地でなくても差し支えありません。</t>
    </r>
    <rPh sb="1" eb="3">
      <t>ドウイツ</t>
    </rPh>
    <rPh sb="4" eb="7">
      <t>ジギョウシャ</t>
    </rPh>
    <rPh sb="11" eb="13">
      <t>セッチ</t>
    </rPh>
    <rPh sb="26" eb="28">
      <t>ケンム</t>
    </rPh>
    <rPh sb="32" eb="34">
      <t>バアイ</t>
    </rPh>
    <rPh sb="38" eb="41">
      <t>ジギョウショ</t>
    </rPh>
    <rPh sb="41" eb="42">
      <t>メイ</t>
    </rPh>
    <rPh sb="43" eb="45">
      <t>ショクシュ</t>
    </rPh>
    <rPh sb="45" eb="46">
      <t>メイ</t>
    </rPh>
    <rPh sb="47" eb="49">
      <t>ケンム</t>
    </rPh>
    <rPh sb="49" eb="52">
      <t>ジギョウショ</t>
    </rPh>
    <rPh sb="57" eb="59">
      <t>シュウカン</t>
    </rPh>
    <rPh sb="59" eb="60">
      <t>ア</t>
    </rPh>
    <rPh sb="63" eb="65">
      <t>キンム</t>
    </rPh>
    <rPh sb="65" eb="67">
      <t>ジカン</t>
    </rPh>
    <rPh sb="67" eb="68">
      <t>スウ</t>
    </rPh>
    <rPh sb="71" eb="73">
      <t>カンリ</t>
    </rPh>
    <rPh sb="73" eb="74">
      <t>ジョウ</t>
    </rPh>
    <rPh sb="74" eb="76">
      <t>シショウ</t>
    </rPh>
    <rPh sb="79" eb="81">
      <t>バアイ</t>
    </rPh>
    <rPh sb="83" eb="85">
      <t>ドウイツ</t>
    </rPh>
    <rPh sb="85" eb="87">
      <t>シキチ</t>
    </rPh>
    <rPh sb="92" eb="93">
      <t>サ</t>
    </rPh>
    <rPh sb="94" eb="95">
      <t>ツカ</t>
    </rPh>
    <phoneticPr fontId="5"/>
  </si>
  <si>
    <t>基準
第178条第1項
予防基準
第234条第1項
解釈通知3(1)</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rPh sb="27" eb="29">
      <t>カイシャク</t>
    </rPh>
    <rPh sb="29" eb="31">
      <t>ツウチ</t>
    </rPh>
    <phoneticPr fontId="5"/>
  </si>
  <si>
    <t>基準
第178条第2項
予防基準
第234条第2項
解釈通知3(1)</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rPh sb="27" eb="29">
      <t>カイシャク</t>
    </rPh>
    <rPh sb="29" eb="31">
      <t>ツウチ</t>
    </rPh>
    <phoneticPr fontId="5"/>
  </si>
  <si>
    <t>基準
第181条第2項
予防基準
第237条第2項
解釈通知3(3)②</t>
    <rPh sb="0" eb="2">
      <t>キジュン</t>
    </rPh>
    <rPh sb="3" eb="4">
      <t>ダイ</t>
    </rPh>
    <rPh sb="7" eb="8">
      <t>ジョウ</t>
    </rPh>
    <rPh sb="8" eb="9">
      <t>ダイ</t>
    </rPh>
    <rPh sb="10" eb="11">
      <t>コウ</t>
    </rPh>
    <rPh sb="12" eb="14">
      <t>ヨボウ</t>
    </rPh>
    <rPh sb="14" eb="16">
      <t>キジュン</t>
    </rPh>
    <rPh sb="17" eb="18">
      <t>ダイ</t>
    </rPh>
    <rPh sb="21" eb="22">
      <t>ジョウ</t>
    </rPh>
    <rPh sb="22" eb="23">
      <t>ダイ</t>
    </rPh>
    <rPh sb="24" eb="25">
      <t>コウ</t>
    </rPh>
    <rPh sb="26" eb="28">
      <t>カイシャク</t>
    </rPh>
    <rPh sb="28" eb="30">
      <t>ツウチ</t>
    </rPh>
    <phoneticPr fontId="5"/>
  </si>
  <si>
    <t>基準
第183条第4項
予防基準
第239条第1項</t>
    <rPh sb="8" eb="9">
      <t>ダイ</t>
    </rPh>
    <rPh sb="10" eb="11">
      <t>コウ</t>
    </rPh>
    <rPh sb="12" eb="14">
      <t>ヨボウ</t>
    </rPh>
    <rPh sb="14" eb="16">
      <t>キジュン</t>
    </rPh>
    <rPh sb="17" eb="18">
      <t>ダイ</t>
    </rPh>
    <rPh sb="21" eb="22">
      <t>ジョウ</t>
    </rPh>
    <rPh sb="22" eb="23">
      <t>ダイ</t>
    </rPh>
    <rPh sb="24" eb="25">
      <t>コウ</t>
    </rPh>
    <phoneticPr fontId="5"/>
  </si>
  <si>
    <t>①身体的拘束等の適正化のための対策を検討する委員会(テレビ電話装置等を活用して行うことができるものとする。)を３月に１回以上開催するとともに、その結果について、介護職員その他の従業者に周知徹底を図っていますか。</t>
    <rPh sb="3" eb="4">
      <t>テキ</t>
    </rPh>
    <rPh sb="4" eb="7">
      <t>コウソクトウ</t>
    </rPh>
    <rPh sb="8" eb="11">
      <t>テキセイカ</t>
    </rPh>
    <rPh sb="15" eb="17">
      <t>タイサク</t>
    </rPh>
    <rPh sb="18" eb="20">
      <t>ケントウ</t>
    </rPh>
    <rPh sb="22" eb="25">
      <t>イインカイ</t>
    </rPh>
    <rPh sb="29" eb="31">
      <t>デンワ</t>
    </rPh>
    <rPh sb="31" eb="33">
      <t>ソウチ</t>
    </rPh>
    <rPh sb="33" eb="34">
      <t>トウ</t>
    </rPh>
    <rPh sb="35" eb="37">
      <t>カツヨウ</t>
    </rPh>
    <rPh sb="39" eb="40">
      <t>オコナ</t>
    </rPh>
    <rPh sb="56" eb="57">
      <t>ツキ</t>
    </rPh>
    <rPh sb="59" eb="60">
      <t>カイ</t>
    </rPh>
    <rPh sb="60" eb="62">
      <t>イジョウ</t>
    </rPh>
    <rPh sb="62" eb="64">
      <t>カイサイ</t>
    </rPh>
    <rPh sb="73" eb="75">
      <t>ケッカ</t>
    </rPh>
    <rPh sb="80" eb="82">
      <t>カイゴ</t>
    </rPh>
    <rPh sb="82" eb="84">
      <t>ショクイン</t>
    </rPh>
    <rPh sb="86" eb="87">
      <t>タ</t>
    </rPh>
    <rPh sb="88" eb="91">
      <t>ジュウギョウシャ</t>
    </rPh>
    <rPh sb="92" eb="94">
      <t>シュウチ</t>
    </rPh>
    <rPh sb="94" eb="96">
      <t>テッテイ</t>
    </rPh>
    <rPh sb="97" eb="98">
      <t>ハカ</t>
    </rPh>
    <phoneticPr fontId="5"/>
  </si>
  <si>
    <t>基準第183条
第6項第3号
予防基準
第239条第3項第2号</t>
    <rPh sb="11" eb="12">
      <t>ダイ</t>
    </rPh>
    <rPh sb="13" eb="14">
      <t>ゴウ</t>
    </rPh>
    <phoneticPr fontId="3"/>
  </si>
  <si>
    <t xml:space="preserve">基準
第132条
</t>
    <rPh sb="0" eb="2">
      <t>キジュン</t>
    </rPh>
    <rPh sb="3" eb="4">
      <t>ダイ</t>
    </rPh>
    <rPh sb="7" eb="8">
      <t>ジョウ</t>
    </rPh>
    <phoneticPr fontId="5"/>
  </si>
  <si>
    <t>基準
第186条
予防基準
第249条</t>
    <rPh sb="0" eb="2">
      <t>キジュン</t>
    </rPh>
    <rPh sb="3" eb="4">
      <t>ダイ</t>
    </rPh>
    <rPh sb="7" eb="8">
      <t>ジョウ</t>
    </rPh>
    <rPh sb="9" eb="11">
      <t>ヨボウ</t>
    </rPh>
    <rPh sb="11" eb="13">
      <t>キジュン</t>
    </rPh>
    <rPh sb="14" eb="15">
      <t>ダイ</t>
    </rPh>
    <rPh sb="18" eb="19">
      <t>ジョウ</t>
    </rPh>
    <phoneticPr fontId="5"/>
  </si>
  <si>
    <t>基準
第187条
予防基準
第250条</t>
    <rPh sb="0" eb="2">
      <t>キジュン</t>
    </rPh>
    <rPh sb="3" eb="4">
      <t>ダイ</t>
    </rPh>
    <rPh sb="7" eb="8">
      <t>ジョウ</t>
    </rPh>
    <rPh sb="9" eb="11">
      <t>ヨボウ</t>
    </rPh>
    <rPh sb="11" eb="13">
      <t>キジュン</t>
    </rPh>
    <rPh sb="14" eb="15">
      <t>ダイ</t>
    </rPh>
    <rPh sb="18" eb="19">
      <t>ジョウ</t>
    </rPh>
    <phoneticPr fontId="5"/>
  </si>
  <si>
    <t xml:space="preserve">基準
第26条
</t>
    <rPh sb="0" eb="2">
      <t>キジュン</t>
    </rPh>
    <rPh sb="3" eb="4">
      <t>ダイ</t>
    </rPh>
    <rPh sb="6" eb="7">
      <t>ジョウ</t>
    </rPh>
    <phoneticPr fontId="5"/>
  </si>
  <si>
    <t xml:space="preserve">基準
第51条
</t>
    <rPh sb="0" eb="2">
      <t>キジュン</t>
    </rPh>
    <rPh sb="3" eb="4">
      <t>ダイ</t>
    </rPh>
    <rPh sb="6" eb="7">
      <t>ジョウ</t>
    </rPh>
    <phoneticPr fontId="5"/>
  </si>
  <si>
    <t xml:space="preserve">基準第52条
</t>
    <rPh sb="0" eb="2">
      <t>キジュン</t>
    </rPh>
    <rPh sb="2" eb="3">
      <t>ダイ</t>
    </rPh>
    <rPh sb="5" eb="6">
      <t>ジョウ</t>
    </rPh>
    <phoneticPr fontId="5"/>
  </si>
  <si>
    <r>
      <t xml:space="preserve">一　利用者の病状が急変した場合等において医師
</t>
    </r>
    <r>
      <rPr>
        <sz val="9"/>
        <rFont val="ＭＳ ゴシック"/>
        <family val="3"/>
        <charset val="128"/>
      </rPr>
      <t>　</t>
    </r>
    <r>
      <rPr>
        <u/>
        <sz val="9"/>
        <rFont val="ＭＳ ゴシック"/>
        <family val="3"/>
        <charset val="128"/>
      </rPr>
      <t>又は看護職員が相談対応を行う体制を、常時確</t>
    </r>
    <r>
      <rPr>
        <sz val="9"/>
        <rFont val="ＭＳ ゴシック"/>
        <family val="3"/>
        <charset val="128"/>
      </rPr>
      <t>　</t>
    </r>
    <r>
      <rPr>
        <u/>
        <sz val="9"/>
        <rFont val="ＭＳ ゴシック"/>
        <family val="3"/>
        <charset val="128"/>
      </rPr>
      <t xml:space="preserve">保していること。
二　事業者からの診療の求めがあった場合におい
</t>
    </r>
    <r>
      <rPr>
        <sz val="9"/>
        <rFont val="ＭＳ ゴシック"/>
        <family val="3"/>
        <charset val="128"/>
      </rPr>
      <t>　</t>
    </r>
    <r>
      <rPr>
        <u/>
        <sz val="9"/>
        <rFont val="ＭＳ ゴシック"/>
        <family val="3"/>
        <charset val="128"/>
      </rPr>
      <t>て診療を行う体制を、常時確保していること。</t>
    </r>
    <rPh sb="0" eb="1">
      <t>イチ</t>
    </rPh>
    <rPh sb="42" eb="44">
      <t>ジョウジ</t>
    </rPh>
    <rPh sb="55" eb="56">
      <t>ニ</t>
    </rPh>
    <phoneticPr fontId="3"/>
  </si>
  <si>
    <t xml:space="preserve">
基準
第103条
</t>
    <rPh sb="1" eb="3">
      <t>キジュン</t>
    </rPh>
    <rPh sb="4" eb="5">
      <t>ダイ</t>
    </rPh>
    <rPh sb="8" eb="9">
      <t>ジョウ</t>
    </rPh>
    <phoneticPr fontId="5"/>
  </si>
  <si>
    <t xml:space="preserve">基準
第103条第2項
</t>
    <phoneticPr fontId="3"/>
  </si>
  <si>
    <t>基準第32条
予防基準
第53条の4
（245条準用）</t>
    <rPh sb="2" eb="3">
      <t>ダイ</t>
    </rPh>
    <rPh sb="5" eb="6">
      <t>ジョウ</t>
    </rPh>
    <rPh sb="7" eb="9">
      <t>ヨボウ</t>
    </rPh>
    <rPh sb="12" eb="13">
      <t>ダイ</t>
    </rPh>
    <rPh sb="15" eb="16">
      <t>ジョウ</t>
    </rPh>
    <rPh sb="23" eb="26">
      <t>ジョウジュンヨウ</t>
    </rPh>
    <phoneticPr fontId="5"/>
  </si>
  <si>
    <t>基準
第32条第2項
予防基準
第53条の4
第2項（245条準用）</t>
    <rPh sb="0" eb="2">
      <t>キジュン</t>
    </rPh>
    <rPh sb="3" eb="4">
      <t>ダイ</t>
    </rPh>
    <rPh sb="6" eb="7">
      <t>ジョウ</t>
    </rPh>
    <rPh sb="7" eb="8">
      <t>ダイ</t>
    </rPh>
    <rPh sb="9" eb="10">
      <t>コウ</t>
    </rPh>
    <rPh sb="11" eb="13">
      <t>ヨボウ</t>
    </rPh>
    <rPh sb="13" eb="15">
      <t>キジュン</t>
    </rPh>
    <rPh sb="16" eb="17">
      <t>ダイ</t>
    </rPh>
    <rPh sb="19" eb="20">
      <t>ジョウ</t>
    </rPh>
    <rPh sb="23" eb="24">
      <t>ダイ</t>
    </rPh>
    <rPh sb="25" eb="26">
      <t>コウ</t>
    </rPh>
    <rPh sb="30" eb="31">
      <t>ジョウ</t>
    </rPh>
    <rPh sb="31" eb="33">
      <t>ジュンヨウ</t>
    </rPh>
    <phoneticPr fontId="5"/>
  </si>
  <si>
    <t>基準
第33条第1項
予防基準
第53条の5第1項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</si>
  <si>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
第33条第2項
予防基準
第53条の5第2項</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phoneticPr fontId="5"/>
  </si>
  <si>
    <t>基準第33条
第3項
予防基準
第53条の5第3項</t>
    <rPh sb="0" eb="2">
      <t>キジュン</t>
    </rPh>
    <rPh sb="2" eb="3">
      <t>ダイ</t>
    </rPh>
    <rPh sb="5" eb="6">
      <t>ジョウ</t>
    </rPh>
    <rPh sb="7" eb="8">
      <t>ダイ</t>
    </rPh>
    <rPh sb="9" eb="10">
      <t>コウ</t>
    </rPh>
    <rPh sb="11" eb="13">
      <t>ヨボウ</t>
    </rPh>
    <rPh sb="13" eb="15">
      <t>キジュン</t>
    </rPh>
    <rPh sb="16" eb="17">
      <t>ダイ</t>
    </rPh>
    <rPh sb="19" eb="20">
      <t>ジョウ</t>
    </rPh>
    <rPh sb="22" eb="23">
      <t>ダイ</t>
    </rPh>
    <rPh sb="24" eb="25">
      <t>コウ</t>
    </rPh>
    <phoneticPr fontId="5"/>
  </si>
  <si>
    <t>基準
第34条
予防基準
第53条の6</t>
    <rPh sb="0" eb="2">
      <t>キジュン</t>
    </rPh>
    <rPh sb="3" eb="4">
      <t>ダイ</t>
    </rPh>
    <rPh sb="6" eb="7">
      <t>ジョウ</t>
    </rPh>
    <rPh sb="8" eb="10">
      <t>ヨボウ</t>
    </rPh>
    <rPh sb="10" eb="12">
      <t>キジュン</t>
    </rPh>
    <rPh sb="13" eb="14">
      <t>ダイ</t>
    </rPh>
    <rPh sb="16" eb="17">
      <t>ジョウ</t>
    </rPh>
    <phoneticPr fontId="5"/>
  </si>
  <si>
    <t>基準
第35条
予防基準
第59条の7</t>
    <rPh sb="0" eb="2">
      <t>キジュン</t>
    </rPh>
    <rPh sb="3" eb="4">
      <t>ダイ</t>
    </rPh>
    <rPh sb="6" eb="7">
      <t>ジョウ</t>
    </rPh>
    <rPh sb="8" eb="10">
      <t>ヨボウ</t>
    </rPh>
    <rPh sb="10" eb="12">
      <t>キジュン</t>
    </rPh>
    <rPh sb="13" eb="14">
      <t>ダイ</t>
    </rPh>
    <rPh sb="16" eb="17">
      <t>ジョウ</t>
    </rPh>
    <phoneticPr fontId="5"/>
  </si>
  <si>
    <t>基準
第36条第1項
予防基準
第53条の8第1項
（245条準用）</t>
    <rPh sb="0" eb="2">
      <t>キジュン</t>
    </rPh>
    <rPh sb="3" eb="4">
      <t>ダイ</t>
    </rPh>
    <rPh sb="6" eb="7">
      <t>ジョウ</t>
    </rPh>
    <rPh sb="7" eb="8">
      <t>ダイ</t>
    </rPh>
    <rPh sb="9" eb="10">
      <t>コウ</t>
    </rPh>
    <rPh sb="11" eb="13">
      <t>ヨボウ</t>
    </rPh>
    <rPh sb="13" eb="15">
      <t>キジュン</t>
    </rPh>
    <rPh sb="16" eb="17">
      <t>ダイ</t>
    </rPh>
    <rPh sb="19" eb="20">
      <t>ジョウ</t>
    </rPh>
    <rPh sb="22" eb="23">
      <t>ダイ</t>
    </rPh>
    <rPh sb="24" eb="25">
      <t>コウ</t>
    </rPh>
    <rPh sb="30" eb="33">
      <t>ジョウジュンヨウ</t>
    </rPh>
    <phoneticPr fontId="5"/>
  </si>
  <si>
    <t>基準第37条第1項
予防基準
第53条の10第1項
（245条準用）</t>
    <rPh sb="0" eb="2">
      <t>キジュン</t>
    </rPh>
    <rPh sb="2" eb="3">
      <t>ダイ</t>
    </rPh>
    <rPh sb="5" eb="6">
      <t>ジョウ</t>
    </rPh>
    <rPh sb="6" eb="7">
      <t>ダイ</t>
    </rPh>
    <rPh sb="8" eb="9">
      <t>コウ</t>
    </rPh>
    <rPh sb="10" eb="12">
      <t>ヨボウ</t>
    </rPh>
    <rPh sb="12" eb="14">
      <t>キジュン</t>
    </rPh>
    <rPh sb="15" eb="16">
      <t>ダイ</t>
    </rPh>
    <rPh sb="18" eb="19">
      <t>ジョウ</t>
    </rPh>
    <rPh sb="22" eb="23">
      <t>ダイ</t>
    </rPh>
    <rPh sb="24" eb="25">
      <t>コウ</t>
    </rPh>
    <rPh sb="30" eb="33">
      <t>ジョウジュンヨウ</t>
    </rPh>
    <phoneticPr fontId="5"/>
  </si>
  <si>
    <t>基準第37条第2項
予防基準
第53条の10第2項</t>
    <rPh sb="0" eb="2">
      <t>キジュン</t>
    </rPh>
    <rPh sb="2" eb="3">
      <t>ダイ</t>
    </rPh>
    <rPh sb="5" eb="6">
      <t>ジョウ</t>
    </rPh>
    <rPh sb="6" eb="7">
      <t>ダイ</t>
    </rPh>
    <rPh sb="8" eb="9">
      <t>コウ</t>
    </rPh>
    <rPh sb="10" eb="12">
      <t>ヨボウ</t>
    </rPh>
    <rPh sb="12" eb="14">
      <t>キジュン</t>
    </rPh>
    <rPh sb="15" eb="16">
      <t>ダイ</t>
    </rPh>
    <rPh sb="18" eb="19">
      <t>ジョウ</t>
    </rPh>
    <rPh sb="22" eb="23">
      <t>ダイ</t>
    </rPh>
    <rPh sb="24" eb="25">
      <t>コウ</t>
    </rPh>
    <phoneticPr fontId="5"/>
  </si>
  <si>
    <t>基準第37条第3項
予防基準
第53条の10第3項</t>
    <rPh sb="0" eb="2">
      <t>キジュン</t>
    </rPh>
    <rPh sb="2" eb="3">
      <t>ダイ</t>
    </rPh>
    <rPh sb="5" eb="6">
      <t>ジョウ</t>
    </rPh>
    <rPh sb="6" eb="7">
      <t>ダイ</t>
    </rPh>
    <rPh sb="8" eb="9">
      <t>コウ</t>
    </rPh>
    <rPh sb="10" eb="12">
      <t>ヨボウ</t>
    </rPh>
    <rPh sb="12" eb="14">
      <t>キジュン</t>
    </rPh>
    <rPh sb="15" eb="16">
      <t>ダイ</t>
    </rPh>
    <rPh sb="18" eb="19">
      <t>ジョウ</t>
    </rPh>
    <rPh sb="22" eb="23">
      <t>ダイ</t>
    </rPh>
    <rPh sb="24" eb="25">
      <t>コウ</t>
    </rPh>
    <phoneticPr fontId="5"/>
  </si>
  <si>
    <t>基準第38条
予防基準
第53条の11</t>
    <rPh sb="0" eb="2">
      <t>キジュン</t>
    </rPh>
    <rPh sb="2" eb="3">
      <t>ダイ</t>
    </rPh>
    <rPh sb="5" eb="6">
      <t>ジョウ</t>
    </rPh>
    <rPh sb="7" eb="9">
      <t>ヨボウ</t>
    </rPh>
    <rPh sb="9" eb="11">
      <t>キジュン</t>
    </rPh>
    <rPh sb="12" eb="13">
      <t>ダイ</t>
    </rPh>
    <rPh sb="15" eb="16">
      <t>ジョウ</t>
    </rPh>
    <phoneticPr fontId="5"/>
  </si>
  <si>
    <t>基準第191条の3第1項
予防基準第244条第1項</t>
    <rPh sb="0" eb="2">
      <t>キジュン</t>
    </rPh>
    <rPh sb="2" eb="3">
      <t>ダイ</t>
    </rPh>
    <rPh sb="6" eb="7">
      <t>ジョウ</t>
    </rPh>
    <rPh sb="9" eb="10">
      <t>ダイ</t>
    </rPh>
    <rPh sb="11" eb="12">
      <t>コウ</t>
    </rPh>
    <rPh sb="13" eb="15">
      <t>ヨボウ</t>
    </rPh>
    <rPh sb="15" eb="17">
      <t>キジュン</t>
    </rPh>
    <rPh sb="17" eb="18">
      <t>ダイ</t>
    </rPh>
    <rPh sb="21" eb="22">
      <t>ジョウ</t>
    </rPh>
    <rPh sb="22" eb="23">
      <t>ダイ</t>
    </rPh>
    <rPh sb="24" eb="25">
      <t>コウ</t>
    </rPh>
    <phoneticPr fontId="5"/>
  </si>
  <si>
    <t>算定基準
別表10注7
施設基準
四十二の三</t>
    <rPh sb="13" eb="15">
      <t>シセツ</t>
    </rPh>
    <rPh sb="15" eb="17">
      <t>キジュン</t>
    </rPh>
    <rPh sb="18" eb="21">
      <t>４２</t>
    </rPh>
    <rPh sb="22" eb="23">
      <t>３</t>
    </rPh>
    <phoneticPr fontId="3"/>
  </si>
  <si>
    <t>(1)社会福祉士及び介護福祉士法施行規則第1条各号に掲げる行為（※1）を必要とする者の占める割合が入居者の100分の15以上であること。</t>
    <rPh sb="3" eb="5">
      <t>シャカイ</t>
    </rPh>
    <rPh sb="5" eb="7">
      <t>フクシ</t>
    </rPh>
    <rPh sb="7" eb="8">
      <t>シ</t>
    </rPh>
    <rPh sb="8" eb="9">
      <t>オヨ</t>
    </rPh>
    <rPh sb="10" eb="12">
      <t>カイゴ</t>
    </rPh>
    <rPh sb="12" eb="15">
      <t>フクシシ</t>
    </rPh>
    <rPh sb="15" eb="16">
      <t>ホウ</t>
    </rPh>
    <rPh sb="16" eb="18">
      <t>セコウ</t>
    </rPh>
    <rPh sb="18" eb="20">
      <t>キソク</t>
    </rPh>
    <rPh sb="20" eb="21">
      <t>ダイ</t>
    </rPh>
    <rPh sb="22" eb="23">
      <t>ジョウ</t>
    </rPh>
    <rPh sb="23" eb="24">
      <t>カク</t>
    </rPh>
    <rPh sb="24" eb="25">
      <t>ゴウ</t>
    </rPh>
    <rPh sb="26" eb="27">
      <t>カカ</t>
    </rPh>
    <rPh sb="29" eb="31">
      <t>コウイ</t>
    </rPh>
    <rPh sb="36" eb="38">
      <t>ヒツヨウ</t>
    </rPh>
    <rPh sb="41" eb="42">
      <t>モノ</t>
    </rPh>
    <rPh sb="43" eb="44">
      <t>シ</t>
    </rPh>
    <rPh sb="46" eb="48">
      <t>ワリアイ</t>
    </rPh>
    <rPh sb="49" eb="52">
      <t>ニュウキョシャ</t>
    </rPh>
    <rPh sb="56" eb="57">
      <t>ブン</t>
    </rPh>
    <rPh sb="60" eb="62">
      <t>イジョウ</t>
    </rPh>
    <phoneticPr fontId="5"/>
  </si>
  <si>
    <r>
      <t xml:space="preserve">（※１）施行規則第1条各号
　　　　①　口腔内の喀痰吸引　　　　　　　　　②　鼻腔内の喀痰吸引
　　　　③　気管カニューレ内部の喀痰吸引　　　④　胃ろう又は腸ろうによる経管栄養
　　　　⑤　経鼻経管栄養
</t>
    </r>
    <r>
      <rPr>
        <u/>
        <sz val="9"/>
        <rFont val="ＭＳ ゴシック"/>
        <family val="3"/>
        <charset val="128"/>
      </rPr>
      <t xml:space="preserve">（※２）①　尿道カテーテル留置を実施している状態
</t>
    </r>
    <r>
      <rPr>
        <sz val="9"/>
        <rFont val="ＭＳ ゴシック"/>
        <family val="3"/>
        <charset val="128"/>
      </rPr>
      <t>　　　　</t>
    </r>
    <r>
      <rPr>
        <u/>
        <sz val="9"/>
        <rFont val="ＭＳ ゴシック"/>
        <family val="3"/>
        <charset val="128"/>
      </rPr>
      <t xml:space="preserve">②　在宅酸素療法を実施している状態
</t>
    </r>
    <r>
      <rPr>
        <sz val="9"/>
        <rFont val="ＭＳ ゴシック"/>
        <family val="3"/>
        <charset val="128"/>
      </rPr>
      <t>　　　　</t>
    </r>
    <r>
      <rPr>
        <u/>
        <sz val="9"/>
        <rFont val="ＭＳ ゴシック"/>
        <family val="3"/>
        <charset val="128"/>
      </rPr>
      <t>③　インスリン注射を実施している状態</t>
    </r>
    <rPh sb="108" eb="110">
      <t>ニョウドウ</t>
    </rPh>
    <rPh sb="115" eb="117">
      <t>リュウチ</t>
    </rPh>
    <rPh sb="118" eb="120">
      <t>ジッシ</t>
    </rPh>
    <rPh sb="124" eb="126">
      <t>ジョウタイ</t>
    </rPh>
    <rPh sb="133" eb="139">
      <t>ザイタクサンソリョウホウ</t>
    </rPh>
    <rPh sb="140" eb="142">
      <t>ジッシ</t>
    </rPh>
    <rPh sb="146" eb="148">
      <t>ジョウタイ</t>
    </rPh>
    <rPh sb="160" eb="162">
      <t>チュウシャ</t>
    </rPh>
    <rPh sb="163" eb="165">
      <t>ジッシ</t>
    </rPh>
    <rPh sb="169" eb="171">
      <t>ジョウタイ</t>
    </rPh>
    <phoneticPr fontId="3"/>
  </si>
  <si>
    <t>(3)介護福祉士の数が、常勤換算方法で、利用者の数が6又はその端数を増すごとに1以上であること。
ただし、次に掲げる基準のいずれにも適合する場合は、介護福祉士の数が、常勤換算方法で、入居者の数が7又はその端数を増すごとに1以上であること。</t>
    <rPh sb="53" eb="54">
      <t>ツギ</t>
    </rPh>
    <rPh sb="55" eb="56">
      <t>カカ</t>
    </rPh>
    <rPh sb="58" eb="60">
      <t>キジュン</t>
    </rPh>
    <rPh sb="66" eb="68">
      <t>テキゴウ</t>
    </rPh>
    <rPh sb="70" eb="72">
      <t>バアイ</t>
    </rPh>
    <rPh sb="74" eb="76">
      <t>カイゴ</t>
    </rPh>
    <rPh sb="76" eb="79">
      <t>フクシシ</t>
    </rPh>
    <rPh sb="80" eb="81">
      <t>カズ</t>
    </rPh>
    <rPh sb="83" eb="85">
      <t>ジョウキン</t>
    </rPh>
    <rPh sb="85" eb="87">
      <t>カンサン</t>
    </rPh>
    <rPh sb="87" eb="89">
      <t>ホウホウ</t>
    </rPh>
    <rPh sb="91" eb="94">
      <t>ニュウキョシャ</t>
    </rPh>
    <rPh sb="95" eb="96">
      <t>カズ</t>
    </rPh>
    <rPh sb="98" eb="99">
      <t>マタ</t>
    </rPh>
    <rPh sb="102" eb="104">
      <t>ハスウ</t>
    </rPh>
    <rPh sb="105" eb="106">
      <t>マ</t>
    </rPh>
    <rPh sb="111" eb="113">
      <t>イジョウ</t>
    </rPh>
    <phoneticPr fontId="3"/>
  </si>
  <si>
    <t>(4)「厚生労働大臣が定める利用者等の数の基準及び看護職員等の員数の基準並びに通所介護費等の算定方法」第5号に規定する基準（人員基準欠如）に該当していないこと。</t>
    <rPh sb="4" eb="6">
      <t>コウセイ</t>
    </rPh>
    <rPh sb="6" eb="8">
      <t>ロウドウ</t>
    </rPh>
    <rPh sb="8" eb="10">
      <t>ダイジン</t>
    </rPh>
    <rPh sb="11" eb="12">
      <t>サダ</t>
    </rPh>
    <rPh sb="14" eb="17">
      <t>リヨウシャ</t>
    </rPh>
    <rPh sb="17" eb="18">
      <t>トウ</t>
    </rPh>
    <rPh sb="19" eb="20">
      <t>カズ</t>
    </rPh>
    <rPh sb="21" eb="23">
      <t>キジュン</t>
    </rPh>
    <rPh sb="23" eb="24">
      <t>オヨ</t>
    </rPh>
    <rPh sb="25" eb="27">
      <t>カンゴ</t>
    </rPh>
    <rPh sb="27" eb="29">
      <t>ショクイン</t>
    </rPh>
    <rPh sb="29" eb="30">
      <t>トウ</t>
    </rPh>
    <rPh sb="31" eb="33">
      <t>インスウ</t>
    </rPh>
    <rPh sb="34" eb="36">
      <t>キジュン</t>
    </rPh>
    <rPh sb="36" eb="37">
      <t>ナラ</t>
    </rPh>
    <rPh sb="39" eb="41">
      <t>ツウショ</t>
    </rPh>
    <rPh sb="41" eb="43">
      <t>カイゴ</t>
    </rPh>
    <rPh sb="43" eb="44">
      <t>ヒ</t>
    </rPh>
    <rPh sb="44" eb="45">
      <t>トウ</t>
    </rPh>
    <rPh sb="46" eb="48">
      <t>サンテイ</t>
    </rPh>
    <rPh sb="48" eb="50">
      <t>ホウホウ</t>
    </rPh>
    <rPh sb="51" eb="52">
      <t>ダイ</t>
    </rPh>
    <rPh sb="53" eb="54">
      <t>ゴウ</t>
    </rPh>
    <rPh sb="55" eb="57">
      <t>キテイ</t>
    </rPh>
    <rPh sb="59" eb="61">
      <t>キジュン</t>
    </rPh>
    <rPh sb="62" eb="64">
      <t>ジンイン</t>
    </rPh>
    <rPh sb="64" eb="66">
      <t>キジュン</t>
    </rPh>
    <rPh sb="66" eb="68">
      <t>ケツジョ</t>
    </rPh>
    <rPh sb="70" eb="72">
      <t>ガイトウ</t>
    </rPh>
    <phoneticPr fontId="3"/>
  </si>
  <si>
    <t>(1)社会福祉士及び介護福祉士法施行規則第1条各号に掲げる行為を必要とする者の占める割合が
利用者の100分の5以上100分の15未満であること。</t>
    <rPh sb="3" eb="5">
      <t>シャカイ</t>
    </rPh>
    <rPh sb="5" eb="7">
      <t>フクシ</t>
    </rPh>
    <rPh sb="7" eb="8">
      <t>シ</t>
    </rPh>
    <rPh sb="8" eb="9">
      <t>オヨ</t>
    </rPh>
    <rPh sb="10" eb="12">
      <t>カイゴ</t>
    </rPh>
    <rPh sb="12" eb="15">
      <t>フクシシ</t>
    </rPh>
    <rPh sb="15" eb="16">
      <t>ホウ</t>
    </rPh>
    <rPh sb="16" eb="18">
      <t>セコウ</t>
    </rPh>
    <rPh sb="18" eb="20">
      <t>キソク</t>
    </rPh>
    <rPh sb="20" eb="21">
      <t>ダイ</t>
    </rPh>
    <rPh sb="22" eb="23">
      <t>ジョウ</t>
    </rPh>
    <rPh sb="23" eb="24">
      <t>カク</t>
    </rPh>
    <rPh sb="24" eb="25">
      <t>ゴウ</t>
    </rPh>
    <rPh sb="26" eb="27">
      <t>カカ</t>
    </rPh>
    <rPh sb="29" eb="31">
      <t>コウイ</t>
    </rPh>
    <rPh sb="32" eb="34">
      <t>ヒツヨウ</t>
    </rPh>
    <rPh sb="37" eb="38">
      <t>モノ</t>
    </rPh>
    <rPh sb="39" eb="40">
      <t>シ</t>
    </rPh>
    <rPh sb="42" eb="44">
      <t>ワリアイ</t>
    </rPh>
    <rPh sb="46" eb="49">
      <t>リヨウシャ</t>
    </rPh>
    <rPh sb="53" eb="54">
      <t>ブン</t>
    </rPh>
    <rPh sb="56" eb="58">
      <t>イジョウ</t>
    </rPh>
    <rPh sb="61" eb="62">
      <t>ブン</t>
    </rPh>
    <rPh sb="65" eb="67">
      <t>ミマン</t>
    </rPh>
    <phoneticPr fontId="5"/>
  </si>
  <si>
    <t>算定基準
別表10注8
四十二の四</t>
    <rPh sb="13" eb="16">
      <t>４２</t>
    </rPh>
    <rPh sb="17" eb="18">
      <t>４</t>
    </rPh>
    <phoneticPr fontId="3"/>
  </si>
  <si>
    <t>算定基準
別表10注9</t>
    <rPh sb="0" eb="2">
      <t>サンテイ</t>
    </rPh>
    <rPh sb="2" eb="4">
      <t>キジュン</t>
    </rPh>
    <rPh sb="5" eb="7">
      <t>ベッピョウ</t>
    </rPh>
    <rPh sb="9" eb="10">
      <t>チュウ</t>
    </rPh>
    <phoneticPr fontId="5"/>
  </si>
  <si>
    <t>算定基準
別表10注10
施設基準
十六の二</t>
    <rPh sb="14" eb="16">
      <t>シセツ</t>
    </rPh>
    <rPh sb="16" eb="18">
      <t>キジュン</t>
    </rPh>
    <rPh sb="19" eb="21">
      <t>１６</t>
    </rPh>
    <rPh sb="22" eb="23">
      <t>２</t>
    </rPh>
    <phoneticPr fontId="3"/>
  </si>
  <si>
    <r>
      <t>(3)評価対象者のADL利得の平均値が</t>
    </r>
    <r>
      <rPr>
        <u/>
        <sz val="9"/>
        <rFont val="ＭＳ Ｐゴシック"/>
        <family val="3"/>
        <charset val="128"/>
      </rPr>
      <t>3以上</t>
    </r>
    <r>
      <rPr>
        <sz val="9"/>
        <rFont val="ＭＳ Ｐゴシック"/>
        <family val="3"/>
        <charset val="128"/>
      </rPr>
      <t>であること。</t>
    </r>
    <rPh sb="3" eb="5">
      <t>ヒョウカ</t>
    </rPh>
    <rPh sb="5" eb="7">
      <t>タイショウ</t>
    </rPh>
    <rPh sb="7" eb="8">
      <t>シャ</t>
    </rPh>
    <rPh sb="12" eb="14">
      <t>リトク</t>
    </rPh>
    <rPh sb="15" eb="18">
      <t>ヘイキンチ</t>
    </rPh>
    <rPh sb="20" eb="22">
      <t>イジョウ</t>
    </rPh>
    <phoneticPr fontId="3"/>
  </si>
  <si>
    <t>算定基準
別表10注11
施設基準
二十三</t>
    <rPh sb="0" eb="2">
      <t>サンテイ</t>
    </rPh>
    <rPh sb="2" eb="4">
      <t>キジュン</t>
    </rPh>
    <rPh sb="5" eb="7">
      <t>ベッピョウ</t>
    </rPh>
    <rPh sb="9" eb="10">
      <t>チュウ</t>
    </rPh>
    <rPh sb="14" eb="16">
      <t>シセツ</t>
    </rPh>
    <rPh sb="16" eb="18">
      <t>キジュン</t>
    </rPh>
    <rPh sb="19" eb="22">
      <t>２３</t>
    </rPh>
    <phoneticPr fontId="5"/>
  </si>
  <si>
    <t>算定基準
別表10注12
施設基準
四十二の四</t>
    <rPh sb="19" eb="22">
      <t>４２</t>
    </rPh>
    <rPh sb="23" eb="24">
      <t>４</t>
    </rPh>
    <phoneticPr fontId="3"/>
  </si>
  <si>
    <t xml:space="preserve">算定基準
別表10注15
</t>
    <phoneticPr fontId="3"/>
  </si>
  <si>
    <t>算定基準
別表10ル注
大臣基準告示
四十三</t>
    <rPh sb="0" eb="2">
      <t>サンテイ</t>
    </rPh>
    <rPh sb="2" eb="4">
      <t>キジュン</t>
    </rPh>
    <rPh sb="10" eb="11">
      <t>チュウ</t>
    </rPh>
    <rPh sb="14" eb="16">
      <t>ダイジン</t>
    </rPh>
    <rPh sb="16" eb="18">
      <t>キジュン</t>
    </rPh>
    <rPh sb="18" eb="20">
      <t>コクジ</t>
    </rPh>
    <rPh sb="21" eb="24">
      <t>４３</t>
    </rPh>
    <phoneticPr fontId="5"/>
  </si>
  <si>
    <r>
      <t xml:space="preserve">(1) 介護職員との意見交換を踏まえた資質向上のための目標を
</t>
    </r>
    <r>
      <rPr>
        <sz val="9"/>
        <rFont val="ＭＳ ゴシック"/>
        <family val="3"/>
        <charset val="128"/>
      </rPr>
      <t xml:space="preserve">  </t>
    </r>
    <r>
      <rPr>
        <u/>
        <sz val="9"/>
        <rFont val="ＭＳ ゴシック"/>
        <family val="3"/>
        <charset val="128"/>
      </rPr>
      <t xml:space="preserve">立て、その実現のため、具体的な取組として、以下のいずれ
</t>
    </r>
    <r>
      <rPr>
        <sz val="9"/>
        <rFont val="ＭＳ ゴシック"/>
        <family val="3"/>
        <charset val="128"/>
      </rPr>
      <t xml:space="preserve">  </t>
    </r>
    <r>
      <rPr>
        <u/>
        <sz val="9"/>
        <rFont val="ＭＳ ゴシック"/>
        <family val="3"/>
        <charset val="128"/>
      </rPr>
      <t xml:space="preserve">かに該当していますか。
ア　資質向上のための計画に沿って、研修機会の提供又は技術
</t>
    </r>
    <r>
      <rPr>
        <sz val="9"/>
        <rFont val="ＭＳ ゴシック"/>
        <family val="3"/>
        <charset val="128"/>
      </rPr>
      <t xml:space="preserve">  </t>
    </r>
    <r>
      <rPr>
        <u/>
        <sz val="9"/>
        <rFont val="ＭＳ ゴシック"/>
        <family val="3"/>
        <charset val="128"/>
      </rPr>
      <t xml:space="preserve">指導等を実施するとともに、介護職員の能力評価を行う。
イ　資格取得のための支援の実施(研修受講のための勤務シフ 
</t>
    </r>
    <r>
      <rPr>
        <sz val="9"/>
        <rFont val="ＭＳ ゴシック"/>
        <family val="3"/>
        <charset val="128"/>
      </rPr>
      <t xml:space="preserve">  </t>
    </r>
    <r>
      <rPr>
        <u/>
        <sz val="9"/>
        <rFont val="ＭＳ ゴシック"/>
        <family val="3"/>
        <charset val="128"/>
      </rPr>
      <t xml:space="preserve">トの調整、休暇の付与、費用（交通費、受講料等）の援助
</t>
    </r>
    <r>
      <rPr>
        <sz val="9"/>
        <rFont val="ＭＳ ゴシック"/>
        <family val="3"/>
        <charset val="128"/>
      </rPr>
      <t xml:space="preserve">  </t>
    </r>
    <r>
      <rPr>
        <u/>
        <sz val="9"/>
        <rFont val="ＭＳ ゴシック"/>
        <family val="3"/>
        <charset val="128"/>
      </rPr>
      <t>等）
→具体的な取組内容を記載してください。
（　　　　　　　　　　　　　　　　　　　　　　　　　　）</t>
    </r>
    <rPh sb="33" eb="34">
      <t>タ</t>
    </rPh>
    <rPh sb="38" eb="40">
      <t>ジツゲン</t>
    </rPh>
    <rPh sb="44" eb="47">
      <t>グタイテキ</t>
    </rPh>
    <rPh sb="48" eb="50">
      <t>トリクミ</t>
    </rPh>
    <rPh sb="54" eb="56">
      <t>イカ</t>
    </rPh>
    <rPh sb="65" eb="67">
      <t>ガイトウ</t>
    </rPh>
    <rPh sb="149" eb="151">
      <t>ケンシュウ</t>
    </rPh>
    <rPh sb="151" eb="153">
      <t>ジュコウ</t>
    </rPh>
    <rPh sb="157" eb="159">
      <t>キンム</t>
    </rPh>
    <rPh sb="167" eb="169">
      <t>チョウセイ</t>
    </rPh>
    <rPh sb="173" eb="175">
      <t>フヨ</t>
    </rPh>
    <rPh sb="176" eb="178">
      <t>ヒヨウ</t>
    </rPh>
    <rPh sb="179" eb="182">
      <t>コウツウヒ</t>
    </rPh>
    <rPh sb="183" eb="186">
      <t>ジュコウリョウ</t>
    </rPh>
    <rPh sb="186" eb="187">
      <t>トウ</t>
    </rPh>
    <rPh sb="189" eb="191">
      <t>エンジョ</t>
    </rPh>
    <rPh sb="194" eb="195">
      <t>トウ</t>
    </rPh>
    <rPh sb="199" eb="202">
      <t>グタイテキ</t>
    </rPh>
    <rPh sb="203" eb="205">
      <t>トリクミ</t>
    </rPh>
    <rPh sb="205" eb="207">
      <t>ナイヨウ</t>
    </rPh>
    <rPh sb="208" eb="210">
      <t>キサイ</t>
    </rPh>
    <phoneticPr fontId="5"/>
  </si>
  <si>
    <r>
      <t xml:space="preserve">(1) 介護職員について、経験若しくは資格等に応じて昇給する 
</t>
    </r>
    <r>
      <rPr>
        <sz val="9"/>
        <rFont val="ＭＳ ゴシック"/>
        <family val="3"/>
        <charset val="128"/>
      </rPr>
      <t xml:space="preserve">  </t>
    </r>
    <r>
      <rPr>
        <u/>
        <sz val="9"/>
        <rFont val="ＭＳ ゴシック"/>
        <family val="3"/>
        <charset val="128"/>
      </rPr>
      <t xml:space="preserve">仕組み又は一定の基準に基づき定期に昇給を判定する仕組み
</t>
    </r>
    <r>
      <rPr>
        <sz val="9"/>
        <rFont val="ＭＳ ゴシック"/>
        <family val="3"/>
        <charset val="128"/>
      </rPr>
      <t xml:space="preserve">  </t>
    </r>
    <r>
      <rPr>
        <u/>
        <sz val="9"/>
        <rFont val="ＭＳ ゴシック"/>
        <family val="3"/>
        <charset val="128"/>
      </rPr>
      <t xml:space="preserve">を設けていますか。具体的に、以下のア～ウのいずれかに該
</t>
    </r>
    <r>
      <rPr>
        <sz val="9"/>
        <rFont val="ＭＳ ゴシック"/>
        <family val="3"/>
        <charset val="128"/>
      </rPr>
      <t xml:space="preserve">  </t>
    </r>
    <r>
      <rPr>
        <u/>
        <sz val="9"/>
        <rFont val="ＭＳ ゴシック"/>
        <family val="3"/>
        <charset val="128"/>
      </rPr>
      <t xml:space="preserve">当しますか。（１つでも複数でも可）
ア　経験に応じて昇給する仕組み
</t>
    </r>
    <r>
      <rPr>
        <sz val="9"/>
        <rFont val="ＭＳ ゴシック"/>
        <family val="3"/>
        <charset val="128"/>
      </rPr>
      <t>　　</t>
    </r>
    <r>
      <rPr>
        <u/>
        <sz val="9"/>
        <rFont val="ＭＳ ゴシック"/>
        <family val="3"/>
        <charset val="128"/>
      </rPr>
      <t xml:space="preserve">※「勤続年数」や「経験年数」などに応じて昇給する仕組
</t>
    </r>
    <r>
      <rPr>
        <sz val="9"/>
        <rFont val="ＭＳ ゴシック"/>
        <family val="3"/>
        <charset val="128"/>
      </rPr>
      <t xml:space="preserve">      </t>
    </r>
    <r>
      <rPr>
        <u/>
        <sz val="9"/>
        <rFont val="ＭＳ ゴシック"/>
        <family val="3"/>
        <charset val="128"/>
      </rPr>
      <t xml:space="preserve">みを指す。
イ　資格等に応じて昇給する仕組み
</t>
    </r>
    <r>
      <rPr>
        <sz val="9"/>
        <rFont val="ＭＳ ゴシック"/>
        <family val="3"/>
        <charset val="128"/>
      </rPr>
      <t>　　</t>
    </r>
    <r>
      <rPr>
        <u/>
        <sz val="9"/>
        <rFont val="ＭＳ ゴシック"/>
        <family val="3"/>
        <charset val="128"/>
      </rPr>
      <t xml:space="preserve">※「介護福祉士」や「実務者研修修了者」などの取得に応
</t>
    </r>
    <r>
      <rPr>
        <sz val="9"/>
        <rFont val="ＭＳ ゴシック"/>
        <family val="3"/>
        <charset val="128"/>
      </rPr>
      <t xml:space="preserve">     </t>
    </r>
    <r>
      <rPr>
        <u/>
        <sz val="9"/>
        <rFont val="ＭＳ ゴシック"/>
        <family val="3"/>
        <charset val="128"/>
      </rPr>
      <t xml:space="preserve"> じて昇給する仕組みを指す。ただし、介護福祉士資格を
</t>
    </r>
    <r>
      <rPr>
        <sz val="9"/>
        <rFont val="ＭＳ ゴシック"/>
        <family val="3"/>
        <charset val="128"/>
      </rPr>
      <t xml:space="preserve">     </t>
    </r>
    <r>
      <rPr>
        <u/>
        <sz val="9"/>
        <rFont val="ＭＳ ゴシック"/>
        <family val="3"/>
        <charset val="128"/>
      </rPr>
      <t xml:space="preserve"> 有して就業する者についても昇給が図られる仕組みであ
</t>
    </r>
    <r>
      <rPr>
        <sz val="9"/>
        <rFont val="ＭＳ ゴシック"/>
        <family val="3"/>
        <charset val="128"/>
      </rPr>
      <t xml:space="preserve">     </t>
    </r>
    <r>
      <rPr>
        <u/>
        <sz val="9"/>
        <rFont val="ＭＳ ゴシック"/>
        <family val="3"/>
        <charset val="128"/>
      </rPr>
      <t xml:space="preserve"> ることを要する。
ウ　一定の基準に基づき定期に昇給を判定する仕組み
</t>
    </r>
    <r>
      <rPr>
        <sz val="9"/>
        <rFont val="ＭＳ ゴシック"/>
        <family val="3"/>
        <charset val="128"/>
      </rPr>
      <t>　　</t>
    </r>
    <r>
      <rPr>
        <u/>
        <sz val="9"/>
        <rFont val="ＭＳ ゴシック"/>
        <family val="3"/>
        <charset val="128"/>
      </rPr>
      <t xml:space="preserve">※「実技試験」や「人事評価」などの結果に基づき昇給す
</t>
    </r>
    <r>
      <rPr>
        <sz val="9"/>
        <rFont val="ＭＳ ゴシック"/>
        <family val="3"/>
        <charset val="128"/>
      </rPr>
      <t xml:space="preserve">     </t>
    </r>
    <r>
      <rPr>
        <u/>
        <sz val="9"/>
        <rFont val="ＭＳ ゴシック"/>
        <family val="3"/>
        <charset val="128"/>
      </rPr>
      <t xml:space="preserve"> る仕組みを指す。ただし、客観的な評価基準や昇給条件
</t>
    </r>
    <r>
      <rPr>
        <sz val="9"/>
        <rFont val="ＭＳ ゴシック"/>
        <family val="3"/>
        <charset val="128"/>
      </rPr>
      <t xml:space="preserve">     </t>
    </r>
    <r>
      <rPr>
        <u/>
        <sz val="9"/>
        <rFont val="ＭＳ ゴシック"/>
        <family val="3"/>
        <charset val="128"/>
      </rPr>
      <t xml:space="preserve"> が明文化されていることを要する。</t>
    </r>
    <rPh sb="73" eb="76">
      <t>グタイテキ</t>
    </rPh>
    <rPh sb="78" eb="80">
      <t>イカ</t>
    </rPh>
    <rPh sb="105" eb="107">
      <t>フクスウ</t>
    </rPh>
    <rPh sb="109" eb="110">
      <t>カ</t>
    </rPh>
    <phoneticPr fontId="5"/>
  </si>
  <si>
    <r>
      <t xml:space="preserve">(2) (1)について、就業規則等の明確な根拠規定を書面で整備
</t>
    </r>
    <r>
      <rPr>
        <sz val="9"/>
        <rFont val="ＭＳ ゴシック"/>
        <family val="3"/>
        <charset val="128"/>
      </rPr>
      <t xml:space="preserve">  </t>
    </r>
    <r>
      <rPr>
        <u/>
        <sz val="9"/>
        <rFont val="ＭＳ ゴシック"/>
        <family val="3"/>
        <charset val="128"/>
      </rPr>
      <t xml:space="preserve"> し、全ての介護職員に周知していますか。</t>
    </r>
    <rPh sb="12" eb="14">
      <t>シュウギョウ</t>
    </rPh>
    <rPh sb="14" eb="16">
      <t>キソク</t>
    </rPh>
    <rPh sb="16" eb="17">
      <t>トウ</t>
    </rPh>
    <rPh sb="18" eb="20">
      <t>メイカク</t>
    </rPh>
    <rPh sb="21" eb="23">
      <t>コンキョ</t>
    </rPh>
    <rPh sb="23" eb="25">
      <t>キテイ</t>
    </rPh>
    <rPh sb="26" eb="28">
      <t>ショメン</t>
    </rPh>
    <rPh sb="29" eb="31">
      <t>セイビ</t>
    </rPh>
    <rPh sb="37" eb="38">
      <t>スベ</t>
    </rPh>
    <rPh sb="40" eb="42">
      <t>カイゴ</t>
    </rPh>
    <rPh sb="42" eb="44">
      <t>ショクイン</t>
    </rPh>
    <rPh sb="45" eb="47">
      <t>シュウチ</t>
    </rPh>
    <phoneticPr fontId="5"/>
  </si>
  <si>
    <r>
      <t xml:space="preserve">Ⅵ－２　介護給付費関係（介護予防）
</t>
    </r>
    <r>
      <rPr>
        <sz val="10"/>
        <rFont val="ＭＳ ゴシック"/>
        <family val="3"/>
        <charset val="128"/>
      </rPr>
      <t>※　介護職員処遇改善加算、介護職員等特定処遇改善加算、介護職員等ベースアップ等支援加算及び
  介護職員等処遇改善加算の項目のみは、「Ⅵ－１　介護給付費関係」において点検をお願いします。</t>
    </r>
    <rPh sb="4" eb="6">
      <t>カイゴ</t>
    </rPh>
    <rPh sb="6" eb="8">
      <t>キュウフ</t>
    </rPh>
    <rPh sb="8" eb="9">
      <t>ヒ</t>
    </rPh>
    <rPh sb="9" eb="11">
      <t>カンケイ</t>
    </rPh>
    <rPh sb="12" eb="14">
      <t>カイゴ</t>
    </rPh>
    <rPh sb="14" eb="16">
      <t>ヨボウ</t>
    </rPh>
    <phoneticPr fontId="5"/>
  </si>
  <si>
    <r>
      <t xml:space="preserve">利用者の人権の擁護、虐待の防止等のため、必要な体制の整備を行うとともに、その従業者に対し、研修を実施する等の措置を講じていますか。
</t>
    </r>
    <r>
      <rPr>
        <u/>
        <sz val="9"/>
        <rFont val="ＭＳ ゴシック"/>
        <family val="3"/>
        <charset val="128"/>
      </rPr>
      <t>（令和６年４月１日から義務化</t>
    </r>
    <r>
      <rPr>
        <sz val="9"/>
        <rFont val="ＭＳ ゴシック"/>
        <family val="3"/>
        <charset val="128"/>
      </rPr>
      <t>）</t>
    </r>
    <rPh sb="57" eb="58">
      <t>コウ</t>
    </rPh>
    <phoneticPr fontId="3"/>
  </si>
  <si>
    <t>　　　　　　　　　</t>
    <phoneticPr fontId="3"/>
  </si>
  <si>
    <t>　　　２　利用者数（計画数）は，介護報酬請求に係る実利用者数（計画数）を記入すること。</t>
    <rPh sb="5" eb="8">
      <t>リヨウシャス</t>
    </rPh>
    <rPh sb="8" eb="9">
      <t>スウケ</t>
    </rPh>
    <rPh sb="10" eb="13">
      <t>ケイカクスウカ</t>
    </rPh>
    <rPh sb="16" eb="18">
      <t>カイゴホ</t>
    </rPh>
    <rPh sb="18" eb="20">
      <t>ホウシュウセ</t>
    </rPh>
    <rPh sb="20" eb="22">
      <t>セイキュウカ</t>
    </rPh>
    <rPh sb="23" eb="24">
      <t>カカジ</t>
    </rPh>
    <rPh sb="25" eb="26">
      <t>ジツリ</t>
    </rPh>
    <rPh sb="26" eb="29">
      <t>リヨウシャス</t>
    </rPh>
    <rPh sb="29" eb="30">
      <t>スウケ</t>
    </rPh>
    <rPh sb="31" eb="34">
      <t>ケイカクスウキ</t>
    </rPh>
    <rPh sb="36" eb="38">
      <t>キニュウ</t>
    </rPh>
    <phoneticPr fontId="5"/>
  </si>
  <si>
    <t>（注）１　上記表は、原則として運営指導時の前年度について記入すること。</t>
    <rPh sb="1" eb="2">
      <t>チュウジ</t>
    </rPh>
    <rPh sb="5" eb="7">
      <t>ジョウキヒ</t>
    </rPh>
    <rPh sb="7" eb="8">
      <t>ヒョウゲ</t>
    </rPh>
    <rPh sb="10" eb="12">
      <t>ゲンソクウ</t>
    </rPh>
    <rPh sb="15" eb="17">
      <t>ウンエイシ</t>
    </rPh>
    <rPh sb="17" eb="19">
      <t>シドウジ</t>
    </rPh>
    <rPh sb="19" eb="20">
      <t>ジゼ</t>
    </rPh>
    <rPh sb="21" eb="24">
      <t>ゼンネンドキ</t>
    </rPh>
    <rPh sb="28" eb="30">
      <t>キニュウ</t>
    </rPh>
    <phoneticPr fontId="5"/>
  </si>
  <si>
    <t>（）</t>
  </si>
  <si>
    <t>利用者数</t>
    <rPh sb="0" eb="3">
      <t>リヨウシャス</t>
    </rPh>
    <rPh sb="3" eb="4">
      <t>スウ</t>
    </rPh>
    <phoneticPr fontId="5"/>
  </si>
  <si>
    <t>３月</t>
    <rPh sb="1" eb="2">
      <t>ゲツ</t>
    </rPh>
    <phoneticPr fontId="5"/>
  </si>
  <si>
    <t>２月</t>
    <rPh sb="1" eb="2">
      <t>ゲツ</t>
    </rPh>
    <phoneticPr fontId="5"/>
  </si>
  <si>
    <t>１月</t>
    <rPh sb="1" eb="2">
      <t>ゲツ</t>
    </rPh>
    <phoneticPr fontId="5"/>
  </si>
  <si>
    <t>１２月</t>
    <rPh sb="2" eb="3">
      <t>ゲツ</t>
    </rPh>
    <phoneticPr fontId="5"/>
  </si>
  <si>
    <t>１１月</t>
    <rPh sb="2" eb="3">
      <t>ゲツ</t>
    </rPh>
    <phoneticPr fontId="5"/>
  </si>
  <si>
    <t>１０月</t>
    <rPh sb="2" eb="3">
      <t>ゲツ</t>
    </rPh>
    <phoneticPr fontId="5"/>
  </si>
  <si>
    <t>９月</t>
    <rPh sb="1" eb="2">
      <t>ゲツ</t>
    </rPh>
    <phoneticPr fontId="5"/>
  </si>
  <si>
    <t>８月</t>
    <rPh sb="1" eb="2">
      <t>ゲツ</t>
    </rPh>
    <phoneticPr fontId="5"/>
  </si>
  <si>
    <t>７月</t>
    <rPh sb="1" eb="2">
      <t>ゲツ</t>
    </rPh>
    <phoneticPr fontId="5"/>
  </si>
  <si>
    <t>６月</t>
    <rPh sb="1" eb="2">
      <t>ゲツ</t>
    </rPh>
    <phoneticPr fontId="5"/>
  </si>
  <si>
    <t>５月</t>
    <rPh sb="1" eb="2">
      <t>ゲツ</t>
    </rPh>
    <phoneticPr fontId="5"/>
  </si>
  <si>
    <t>４月</t>
    <rPh sb="1" eb="2">
      <t>ゲツ</t>
    </rPh>
    <phoneticPr fontId="5"/>
  </si>
  <si>
    <t>前年度
平　均</t>
    <rPh sb="0" eb="3">
      <t>ゼンネンドヘ</t>
    </rPh>
    <rPh sb="4" eb="5">
      <t>ヘイヒ</t>
    </rPh>
    <rPh sb="6" eb="7">
      <t>ヒトシ</t>
    </rPh>
    <phoneticPr fontId="5"/>
  </si>
  <si>
    <t>令和　　年</t>
    <rPh sb="0" eb="2">
      <t>レイワネ</t>
    </rPh>
    <rPh sb="4" eb="5">
      <t>ネン</t>
    </rPh>
    <phoneticPr fontId="5"/>
  </si>
  <si>
    <t>区            分</t>
    <rPh sb="0" eb="13">
      <t>クブン</t>
    </rPh>
    <phoneticPr fontId="5"/>
  </si>
  <si>
    <t>　②　前年度の各月別人員数(計画数）　　　　　人</t>
    <rPh sb="3" eb="6">
      <t>ゼンネンドカ</t>
    </rPh>
    <rPh sb="7" eb="9">
      <t>カクゲツベ</t>
    </rPh>
    <rPh sb="9" eb="10">
      <t>ベツジ</t>
    </rPh>
    <rPh sb="10" eb="12">
      <t>ジンインス</t>
    </rPh>
    <rPh sb="12" eb="13">
      <t>スウケ</t>
    </rPh>
    <rPh sb="14" eb="17">
      <t>ケイカクスウニ</t>
    </rPh>
    <rPh sb="23" eb="24">
      <t>ニン</t>
    </rPh>
    <phoneticPr fontId="5"/>
  </si>
  <si>
    <t>　①　前年度(毎年4月1日に始まり翌年3月31日をもって終わる年度。以下同じ。)の平均利用者数（計画数）　　　　　　人</t>
    <rPh sb="3" eb="6">
      <t>ゼンネンドヘ</t>
    </rPh>
    <rPh sb="41" eb="43">
      <t>ヘイキンリ</t>
    </rPh>
    <rPh sb="43" eb="46">
      <t>リヨウシャス</t>
    </rPh>
    <rPh sb="46" eb="47">
      <t>スウケ</t>
    </rPh>
    <rPh sb="48" eb="51">
      <t>ケイカクスウニ</t>
    </rPh>
    <rPh sb="58" eb="59">
      <t>ニン</t>
    </rPh>
    <phoneticPr fontId="5"/>
  </si>
  <si>
    <t>　利用者の状況〔特定施設入居者生活介護〕</t>
    <rPh sb="1" eb="4">
      <t>リヨウシャジ</t>
    </rPh>
    <rPh sb="5" eb="7">
      <t>ジョウキョウ</t>
    </rPh>
    <phoneticPr fontId="5"/>
  </si>
  <si>
    <t>wef013@city.tsukuba.lg.jp</t>
    <phoneticPr fontId="5"/>
  </si>
  <si>
    <t>TEL029-883-1111</t>
    <phoneticPr fontId="3"/>
  </si>
  <si>
    <t>つくば市研究学園一丁目１番地１</t>
    <rPh sb="4" eb="8">
      <t>ケンキュウガクエン</t>
    </rPh>
    <rPh sb="8" eb="11">
      <t>イチチョウメ</t>
    </rPh>
    <rPh sb="12" eb="14">
      <t>バンチ</t>
    </rPh>
    <phoneticPr fontId="5"/>
  </si>
  <si>
    <t>〒305-8555</t>
  </si>
  <si>
    <t>＊提出書類チェックシートの送付先</t>
    <rPh sb="1" eb="3">
      <t>テイシュツ</t>
    </rPh>
    <rPh sb="3" eb="5">
      <t>ショルイ</t>
    </rPh>
    <phoneticPr fontId="5"/>
  </si>
  <si>
    <t>事業ごとに１部</t>
    <rPh sb="0" eb="2">
      <t>ジギョウ</t>
    </rPh>
    <phoneticPr fontId="5"/>
  </si>
  <si>
    <t>⑤行動障害のある利用者及び身体拘束者名簿</t>
    <rPh sb="1" eb="3">
      <t>コウドウ</t>
    </rPh>
    <rPh sb="3" eb="5">
      <t>ショウガイ</t>
    </rPh>
    <rPh sb="8" eb="11">
      <t>リヨウシャ</t>
    </rPh>
    <rPh sb="11" eb="12">
      <t>オヨ</t>
    </rPh>
    <rPh sb="13" eb="15">
      <t>シンタイ</t>
    </rPh>
    <rPh sb="15" eb="17">
      <t>コウソク</t>
    </rPh>
    <rPh sb="17" eb="18">
      <t>シャ</t>
    </rPh>
    <rPh sb="18" eb="20">
      <t>メイボ</t>
    </rPh>
    <phoneticPr fontId="5"/>
  </si>
  <si>
    <t>④利用者の状況</t>
    <rPh sb="1" eb="4">
      <t>リヨウシャ</t>
    </rPh>
    <rPh sb="5" eb="7">
      <t>ジョウキョウ</t>
    </rPh>
    <phoneticPr fontId="5"/>
  </si>
  <si>
    <t>③運営規程及び重要事項説明書、利用者契約書（見本）</t>
    <phoneticPr fontId="5"/>
  </si>
  <si>
    <t>②従業員の勤務の体制及び勤務形態一覧表</t>
    <rPh sb="1" eb="4">
      <t>ジュウギョウイン</t>
    </rPh>
    <rPh sb="5" eb="7">
      <t>キンム</t>
    </rPh>
    <rPh sb="8" eb="10">
      <t>タイセイ</t>
    </rPh>
    <rPh sb="10" eb="11">
      <t>オヨ</t>
    </rPh>
    <rPh sb="12" eb="14">
      <t>キンム</t>
    </rPh>
    <rPh sb="14" eb="16">
      <t>ケイタイ</t>
    </rPh>
    <rPh sb="16" eb="18">
      <t>イチラン</t>
    </rPh>
    <rPh sb="18" eb="19">
      <t>ヒョウ</t>
    </rPh>
    <phoneticPr fontId="5"/>
  </si>
  <si>
    <t>①自己点検シート</t>
    <rPh sb="1" eb="3">
      <t>ジコ</t>
    </rPh>
    <rPh sb="3" eb="5">
      <t>テンケン</t>
    </rPh>
    <phoneticPr fontId="5"/>
  </si>
  <si>
    <t>チェック</t>
    <phoneticPr fontId="5"/>
  </si>
  <si>
    <t>提出数</t>
    <phoneticPr fontId="5"/>
  </si>
  <si>
    <t>資料名</t>
    <phoneticPr fontId="5"/>
  </si>
  <si>
    <t>E-mail</t>
    <phoneticPr fontId="5"/>
  </si>
  <si>
    <t>電話番号</t>
  </si>
  <si>
    <t>担当者名</t>
  </si>
  <si>
    <t>施設名</t>
  </si>
  <si>
    <t>自己点検シート（特定施設入居者生活介護・介護予防特定施設入居者生活介護）</t>
    <rPh sb="0" eb="2">
      <t>ジコ</t>
    </rPh>
    <rPh sb="2" eb="4">
      <t>テンケン</t>
    </rPh>
    <rPh sb="8" eb="10">
      <t>トクテイ</t>
    </rPh>
    <phoneticPr fontId="5"/>
  </si>
  <si>
    <r>
      <rPr>
        <sz val="12"/>
        <color theme="1"/>
        <rFont val="Century"/>
        <family val="1"/>
      </rPr>
      <t>11</t>
    </r>
    <r>
      <rPr>
        <sz val="12"/>
        <color theme="1"/>
        <rFont val="ＭＳ 明朝"/>
        <family val="1"/>
        <charset val="128"/>
      </rPr>
      <t>行動を落ち着かせるために、向精神薬を過剰に服用させる</t>
    </r>
    <phoneticPr fontId="37"/>
  </si>
  <si>
    <r>
      <t>10</t>
    </r>
    <r>
      <rPr>
        <sz val="7"/>
        <color theme="1"/>
        <rFont val="Times New Roman"/>
        <family val="1"/>
      </rPr>
      <t xml:space="preserve">  </t>
    </r>
    <r>
      <rPr>
        <sz val="12"/>
        <color theme="1"/>
        <rFont val="ＭＳ 明朝"/>
        <family val="1"/>
        <charset val="128"/>
      </rPr>
      <t>自分の意志で開けることのできない居室に隔離する</t>
    </r>
  </si>
  <si>
    <r>
      <t>9</t>
    </r>
    <r>
      <rPr>
        <sz val="7"/>
        <color theme="1"/>
        <rFont val="Times New Roman"/>
        <family val="1"/>
      </rPr>
      <t xml:space="preserve">     </t>
    </r>
    <r>
      <rPr>
        <sz val="12"/>
        <color theme="1"/>
        <rFont val="ＭＳ 明朝"/>
        <family val="1"/>
        <charset val="128"/>
      </rPr>
      <t>他人への迷惑行為を防ぐために、ベッドなどに体幹や四肢をひも等で縛る</t>
    </r>
  </si>
  <si>
    <r>
      <t>8</t>
    </r>
    <r>
      <rPr>
        <sz val="7"/>
        <color theme="1"/>
        <rFont val="Times New Roman"/>
        <family val="1"/>
      </rPr>
      <t xml:space="preserve">     </t>
    </r>
    <r>
      <rPr>
        <sz val="12"/>
        <color theme="1"/>
        <rFont val="ＭＳ 明朝"/>
        <family val="1"/>
        <charset val="128"/>
      </rPr>
      <t>脱衣やおむつはずしを制限するために、介護衣（つなぎ服）を着せる</t>
    </r>
  </si>
  <si>
    <r>
      <t>7</t>
    </r>
    <r>
      <rPr>
        <sz val="7"/>
        <color theme="1"/>
        <rFont val="Times New Roman"/>
        <family val="1"/>
      </rPr>
      <t xml:space="preserve">     </t>
    </r>
    <r>
      <rPr>
        <sz val="12"/>
        <color theme="1"/>
        <rFont val="ＭＳ 明朝"/>
        <family val="1"/>
        <charset val="128"/>
      </rPr>
      <t>立ち上がる能力のある人の立ち上がりを妨げるようないすを使用する</t>
    </r>
  </si>
  <si>
    <r>
      <t>6</t>
    </r>
    <r>
      <rPr>
        <sz val="7"/>
        <color theme="1"/>
        <rFont val="Times New Roman"/>
        <family val="1"/>
      </rPr>
      <t xml:space="preserve">     </t>
    </r>
    <r>
      <rPr>
        <sz val="12"/>
        <color theme="1"/>
        <rFont val="ＭＳ 明朝"/>
        <family val="1"/>
        <charset val="128"/>
      </rPr>
      <t>車いすや椅子からずり落ちたり、立ち上がったりしないように、
  Ｙ字型拘束帯や腰ベルト、車いすテーブルをつける</t>
    </r>
    <phoneticPr fontId="37"/>
  </si>
  <si>
    <r>
      <t>5</t>
    </r>
    <r>
      <rPr>
        <sz val="7"/>
        <color theme="1"/>
        <rFont val="Times New Roman"/>
        <family val="1"/>
      </rPr>
      <t xml:space="preserve">     </t>
    </r>
    <r>
      <rPr>
        <sz val="12"/>
        <color theme="1"/>
        <rFont val="ＭＳ 明朝"/>
        <family val="1"/>
        <charset val="128"/>
      </rPr>
      <t>または皮膚をかきむしらないように、手指の機能を制限するミトン型の
  手袋等をつける</t>
    </r>
    <phoneticPr fontId="37"/>
  </si>
  <si>
    <r>
      <t>4</t>
    </r>
    <r>
      <rPr>
        <sz val="7"/>
        <color theme="1"/>
        <rFont val="Times New Roman"/>
        <family val="1"/>
      </rPr>
      <t xml:space="preserve">     </t>
    </r>
    <r>
      <rPr>
        <sz val="12"/>
        <color theme="1"/>
        <rFont val="ＭＳ 明朝"/>
        <family val="1"/>
        <charset val="128"/>
      </rPr>
      <t>点滴・経管栄養等のチューブを抜かないように四肢をひも等で縛る</t>
    </r>
  </si>
  <si>
    <r>
      <t>3</t>
    </r>
    <r>
      <rPr>
        <sz val="7"/>
        <color theme="1"/>
        <rFont val="Times New Roman"/>
        <family val="1"/>
      </rPr>
      <t xml:space="preserve">     </t>
    </r>
    <r>
      <rPr>
        <sz val="12"/>
        <color theme="1"/>
        <rFont val="ＭＳ 明朝"/>
        <family val="1"/>
        <charset val="128"/>
      </rPr>
      <t>自分で降りられないように、ベッドを柵（サイドレール）で囲む</t>
    </r>
  </si>
  <si>
    <r>
      <t>2</t>
    </r>
    <r>
      <rPr>
        <sz val="7"/>
        <color theme="1"/>
        <rFont val="Times New Roman"/>
        <family val="1"/>
      </rPr>
      <t xml:space="preserve">     </t>
    </r>
    <r>
      <rPr>
        <sz val="12"/>
        <color theme="1"/>
        <rFont val="ＭＳ 明朝"/>
        <family val="1"/>
        <charset val="128"/>
      </rPr>
      <t>転落しないように、ベッドに体幹や四肢をひも等で縛る</t>
    </r>
  </si>
  <si>
    <r>
      <t>1</t>
    </r>
    <r>
      <rPr>
        <sz val="7"/>
        <color theme="1"/>
        <rFont val="Times New Roman"/>
        <family val="1"/>
      </rPr>
      <t xml:space="preserve">     </t>
    </r>
    <r>
      <rPr>
        <sz val="12"/>
        <color theme="1"/>
        <rFont val="ＭＳ 明朝"/>
        <family val="1"/>
        <charset val="128"/>
      </rPr>
      <t>徘徊しないように、車いすやベッドに体幹や四肢をひも等で縛る</t>
    </r>
  </si>
  <si>
    <r>
      <t>※</t>
    </r>
    <r>
      <rPr>
        <sz val="7"/>
        <color theme="1"/>
        <rFont val="Times New Roman"/>
        <family val="1"/>
      </rPr>
      <t xml:space="preserve">  </t>
    </r>
    <r>
      <rPr>
        <sz val="12"/>
        <color theme="1"/>
        <rFont val="ＭＳ 明朝"/>
        <family val="1"/>
        <charset val="128"/>
      </rPr>
      <t>「身体拘束」とは、具体的には下記</t>
    </r>
    <r>
      <rPr>
        <sz val="12"/>
        <color theme="1"/>
        <rFont val="Century"/>
        <family val="1"/>
      </rPr>
      <t>①</t>
    </r>
    <r>
      <rPr>
        <sz val="12"/>
        <color theme="1"/>
        <rFont val="ＭＳ 明朝"/>
        <family val="1"/>
        <charset val="128"/>
      </rPr>
      <t>～</t>
    </r>
    <r>
      <rPr>
        <sz val="12"/>
        <color theme="1"/>
        <rFont val="Century"/>
        <family val="1"/>
      </rPr>
      <t>⑪</t>
    </r>
    <r>
      <rPr>
        <sz val="12"/>
        <color theme="1"/>
        <rFont val="ＭＳ 明朝"/>
        <family val="1"/>
        <charset val="128"/>
      </rPr>
      <t>の行為</t>
    </r>
  </si>
  <si>
    <r>
      <t>※</t>
    </r>
    <r>
      <rPr>
        <sz val="7"/>
        <color theme="1"/>
        <rFont val="Times New Roman"/>
        <family val="1"/>
      </rPr>
      <t xml:space="preserve">  </t>
    </r>
    <r>
      <rPr>
        <sz val="12"/>
        <color theme="1"/>
        <rFont val="ＭＳ 明朝"/>
        <family val="1"/>
        <charset val="128"/>
      </rPr>
      <t>「行動障害」とは、認知症に伴う徘徊、異食、暴言、暴行、自傷等をいう。</t>
    </r>
  </si>
  <si>
    <r>
      <t>※</t>
    </r>
    <r>
      <rPr>
        <sz val="7"/>
        <color theme="1"/>
        <rFont val="Times New Roman"/>
        <family val="1"/>
      </rPr>
      <t xml:space="preserve">  </t>
    </r>
    <r>
      <rPr>
        <sz val="12"/>
        <color theme="1"/>
        <rFont val="Century"/>
        <family val="1"/>
      </rPr>
      <t xml:space="preserve"> </t>
    </r>
    <r>
      <rPr>
        <sz val="12"/>
        <color theme="1"/>
        <rFont val="ＭＳ 明朝"/>
        <family val="1"/>
        <charset val="128"/>
      </rPr>
      <t>現況について記載すること。記入しきれない場合はコピー願います。</t>
    </r>
  </si>
  <si>
    <t>　拘束等の内容（下記より）</t>
  </si>
  <si>
    <t>居室番号</t>
  </si>
  <si>
    <t>介護度</t>
  </si>
  <si>
    <t>氏　名</t>
  </si>
  <si>
    <t>№</t>
  </si>
  <si>
    <t>事業所（施設）名　　　　　　　　　　　　　</t>
  </si>
  <si>
    <t>行動障害のある利用者および身体拘束者名簿</t>
  </si>
  <si>
    <t>提出書類チェックシート（特定施設入居者生活介護）</t>
    <rPh sb="0" eb="2">
      <t>テイシュツ</t>
    </rPh>
    <rPh sb="2" eb="4">
      <t>ショルイ</t>
    </rPh>
    <phoneticPr fontId="5"/>
  </si>
  <si>
    <t>法人名</t>
    <rPh sb="0" eb="3">
      <t>ホウジンメイ</t>
    </rPh>
    <phoneticPr fontId="3"/>
  </si>
  <si>
    <t>事業を運営するに当たっては、地域との結び付きを重視し、つくば市、地域包括支援センター、他の居宅サービス事業者（介護予防サービス事業者）その他の保健医療サービス及び福祉サービスを提供する者との連携に努めていますか。</t>
    <rPh sb="55" eb="57">
      <t>カイゴ</t>
    </rPh>
    <rPh sb="57" eb="59">
      <t>ヨボウ</t>
    </rPh>
    <rPh sb="63" eb="66">
      <t>ジギョウシャ</t>
    </rPh>
    <phoneticPr fontId="3"/>
  </si>
  <si>
    <t>（1）利用者に対し、従業者の員数は適切であるか　　　　　　　　　　　　　　　　　　　　　　　　　　　　　　</t>
    <rPh sb="3" eb="6">
      <t>リヨウシャ</t>
    </rPh>
    <rPh sb="10" eb="13">
      <t>ジュウギョウシャ</t>
    </rPh>
    <phoneticPr fontId="5"/>
  </si>
  <si>
    <t>（2）必要な専門職が揃っているか　　　　　　　　　　　　　　　　　　　　　　　　　　　　　　　　　　　　　</t>
    <phoneticPr fontId="5"/>
  </si>
  <si>
    <t>（3）専門職は必要な資格を有しているか　　　　　　　　　　　　　　　　　　　　　　　　　　　　　　　　　　</t>
    <rPh sb="7" eb="9">
      <t>ヒツヨウ</t>
    </rPh>
    <rPh sb="10" eb="12">
      <t>シカク</t>
    </rPh>
    <rPh sb="13" eb="14">
      <t>ユウ</t>
    </rPh>
    <phoneticPr fontId="5"/>
  </si>
  <si>
    <t>管理者は常勤専従か。他の職務を兼務している場合、兼務体制は適切か　　　　　　　　　　　　　　　　　　　　</t>
    <phoneticPr fontId="5"/>
  </si>
  <si>
    <t>1) スプリンクラー設備の設置、天井等の内装材等への難燃性の材料の使用、調理室等火災が発生するおそれがある箇所における防火区画の設置等により、初期消火及び延焼の抑制に配慮した構造であること。
2) 非常警報設備の設置等による火災の早期発見及び通報の体制が整備されており、円滑な消火活動が可能なものであること。
3)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
　　　　　　　　　　　　　　　　　　　　　　　　　　　　　　　　　　　　　　　　　　　　　　　　　　　　　　　　　　</t>
    <phoneticPr fontId="3"/>
  </si>
  <si>
    <t>一時介護室（一時的に利用者を移してサービスを行うための室をいう。以下同じ。）、浴室、便所、食堂及び機能訓練室を有していますか。
※ ただし、他に利用者を一時的に移して介護を行うための室が確保されている場合にあっては一時介護室を、他に機能訓練を行うために適当な広さの場所が確保できる場合にあっては機能訓練室を設けないことができます。　　　　　　　　　</t>
    <phoneticPr fontId="3"/>
  </si>
  <si>
    <t>一の居室の定員は、１人としていますか。
ただし、利用者の処遇上必要と認められる場合（※）は、２人とすることができます。
※夫婦で居室を利用する場合など。　　　　　</t>
    <rPh sb="62" eb="64">
      <t>フウフ</t>
    </rPh>
    <rPh sb="65" eb="67">
      <t>キョシツ</t>
    </rPh>
    <rPh sb="68" eb="70">
      <t>リヨウ</t>
    </rPh>
    <rPh sb="72" eb="74">
      <t>バアイ</t>
    </rPh>
    <phoneticPr fontId="5"/>
  </si>
  <si>
    <t>地階に設けていませんか。　　　　　　　　　</t>
    <phoneticPr fontId="5"/>
  </si>
  <si>
    <t>【一時介護室】　　　　　　　　　　　　　　</t>
    <rPh sb="1" eb="3">
      <t>イチジ</t>
    </rPh>
    <rPh sb="3" eb="6">
      <t>カイゴシツ</t>
    </rPh>
    <phoneticPr fontId="5"/>
  </si>
  <si>
    <r>
      <t>【浴室】　　　　　　　　　　　　　　　　</t>
    </r>
    <r>
      <rPr>
        <sz val="6"/>
        <rFont val="ＭＳ ゴシック"/>
        <family val="3"/>
        <charset val="128"/>
      </rPr>
      <t>　</t>
    </r>
    <rPh sb="1" eb="3">
      <t>ヨクシツ</t>
    </rPh>
    <phoneticPr fontId="5"/>
  </si>
  <si>
    <t>【便所】　　　　　　　　　　　　　　　　　</t>
    <rPh sb="1" eb="3">
      <t>ベンジョ</t>
    </rPh>
    <phoneticPr fontId="5"/>
  </si>
  <si>
    <t>【食堂・機能訓練室】　　　　　　　　　　　</t>
    <rPh sb="1" eb="3">
      <t>ショクドウ</t>
    </rPh>
    <rPh sb="4" eb="6">
      <t>キノウ</t>
    </rPh>
    <rPh sb="6" eb="8">
      <t>クンレン</t>
    </rPh>
    <rPh sb="8" eb="9">
      <t>シツ</t>
    </rPh>
    <phoneticPr fontId="5"/>
  </si>
  <si>
    <t>【構造】　　　　　　　　　　　　　　　　　</t>
    <rPh sb="1" eb="3">
      <t>コウゾウ</t>
    </rPh>
    <phoneticPr fontId="5"/>
  </si>
  <si>
    <t>利用者が車椅子で円滑に移動することが可能な空間と構造を有するものですか。            　</t>
    <phoneticPr fontId="5"/>
  </si>
  <si>
    <t>消防設備その他の非常災害に際して必要な設備を設けていますか。                        　</t>
    <rPh sb="0" eb="2">
      <t>ショウボウ</t>
    </rPh>
    <rPh sb="2" eb="4">
      <t>セツビ</t>
    </rPh>
    <rPh sb="6" eb="7">
      <t>タ</t>
    </rPh>
    <rPh sb="8" eb="10">
      <t>ヒジョウ</t>
    </rPh>
    <rPh sb="10" eb="12">
      <t>サイガイ</t>
    </rPh>
    <rPh sb="13" eb="14">
      <t>サイ</t>
    </rPh>
    <rPh sb="16" eb="18">
      <t>ヒツヨウ</t>
    </rPh>
    <rPh sb="19" eb="21">
      <t>セツビ</t>
    </rPh>
    <rPh sb="22" eb="23">
      <t>モウ</t>
    </rPh>
    <phoneticPr fontId="3"/>
  </si>
  <si>
    <t>（1）入居申込者又はその家族への説明と同意の手続きを取っているか　　　　　　　　　　　　　　　　　　　　</t>
    <rPh sb="3" eb="5">
      <t>ニュウキョ</t>
    </rPh>
    <rPh sb="5" eb="7">
      <t>モウシコミ</t>
    </rPh>
    <phoneticPr fontId="5"/>
  </si>
  <si>
    <t>（2）重要事項説明書の内容に不備等はないか　　　　　　　　　　　　　　　　　　　　　　　　　　　　　　　</t>
    <phoneticPr fontId="5"/>
  </si>
  <si>
    <t>被保険者資格、要介護認定の有無、要介護認定の有効期限を確認しているか　　　　　　　　　　　　　　</t>
    <phoneticPr fontId="3"/>
  </si>
  <si>
    <t>（1）（介護予防）特定施設サービス介護計画にある目標を達成するための具体的なサービスの内容が記載されているか　　　　　　　　　　　　　　　　　　　　　　　　　　　　　　　　　　　　　　　　　　　　　　</t>
    <rPh sb="4" eb="6">
      <t>カイゴ</t>
    </rPh>
    <rPh sb="6" eb="8">
      <t>ヨボウ</t>
    </rPh>
    <phoneticPr fontId="3"/>
  </si>
  <si>
    <r>
      <t>（2）日々のサービスについて、具体的な内容や利用者の心身の状況等を記録しているか　　　　　　　</t>
    </r>
    <r>
      <rPr>
        <sz val="6"/>
        <rFont val="ＭＳ ゴシック"/>
        <family val="3"/>
        <charset val="128"/>
      </rPr>
      <t>　</t>
    </r>
    <phoneticPr fontId="3"/>
  </si>
  <si>
    <t>（1）利用者からの費用徴収は適切に行われているか　　　　　　　　　　　　　　　　　　　　　　　　　　　</t>
    <phoneticPr fontId="5"/>
  </si>
  <si>
    <r>
      <t xml:space="preserve">（2）領収書を発行しているか　　　　　　　　　　　　　　　　　　　　　　　　　　　　　　　　　　　　 </t>
    </r>
    <r>
      <rPr>
        <sz val="6"/>
        <rFont val="ＭＳ ゴシック"/>
        <family val="3"/>
        <charset val="128"/>
      </rPr>
      <t>　</t>
    </r>
    <phoneticPr fontId="5"/>
  </si>
  <si>
    <t xml:space="preserve">サービス提供に当たって、当該利用者又は他の利用者等の生命又は身体を保護するため緊急やむを得ない場合を除き、身体的拘束等を行っていませんか。                                  </t>
    <phoneticPr fontId="3"/>
  </si>
  <si>
    <t>身体的拘束等を行う場合は、その態様及び時間、その際の利用者の心身の状況並びに緊急やむを得ない理由を記録していますか。　　　　　　</t>
    <phoneticPr fontId="5"/>
  </si>
  <si>
    <t>身体的拘束等の適正化を図るため、次に掲げる措置を講じていますか。　　　　　　　　　　</t>
    <rPh sb="0" eb="2">
      <t>シンタイ</t>
    </rPh>
    <rPh sb="2" eb="3">
      <t>テキ</t>
    </rPh>
    <rPh sb="3" eb="5">
      <t>コウソク</t>
    </rPh>
    <rPh sb="5" eb="6">
      <t>トウ</t>
    </rPh>
    <rPh sb="7" eb="10">
      <t>テキセイカ</t>
    </rPh>
    <rPh sb="11" eb="12">
      <t>ハカ</t>
    </rPh>
    <rPh sb="16" eb="17">
      <t>ツギ</t>
    </rPh>
    <rPh sb="18" eb="19">
      <t>カカ</t>
    </rPh>
    <rPh sb="21" eb="23">
      <t>ソチ</t>
    </rPh>
    <rPh sb="24" eb="25">
      <t>コウ</t>
    </rPh>
    <phoneticPr fontId="5"/>
  </si>
  <si>
    <t>自らその提供する指定特定施設入居者生活介護の質の評価を行い、常にその改善を図っていますか。　　　　　　　　　　　　　　　　　　</t>
    <phoneticPr fontId="5"/>
  </si>
  <si>
    <t>（1）利用者の希望を踏まえて特定施設サービス計画が立てられているか　　　　　　　　　　　　　　　　　</t>
    <phoneticPr fontId="3"/>
  </si>
  <si>
    <t xml:space="preserve">（2）利用者の有する能力、その置かれている環境等の評価を行っているか　　　　　　　　　　　　　 　　 </t>
    <rPh sb="3" eb="6">
      <t>リヨウシャ</t>
    </rPh>
    <rPh sb="7" eb="8">
      <t>ユウ</t>
    </rPh>
    <rPh sb="10" eb="12">
      <t>ノウリョク</t>
    </rPh>
    <rPh sb="15" eb="16">
      <t>オ</t>
    </rPh>
    <rPh sb="21" eb="23">
      <t>カンキョウ</t>
    </rPh>
    <rPh sb="23" eb="24">
      <t>トウ</t>
    </rPh>
    <rPh sb="25" eb="27">
      <t>ヒョウカ</t>
    </rPh>
    <rPh sb="28" eb="29">
      <t>オコナ</t>
    </rPh>
    <phoneticPr fontId="5"/>
  </si>
  <si>
    <t xml:space="preserve">（3）利用者が現に抱える問題点、自立した日常生活を営むことができるように支援する上で解決すべき課題を把握しているか　　　　　　　　　　　　　　　　　　　　　　　　　　　　　　　　　　　　　　　　　　　　　   </t>
    <rPh sb="3" eb="6">
      <t>リヨウシャ</t>
    </rPh>
    <rPh sb="7" eb="8">
      <t>ゲン</t>
    </rPh>
    <rPh sb="9" eb="10">
      <t>カカ</t>
    </rPh>
    <rPh sb="12" eb="15">
      <t>モンダイテン</t>
    </rPh>
    <rPh sb="16" eb="18">
      <t>ジリツ</t>
    </rPh>
    <rPh sb="20" eb="22">
      <t>ニチジョウ</t>
    </rPh>
    <rPh sb="22" eb="24">
      <t>セイカツ</t>
    </rPh>
    <rPh sb="25" eb="26">
      <t>イトナ</t>
    </rPh>
    <rPh sb="36" eb="38">
      <t>シエン</t>
    </rPh>
    <rPh sb="40" eb="41">
      <t>ウエ</t>
    </rPh>
    <rPh sb="42" eb="44">
      <t>カイケツ</t>
    </rPh>
    <rPh sb="47" eb="49">
      <t>カダイ</t>
    </rPh>
    <rPh sb="50" eb="52">
      <t>ハアク</t>
    </rPh>
    <phoneticPr fontId="5"/>
  </si>
  <si>
    <t xml:space="preserve">（4）特定施設サービス計画の作成に当たり、計画策定担当者は他の特定施設従業者と協議しているか        </t>
    <rPh sb="14" eb="16">
      <t>サクセイ</t>
    </rPh>
    <rPh sb="17" eb="18">
      <t>ア</t>
    </rPh>
    <rPh sb="21" eb="23">
      <t>ケイカク</t>
    </rPh>
    <rPh sb="23" eb="25">
      <t>サクテイ</t>
    </rPh>
    <rPh sb="25" eb="28">
      <t>タントウシャ</t>
    </rPh>
    <rPh sb="29" eb="30">
      <t>ホカ</t>
    </rPh>
    <rPh sb="31" eb="35">
      <t>トクテイシセツ</t>
    </rPh>
    <rPh sb="35" eb="38">
      <t>ジュウギョウシャ</t>
    </rPh>
    <rPh sb="39" eb="41">
      <t>キョウギ</t>
    </rPh>
    <phoneticPr fontId="3"/>
  </si>
  <si>
    <t>（5）特定施設サービス計画を本人や家族に説明し、同意を得ているか　　　　　　　　　　　　　　　　　　</t>
    <rPh sb="14" eb="16">
      <t>ホンニン</t>
    </rPh>
    <rPh sb="17" eb="19">
      <t>カゾク</t>
    </rPh>
    <rPh sb="20" eb="22">
      <t>セツメイ</t>
    </rPh>
    <rPh sb="24" eb="26">
      <t>ドウイ</t>
    </rPh>
    <rPh sb="27" eb="28">
      <t>エ</t>
    </rPh>
    <phoneticPr fontId="3"/>
  </si>
  <si>
    <t xml:space="preserve">（6）特定施設サービス計画に基づいたケアの提供をしているか                                          </t>
    <phoneticPr fontId="5"/>
  </si>
  <si>
    <t>（7）目標の達成状況は記録されているか　　　　　　　　　　　　　　　　　　　　　　　　　　　　　　　</t>
    <phoneticPr fontId="3"/>
  </si>
  <si>
    <t xml:space="preserve">（8）達成状況に基づき、新たな特定施設サービス計画が立てられているか                                </t>
    <phoneticPr fontId="5"/>
  </si>
  <si>
    <t>解釈通知
第３の一の３(14)⑥</t>
    <rPh sb="5" eb="6">
      <t>ダイ</t>
    </rPh>
    <rPh sb="8" eb="9">
      <t>イチ</t>
    </rPh>
    <phoneticPr fontId="3"/>
  </si>
  <si>
    <t xml:space="preserve">（1）利用者の希望を踏まえて介護予防特定施設サービス計画が立てられているか                         </t>
    <rPh sb="14" eb="16">
      <t>カイゴ</t>
    </rPh>
    <rPh sb="16" eb="18">
      <t>ヨボウ</t>
    </rPh>
    <phoneticPr fontId="3"/>
  </si>
  <si>
    <t xml:space="preserve">（2）利用者の有する能力、その置かれている環境等の評価を行っているか　　　　　　　　　　　　　　　 </t>
    <rPh sb="3" eb="6">
      <t>リヨウシャ</t>
    </rPh>
    <rPh sb="7" eb="8">
      <t>ユウ</t>
    </rPh>
    <rPh sb="10" eb="12">
      <t>ノウリョク</t>
    </rPh>
    <rPh sb="15" eb="16">
      <t>オ</t>
    </rPh>
    <rPh sb="21" eb="23">
      <t>カンキョウ</t>
    </rPh>
    <rPh sb="23" eb="24">
      <t>トウ</t>
    </rPh>
    <rPh sb="25" eb="27">
      <t>ヒョウカ</t>
    </rPh>
    <rPh sb="28" eb="29">
      <t>オコナ</t>
    </rPh>
    <phoneticPr fontId="5"/>
  </si>
  <si>
    <t>（3）利用者が現に抱える問題点、自立した日常生活を営むことができるように支援する上で解決すべき課題を把握しているか　　　　　　　　　　　　　　　　　　　　　　　　　　　　　　　　　　　　　　　　　　　　　　　　　　　　　　　　　　　　　　　　　　　　　　　　　　　　　　　　　　　　　　　　　　　　</t>
    <rPh sb="3" eb="6">
      <t>リヨウシャ</t>
    </rPh>
    <rPh sb="7" eb="8">
      <t>ゲン</t>
    </rPh>
    <rPh sb="9" eb="10">
      <t>カカ</t>
    </rPh>
    <rPh sb="12" eb="15">
      <t>モンダイテン</t>
    </rPh>
    <rPh sb="16" eb="18">
      <t>ジリツ</t>
    </rPh>
    <rPh sb="20" eb="22">
      <t>ニチジョウ</t>
    </rPh>
    <rPh sb="22" eb="24">
      <t>セイカツ</t>
    </rPh>
    <rPh sb="25" eb="26">
      <t>イトナ</t>
    </rPh>
    <rPh sb="36" eb="38">
      <t>シエン</t>
    </rPh>
    <rPh sb="40" eb="41">
      <t>ウエ</t>
    </rPh>
    <rPh sb="42" eb="44">
      <t>カイケツ</t>
    </rPh>
    <rPh sb="47" eb="49">
      <t>カダイ</t>
    </rPh>
    <rPh sb="50" eb="52">
      <t>ハアク</t>
    </rPh>
    <phoneticPr fontId="5"/>
  </si>
  <si>
    <t>（4）介護予防特定施設サービス計画の作成に当たり、計画策定担当者は他の特定施設従業者と協議しているか　</t>
    <rPh sb="3" eb="5">
      <t>カイゴ</t>
    </rPh>
    <rPh sb="5" eb="7">
      <t>ヨボウ</t>
    </rPh>
    <rPh sb="18" eb="20">
      <t>サクセイ</t>
    </rPh>
    <rPh sb="21" eb="22">
      <t>ア</t>
    </rPh>
    <rPh sb="25" eb="27">
      <t>ケイカク</t>
    </rPh>
    <rPh sb="27" eb="29">
      <t>サクテイ</t>
    </rPh>
    <rPh sb="29" eb="32">
      <t>タントウシャ</t>
    </rPh>
    <rPh sb="33" eb="34">
      <t>ホカ</t>
    </rPh>
    <rPh sb="35" eb="39">
      <t>トクテイシセツ</t>
    </rPh>
    <rPh sb="39" eb="42">
      <t>ジュウギョウシャ</t>
    </rPh>
    <rPh sb="43" eb="45">
      <t>キョウギ</t>
    </rPh>
    <phoneticPr fontId="3"/>
  </si>
  <si>
    <t>（5）介護予防特定施設サービス計画を本人や家族に説明し、同意を得ているか　　　　　　　　　　　　　</t>
    <rPh sb="3" eb="5">
      <t>カイゴ</t>
    </rPh>
    <rPh sb="5" eb="7">
      <t>ヨボウ</t>
    </rPh>
    <rPh sb="18" eb="20">
      <t>ホンニン</t>
    </rPh>
    <rPh sb="21" eb="23">
      <t>カゾク</t>
    </rPh>
    <rPh sb="24" eb="26">
      <t>セツメイ</t>
    </rPh>
    <rPh sb="28" eb="30">
      <t>ドウイ</t>
    </rPh>
    <rPh sb="31" eb="32">
      <t>エ</t>
    </rPh>
    <phoneticPr fontId="3"/>
  </si>
  <si>
    <t>（6）介護予防特定施設サービス計画に基づいたケアの提供をしているか　　　　　　　　　　　　　　　　</t>
    <rPh sb="3" eb="5">
      <t>カイゴ</t>
    </rPh>
    <rPh sb="5" eb="7">
      <t>ヨボウ</t>
    </rPh>
    <phoneticPr fontId="5"/>
  </si>
  <si>
    <t>（7）目標の達成状況は記録されているか　　　　　　　　　　　　　　　　　　　　　　　　　　　　　　</t>
    <phoneticPr fontId="3"/>
  </si>
  <si>
    <t xml:space="preserve">（8）達成状況に基づき、新たな介護予防特定施設サービス計画が立てられているか                       </t>
    <rPh sb="15" eb="17">
      <t>カイゴ</t>
    </rPh>
    <rPh sb="17" eb="19">
      <t>ヨボウ</t>
    </rPh>
    <phoneticPr fontId="5"/>
  </si>
  <si>
    <t xml:space="preserve">自ら入浴が困難な利用者について、1週間に2回以上、適切な方法により、入浴させ、又は清しきを行っていますか。                         </t>
    <rPh sb="45" eb="46">
      <t>オコナ</t>
    </rPh>
    <phoneticPr fontId="3"/>
  </si>
  <si>
    <t>利用者の心身の状況に応じ、適切な方法により、排せつの自立に係る必要な援助を行っていますか。　　　　　　　　　　　　　　　　　 　</t>
    <rPh sb="0" eb="3">
      <t>リヨウシャ</t>
    </rPh>
    <rPh sb="4" eb="6">
      <t>シンシン</t>
    </rPh>
    <rPh sb="7" eb="9">
      <t>ジョウキョウ</t>
    </rPh>
    <rPh sb="10" eb="11">
      <t>オウ</t>
    </rPh>
    <rPh sb="13" eb="15">
      <t>テキセツ</t>
    </rPh>
    <rPh sb="16" eb="18">
      <t>ホウホウ</t>
    </rPh>
    <rPh sb="22" eb="23">
      <t>ハイ</t>
    </rPh>
    <rPh sb="26" eb="28">
      <t>ジリツ</t>
    </rPh>
    <rPh sb="29" eb="30">
      <t>カカ</t>
    </rPh>
    <rPh sb="31" eb="33">
      <t>ヒツヨウ</t>
    </rPh>
    <rPh sb="34" eb="36">
      <t>エンジョ</t>
    </rPh>
    <rPh sb="37" eb="38">
      <t>オコナ</t>
    </rPh>
    <phoneticPr fontId="5"/>
  </si>
  <si>
    <t xml:space="preserve">利用者に対し、食事、離床、着替え、整容その他日常生活上の世話を適切に行っていますか。 </t>
    <phoneticPr fontId="3"/>
  </si>
  <si>
    <t>利用者の心身の状況等を踏まえ、必要に応じて日常生活を送る上で必要な生活機能の改善又は維持のための機能訓練を行っていますか。　　</t>
    <phoneticPr fontId="3"/>
  </si>
  <si>
    <t>利用者の口腔の健康の保持を図り、自立した日常生活を営むことができるよう、􅨣腔衛生の管理体制を整備し、各利用者の状態に応じた􅨣腔衛生の管理を計画的に行っていますか　　</t>
    <rPh sb="4" eb="5">
      <t>クチ</t>
    </rPh>
    <rPh sb="75" eb="76">
      <t>オコナ</t>
    </rPh>
    <phoneticPr fontId="3"/>
  </si>
  <si>
    <t>利用者の生活及び健康状態の状況並びにサービスの提供状況を定期的に家族に報告する等により、常に利用者の家族との連携を図るとともに、行事への参加の呼びかけ等により、利用者とその家族との交流等の機会を確保するよう努めていますか。　　　　　　　　　　　　　　　　　</t>
    <phoneticPr fontId="3"/>
  </si>
  <si>
    <t>運営における以下の重要事項について定めているか
①事業の目的及び運営の方針
②従業者の職種、員数及び職務の内容
③入居定員及び居室数
④指定特定施設入居者生活介護の内容及び利用料その他の費用の額
⑤利用者が介護居室又は一時介護室に移る場合の条件及び手続
⑥施設の利用に当たっての留意事項
⑦緊急時等における対応方法
⑧非常災害対策
⑨虐待の防止のための措置に関する事項
⑩その他運営に関する重要事項</t>
    <phoneticPr fontId="5"/>
  </si>
  <si>
    <t>指定特定施設入居者生活介護及び指定介護予防特定施設入居者生活介護に係る業務の全部又は一部を委託により他の事業者に行わせている場合は、当該事業者の業務の実施状況について定期的に確認し、その結果等を記録していますか。　　</t>
    <phoneticPr fontId="3"/>
  </si>
  <si>
    <t>全ての特定施設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3" eb="5">
      <t>トクテイ</t>
    </rPh>
    <rPh sb="5" eb="7">
      <t>シセツ</t>
    </rPh>
    <phoneticPr fontId="3"/>
  </si>
  <si>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　　　　　　　　　</t>
    <phoneticPr fontId="3"/>
  </si>
  <si>
    <t xml:space="preserve">（1）感染症、非常災害発生時のサービスの継続実施及び早期の業務再開の計画（業務継続計画）の策定及び必要な措置を講じているか                                                                                       </t>
    <rPh sb="3" eb="6">
      <t>カンセンショウ</t>
    </rPh>
    <rPh sb="7" eb="9">
      <t>ヒジョウサ</t>
    </rPh>
    <rPh sb="9" eb="25">
      <t>イガイハッセイジノサービスノケイゾクジッシオヨ</t>
    </rPh>
    <rPh sb="26" eb="28">
      <t>ソウキ</t>
    </rPh>
    <rPh sb="29" eb="33">
      <t>ギョウムサイカイ</t>
    </rPh>
    <rPh sb="34" eb="36">
      <t>ケイカク</t>
    </rPh>
    <rPh sb="37" eb="39">
      <t>ギョウム</t>
    </rPh>
    <rPh sb="39" eb="41">
      <t>ケイゾク</t>
    </rPh>
    <rPh sb="41" eb="43">
      <t>ケイカク</t>
    </rPh>
    <rPh sb="45" eb="47">
      <t>サクテイ</t>
    </rPh>
    <rPh sb="47" eb="48">
      <t>オヨ</t>
    </rPh>
    <rPh sb="49" eb="51">
      <t>ヒツヨウ</t>
    </rPh>
    <rPh sb="52" eb="54">
      <t>ソチ</t>
    </rPh>
    <rPh sb="55" eb="56">
      <t>コウ</t>
    </rPh>
    <phoneticPr fontId="3"/>
  </si>
  <si>
    <t>（2）従業者に対する計画の周知、研修及び訓練を実施しているか　　　　　　　　　　　　　　　　　　　　　</t>
    <rPh sb="3" eb="6">
      <t>ジュウギョウシャ</t>
    </rPh>
    <rPh sb="7" eb="8">
      <t>タイ</t>
    </rPh>
    <rPh sb="10" eb="12">
      <t>ケイカク</t>
    </rPh>
    <rPh sb="13" eb="15">
      <t>シュウチ</t>
    </rPh>
    <rPh sb="16" eb="19">
      <t>ケンシュウオヨ</t>
    </rPh>
    <rPh sb="20" eb="22">
      <t>クンレン</t>
    </rPh>
    <rPh sb="23" eb="25">
      <t>ジッシ</t>
    </rPh>
    <phoneticPr fontId="3"/>
  </si>
  <si>
    <r>
      <t xml:space="preserve">（3）計画の見直しを行っているか　　　　　　　　　　　　　　　　　　　　　　　　　　　　　　　　　　 </t>
    </r>
    <r>
      <rPr>
        <sz val="6"/>
        <rFont val="ＭＳ ゴシック"/>
        <family val="3"/>
        <charset val="128"/>
      </rPr>
      <t>　</t>
    </r>
    <rPh sb="3" eb="5">
      <t>ケイカク</t>
    </rPh>
    <rPh sb="6" eb="8">
      <t>ミナオ</t>
    </rPh>
    <rPh sb="10" eb="11">
      <t>オコナ</t>
    </rPh>
    <phoneticPr fontId="3"/>
  </si>
  <si>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ますか。</t>
    <phoneticPr fontId="3"/>
  </si>
  <si>
    <t>従業者に対し、業務継続計画について周知するとともに、必要な研修及び訓練を定期的に実施していますか。</t>
    <rPh sb="0" eb="3">
      <t>ジュウギョウシャ</t>
    </rPh>
    <phoneticPr fontId="3"/>
  </si>
  <si>
    <t>定期的に業務継続計画の見直しを行い、必要に応じて業務継続計画の変更を行っていますか。</t>
    <phoneticPr fontId="3"/>
  </si>
  <si>
    <t>基準第191条第1項
予防基準第242条第1項</t>
    <phoneticPr fontId="3"/>
  </si>
  <si>
    <t>・協力医療機関との契約書
・協力歯科機関との契約書
・緊急時対応に係る特養等との契約書等</t>
    <phoneticPr fontId="3"/>
  </si>
  <si>
    <r>
      <rPr>
        <u/>
        <sz val="9"/>
        <rFont val="ＭＳ ゴシック"/>
        <family val="3"/>
        <charset val="128"/>
      </rPr>
      <t>基準第191条第7項</t>
    </r>
    <r>
      <rPr>
        <sz val="9"/>
        <rFont val="ＭＳ ゴシック"/>
        <family val="3"/>
        <charset val="128"/>
      </rPr>
      <t xml:space="preserve">
</t>
    </r>
    <r>
      <rPr>
        <u/>
        <sz val="9"/>
        <rFont val="ＭＳ ゴシック"/>
        <family val="3"/>
        <charset val="128"/>
      </rPr>
      <t>予防基準第242条第7項</t>
    </r>
    <rPh sb="0" eb="2">
      <t>キジュン</t>
    </rPh>
    <rPh sb="2" eb="3">
      <t>ダイ</t>
    </rPh>
    <rPh sb="6" eb="7">
      <t>ジョウ</t>
    </rPh>
    <rPh sb="7" eb="8">
      <t>ダイ</t>
    </rPh>
    <rPh sb="9" eb="10">
      <t>コウ</t>
    </rPh>
    <rPh sb="11" eb="13">
      <t>ヨボウ</t>
    </rPh>
    <rPh sb="13" eb="15">
      <t>キジュン</t>
    </rPh>
    <rPh sb="15" eb="16">
      <t>ダイ</t>
    </rPh>
    <rPh sb="19" eb="20">
      <t>ジョウ</t>
    </rPh>
    <rPh sb="20" eb="21">
      <t>ダイ</t>
    </rPh>
    <rPh sb="22" eb="23">
      <t>コウ</t>
    </rPh>
    <phoneticPr fontId="5"/>
  </si>
  <si>
    <t>（1）非常災害（火災、風水害、地震等）対応に係るマニュアルがあるか　　　　　　　　　　　　　　　　　　</t>
    <phoneticPr fontId="3"/>
  </si>
  <si>
    <t>（2）非常災害時の連絡網等は用意されているか　　　　　　　　　　　　　　　　　　　　　　　　　　　　　</t>
    <phoneticPr fontId="3"/>
  </si>
  <si>
    <t>（3）防火管理に関する責任者を定めているか　　　　　　　　　　　　　　　　　　　　　　　　　　　　　　</t>
    <phoneticPr fontId="3"/>
  </si>
  <si>
    <t>（4）避難・救出等の訓練を実施しているか　　　　　　　　　　　　　　　　　　　　　　　　　　　　　　　</t>
    <rPh sb="6" eb="8">
      <t>キュウシュツ</t>
    </rPh>
    <rPh sb="8" eb="9">
      <t>トウ</t>
    </rPh>
    <phoneticPr fontId="3"/>
  </si>
  <si>
    <t>基準第104条第1項</t>
    <rPh sb="7" eb="8">
      <t>ダイ</t>
    </rPh>
    <rPh sb="9" eb="10">
      <t>コウ</t>
    </rPh>
    <phoneticPr fontId="3"/>
  </si>
  <si>
    <t>基準第104条
第2項</t>
    <phoneticPr fontId="5"/>
  </si>
  <si>
    <t>・水質検査記録
・就業規則
・備品台帳</t>
    <rPh sb="1" eb="3">
      <t>シュウギョウ</t>
    </rPh>
    <rPh sb="3" eb="5">
      <t>キソク</t>
    </rPh>
    <rPh sb="7" eb="9">
      <t>ビヒン</t>
    </rPh>
    <rPh sb="9" eb="11">
      <t>ダイチョウ</t>
    </rPh>
    <phoneticPr fontId="5"/>
  </si>
  <si>
    <t>事業所において感染症及び食中毒が発生し、又はまん延しないように必要な措置を講じていますか。　　　　　　　　　　　　　　　　　　　</t>
    <rPh sb="10" eb="11">
      <t>オヨ</t>
    </rPh>
    <rPh sb="12" eb="15">
      <t>ショクチュウドク</t>
    </rPh>
    <phoneticPr fontId="5"/>
  </si>
  <si>
    <t>①感染症及び食中毒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従業者に周知徹底していますか。</t>
    <rPh sb="4" eb="5">
      <t>オヨ</t>
    </rPh>
    <rPh sb="6" eb="9">
      <t>ショクチュウドク</t>
    </rPh>
    <rPh sb="120" eb="123">
      <t>ジュウギョウシャ</t>
    </rPh>
    <phoneticPr fontId="3"/>
  </si>
  <si>
    <t>②感染症及び食中毒の予防及びまん延の防止のための指針を整備していますか。</t>
    <rPh sb="4" eb="5">
      <t>オヨ</t>
    </rPh>
    <rPh sb="6" eb="9">
      <t>ショクチュウドク</t>
    </rPh>
    <phoneticPr fontId="3"/>
  </si>
  <si>
    <t>③従業者に対し、感染症及び食中毒の予防及びまん延の防止のための研修及び訓練を定期的に実施していますか。　　　　　　　　　　</t>
    <rPh sb="1" eb="4">
      <t>ジュウギョウシャ</t>
    </rPh>
    <rPh sb="11" eb="12">
      <t>オヨ</t>
    </rPh>
    <rPh sb="13" eb="16">
      <t>ショクチュウドク</t>
    </rPh>
    <phoneticPr fontId="3"/>
  </si>
  <si>
    <r>
      <t>原則として、重要事項をウェブサイトに掲載していますか。
（令和７年４月１日から適用</t>
    </r>
    <r>
      <rPr>
        <sz val="9"/>
        <rFont val="ＭＳ ゴシック"/>
        <family val="3"/>
        <charset val="128"/>
      </rPr>
      <t>）　　　　</t>
    </r>
    <rPh sb="0" eb="2">
      <t>ゲンソク</t>
    </rPh>
    <phoneticPr fontId="3"/>
  </si>
  <si>
    <t>（1）個人情報の利用に当たり、利用者（利用者の情報）及び家族（利用者家族の情報）から同意を得ているか　　</t>
    <rPh sb="19" eb="22">
      <t>リヨウシャ</t>
    </rPh>
    <rPh sb="23" eb="25">
      <t>ジョウホウ</t>
    </rPh>
    <rPh sb="31" eb="36">
      <t>リヨウシャカゾク</t>
    </rPh>
    <rPh sb="37" eb="39">
      <t>ジョウホウ</t>
    </rPh>
    <phoneticPr fontId="5"/>
  </si>
  <si>
    <t>（2）退職者を含む、従業者が入所者の秘密を保持することを誓約しているか　　　　　　　　　　　　　　　　　</t>
    <rPh sb="10" eb="13">
      <t>ジュウギョウシャ</t>
    </rPh>
    <rPh sb="14" eb="16">
      <t>ニュウショ</t>
    </rPh>
    <phoneticPr fontId="5"/>
  </si>
  <si>
    <t>（1）苦情受付の窓口があるか　　　　　　　　　　　　　　　　　　　　　　　　　　　　　　　　　　　　　</t>
    <phoneticPr fontId="5"/>
  </si>
  <si>
    <r>
      <t xml:space="preserve">（2）苦情の受付、内容等を記録、保管しているか　　　　　　　　　　　　　　　　　　　　　　　　　　　 </t>
    </r>
    <r>
      <rPr>
        <sz val="6"/>
        <rFont val="ＭＳ ゴシック"/>
        <family val="3"/>
        <charset val="128"/>
      </rPr>
      <t>　</t>
    </r>
    <phoneticPr fontId="5"/>
  </si>
  <si>
    <r>
      <t xml:space="preserve">（3）苦情の内容を踏まえたサービスの質向上の取組を行っているか                                        </t>
    </r>
    <r>
      <rPr>
        <sz val="6"/>
        <rFont val="ＭＳ ゴシック"/>
        <family val="3"/>
        <charset val="128"/>
      </rPr>
      <t xml:space="preserve"> </t>
    </r>
    <phoneticPr fontId="5"/>
  </si>
  <si>
    <t>虐待の発生又はその再発を防止するため、次に掲げる措置を講じていますか。</t>
    <phoneticPr fontId="3"/>
  </si>
  <si>
    <r>
      <t xml:space="preserve">（1）虐待の発生・再発防止のための対策を検討する委員会を定期的に開催し、従業者に周知しているか         </t>
    </r>
    <r>
      <rPr>
        <sz val="6"/>
        <rFont val="ＭＳ ゴシック"/>
        <family val="3"/>
        <charset val="128"/>
      </rPr>
      <t xml:space="preserve"> </t>
    </r>
    <rPh sb="3" eb="14">
      <t>ギャクタイノハッセイ・サイハツボウシノタメ</t>
    </rPh>
    <rPh sb="15" eb="19">
      <t>イサク</t>
    </rPh>
    <rPh sb="20" eb="22">
      <t>ケントウ</t>
    </rPh>
    <rPh sb="24" eb="27">
      <t>イインカイ</t>
    </rPh>
    <rPh sb="28" eb="31">
      <t>テイキテキ</t>
    </rPh>
    <rPh sb="32" eb="34">
      <t>カイサイ</t>
    </rPh>
    <rPh sb="36" eb="39">
      <t>ジュウギョウシャ</t>
    </rPh>
    <rPh sb="40" eb="42">
      <t>シュウチ</t>
    </rPh>
    <phoneticPr fontId="3"/>
  </si>
  <si>
    <r>
      <t>（2）虐待の発生・再発防止の指針を整備しているか　　　　　　　　　　　　　　　　　　　　　　　　　　　</t>
    </r>
    <r>
      <rPr>
        <sz val="6"/>
        <rFont val="ＭＳ ゴシック"/>
        <family val="3"/>
        <charset val="128"/>
      </rPr>
      <t>　</t>
    </r>
    <rPh sb="3" eb="14">
      <t>ギャクタイノハッセイ・サイハツボウシノシシ</t>
    </rPh>
    <rPh sb="14" eb="19">
      <t>ンヲセイビ</t>
    </rPh>
    <phoneticPr fontId="3"/>
  </si>
  <si>
    <r>
      <t>（3）従業者に対して虐待の発生・再発防止の研修及び訓練を実施しているか　　　　　　　　　　　　　　　　</t>
    </r>
    <r>
      <rPr>
        <sz val="6"/>
        <rFont val="ＭＳ ゴシック"/>
        <family val="3"/>
        <charset val="128"/>
      </rPr>
      <t>　</t>
    </r>
    <rPh sb="3" eb="6">
      <t>ジュウギョウシャ</t>
    </rPh>
    <rPh sb="23" eb="24">
      <t>オヨ</t>
    </rPh>
    <rPh sb="25" eb="27">
      <t>クンレン</t>
    </rPh>
    <phoneticPr fontId="3"/>
  </si>
  <si>
    <r>
      <t>（4）上記の措置を適切に実施するための担当者を設置しているか　　　　　　　　　　　　　　　　　　　　　</t>
    </r>
    <r>
      <rPr>
        <sz val="6"/>
        <rFont val="ＭＳ ゴシック"/>
        <family val="3"/>
        <charset val="128"/>
      </rPr>
      <t>　</t>
    </r>
    <rPh sb="23" eb="25">
      <t>セッチ</t>
    </rPh>
    <phoneticPr fontId="3"/>
  </si>
  <si>
    <t>（1）事故が発生した場合の対応方法は定まっているか　　　　　　　　　　　　　　　　　　　　　　　　　　　</t>
    <phoneticPr fontId="5"/>
  </si>
  <si>
    <t>（2）市町村、家族、居宅介護支援事業者等に連絡しているか　　　　　　　　　　　　　　　　　　　　　　　　</t>
    <rPh sb="21" eb="23">
      <t>レンラク</t>
    </rPh>
    <phoneticPr fontId="5"/>
  </si>
  <si>
    <t>（3）事故状況、対応経過が記録されているか　　　　　　　　　　　　　　　　　　　　　　　　　　　　　　　</t>
    <phoneticPr fontId="5"/>
  </si>
  <si>
    <t>（4）損害賠償すべき事故が発生した場合に、速やかに賠償を行うための対策を講じているか　　　　　　　　　　</t>
    <phoneticPr fontId="5"/>
  </si>
  <si>
    <t>（5）再発防止のための取組を行っているか　　　　　　　　　　　　　　　　　　　　　　　　　　　　　　　　</t>
    <phoneticPr fontId="5"/>
  </si>
  <si>
    <t>利用者に対するサービスの提供により事故が発生した場合は、つくば市、当該利用者の家族、当該利用者に係る居宅介護支援事業者等に連絡を行うとともに、必要な措置を講じていますか。</t>
    <rPh sb="0" eb="3">
      <t>リヨウシャ</t>
    </rPh>
    <rPh sb="4" eb="5">
      <t>タイ</t>
    </rPh>
    <rPh sb="12" eb="14">
      <t>テイキョウ</t>
    </rPh>
    <rPh sb="17" eb="19">
      <t>ジコ</t>
    </rPh>
    <rPh sb="20" eb="22">
      <t>ハッセイ</t>
    </rPh>
    <rPh sb="24" eb="26">
      <t>バアイ</t>
    </rPh>
    <rPh sb="31" eb="32">
      <t>シ</t>
    </rPh>
    <rPh sb="33" eb="35">
      <t>トウガイ</t>
    </rPh>
    <rPh sb="35" eb="38">
      <t>リヨウシャ</t>
    </rPh>
    <rPh sb="39" eb="41">
      <t>カゾク</t>
    </rPh>
    <rPh sb="42" eb="44">
      <t>トウガイ</t>
    </rPh>
    <rPh sb="44" eb="47">
      <t>リヨウシャ</t>
    </rPh>
    <rPh sb="48" eb="49">
      <t>カカワ</t>
    </rPh>
    <rPh sb="50" eb="52">
      <t>キョタク</t>
    </rPh>
    <rPh sb="52" eb="54">
      <t>カイゴ</t>
    </rPh>
    <rPh sb="54" eb="56">
      <t>シエン</t>
    </rPh>
    <rPh sb="56" eb="59">
      <t>ジギョウシャ</t>
    </rPh>
    <rPh sb="59" eb="60">
      <t>トウ</t>
    </rPh>
    <rPh sb="61" eb="63">
      <t>レンラク</t>
    </rPh>
    <rPh sb="64" eb="65">
      <t>オコナ</t>
    </rPh>
    <rPh sb="71" eb="73">
      <t>ヒツヨウ</t>
    </rPh>
    <rPh sb="74" eb="76">
      <t>ソチ</t>
    </rPh>
    <rPh sb="77" eb="78">
      <t>コウ</t>
    </rPh>
    <phoneticPr fontId="5"/>
  </si>
  <si>
    <t xml:space="preserve">基準第139条の2
</t>
    <rPh sb="0" eb="2">
      <t>キジュン</t>
    </rPh>
    <rPh sb="2" eb="3">
      <t>ダイ</t>
    </rPh>
    <rPh sb="6" eb="7">
      <t>ジョウ</t>
    </rPh>
    <phoneticPr fontId="5"/>
  </si>
  <si>
    <t>　　　　　　　　</t>
    <phoneticPr fontId="3"/>
  </si>
  <si>
    <t>事業者は、当該指定に係る事業所の名称及び所在地その他厚生労働省令で定める事項に変更があったときは、厚生労働省令で定めるところにより、10日以内に、その旨をつくば市に届け出ていますか。</t>
    <phoneticPr fontId="5"/>
  </si>
  <si>
    <t>Ⅵ-1　介護給付費関係</t>
    <rPh sb="4" eb="6">
      <t>カイゴ</t>
    </rPh>
    <rPh sb="6" eb="8">
      <t>キュウフ</t>
    </rPh>
    <rPh sb="8" eb="9">
      <t>ヒ</t>
    </rPh>
    <rPh sb="9" eb="11">
      <t>カンケイ</t>
    </rPh>
    <phoneticPr fontId="5"/>
  </si>
  <si>
    <r>
      <t>算定基準
別表10</t>
    </r>
    <r>
      <rPr>
        <u/>
        <sz val="9"/>
        <rFont val="ＭＳ ゴシック"/>
        <family val="3"/>
        <charset val="128"/>
      </rPr>
      <t>注13</t>
    </r>
    <phoneticPr fontId="3"/>
  </si>
  <si>
    <r>
      <t>算定基準
別表10</t>
    </r>
    <r>
      <rPr>
        <u/>
        <sz val="9"/>
        <rFont val="ＭＳ ゴシック"/>
        <family val="3"/>
        <charset val="128"/>
      </rPr>
      <t>注14</t>
    </r>
    <r>
      <rPr>
        <sz val="9"/>
        <rFont val="ＭＳ ゴシック"/>
        <family val="3"/>
        <charset val="128"/>
      </rPr>
      <t xml:space="preserve">
大臣基準告示
四十二の六</t>
    </r>
    <rPh sb="14" eb="20">
      <t>ダイジンキジュンコクジ</t>
    </rPh>
    <rPh sb="21" eb="24">
      <t>ヨンジュウニ</t>
    </rPh>
    <rPh sb="25" eb="26">
      <t>ロク</t>
    </rPh>
    <phoneticPr fontId="3"/>
  </si>
  <si>
    <r>
      <t>算定基準
別表10</t>
    </r>
    <r>
      <rPr>
        <u/>
        <sz val="9"/>
        <rFont val="ＭＳ ゴシック"/>
        <family val="3"/>
        <charset val="128"/>
      </rPr>
      <t>へ注1</t>
    </r>
    <r>
      <rPr>
        <sz val="9"/>
        <rFont val="ＭＳ ゴシック"/>
        <family val="3"/>
        <charset val="128"/>
      </rPr>
      <t xml:space="preserve">
施設基準　二十四
利用者等告示　二十九</t>
    </r>
    <rPh sb="0" eb="2">
      <t>サンテイ</t>
    </rPh>
    <rPh sb="2" eb="4">
      <t>キジュン</t>
    </rPh>
    <rPh sb="5" eb="7">
      <t>ベッピョウ</t>
    </rPh>
    <rPh sb="10" eb="11">
      <t>チュウ</t>
    </rPh>
    <rPh sb="14" eb="16">
      <t>シセツ</t>
    </rPh>
    <rPh sb="16" eb="18">
      <t>キジュン</t>
    </rPh>
    <rPh sb="19" eb="22">
      <t>２４</t>
    </rPh>
    <rPh sb="24" eb="27">
      <t>リヨウシャ</t>
    </rPh>
    <rPh sb="27" eb="28">
      <t>トウ</t>
    </rPh>
    <rPh sb="28" eb="30">
      <t>コクジ</t>
    </rPh>
    <rPh sb="31" eb="34">
      <t>２９</t>
    </rPh>
    <phoneticPr fontId="5"/>
  </si>
  <si>
    <r>
      <t>算定基準
別表10</t>
    </r>
    <r>
      <rPr>
        <u/>
        <sz val="9"/>
        <rFont val="ＭＳ ゴシック"/>
        <family val="3"/>
        <charset val="128"/>
      </rPr>
      <t>へ注2</t>
    </r>
    <r>
      <rPr>
        <sz val="9"/>
        <rFont val="ＭＳ ゴシック"/>
        <family val="3"/>
        <charset val="128"/>
      </rPr>
      <t xml:space="preserve">
施設基準　二十四
利用者等告示　二十九</t>
    </r>
    <phoneticPr fontId="3"/>
  </si>
  <si>
    <r>
      <t>算定基準
別表10</t>
    </r>
    <r>
      <rPr>
        <u/>
        <sz val="9"/>
        <rFont val="ＭＳ ゴシック"/>
        <family val="3"/>
        <charset val="128"/>
      </rPr>
      <t>ト注</t>
    </r>
    <r>
      <rPr>
        <sz val="9"/>
        <rFont val="ＭＳ ゴシック"/>
        <family val="3"/>
        <charset val="128"/>
      </rPr>
      <t xml:space="preserve">
大臣基準告示
四十二
利用者等告示
三十</t>
    </r>
    <rPh sb="0" eb="2">
      <t>サンテイ</t>
    </rPh>
    <rPh sb="2" eb="4">
      <t>キジュン</t>
    </rPh>
    <rPh sb="13" eb="15">
      <t>ダイジン</t>
    </rPh>
    <rPh sb="15" eb="17">
      <t>キジュン</t>
    </rPh>
    <rPh sb="17" eb="19">
      <t>コクジ</t>
    </rPh>
    <rPh sb="20" eb="23">
      <t>４２</t>
    </rPh>
    <rPh sb="25" eb="29">
      <t>リヨウシャトウ</t>
    </rPh>
    <rPh sb="29" eb="31">
      <t>コクジ</t>
    </rPh>
    <rPh sb="32" eb="34">
      <t>３０</t>
    </rPh>
    <phoneticPr fontId="5"/>
  </si>
  <si>
    <t>大臣基準告示に適合しているものとしてつくば市長に届け出た事業所が登録者に対し、サービスを行った場合は、１日につき次に掲げる所定単位数を加算していますか。
ただし、次に掲げるいずれかの加算を算定している場合は、次に掲げるその他の加算は算定しません。
（１）サービス提供体制強化加算（Ⅰ）　22単位
（２）サービス提供体制強化加算（Ⅱ）　18単位
（３）サービス提供体制強化加算（Ⅲ）　 6単位</t>
    <rPh sb="0" eb="2">
      <t>ダイジン</t>
    </rPh>
    <rPh sb="2" eb="4">
      <t>キジュン</t>
    </rPh>
    <rPh sb="4" eb="6">
      <t>コクジ</t>
    </rPh>
    <rPh sb="7" eb="9">
      <t>テキゴウ</t>
    </rPh>
    <rPh sb="24" eb="25">
      <t>トド</t>
    </rPh>
    <rPh sb="26" eb="27">
      <t>デ</t>
    </rPh>
    <rPh sb="28" eb="31">
      <t>ジギョウショ</t>
    </rPh>
    <rPh sb="32" eb="35">
      <t>トウロクシャ</t>
    </rPh>
    <rPh sb="36" eb="37">
      <t>タイ</t>
    </rPh>
    <rPh sb="44" eb="45">
      <t>オコナ</t>
    </rPh>
    <rPh sb="47" eb="49">
      <t>バアイ</t>
    </rPh>
    <rPh sb="52" eb="53">
      <t>ニチ</t>
    </rPh>
    <rPh sb="56" eb="57">
      <t>ツギ</t>
    </rPh>
    <rPh sb="58" eb="59">
      <t>カカ</t>
    </rPh>
    <rPh sb="61" eb="63">
      <t>ショテイ</t>
    </rPh>
    <rPh sb="63" eb="66">
      <t>タンイスウ</t>
    </rPh>
    <rPh sb="67" eb="69">
      <t>カサン</t>
    </rPh>
    <rPh sb="82" eb="83">
      <t>ツギ</t>
    </rPh>
    <rPh sb="84" eb="85">
      <t>カカ</t>
    </rPh>
    <rPh sb="92" eb="94">
      <t>カサン</t>
    </rPh>
    <rPh sb="95" eb="97">
      <t>サンテイ</t>
    </rPh>
    <rPh sb="101" eb="103">
      <t>バアイ</t>
    </rPh>
    <rPh sb="105" eb="106">
      <t>ツギ</t>
    </rPh>
    <rPh sb="107" eb="108">
      <t>カカ</t>
    </rPh>
    <rPh sb="112" eb="113">
      <t>タ</t>
    </rPh>
    <rPh sb="114" eb="116">
      <t>カサン</t>
    </rPh>
    <rPh sb="117" eb="119">
      <t>サンテイ</t>
    </rPh>
    <rPh sb="157" eb="159">
      <t>テイキョウ</t>
    </rPh>
    <rPh sb="159" eb="161">
      <t>タイセイ</t>
    </rPh>
    <rPh sb="161" eb="163">
      <t>キョウカ</t>
    </rPh>
    <rPh sb="163" eb="165">
      <t>カサン</t>
    </rPh>
    <rPh sb="171" eb="173">
      <t>タンイ</t>
    </rPh>
    <phoneticPr fontId="5"/>
  </si>
  <si>
    <t>介護職員の賃金の改善等を実施しているものとしてつくば市に届け出た事業所が、利用者に対しサービス提供を行った場合には、次に掲げる区分に従い加算していますか。
ただし、次に掲げるいずれかの加算を算定している場合においては、次に掲げるその他の加算は算定しません。</t>
    <rPh sb="47" eb="49">
      <t>テイキョウ</t>
    </rPh>
    <rPh sb="50" eb="51">
      <t>オコナ</t>
    </rPh>
    <phoneticPr fontId="5"/>
  </si>
  <si>
    <t>介護職員処遇改善等計画書を作成し、つくば市へ届け出るとともに、当該計画書を介護職員に周知していますか。</t>
    <rPh sb="0" eb="2">
      <t>カイゴ</t>
    </rPh>
    <rPh sb="2" eb="4">
      <t>ショクイン</t>
    </rPh>
    <rPh sb="4" eb="6">
      <t>ショグウ</t>
    </rPh>
    <rPh sb="6" eb="8">
      <t>カイゼン</t>
    </rPh>
    <rPh sb="8" eb="9">
      <t>トウ</t>
    </rPh>
    <rPh sb="9" eb="12">
      <t>ケイカクショ</t>
    </rPh>
    <rPh sb="13" eb="15">
      <t>サクセイ</t>
    </rPh>
    <rPh sb="20" eb="21">
      <t>シ</t>
    </rPh>
    <rPh sb="22" eb="23">
      <t>トド</t>
    </rPh>
    <rPh sb="24" eb="25">
      <t>デ</t>
    </rPh>
    <rPh sb="31" eb="33">
      <t>トウガイ</t>
    </rPh>
    <rPh sb="33" eb="36">
      <t>ケイカクショ</t>
    </rPh>
    <rPh sb="37" eb="39">
      <t>カイゴ</t>
    </rPh>
    <rPh sb="39" eb="41">
      <t>ショクイン</t>
    </rPh>
    <rPh sb="42" eb="44">
      <t>シュウチ</t>
    </rPh>
    <phoneticPr fontId="5"/>
  </si>
  <si>
    <t>利用者に関するつくば市への通知</t>
    <rPh sb="10" eb="11">
      <t>シ</t>
    </rPh>
    <phoneticPr fontId="5"/>
  </si>
  <si>
    <t>提供したサービスに関し、つくば市が行う文書その他の物件の提出等に応じ、及びつくば市が行う調査に協力するとともに、つくば市から指導又は助言を受けた場合においては、当該指導又は助言に従って必要な改善を行っていますか。</t>
    <rPh sb="89" eb="90">
      <t>シタガ</t>
    </rPh>
    <phoneticPr fontId="5"/>
  </si>
  <si>
    <t>つくば市からの求めがあった場合には改善内容を報告していますか。</t>
    <rPh sb="3" eb="4">
      <t>シ</t>
    </rPh>
    <phoneticPr fontId="5"/>
  </si>
  <si>
    <t>施設基準に適合するものとしてつくば市長に届け出た指定特定施設において、指定特定施設入居者生活介護を行った場合に、利用者の要介護状態区分に応じて、それぞれ所定単位数を算定していますか。</t>
    <rPh sb="0" eb="2">
      <t>シセツ</t>
    </rPh>
    <rPh sb="2" eb="4">
      <t>キジュン</t>
    </rPh>
    <rPh sb="5" eb="7">
      <t>テキゴウ</t>
    </rPh>
    <rPh sb="17" eb="19">
      <t>シチョウ</t>
    </rPh>
    <rPh sb="20" eb="21">
      <t>トド</t>
    </rPh>
    <rPh sb="22" eb="23">
      <t>デ</t>
    </rPh>
    <rPh sb="24" eb="26">
      <t>シテイ</t>
    </rPh>
    <rPh sb="26" eb="28">
      <t>トクテイ</t>
    </rPh>
    <rPh sb="28" eb="30">
      <t>シセツ</t>
    </rPh>
    <rPh sb="35" eb="37">
      <t>シテイ</t>
    </rPh>
    <rPh sb="37" eb="39">
      <t>トクテイ</t>
    </rPh>
    <rPh sb="39" eb="41">
      <t>シセツ</t>
    </rPh>
    <rPh sb="41" eb="44">
      <t>ニュウキョシャ</t>
    </rPh>
    <rPh sb="44" eb="46">
      <t>セイカツ</t>
    </rPh>
    <rPh sb="46" eb="48">
      <t>カイゴ</t>
    </rPh>
    <rPh sb="49" eb="50">
      <t>オコナ</t>
    </rPh>
    <rPh sb="52" eb="54">
      <t>バアイ</t>
    </rPh>
    <rPh sb="56" eb="59">
      <t>リヨウシャ</t>
    </rPh>
    <rPh sb="60" eb="61">
      <t>ヨウ</t>
    </rPh>
    <rPh sb="61" eb="63">
      <t>カイゴ</t>
    </rPh>
    <rPh sb="63" eb="65">
      <t>ジョウタイ</t>
    </rPh>
    <rPh sb="65" eb="67">
      <t>クブン</t>
    </rPh>
    <rPh sb="68" eb="69">
      <t>オウ</t>
    </rPh>
    <rPh sb="76" eb="78">
      <t>ショテイ</t>
    </rPh>
    <rPh sb="78" eb="81">
      <t>タンイスウ</t>
    </rPh>
    <rPh sb="82" eb="84">
      <t>サンテイ</t>
    </rPh>
    <phoneticPr fontId="5"/>
  </si>
  <si>
    <t>別に厚生労働大臣が定める基準に適合するものとしてつくば市長に届け出た指定特定施設において、指定特定施設入居者生活介護を行った場合は、1日につき次に掲げる単位数を所定単位数に加算していますか。
ただし、サービス提供体制加算を算定している場合においては、算定しません。
また、次のいずれかの加算を算定している場合は、次に掲げるその他の加算は算定しません。
　注）外部サービス利用型及び短期利用を除く
(1)　入居継続支援加算(Ⅰ)　36単位
(2)　入居継続支援加算(Ⅱ)　22単位</t>
    <rPh sb="12" eb="14">
      <t>キジュン</t>
    </rPh>
    <rPh sb="15" eb="17">
      <t>テキゴウ</t>
    </rPh>
    <rPh sb="30" eb="31">
      <t>トド</t>
    </rPh>
    <rPh sb="32" eb="33">
      <t>デ</t>
    </rPh>
    <rPh sb="34" eb="36">
      <t>シテイ</t>
    </rPh>
    <rPh sb="36" eb="38">
      <t>トクテイ</t>
    </rPh>
    <rPh sb="38" eb="40">
      <t>シセツ</t>
    </rPh>
    <rPh sb="45" eb="47">
      <t>シテイ</t>
    </rPh>
    <rPh sb="47" eb="49">
      <t>トクテイ</t>
    </rPh>
    <rPh sb="49" eb="51">
      <t>シセツ</t>
    </rPh>
    <rPh sb="51" eb="54">
      <t>ニュウキョシャ</t>
    </rPh>
    <rPh sb="54" eb="56">
      <t>セイカツ</t>
    </rPh>
    <rPh sb="56" eb="58">
      <t>カイゴ</t>
    </rPh>
    <rPh sb="59" eb="60">
      <t>オコナ</t>
    </rPh>
    <rPh sb="62" eb="64">
      <t>バアイ</t>
    </rPh>
    <rPh sb="67" eb="68">
      <t>ニチ</t>
    </rPh>
    <rPh sb="71" eb="72">
      <t>ツギ</t>
    </rPh>
    <rPh sb="73" eb="74">
      <t>カカ</t>
    </rPh>
    <rPh sb="76" eb="79">
      <t>タンイスウ</t>
    </rPh>
    <rPh sb="104" eb="106">
      <t>テイキョウ</t>
    </rPh>
    <rPh sb="106" eb="108">
      <t>タイセイ</t>
    </rPh>
    <rPh sb="108" eb="110">
      <t>カサン</t>
    </rPh>
    <rPh sb="111" eb="113">
      <t>サンテイ</t>
    </rPh>
    <rPh sb="117" eb="119">
      <t>バアイ</t>
    </rPh>
    <rPh sb="125" eb="127">
      <t>サンテイ</t>
    </rPh>
    <rPh sb="179" eb="180">
      <t>チュウ</t>
    </rPh>
    <rPh sb="181" eb="183">
      <t>ガイブ</t>
    </rPh>
    <rPh sb="187" eb="190">
      <t>リヨウガタ</t>
    </rPh>
    <rPh sb="190" eb="191">
      <t>オヨ</t>
    </rPh>
    <rPh sb="192" eb="194">
      <t>タンキ</t>
    </rPh>
    <rPh sb="194" eb="196">
      <t>リヨウ</t>
    </rPh>
    <rPh sb="197" eb="198">
      <t>ノゾ</t>
    </rPh>
    <rPh sb="205" eb="207">
      <t>ニュウキョ</t>
    </rPh>
    <rPh sb="207" eb="209">
      <t>ケイゾク</t>
    </rPh>
    <rPh sb="209" eb="211">
      <t>シエン</t>
    </rPh>
    <rPh sb="211" eb="213">
      <t>カサン</t>
    </rPh>
    <rPh sb="219" eb="221">
      <t>タンイ</t>
    </rPh>
    <rPh sb="226" eb="228">
      <t>ニュウキョ</t>
    </rPh>
    <rPh sb="228" eb="230">
      <t>ケイゾク</t>
    </rPh>
    <rPh sb="230" eb="232">
      <t>シエン</t>
    </rPh>
    <rPh sb="232" eb="234">
      <t>カサン</t>
    </rPh>
    <rPh sb="240" eb="242">
      <t>タンイ</t>
    </rPh>
    <phoneticPr fontId="5"/>
  </si>
  <si>
    <t>別に厚生労働大臣が定める基準に適合しているものとしてつくば市長に届け出た指定特定施設において、外部との連携により、利用者の身体の状況等の評価を行い、かつ、個別機能訓練計画を作成した場合には、当該基準に掲げる区分に従い、(1)については、利用者の急性憎悪等により当該個別機能訓練計画を見直した場合を除き3月に1回を限度として、1月につき、(2)については1月につき、次に掲げる単位数を所定単位数に加算していますか。
ただし、次に掲げるいずれかの加算を算定している場合においては、次に掲げるその他の加算は算定しません。
(1)　生活機能向上連携加算(Ⅰ)　100単位
(2)　生活機能向上連携加算(Ⅱ)　200単位
個別機能訓練加算を算定している場合は、(1)は算定せず、(2)は1月につき100単位を所定単位数に加算していますか。
　注）外部サービス利用型及び短期利用を除く</t>
    <rPh sb="0" eb="1">
      <t>ベツ</t>
    </rPh>
    <rPh sb="2" eb="8">
      <t>コウセイロウドウダイジン</t>
    </rPh>
    <rPh sb="9" eb="10">
      <t>サダ</t>
    </rPh>
    <rPh sb="12" eb="14">
      <t>キジュン</t>
    </rPh>
    <rPh sb="15" eb="17">
      <t>テキゴウ</t>
    </rPh>
    <rPh sb="32" eb="33">
      <t>トド</t>
    </rPh>
    <rPh sb="34" eb="35">
      <t>デ</t>
    </rPh>
    <rPh sb="36" eb="38">
      <t>シテイ</t>
    </rPh>
    <rPh sb="38" eb="40">
      <t>トクテイ</t>
    </rPh>
    <rPh sb="40" eb="42">
      <t>シセツ</t>
    </rPh>
    <rPh sb="47" eb="49">
      <t>ガイブ</t>
    </rPh>
    <rPh sb="51" eb="53">
      <t>レンケイ</t>
    </rPh>
    <rPh sb="57" eb="60">
      <t>リヨウシャ</t>
    </rPh>
    <rPh sb="61" eb="63">
      <t>シンタイ</t>
    </rPh>
    <rPh sb="64" eb="66">
      <t>ジョウキョウ</t>
    </rPh>
    <rPh sb="66" eb="67">
      <t>トウ</t>
    </rPh>
    <rPh sb="68" eb="70">
      <t>ヒョウカ</t>
    </rPh>
    <rPh sb="71" eb="72">
      <t>オコナ</t>
    </rPh>
    <rPh sb="77" eb="79">
      <t>コベツ</t>
    </rPh>
    <rPh sb="79" eb="81">
      <t>キノウ</t>
    </rPh>
    <rPh sb="81" eb="83">
      <t>クンレン</t>
    </rPh>
    <rPh sb="83" eb="85">
      <t>ケイカク</t>
    </rPh>
    <rPh sb="86" eb="88">
      <t>サクセイ</t>
    </rPh>
    <rPh sb="90" eb="92">
      <t>バアイ</t>
    </rPh>
    <rPh sb="95" eb="97">
      <t>トウガイ</t>
    </rPh>
    <rPh sb="97" eb="99">
      <t>キジュン</t>
    </rPh>
    <rPh sb="100" eb="101">
      <t>カカ</t>
    </rPh>
    <rPh sb="103" eb="105">
      <t>クブン</t>
    </rPh>
    <rPh sb="106" eb="107">
      <t>シタガ</t>
    </rPh>
    <rPh sb="118" eb="121">
      <t>リヨウシャ</t>
    </rPh>
    <rPh sb="122" eb="124">
      <t>キュウセイ</t>
    </rPh>
    <rPh sb="124" eb="126">
      <t>ゾウオ</t>
    </rPh>
    <rPh sb="126" eb="127">
      <t>トウ</t>
    </rPh>
    <rPh sb="130" eb="132">
      <t>トウガイ</t>
    </rPh>
    <rPh sb="132" eb="134">
      <t>コベツ</t>
    </rPh>
    <rPh sb="134" eb="136">
      <t>キノウ</t>
    </rPh>
    <rPh sb="136" eb="138">
      <t>クンレン</t>
    </rPh>
    <rPh sb="138" eb="140">
      <t>ケイカク</t>
    </rPh>
    <rPh sb="141" eb="143">
      <t>ミナオ</t>
    </rPh>
    <rPh sb="145" eb="147">
      <t>バアイ</t>
    </rPh>
    <rPh sb="148" eb="149">
      <t>ノゾ</t>
    </rPh>
    <rPh sb="151" eb="152">
      <t>ツキ</t>
    </rPh>
    <rPh sb="154" eb="155">
      <t>カイ</t>
    </rPh>
    <rPh sb="156" eb="158">
      <t>ゲンド</t>
    </rPh>
    <rPh sb="163" eb="164">
      <t>ツキ</t>
    </rPh>
    <rPh sb="177" eb="178">
      <t>ツキ</t>
    </rPh>
    <rPh sb="182" eb="183">
      <t>ツギ</t>
    </rPh>
    <rPh sb="184" eb="185">
      <t>カカ</t>
    </rPh>
    <rPh sb="187" eb="190">
      <t>タンイスウ</t>
    </rPh>
    <rPh sb="191" eb="193">
      <t>ショテイ</t>
    </rPh>
    <rPh sb="193" eb="196">
      <t>タンイスウ</t>
    </rPh>
    <rPh sb="197" eb="199">
      <t>カサン</t>
    </rPh>
    <rPh sb="211" eb="212">
      <t>ツギ</t>
    </rPh>
    <rPh sb="213" eb="214">
      <t>カカ</t>
    </rPh>
    <rPh sb="221" eb="223">
      <t>カサン</t>
    </rPh>
    <rPh sb="224" eb="226">
      <t>サンテイ</t>
    </rPh>
    <rPh sb="230" eb="232">
      <t>バアイ</t>
    </rPh>
    <rPh sb="238" eb="239">
      <t>ツギ</t>
    </rPh>
    <rPh sb="240" eb="241">
      <t>カカ</t>
    </rPh>
    <rPh sb="245" eb="246">
      <t>タ</t>
    </rPh>
    <rPh sb="247" eb="249">
      <t>カサン</t>
    </rPh>
    <rPh sb="250" eb="252">
      <t>サンテイ</t>
    </rPh>
    <rPh sb="263" eb="267">
      <t>セイカツキノウ</t>
    </rPh>
    <rPh sb="267" eb="271">
      <t>コウジョウレンケイ</t>
    </rPh>
    <rPh sb="271" eb="273">
      <t>カサン</t>
    </rPh>
    <rPh sb="280" eb="282">
      <t>タンイ</t>
    </rPh>
    <rPh sb="308" eb="310">
      <t>コベツ</t>
    </rPh>
    <rPh sb="310" eb="312">
      <t>キノウ</t>
    </rPh>
    <rPh sb="312" eb="314">
      <t>クンレン</t>
    </rPh>
    <rPh sb="314" eb="316">
      <t>カサン</t>
    </rPh>
    <rPh sb="317" eb="319">
      <t>サンテイ</t>
    </rPh>
    <rPh sb="323" eb="325">
      <t>バアイ</t>
    </rPh>
    <rPh sb="331" eb="333">
      <t>サンテイ</t>
    </rPh>
    <rPh sb="341" eb="342">
      <t>ツキ</t>
    </rPh>
    <rPh sb="348" eb="350">
      <t>タンイ</t>
    </rPh>
    <rPh sb="351" eb="353">
      <t>ショテイ</t>
    </rPh>
    <rPh sb="353" eb="356">
      <t>タンイスウ</t>
    </rPh>
    <rPh sb="357" eb="359">
      <t>カサン</t>
    </rPh>
    <rPh sb="369" eb="370">
      <t>チュウ</t>
    </rPh>
    <rPh sb="371" eb="373">
      <t>ガイブ</t>
    </rPh>
    <rPh sb="377" eb="381">
      <t>リヨウガタオヨ</t>
    </rPh>
    <rPh sb="382" eb="386">
      <t>タンキリヨウ</t>
    </rPh>
    <rPh sb="387" eb="388">
      <t>ノゾ</t>
    </rPh>
    <phoneticPr fontId="5"/>
  </si>
  <si>
    <r>
      <t>専ら機能訓練指導員の職務に従事する常勤の理学療法士等を1名以上配置しているものとしてつくば市長に届け出た施設において、利用者に対して、機能訓練指導員、看護職員、介護職員等が共同して利用者ごとに個別機能訓練計画を作成し、計画に基づいて機能訓練を行っている場合は、</t>
    </r>
    <r>
      <rPr>
        <u/>
        <sz val="9"/>
        <rFont val="ＭＳ ゴシック"/>
        <family val="3"/>
        <charset val="128"/>
      </rPr>
      <t>個別機能訓練加算(Ⅰ)</t>
    </r>
    <r>
      <rPr>
        <sz val="9"/>
        <rFont val="ＭＳ ゴシック"/>
        <family val="3"/>
        <charset val="128"/>
      </rPr>
      <t>として、1日につき12単位を所定単位数に加算していますか。
　注）外部サービス利用型及び短期利用を除く</t>
    </r>
    <rPh sb="0" eb="1">
      <t>モッパ</t>
    </rPh>
    <rPh sb="2" eb="4">
      <t>キノウ</t>
    </rPh>
    <rPh sb="4" eb="6">
      <t>クンレン</t>
    </rPh>
    <rPh sb="6" eb="9">
      <t>シドウイン</t>
    </rPh>
    <rPh sb="10" eb="12">
      <t>ショクム</t>
    </rPh>
    <rPh sb="13" eb="15">
      <t>ジュウジ</t>
    </rPh>
    <rPh sb="17" eb="19">
      <t>ジョウキン</t>
    </rPh>
    <rPh sb="20" eb="22">
      <t>リガク</t>
    </rPh>
    <rPh sb="22" eb="24">
      <t>リョウホウ</t>
    </rPh>
    <rPh sb="24" eb="25">
      <t>シ</t>
    </rPh>
    <rPh sb="25" eb="26">
      <t>トウ</t>
    </rPh>
    <rPh sb="28" eb="29">
      <t>メイ</t>
    </rPh>
    <rPh sb="29" eb="31">
      <t>イジョウ</t>
    </rPh>
    <rPh sb="31" eb="33">
      <t>ハイチ</t>
    </rPh>
    <rPh sb="48" eb="49">
      <t>トド</t>
    </rPh>
    <rPh sb="50" eb="51">
      <t>デ</t>
    </rPh>
    <rPh sb="52" eb="54">
      <t>シセツ</t>
    </rPh>
    <rPh sb="59" eb="62">
      <t>リヨウシャ</t>
    </rPh>
    <rPh sb="63" eb="64">
      <t>タイ</t>
    </rPh>
    <rPh sb="67" eb="69">
      <t>キノウ</t>
    </rPh>
    <rPh sb="69" eb="71">
      <t>クンレン</t>
    </rPh>
    <rPh sb="71" eb="74">
      <t>シドウイン</t>
    </rPh>
    <rPh sb="75" eb="77">
      <t>カンゴ</t>
    </rPh>
    <rPh sb="77" eb="79">
      <t>ショクイン</t>
    </rPh>
    <rPh sb="80" eb="82">
      <t>カイゴ</t>
    </rPh>
    <rPh sb="82" eb="84">
      <t>ショクイン</t>
    </rPh>
    <rPh sb="84" eb="85">
      <t>トウ</t>
    </rPh>
    <rPh sb="86" eb="88">
      <t>キョウドウ</t>
    </rPh>
    <rPh sb="90" eb="93">
      <t>リヨウシャ</t>
    </rPh>
    <rPh sb="96" eb="98">
      <t>コベツ</t>
    </rPh>
    <rPh sb="98" eb="100">
      <t>キノウ</t>
    </rPh>
    <rPh sb="100" eb="102">
      <t>クンレン</t>
    </rPh>
    <rPh sb="102" eb="104">
      <t>ケイカク</t>
    </rPh>
    <rPh sb="105" eb="107">
      <t>サクセイ</t>
    </rPh>
    <rPh sb="109" eb="111">
      <t>ケイカク</t>
    </rPh>
    <rPh sb="112" eb="113">
      <t>モト</t>
    </rPh>
    <rPh sb="116" eb="118">
      <t>キノウ</t>
    </rPh>
    <rPh sb="118" eb="120">
      <t>クンレン</t>
    </rPh>
    <rPh sb="121" eb="122">
      <t>オコナ</t>
    </rPh>
    <rPh sb="126" eb="128">
      <t>バアイ</t>
    </rPh>
    <rPh sb="130" eb="132">
      <t>コベツ</t>
    </rPh>
    <rPh sb="132" eb="134">
      <t>キノウ</t>
    </rPh>
    <rPh sb="134" eb="136">
      <t>クンレン</t>
    </rPh>
    <rPh sb="136" eb="138">
      <t>カサン</t>
    </rPh>
    <rPh sb="146" eb="147">
      <t>ニチ</t>
    </rPh>
    <rPh sb="152" eb="154">
      <t>タンイ</t>
    </rPh>
    <rPh sb="155" eb="157">
      <t>ショテイ</t>
    </rPh>
    <rPh sb="157" eb="160">
      <t>タンイスウ</t>
    </rPh>
    <rPh sb="161" eb="163">
      <t>カサン</t>
    </rPh>
    <rPh sb="173" eb="174">
      <t>チュウ</t>
    </rPh>
    <rPh sb="175" eb="177">
      <t>ガイブ</t>
    </rPh>
    <rPh sb="181" eb="185">
      <t>リヨウガタオヨ</t>
    </rPh>
    <rPh sb="186" eb="190">
      <t>タンキリヨウ</t>
    </rPh>
    <rPh sb="191" eb="192">
      <t>ノゾ</t>
    </rPh>
    <phoneticPr fontId="5"/>
  </si>
  <si>
    <t>別に厚生労働大臣が定める基準にも適合するものとしてつくば市長に届け出た指定特定施設において、指定特定施設入居者生活介護を行った場合は、評価対象期間の満了期間の満了日の属する月の翌月から12月以内の期間に限り、当該基準に掲げる区分に従い、1月につき次に掲げる所定単位数に加算していますか。
ただし、次のいずれかの加算を算定している場合は、次に掲げるその他の加算は算定しません。
　注）外部サービス利用型及び短期利用を除く
イ　ADL維持等加算(Ⅰ)　30単位
ロ　ADL維持等加算(Ⅱ)　60単位</t>
    <rPh sb="12" eb="14">
      <t>キジュン</t>
    </rPh>
    <rPh sb="16" eb="18">
      <t>テキゴウ</t>
    </rPh>
    <rPh sb="31" eb="32">
      <t>トド</t>
    </rPh>
    <rPh sb="33" eb="34">
      <t>デ</t>
    </rPh>
    <rPh sb="35" eb="37">
      <t>シテイ</t>
    </rPh>
    <rPh sb="37" eb="39">
      <t>トクテイ</t>
    </rPh>
    <rPh sb="39" eb="41">
      <t>シセツ</t>
    </rPh>
    <rPh sb="46" eb="48">
      <t>シテイ</t>
    </rPh>
    <rPh sb="48" eb="50">
      <t>トクテイ</t>
    </rPh>
    <rPh sb="50" eb="52">
      <t>シセツ</t>
    </rPh>
    <rPh sb="52" eb="55">
      <t>ニュウキョシャ</t>
    </rPh>
    <rPh sb="55" eb="57">
      <t>セイカツ</t>
    </rPh>
    <rPh sb="57" eb="59">
      <t>カイゴ</t>
    </rPh>
    <rPh sb="60" eb="61">
      <t>オコナ</t>
    </rPh>
    <rPh sb="63" eb="65">
      <t>バアイ</t>
    </rPh>
    <rPh sb="67" eb="69">
      <t>ヒョウカ</t>
    </rPh>
    <rPh sb="69" eb="71">
      <t>タイショウ</t>
    </rPh>
    <rPh sb="71" eb="73">
      <t>キカン</t>
    </rPh>
    <rPh sb="74" eb="76">
      <t>マンリョウ</t>
    </rPh>
    <rPh sb="76" eb="78">
      <t>キカン</t>
    </rPh>
    <rPh sb="79" eb="81">
      <t>マンリョウ</t>
    </rPh>
    <rPh sb="81" eb="82">
      <t>ビ</t>
    </rPh>
    <rPh sb="83" eb="84">
      <t>ゾク</t>
    </rPh>
    <rPh sb="86" eb="87">
      <t>ツキ</t>
    </rPh>
    <rPh sb="88" eb="89">
      <t>ヨク</t>
    </rPh>
    <rPh sb="89" eb="90">
      <t>ツキ</t>
    </rPh>
    <rPh sb="94" eb="95">
      <t>ツキ</t>
    </rPh>
    <rPh sb="95" eb="97">
      <t>イナイ</t>
    </rPh>
    <rPh sb="98" eb="100">
      <t>キカン</t>
    </rPh>
    <rPh sb="101" eb="102">
      <t>カギ</t>
    </rPh>
    <rPh sb="104" eb="106">
      <t>トウガイ</t>
    </rPh>
    <rPh sb="106" eb="108">
      <t>キジュン</t>
    </rPh>
    <rPh sb="109" eb="110">
      <t>カカ</t>
    </rPh>
    <rPh sb="112" eb="114">
      <t>クブン</t>
    </rPh>
    <rPh sb="115" eb="116">
      <t>シタガ</t>
    </rPh>
    <rPh sb="119" eb="120">
      <t>ツキ</t>
    </rPh>
    <rPh sb="123" eb="124">
      <t>ツギ</t>
    </rPh>
    <rPh sb="125" eb="126">
      <t>カカ</t>
    </rPh>
    <rPh sb="128" eb="130">
      <t>ショテイ</t>
    </rPh>
    <rPh sb="130" eb="133">
      <t>タンイスウ</t>
    </rPh>
    <rPh sb="134" eb="136">
      <t>カサン</t>
    </rPh>
    <rPh sb="191" eb="192">
      <t>チュウ</t>
    </rPh>
    <rPh sb="193" eb="195">
      <t>ガイブ</t>
    </rPh>
    <rPh sb="199" eb="202">
      <t>リヨウガタ</t>
    </rPh>
    <rPh sb="202" eb="203">
      <t>オヨ</t>
    </rPh>
    <rPh sb="204" eb="206">
      <t>タンキ</t>
    </rPh>
    <rPh sb="206" eb="208">
      <t>リヨウ</t>
    </rPh>
    <rPh sb="209" eb="210">
      <t>ノゾ</t>
    </rPh>
    <phoneticPr fontId="5"/>
  </si>
  <si>
    <t>別に厚生労働大臣が定める基準に適合しているものとしてつくば市長に届け出た指定特定施設において、若年性認知症入居者（介護保健法施行令第2条第6号に規定する初老期における認知症によって要介護者となった入居者をいう）に対して指定特定施設入居者生活介護を行った場合は、1日につき120単位を所定単位数に加算していますか。
　注）外部サービス利用型を除く</t>
    <rPh sb="0" eb="1">
      <t>ベツ</t>
    </rPh>
    <rPh sb="2" eb="8">
      <t>コウセイロウドウダイジン</t>
    </rPh>
    <rPh sb="9" eb="10">
      <t>サダ</t>
    </rPh>
    <rPh sb="12" eb="14">
      <t>キジュン</t>
    </rPh>
    <rPh sb="15" eb="17">
      <t>テキゴウ</t>
    </rPh>
    <rPh sb="32" eb="33">
      <t>トド</t>
    </rPh>
    <rPh sb="34" eb="35">
      <t>デ</t>
    </rPh>
    <rPh sb="36" eb="38">
      <t>シテイ</t>
    </rPh>
    <rPh sb="38" eb="40">
      <t>トクテイ</t>
    </rPh>
    <rPh sb="40" eb="42">
      <t>シセツ</t>
    </rPh>
    <rPh sb="47" eb="53">
      <t>ジャクネンセイニンチショウ</t>
    </rPh>
    <rPh sb="53" eb="56">
      <t>ニュウキョシャ</t>
    </rPh>
    <rPh sb="57" eb="59">
      <t>カイゴ</t>
    </rPh>
    <rPh sb="59" eb="61">
      <t>ホケン</t>
    </rPh>
    <rPh sb="61" eb="62">
      <t>ホウ</t>
    </rPh>
    <rPh sb="62" eb="65">
      <t>セコウレイ</t>
    </rPh>
    <rPh sb="65" eb="66">
      <t>ダイ</t>
    </rPh>
    <rPh sb="67" eb="68">
      <t>ジョウ</t>
    </rPh>
    <rPh sb="68" eb="69">
      <t>ダイ</t>
    </rPh>
    <rPh sb="70" eb="71">
      <t>ゴウ</t>
    </rPh>
    <rPh sb="72" eb="74">
      <t>キテイ</t>
    </rPh>
    <rPh sb="76" eb="79">
      <t>ショロウキ</t>
    </rPh>
    <rPh sb="83" eb="86">
      <t>ニンチショウ</t>
    </rPh>
    <rPh sb="90" eb="91">
      <t>ヨウ</t>
    </rPh>
    <rPh sb="91" eb="93">
      <t>カイゴ</t>
    </rPh>
    <rPh sb="93" eb="94">
      <t>シャ</t>
    </rPh>
    <rPh sb="98" eb="101">
      <t>ニュウキョシャ</t>
    </rPh>
    <rPh sb="106" eb="107">
      <t>タイ</t>
    </rPh>
    <rPh sb="109" eb="111">
      <t>シテイ</t>
    </rPh>
    <rPh sb="111" eb="115">
      <t>トクテイシセツ</t>
    </rPh>
    <rPh sb="115" eb="118">
      <t>ニュウキョシャ</t>
    </rPh>
    <rPh sb="118" eb="120">
      <t>セイカツ</t>
    </rPh>
    <rPh sb="120" eb="122">
      <t>カイゴ</t>
    </rPh>
    <rPh sb="123" eb="124">
      <t>オコナ</t>
    </rPh>
    <rPh sb="126" eb="128">
      <t>バアイ</t>
    </rPh>
    <rPh sb="131" eb="132">
      <t>ニチ</t>
    </rPh>
    <rPh sb="138" eb="140">
      <t>タンイ</t>
    </rPh>
    <rPh sb="141" eb="143">
      <t>ショテイ</t>
    </rPh>
    <rPh sb="143" eb="146">
      <t>タンイスウ</t>
    </rPh>
    <rPh sb="147" eb="149">
      <t>カサン</t>
    </rPh>
    <rPh sb="159" eb="160">
      <t>チュウ</t>
    </rPh>
    <rPh sb="161" eb="163">
      <t>ガイブ</t>
    </rPh>
    <rPh sb="171" eb="172">
      <t>ノゾ</t>
    </rPh>
    <phoneticPr fontId="5"/>
  </si>
  <si>
    <t>次に掲げるいずれの基準にも適合しているものとしてつくば市長に届け出た指定特定施設が、1月につき40単位を所定単位数に加算していますか。</t>
    <rPh sb="0" eb="1">
      <t>ツギ</t>
    </rPh>
    <rPh sb="2" eb="3">
      <t>カカ</t>
    </rPh>
    <rPh sb="9" eb="11">
      <t>キジュン</t>
    </rPh>
    <rPh sb="13" eb="15">
      <t>テキゴウ</t>
    </rPh>
    <rPh sb="27" eb="29">
      <t>シチョウ</t>
    </rPh>
    <rPh sb="30" eb="31">
      <t>トド</t>
    </rPh>
    <rPh sb="32" eb="33">
      <t>デ</t>
    </rPh>
    <rPh sb="34" eb="36">
      <t>シテイ</t>
    </rPh>
    <rPh sb="36" eb="38">
      <t>トクテイ</t>
    </rPh>
    <rPh sb="38" eb="40">
      <t>シセツ</t>
    </rPh>
    <rPh sb="43" eb="44">
      <t>ツキ</t>
    </rPh>
    <rPh sb="49" eb="51">
      <t>タンイ</t>
    </rPh>
    <rPh sb="52" eb="54">
      <t>ショテイ</t>
    </rPh>
    <rPh sb="54" eb="57">
      <t>タンイスウ</t>
    </rPh>
    <rPh sb="58" eb="60">
      <t>カサン</t>
    </rPh>
    <phoneticPr fontId="3"/>
  </si>
  <si>
    <t>施設基準に適合しているものとしてつくば市長に届け出た施設において、利用者等告示に適合する利用者について、看取り介護を行った場合は、看取り介護加算(Ⅰ)として、死亡日以前31日以上45日以下については1日につき72単位を、死亡日以前4日以上30日以下については1日につき144単位を、死亡日の前日及び前々日については1日につき680単位を、死亡日については1日につき1,280単位を死亡月に加算していますか。
ただし、退居した日の翌日から死亡日までの間は、算定しません。また、夜間看護体制加算を算定していない場合は、算定しません。</t>
    <rPh sb="0" eb="2">
      <t>シセツ</t>
    </rPh>
    <rPh sb="2" eb="4">
      <t>キジュン</t>
    </rPh>
    <rPh sb="5" eb="7">
      <t>テキゴウ</t>
    </rPh>
    <rPh sb="22" eb="23">
      <t>トド</t>
    </rPh>
    <rPh sb="24" eb="25">
      <t>デ</t>
    </rPh>
    <rPh sb="26" eb="28">
      <t>シセツ</t>
    </rPh>
    <rPh sb="33" eb="37">
      <t>リヨウシャトウ</t>
    </rPh>
    <rPh sb="37" eb="39">
      <t>コクジ</t>
    </rPh>
    <rPh sb="40" eb="42">
      <t>テキゴウ</t>
    </rPh>
    <rPh sb="44" eb="47">
      <t>リヨウシャ</t>
    </rPh>
    <rPh sb="52" eb="54">
      <t>ミト</t>
    </rPh>
    <rPh sb="55" eb="57">
      <t>カイゴ</t>
    </rPh>
    <rPh sb="58" eb="59">
      <t>オコナ</t>
    </rPh>
    <rPh sb="61" eb="63">
      <t>バアイ</t>
    </rPh>
    <rPh sb="65" eb="67">
      <t>ミト</t>
    </rPh>
    <rPh sb="68" eb="70">
      <t>カイゴ</t>
    </rPh>
    <rPh sb="70" eb="72">
      <t>カサン</t>
    </rPh>
    <rPh sb="79" eb="82">
      <t>シボウビ</t>
    </rPh>
    <rPh sb="82" eb="84">
      <t>イゼン</t>
    </rPh>
    <rPh sb="86" eb="87">
      <t>ニチ</t>
    </rPh>
    <rPh sb="87" eb="89">
      <t>イジョウ</t>
    </rPh>
    <rPh sb="91" eb="92">
      <t>ニチ</t>
    </rPh>
    <rPh sb="92" eb="94">
      <t>イカ</t>
    </rPh>
    <rPh sb="100" eb="101">
      <t>ニチ</t>
    </rPh>
    <rPh sb="106" eb="108">
      <t>タンイ</t>
    </rPh>
    <rPh sb="110" eb="113">
      <t>シボウビ</t>
    </rPh>
    <rPh sb="113" eb="115">
      <t>イゼン</t>
    </rPh>
    <rPh sb="116" eb="117">
      <t>ニチ</t>
    </rPh>
    <rPh sb="117" eb="119">
      <t>イジョウ</t>
    </rPh>
    <rPh sb="121" eb="122">
      <t>ニチ</t>
    </rPh>
    <rPh sb="122" eb="124">
      <t>イカ</t>
    </rPh>
    <rPh sb="130" eb="131">
      <t>ニチ</t>
    </rPh>
    <rPh sb="137" eb="139">
      <t>タンイ</t>
    </rPh>
    <rPh sb="141" eb="144">
      <t>シボウビ</t>
    </rPh>
    <rPh sb="145" eb="147">
      <t>ゼンジツ</t>
    </rPh>
    <rPh sb="147" eb="148">
      <t>オヨ</t>
    </rPh>
    <rPh sb="149" eb="152">
      <t>ゼンゼンジツ</t>
    </rPh>
    <rPh sb="158" eb="159">
      <t>ニチ</t>
    </rPh>
    <rPh sb="165" eb="167">
      <t>タンイ</t>
    </rPh>
    <rPh sb="169" eb="172">
      <t>シボウビ</t>
    </rPh>
    <rPh sb="178" eb="179">
      <t>ニチ</t>
    </rPh>
    <rPh sb="187" eb="189">
      <t>タンイ</t>
    </rPh>
    <rPh sb="190" eb="192">
      <t>シボウ</t>
    </rPh>
    <rPh sb="192" eb="193">
      <t>ツキ</t>
    </rPh>
    <rPh sb="194" eb="196">
      <t>カサン</t>
    </rPh>
    <rPh sb="213" eb="214">
      <t>ヒ</t>
    </rPh>
    <rPh sb="215" eb="217">
      <t>ヨクジツ</t>
    </rPh>
    <rPh sb="219" eb="222">
      <t>シボウビ</t>
    </rPh>
    <rPh sb="225" eb="226">
      <t>アイダ</t>
    </rPh>
    <rPh sb="228" eb="230">
      <t>サンテイ</t>
    </rPh>
    <rPh sb="238" eb="240">
      <t>ヤカン</t>
    </rPh>
    <rPh sb="240" eb="242">
      <t>カンゴ</t>
    </rPh>
    <rPh sb="242" eb="244">
      <t>タイセイ</t>
    </rPh>
    <rPh sb="244" eb="246">
      <t>カサン</t>
    </rPh>
    <rPh sb="247" eb="249">
      <t>サンテイ</t>
    </rPh>
    <rPh sb="254" eb="256">
      <t>バアイ</t>
    </rPh>
    <rPh sb="258" eb="260">
      <t>サンテイ</t>
    </rPh>
    <phoneticPr fontId="5"/>
  </si>
  <si>
    <t>施設基準に適合しているものとしてつくば市長に届け出た施設において、利用者等告示に適合する利用者について、看取り介護を行った場合は、看取り介護加算(Ⅱ)として、死亡日以前31日以上45日以下については1日につき572単位を、死亡日以前4日以上30日以下については1日につき644単位を、死亡日の前日及び前々日については1日につき1,180単位を、死亡日については1日につき1,780単位を死亡月に加算していますか。
ただし、退居した日の翌日から死亡日までの間は、算定しません。また、夜間看護体制加算を算定していない場合は、算定しません。</t>
    <phoneticPr fontId="3"/>
  </si>
  <si>
    <t>基準告示に適合しているものとしてつくば市長に届け出た事業所が、利用者等告示で定める者に対し専門的な認知症ケアを行った場合は、１日につき次に掲げる所定単位数を加算していますか。
ただし、次のいずれかの加算を算定している場合は、次に掲げるその他の加算は算定しません。
（１）認知症専門ケア加算（Ⅰ）　3単位
（２）認知症専門ケア加算（Ⅱ）  4単位
※利用者等告示
　日常生活に支障を来すおそれのある症状若しくは行動が認められることから介護を必要とする認知症の者（日常生活自立度のランクⅢ、Ⅳ又はМに該当する利用者）</t>
    <rPh sb="0" eb="2">
      <t>キジュン</t>
    </rPh>
    <rPh sb="2" eb="4">
      <t>コクジ</t>
    </rPh>
    <rPh sb="5" eb="7">
      <t>テキゴウ</t>
    </rPh>
    <rPh sb="22" eb="23">
      <t>トド</t>
    </rPh>
    <rPh sb="24" eb="25">
      <t>デ</t>
    </rPh>
    <rPh sb="26" eb="29">
      <t>ジギョウショ</t>
    </rPh>
    <rPh sb="31" eb="35">
      <t>リヨウシャトウ</t>
    </rPh>
    <rPh sb="35" eb="37">
      <t>コクジ</t>
    </rPh>
    <rPh sb="38" eb="39">
      <t>サダ</t>
    </rPh>
    <rPh sb="41" eb="42">
      <t>モノ</t>
    </rPh>
    <rPh sb="43" eb="44">
      <t>タイ</t>
    </rPh>
    <rPh sb="45" eb="48">
      <t>センモンテキ</t>
    </rPh>
    <rPh sb="49" eb="52">
      <t>ニンチショウ</t>
    </rPh>
    <rPh sb="55" eb="56">
      <t>オコナ</t>
    </rPh>
    <rPh sb="58" eb="60">
      <t>バアイ</t>
    </rPh>
    <rPh sb="63" eb="64">
      <t>ニチ</t>
    </rPh>
    <rPh sb="67" eb="68">
      <t>ツギ</t>
    </rPh>
    <rPh sb="69" eb="70">
      <t>カカ</t>
    </rPh>
    <rPh sb="72" eb="74">
      <t>ショテイ</t>
    </rPh>
    <rPh sb="74" eb="77">
      <t>タンイスウ</t>
    </rPh>
    <rPh sb="78" eb="80">
      <t>カサン</t>
    </rPh>
    <rPh sb="137" eb="140">
      <t>ニンチショウ</t>
    </rPh>
    <rPh sb="140" eb="142">
      <t>センモン</t>
    </rPh>
    <rPh sb="157" eb="160">
      <t>ニンチショウ</t>
    </rPh>
    <rPh sb="160" eb="162">
      <t>センモン</t>
    </rPh>
    <rPh sb="164" eb="166">
      <t>カサン</t>
    </rPh>
    <rPh sb="177" eb="181">
      <t>リヨウシャトウ</t>
    </rPh>
    <rPh sb="181" eb="183">
      <t>コクジ</t>
    </rPh>
    <rPh sb="185" eb="187">
      <t>ニチジョウ</t>
    </rPh>
    <rPh sb="187" eb="189">
      <t>セイカツ</t>
    </rPh>
    <rPh sb="190" eb="192">
      <t>シショウ</t>
    </rPh>
    <rPh sb="193" eb="194">
      <t>キタ</t>
    </rPh>
    <rPh sb="201" eb="203">
      <t>ショウジョウ</t>
    </rPh>
    <rPh sb="203" eb="204">
      <t>モ</t>
    </rPh>
    <rPh sb="207" eb="209">
      <t>コウドウ</t>
    </rPh>
    <rPh sb="210" eb="211">
      <t>ミト</t>
    </rPh>
    <rPh sb="219" eb="221">
      <t>カイゴ</t>
    </rPh>
    <rPh sb="222" eb="224">
      <t>ヒツヨウ</t>
    </rPh>
    <rPh sb="227" eb="230">
      <t>ニンチショウ</t>
    </rPh>
    <rPh sb="231" eb="232">
      <t>モノ</t>
    </rPh>
    <rPh sb="233" eb="235">
      <t>ニチジョウ</t>
    </rPh>
    <rPh sb="235" eb="237">
      <t>セイカツ</t>
    </rPh>
    <rPh sb="237" eb="240">
      <t>ジリツド</t>
    </rPh>
    <rPh sb="247" eb="248">
      <t>マタ</t>
    </rPh>
    <rPh sb="251" eb="253">
      <t>ガイトウ</t>
    </rPh>
    <rPh sb="255" eb="258">
      <t>リヨウシャ</t>
    </rPh>
    <phoneticPr fontId="5"/>
  </si>
  <si>
    <t>事業年度ごとに介護職員の処遇改善に関する実績をつくば市に報告していますか。</t>
    <rPh sb="0" eb="2">
      <t>ジギョウ</t>
    </rPh>
    <rPh sb="2" eb="4">
      <t>ネンド</t>
    </rPh>
    <rPh sb="7" eb="9">
      <t>カイゴ</t>
    </rPh>
    <rPh sb="9" eb="11">
      <t>ショクイン</t>
    </rPh>
    <rPh sb="12" eb="14">
      <t>ショグウ</t>
    </rPh>
    <rPh sb="14" eb="16">
      <t>カイゼン</t>
    </rPh>
    <rPh sb="17" eb="18">
      <t>カン</t>
    </rPh>
    <rPh sb="20" eb="22">
      <t>ジッセキ</t>
    </rPh>
    <rPh sb="26" eb="27">
      <t>シ</t>
    </rPh>
    <rPh sb="28" eb="30">
      <t>ホウコク</t>
    </rPh>
    <phoneticPr fontId="5"/>
  </si>
  <si>
    <t>大臣基準告示に適合しているものとしてつくば市長に届け出た事業所が、利用者等告示で定める者に対し専門的な認知症ケアを行った場合は、１日につき次に掲げる所定単位数を加算していますか。
ただし、次のいずれかの加算を算定している場合は、次に掲げるその他の加算は算定しません。
（１）認知症専門ケア加算（Ⅰ）　3単位
（２）認知症専門ケア加算（Ⅱ）  4単位
※利用者等告示
　日常生活に支障をきたすおそれのある症状又は行動が認められることから介護を必要とする認知症の者（日常生活自立度のランクⅢ、Ⅳ又はМに該当する利用者）</t>
    <rPh sb="0" eb="2">
      <t>ダイジン</t>
    </rPh>
    <rPh sb="2" eb="4">
      <t>キジュン</t>
    </rPh>
    <rPh sb="4" eb="6">
      <t>コクジ</t>
    </rPh>
    <rPh sb="7" eb="9">
      <t>テキゴウ</t>
    </rPh>
    <rPh sb="24" eb="25">
      <t>トド</t>
    </rPh>
    <rPh sb="26" eb="27">
      <t>デ</t>
    </rPh>
    <rPh sb="28" eb="31">
      <t>ジギョウショ</t>
    </rPh>
    <rPh sb="33" eb="37">
      <t>リヨウシャトウ</t>
    </rPh>
    <rPh sb="37" eb="39">
      <t>コクジ</t>
    </rPh>
    <rPh sb="40" eb="41">
      <t>サダ</t>
    </rPh>
    <rPh sb="43" eb="44">
      <t>モノ</t>
    </rPh>
    <rPh sb="45" eb="46">
      <t>タイ</t>
    </rPh>
    <rPh sb="47" eb="50">
      <t>センモンテキ</t>
    </rPh>
    <rPh sb="51" eb="54">
      <t>ニンチショウ</t>
    </rPh>
    <rPh sb="57" eb="58">
      <t>オコナ</t>
    </rPh>
    <rPh sb="60" eb="62">
      <t>バアイ</t>
    </rPh>
    <rPh sb="65" eb="66">
      <t>ニチ</t>
    </rPh>
    <rPh sb="69" eb="70">
      <t>ツギ</t>
    </rPh>
    <rPh sb="71" eb="72">
      <t>カカ</t>
    </rPh>
    <rPh sb="74" eb="76">
      <t>ショテイ</t>
    </rPh>
    <rPh sb="76" eb="79">
      <t>タンイスウ</t>
    </rPh>
    <rPh sb="80" eb="82">
      <t>カサン</t>
    </rPh>
    <rPh sb="139" eb="142">
      <t>ニンチショウ</t>
    </rPh>
    <rPh sb="142" eb="144">
      <t>センモン</t>
    </rPh>
    <rPh sb="159" eb="162">
      <t>ニンチショウ</t>
    </rPh>
    <rPh sb="162" eb="164">
      <t>センモン</t>
    </rPh>
    <rPh sb="166" eb="168">
      <t>カサン</t>
    </rPh>
    <rPh sb="179" eb="183">
      <t>リヨウシャトウ</t>
    </rPh>
    <rPh sb="183" eb="185">
      <t>コクジ</t>
    </rPh>
    <rPh sb="187" eb="189">
      <t>ニチジョウ</t>
    </rPh>
    <rPh sb="189" eb="191">
      <t>セイカツ</t>
    </rPh>
    <rPh sb="192" eb="194">
      <t>シショウ</t>
    </rPh>
    <rPh sb="204" eb="206">
      <t>ショウジョウ</t>
    </rPh>
    <rPh sb="206" eb="207">
      <t>マタ</t>
    </rPh>
    <rPh sb="208" eb="210">
      <t>コウドウ</t>
    </rPh>
    <rPh sb="211" eb="212">
      <t>ミト</t>
    </rPh>
    <rPh sb="220" eb="222">
      <t>カイゴ</t>
    </rPh>
    <rPh sb="223" eb="225">
      <t>ヒツヨウ</t>
    </rPh>
    <rPh sb="228" eb="231">
      <t>ニンチショウ</t>
    </rPh>
    <rPh sb="232" eb="233">
      <t>モノ</t>
    </rPh>
    <rPh sb="234" eb="236">
      <t>ニチジョウ</t>
    </rPh>
    <rPh sb="236" eb="238">
      <t>セイカツ</t>
    </rPh>
    <rPh sb="238" eb="241">
      <t>ジリツド</t>
    </rPh>
    <rPh sb="248" eb="249">
      <t>マタ</t>
    </rPh>
    <rPh sb="252" eb="254">
      <t>ガイトウ</t>
    </rPh>
    <rPh sb="256" eb="259">
      <t>リヨウシャ</t>
    </rPh>
    <phoneticPr fontId="5"/>
  </si>
  <si>
    <t>Ⅱ　人員基準</t>
    <rPh sb="2" eb="4">
      <t>ジンイン</t>
    </rPh>
    <rPh sb="4" eb="6">
      <t>キジュン</t>
    </rPh>
    <phoneticPr fontId="5"/>
  </si>
  <si>
    <t>循環式浴槽を使用している場合、レジオネラ症防止のため、以下のマニュアルに沿って水質検査及び設備の清掃・点検等はを適切に実施していますか。</t>
    <rPh sb="0" eb="2">
      <t>ジュンカン</t>
    </rPh>
    <rPh sb="2" eb="3">
      <t>シキ</t>
    </rPh>
    <rPh sb="3" eb="5">
      <t>ヨクソウ</t>
    </rPh>
    <rPh sb="6" eb="8">
      <t>シヨウ</t>
    </rPh>
    <rPh sb="12" eb="14">
      <t>バアイ</t>
    </rPh>
    <rPh sb="20" eb="21">
      <t>ショウ</t>
    </rPh>
    <rPh sb="21" eb="23">
      <t>ボウシ</t>
    </rPh>
    <rPh sb="27" eb="29">
      <t>イカ</t>
    </rPh>
    <rPh sb="36" eb="37">
      <t>ソ</t>
    </rPh>
    <rPh sb="39" eb="41">
      <t>スイシツ</t>
    </rPh>
    <rPh sb="41" eb="43">
      <t>ケンサ</t>
    </rPh>
    <rPh sb="53" eb="54">
      <t>トウ</t>
    </rPh>
    <rPh sb="56" eb="58">
      <t>テキセツ</t>
    </rPh>
    <rPh sb="59" eb="61">
      <t>ジッシ</t>
    </rPh>
    <phoneticPr fontId="3"/>
  </si>
  <si>
    <t>　緊急事態が発生した場合、速やかに主治の医師又は協力医療機関に連絡しているか　　　　　　　　　　　</t>
    <rPh sb="22" eb="23">
      <t>マタ</t>
    </rPh>
    <rPh sb="24" eb="26">
      <t>キョウリョク</t>
    </rPh>
    <rPh sb="26" eb="28">
      <t>イリョウ</t>
    </rPh>
    <rPh sb="28" eb="30">
      <t>キカン</t>
    </rPh>
    <phoneticPr fontId="5"/>
  </si>
  <si>
    <t>管理者は、従業者に運営に関する基準を遵守させるため必要な指揮命令を行っていますか。</t>
    <rPh sb="0" eb="3">
      <t>カンリシャ</t>
    </rPh>
    <rPh sb="9" eb="11">
      <t>ウンエイ</t>
    </rPh>
    <rPh sb="12" eb="13">
      <t>カン</t>
    </rPh>
    <rPh sb="15" eb="17">
      <t>キジュン</t>
    </rPh>
    <rPh sb="33" eb="34">
      <t>オコナ</t>
    </rPh>
    <phoneticPr fontId="3"/>
  </si>
  <si>
    <t>基準
第36条第6項
予防基準
第53条の8第6項</t>
    <rPh sb="0" eb="2">
      <t>キジュン</t>
    </rPh>
    <rPh sb="3" eb="4">
      <t>ダイ</t>
    </rPh>
    <rPh sb="7" eb="8">
      <t>ジョウ</t>
    </rPh>
    <rPh sb="8" eb="9">
      <t>ダイ</t>
    </rPh>
    <rPh sb="10" eb="11">
      <t>コウ</t>
    </rPh>
    <rPh sb="12" eb="14">
      <t>ヨボウ</t>
    </rPh>
    <rPh sb="14" eb="16">
      <t>キジュン</t>
    </rPh>
    <rPh sb="17" eb="18">
      <t>ダイ</t>
    </rPh>
    <rPh sb="20" eb="21">
      <t>ジョウ</t>
    </rPh>
    <rPh sb="23" eb="24">
      <t>ダイコウ</t>
    </rPh>
    <phoneticPr fontId="5"/>
  </si>
  <si>
    <t>利用者に対するサービスの提供により事故が発生した場合の対応方法について、あらかじめ定めていますか。</t>
    <phoneticPr fontId="3"/>
  </si>
  <si>
    <t>解釈通知
第3の一の3（30）①</t>
    <phoneticPr fontId="3"/>
  </si>
  <si>
    <t>当該加算を算定する期間において、夜勤又は宿直を行う看護職員の数が１名以上であって、かつ、必要に応じて健康上の管理等を行う体制を確保していますか。</t>
    <phoneticPr fontId="3"/>
  </si>
  <si>
    <t>重度化した場合における対応に係る指針を定め、入居の際に、利用者又はその家族等に対して、当該指針の内容を説明し、同意を得ていますか。</t>
    <phoneticPr fontId="3"/>
  </si>
  <si>
    <t>常勤の看護師を１名以上配置し、看護に係る責任者を定めていますか。</t>
    <phoneticPr fontId="3"/>
  </si>
  <si>
    <t>看護職員により、又は病院若しくは診療所若しくは指定訪問看護ステーションとの連携により、利用者に対して、24時間連絡できる体制を確保し、かつ、必要に応じて健康上の管理等を行う体制を確保していますか。</t>
    <phoneticPr fontId="3"/>
  </si>
  <si>
    <t>(2)　(1)の取組及び介護機器の活用による業務の効率化及びケアの質の確保並びに職員の負担軽減に関する実績がありますか。</t>
    <phoneticPr fontId="3"/>
  </si>
  <si>
    <t>(3)介護機器を複数種類活用していますか。
※①見守り機器②インカム（マイクロホンが取り付けられたイヤホンをいう。）等の職員間の連絡調整の迅速化に資するＩＣＴ機器③介護記録ソフトウェアやスマートフォン等の介護記録の作成の効率化に資するＩＣＴ機器の全部</t>
    <phoneticPr fontId="3"/>
  </si>
  <si>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ますか。</t>
    <phoneticPr fontId="3"/>
  </si>
  <si>
    <t>(5)事業年度ごとに(1)、(3)及び(4)の取組に関する実績を厚生労働省に報告していますか。</t>
    <phoneticPr fontId="3"/>
  </si>
  <si>
    <t>(2)介護機器を活用していますか。
※①見守り機器②インカム（マイクロホンが取り付けられたイヤホンをいう。）等の職員間の連絡調整の迅速化に資するＩＣＴ機器③介護記録ソフトウェアやスマートフォン等の介護記録の作成の効率化に資するＩＣＴ機器のうち１つ以上</t>
    <rPh sb="123" eb="125">
      <t>イジョウ</t>
    </rPh>
    <phoneticPr fontId="3"/>
  </si>
  <si>
    <t>(1)上記(1)に適合していますか。</t>
    <rPh sb="3" eb="5">
      <t>ジョウキ</t>
    </rPh>
    <phoneticPr fontId="3"/>
  </si>
  <si>
    <t xml:space="preserve">(3)事業年度ごとに(1)及び(2)の取組に関する実績を厚生労働省に報告していますか。
</t>
    <phoneticPr fontId="3"/>
  </si>
  <si>
    <t>【令和７年において】
処遇改善計画書において令和８年３月末までに（1）の計画を策定し、研修の実施又は研修機会の確保を行うことを誓約すれば、令和７年度当初からキャリアパス要件Ⅱを満たすものとして取り扱っても差し支えない。ただし、必ず令和８月３月末までに当該計画の策定等を行い、実績報告書においてその旨を報告すること。</t>
    <phoneticPr fontId="3"/>
  </si>
  <si>
    <t>ただし、常時雇用する者の数が10人未満の事業所等など、労働法規上の就業規則の作成義務がない事業所においては、就業規則の代わりに内規等の整備・周知により（2）の要件を満たすものとしても差し支えない。
また、令和７年度においては、処遇改善計画書において令和8年3月末までに（1）の仕組みの整備を行うことを誓約すれば、令和7年度当初からキャリアパス要件Ⅰを満たすものとして取り扱って差し支えない。ただし、必ず令和8年3月末までに当該定めの整備を行い、実績報告書においてその旨を報告すること。</t>
    <phoneticPr fontId="3"/>
  </si>
  <si>
    <t>処遇改善加算Ⅰ又はⅡを算定する場合は、「入職促進に向けた取組」、「資質の向上やキャリアアップに向けた支援」、「両立支援・多様な働き方の推進」、「腰痛を含む心身の健康管理」及び「やりがい・働きがいの醸成」の区分ごとに２以上の取組を実施し、
処遇改善加算Ⅲ又はⅣを算定する場合は、上記の区分ごとに１以上の取組を実施すること。</t>
    <phoneticPr fontId="5"/>
  </si>
  <si>
    <t xml:space="preserve">処遇改善加算Ⅰ又はⅡを算定する場合は、「生産性向上（業務改善及び働く環境改善）のための取組」のうち３以上の取組（うち⑰又は⑱は必須）を実施し、
処遇改善加算Ⅲ又はⅣを算定する場合は「生産性向上（業務改善及び働く環境改善）のための取組」のうち２以上の取組を実施すること。
ただし、生産性向上推進体制加算を算定している場合には、「生産性向上（業務改善及び働く環境改善）のための取組」の要件を満たすものとし、１法人あたり１の施設又は事業所のみを運営するような法人等の小規模事業者は、㉔の取組を実施していれば、「生産性向上（業務改善及び働く環境改善）のための取組」の要件を満たすものとする。 </t>
    <phoneticPr fontId="3"/>
  </si>
  <si>
    <t xml:space="preserve">処遇改善加算Ⅰ又はⅡを算定する場合は、職場環境等の改善に係る取組について、ホームページへの掲載等により公表すること。
具体的には、介護サービスの情報公表制度を活用し、処遇改善加算の算定状況を報告するとともに、職場環境等要件を満たすために実施した取組項目及びその具体的な取組内容を「事業所の特色」欄に記載すること。
当該制度における報告の対象となっていない場合等には、各事業者のホームページを活用する等、外部から見える形で公表すること。 </t>
    <phoneticPr fontId="3"/>
  </si>
  <si>
    <t>ただし、令和７年度においては、処遇改善計画書において令和８年３月末までに職場環境等要件に係る取組を行うことを誓約した場合は、令和７年度当初から職場環境等要件を満たしたものと取り扱うこととして差し支えないこととする。
当該誓約をした場合は、令和８年３月末までに当該取組を行い、実績報告書においてその旨を報告すること。
また、介護人材確保・職場環境改善等事業の申請を行った場合は、令和７年度における職場環境等要件に係る適用を猶予することとする。</t>
    <phoneticPr fontId="3"/>
  </si>
  <si>
    <t>経験・技能のある介護職員のうち１人以上は、賃金改善後の賃金の見込額が年額４４０万円以上になりますか。（賃金改善前の賃金が年額４４０万円以上の者を除く。）
ただし、以下の場合など、例外的に当該賃金改善が困難であって、合理的な説明がある場合はこの限りではない。
・小規模事業所等で加算額全体が少額である場合
・職員全体の賃金水準が低い事業所などで、直ちに一人の賃金を引き上げることが困難な場合</t>
    <rPh sb="0" eb="2">
      <t>ケイケン</t>
    </rPh>
    <rPh sb="3" eb="5">
      <t>ギノウ</t>
    </rPh>
    <rPh sb="8" eb="12">
      <t>カイゴショクイン</t>
    </rPh>
    <rPh sb="16" eb="19">
      <t>ニンイジョウ</t>
    </rPh>
    <rPh sb="21" eb="26">
      <t>チンギンカイゼンゴ</t>
    </rPh>
    <rPh sb="27" eb="29">
      <t>チンギン</t>
    </rPh>
    <rPh sb="30" eb="33">
      <t>ミコミガク</t>
    </rPh>
    <rPh sb="34" eb="36">
      <t>ネンガク</t>
    </rPh>
    <rPh sb="39" eb="40">
      <t>マン</t>
    </rPh>
    <rPh sb="40" eb="41">
      <t>エン</t>
    </rPh>
    <rPh sb="41" eb="43">
      <t>イジョウ</t>
    </rPh>
    <rPh sb="51" eb="55">
      <t>チンギンカイゼン</t>
    </rPh>
    <rPh sb="55" eb="56">
      <t>マエ</t>
    </rPh>
    <rPh sb="57" eb="59">
      <t>チンギン</t>
    </rPh>
    <rPh sb="60" eb="62">
      <t>ネンガク</t>
    </rPh>
    <rPh sb="65" eb="66">
      <t>マン</t>
    </rPh>
    <rPh sb="66" eb="67">
      <t>エン</t>
    </rPh>
    <rPh sb="67" eb="69">
      <t>イジョウ</t>
    </rPh>
    <rPh sb="70" eb="71">
      <t>モノ</t>
    </rPh>
    <rPh sb="72" eb="73">
      <t>ノゾ</t>
    </rPh>
    <rPh sb="82" eb="84">
      <t>イカ</t>
    </rPh>
    <rPh sb="85" eb="87">
      <t>バアイ</t>
    </rPh>
    <rPh sb="90" eb="93">
      <t>レイガイテキ</t>
    </rPh>
    <rPh sb="94" eb="96">
      <t>トウガイ</t>
    </rPh>
    <rPh sb="96" eb="100">
      <t>チンギンカイゼン</t>
    </rPh>
    <rPh sb="101" eb="103">
      <t>コンナン</t>
    </rPh>
    <rPh sb="108" eb="111">
      <t>ゴウリテキ</t>
    </rPh>
    <rPh sb="112" eb="114">
      <t>セツメイ</t>
    </rPh>
    <rPh sb="117" eb="119">
      <t>バアイ</t>
    </rPh>
    <rPh sb="122" eb="123">
      <t>カギ</t>
    </rPh>
    <rPh sb="131" eb="134">
      <t>ショウキボ</t>
    </rPh>
    <rPh sb="134" eb="138">
      <t>ジギョウショトウ</t>
    </rPh>
    <rPh sb="139" eb="144">
      <t>カサンガクゼンタイ</t>
    </rPh>
    <rPh sb="145" eb="147">
      <t>ショウガク</t>
    </rPh>
    <rPh sb="150" eb="152">
      <t>バアイ</t>
    </rPh>
    <rPh sb="154" eb="158">
      <t>ショクインゼンタイ</t>
    </rPh>
    <rPh sb="159" eb="163">
      <t>チンギンスイジュン</t>
    </rPh>
    <rPh sb="164" eb="165">
      <t>ヒク</t>
    </rPh>
    <rPh sb="166" eb="169">
      <t>ジギョウショ</t>
    </rPh>
    <rPh sb="173" eb="174">
      <t>タダ</t>
    </rPh>
    <rPh sb="176" eb="178">
      <t>ヒトリ</t>
    </rPh>
    <rPh sb="179" eb="181">
      <t>チンギン</t>
    </rPh>
    <rPh sb="182" eb="183">
      <t>ヒ</t>
    </rPh>
    <rPh sb="184" eb="185">
      <t>ア</t>
    </rPh>
    <rPh sb="190" eb="192">
      <t>コンナン</t>
    </rPh>
    <rPh sb="193" eb="195">
      <t>バアイ</t>
    </rPh>
    <phoneticPr fontId="3"/>
  </si>
  <si>
    <t>協力医療機関との間で、利用者の同意を得て、当該利用者の病歴等の情報を共有する会議を定期的に開催している場合は、次に掲げる区分に応じ、１月につき次に掲げる単位数を所定単位数に加算していますか。
(1)当該協力医療機関が、指定介護予防サービス基準第242条第2項各号に掲げる要件を満たしている場合　100単位
(2)　(1)以外の場合　40単位
　注）外部サービス利用型及び短期利用を除く</t>
    <phoneticPr fontId="3"/>
  </si>
  <si>
    <t>（標準様式1）</t>
    <rPh sb="1" eb="3">
      <t>ヒョウジュン</t>
    </rPh>
    <rPh sb="3" eb="5">
      <t>ヨウシキ</t>
    </rPh>
    <phoneticPr fontId="5"/>
  </si>
  <si>
    <t>従業者の勤務の体制及び勤務形態一覧表　</t>
  </si>
  <si>
    <t>サービス種別（</t>
    <rPh sb="4" eb="6">
      <t>シュベツ</t>
    </rPh>
    <phoneticPr fontId="44"/>
  </si>
  <si>
    <t>特定施設入居者生活介護</t>
    <rPh sb="0" eb="2">
      <t>トクテイ</t>
    </rPh>
    <rPh sb="2" eb="4">
      <t>シセツ</t>
    </rPh>
    <rPh sb="4" eb="7">
      <t>ニュウキョシャ</t>
    </rPh>
    <rPh sb="7" eb="9">
      <t>セイカツ</t>
    </rPh>
    <rPh sb="9" eb="11">
      <t>カイゴ</t>
    </rPh>
    <phoneticPr fontId="44"/>
  </si>
  <si>
    <t>）</t>
    <phoneticPr fontId="44"/>
  </si>
  <si>
    <t>令和</t>
    <rPh sb="0" eb="2">
      <t>レイワ</t>
    </rPh>
    <phoneticPr fontId="44"/>
  </si>
  <si>
    <t>(</t>
    <phoneticPr fontId="44"/>
  </si>
  <si>
    <t>)</t>
    <phoneticPr fontId="44"/>
  </si>
  <si>
    <t>年</t>
    <rPh sb="0" eb="1">
      <t>ネン</t>
    </rPh>
    <phoneticPr fontId="44"/>
  </si>
  <si>
    <t>月</t>
    <rPh sb="0" eb="1">
      <t>ゲツ</t>
    </rPh>
    <phoneticPr fontId="44"/>
  </si>
  <si>
    <t>事業所名（</t>
    <rPh sb="0" eb="3">
      <t>ジギョウショ</t>
    </rPh>
    <rPh sb="3" eb="4">
      <t>メイ</t>
    </rPh>
    <phoneticPr fontId="44"/>
  </si>
  <si>
    <t>○○○○</t>
    <phoneticPr fontId="44"/>
  </si>
  <si>
    <t>(1)</t>
    <phoneticPr fontId="44"/>
  </si>
  <si>
    <t>４週</t>
  </si>
  <si>
    <t>(2)</t>
    <phoneticPr fontId="44"/>
  </si>
  <si>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</si>
  <si>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44"/>
  </si>
  <si>
    <t>時間/週</t>
    <rPh sb="0" eb="2">
      <t>ジカン</t>
    </rPh>
    <rPh sb="3" eb="4">
      <t>シュウ</t>
    </rPh>
    <phoneticPr fontId="44"/>
  </si>
  <si>
    <t>時間/月</t>
    <rPh sb="0" eb="2">
      <t>ジカン</t>
    </rPh>
    <rPh sb="3" eb="4">
      <t>ツキ</t>
    </rPh>
    <phoneticPr fontId="44"/>
  </si>
  <si>
    <t>当月の日数</t>
    <rPh sb="0" eb="2">
      <t>トウゲツ</t>
    </rPh>
    <rPh sb="3" eb="5">
      <t>ニッスウ</t>
    </rPh>
    <phoneticPr fontId="44"/>
  </si>
  <si>
    <t>日</t>
    <rPh sb="0" eb="1">
      <t>ニチ</t>
    </rPh>
    <phoneticPr fontId="44"/>
  </si>
  <si>
    <t>(4) 利用者数</t>
    <rPh sb="4" eb="7">
      <t>リヨウシャ</t>
    </rPh>
    <rPh sb="7" eb="8">
      <t>スウ</t>
    </rPh>
    <phoneticPr fontId="44"/>
  </si>
  <si>
    <t>（前年度の平均値または推定数）</t>
    <rPh sb="1" eb="4">
      <t>ゼンネンド</t>
    </rPh>
    <rPh sb="5" eb="8">
      <t>ヘイキンチ</t>
    </rPh>
    <rPh sb="11" eb="14">
      <t>スイテイスウ</t>
    </rPh>
    <phoneticPr fontId="44"/>
  </si>
  <si>
    <t>人</t>
    <rPh sb="0" eb="1">
      <t>ニン</t>
    </rPh>
    <phoneticPr fontId="44"/>
  </si>
  <si>
    <t>No</t>
    <phoneticPr fontId="44"/>
  </si>
  <si>
    <t>(4) 
職種</t>
    <phoneticPr fontId="5"/>
  </si>
  <si>
    <t>(5)
勤務
形態</t>
    <phoneticPr fontId="5"/>
  </si>
  <si>
    <t>(6) 資格</t>
    <rPh sb="4" eb="6">
      <t>シカク</t>
    </rPh>
    <phoneticPr fontId="44"/>
  </si>
  <si>
    <t>(7) 氏　名</t>
    <phoneticPr fontId="5"/>
  </si>
  <si>
    <t>(8)</t>
    <phoneticPr fontId="44"/>
  </si>
  <si>
    <r>
      <t xml:space="preserve">(10)
</t>
    </r>
    <r>
      <rPr>
        <sz val="11"/>
        <rFont val="HGSｺﾞｼｯｸM"/>
        <family val="3"/>
        <charset val="128"/>
      </rPr>
      <t>週平均
勤務時間数</t>
    </r>
    <rPh sb="6" eb="8">
      <t>ヘイキン</t>
    </rPh>
    <rPh sb="9" eb="11">
      <t>キンム</t>
    </rPh>
    <rPh sb="11" eb="13">
      <t>ジカン</t>
    </rPh>
    <rPh sb="13" eb="14">
      <t>スウ</t>
    </rPh>
    <phoneticPr fontId="5"/>
  </si>
  <si>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5"/>
  </si>
  <si>
    <t>1週目</t>
    <rPh sb="1" eb="2">
      <t>シュウ</t>
    </rPh>
    <rPh sb="2" eb="3">
      <t>メ</t>
    </rPh>
    <phoneticPr fontId="44"/>
  </si>
  <si>
    <t>2週目</t>
    <rPh sb="1" eb="2">
      <t>シュウ</t>
    </rPh>
    <rPh sb="2" eb="3">
      <t>メ</t>
    </rPh>
    <phoneticPr fontId="44"/>
  </si>
  <si>
    <t>3週目</t>
    <rPh sb="1" eb="2">
      <t>シュウ</t>
    </rPh>
    <rPh sb="2" eb="3">
      <t>メ</t>
    </rPh>
    <phoneticPr fontId="44"/>
  </si>
  <si>
    <t>4週目</t>
    <rPh sb="1" eb="2">
      <t>シュウ</t>
    </rPh>
    <rPh sb="2" eb="3">
      <t>メ</t>
    </rPh>
    <phoneticPr fontId="44"/>
  </si>
  <si>
    <t>5週目</t>
    <rPh sb="1" eb="2">
      <t>シュウ</t>
    </rPh>
    <rPh sb="2" eb="3">
      <t>メ</t>
    </rPh>
    <phoneticPr fontId="44"/>
  </si>
  <si>
    <t>管理者</t>
    <rPh sb="0" eb="3">
      <t>カンリシャ</t>
    </rPh>
    <phoneticPr fontId="44"/>
  </si>
  <si>
    <t>A</t>
  </si>
  <si>
    <t>ー</t>
  </si>
  <si>
    <t>厚労　太郎</t>
    <rPh sb="0" eb="2">
      <t>コウロウ</t>
    </rPh>
    <rPh sb="3" eb="5">
      <t>タロウ</t>
    </rPh>
    <phoneticPr fontId="44"/>
  </si>
  <si>
    <t>シフト記号</t>
    <rPh sb="3" eb="5">
      <t>キゴウ</t>
    </rPh>
    <phoneticPr fontId="48"/>
  </si>
  <si>
    <t>b</t>
    <phoneticPr fontId="44"/>
  </si>
  <si>
    <t>b</t>
  </si>
  <si>
    <t>勤務時間数</t>
    <rPh sb="0" eb="2">
      <t>キンム</t>
    </rPh>
    <rPh sb="2" eb="5">
      <t>ジカンスウ</t>
    </rPh>
    <phoneticPr fontId="44"/>
  </si>
  <si>
    <t>生活相談員</t>
    <rPh sb="0" eb="2">
      <t>セイカツ</t>
    </rPh>
    <rPh sb="2" eb="5">
      <t>ソウダンイン</t>
    </rPh>
    <phoneticPr fontId="44"/>
  </si>
  <si>
    <t>社会福祉主事任用資格</t>
    <rPh sb="0" eb="2">
      <t>シャカイ</t>
    </rPh>
    <rPh sb="2" eb="4">
      <t>フクシ</t>
    </rPh>
    <rPh sb="4" eb="6">
      <t>シュジ</t>
    </rPh>
    <rPh sb="6" eb="8">
      <t>ニンヨウ</t>
    </rPh>
    <rPh sb="8" eb="10">
      <t>シカク</t>
    </rPh>
    <phoneticPr fontId="44"/>
  </si>
  <si>
    <t>○○　A男</t>
    <rPh sb="4" eb="5">
      <t>オトコ</t>
    </rPh>
    <phoneticPr fontId="44"/>
  </si>
  <si>
    <t>計画作成担当者</t>
    <rPh sb="0" eb="2">
      <t>ケイカク</t>
    </rPh>
    <rPh sb="2" eb="4">
      <t>サクセイ</t>
    </rPh>
    <rPh sb="4" eb="7">
      <t>タントウシャ</t>
    </rPh>
    <phoneticPr fontId="44"/>
  </si>
  <si>
    <t>介護支援専門員</t>
    <rPh sb="0" eb="2">
      <t>カイゴ</t>
    </rPh>
    <rPh sb="2" eb="4">
      <t>シエン</t>
    </rPh>
    <rPh sb="4" eb="7">
      <t>センモンイン</t>
    </rPh>
    <phoneticPr fontId="44"/>
  </si>
  <si>
    <t>○○　B子</t>
    <rPh sb="4" eb="5">
      <t>コ</t>
    </rPh>
    <phoneticPr fontId="44"/>
  </si>
  <si>
    <t>機能訓練指導員</t>
    <rPh sb="0" eb="2">
      <t>キノウ</t>
    </rPh>
    <rPh sb="2" eb="4">
      <t>クンレン</t>
    </rPh>
    <rPh sb="4" eb="7">
      <t>シドウイン</t>
    </rPh>
    <phoneticPr fontId="44"/>
  </si>
  <si>
    <t>B</t>
  </si>
  <si>
    <t>看護師</t>
    <rPh sb="0" eb="3">
      <t>カンゴシ</t>
    </rPh>
    <phoneticPr fontId="44"/>
  </si>
  <si>
    <t>○○　C太</t>
    <rPh sb="4" eb="5">
      <t>タ</t>
    </rPh>
    <phoneticPr fontId="44"/>
  </si>
  <si>
    <t>f</t>
    <phoneticPr fontId="44"/>
  </si>
  <si>
    <t>f</t>
  </si>
  <si>
    <t>看護職員</t>
    <rPh sb="0" eb="2">
      <t>カンゴ</t>
    </rPh>
    <rPh sb="2" eb="4">
      <t>ショクイン</t>
    </rPh>
    <phoneticPr fontId="44"/>
  </si>
  <si>
    <t>看護師</t>
    <rPh sb="0" eb="3">
      <t>カンゴシ</t>
    </rPh>
    <phoneticPr fontId="45"/>
  </si>
  <si>
    <t>○○　D美</t>
    <rPh sb="4" eb="5">
      <t>ウツク</t>
    </rPh>
    <phoneticPr fontId="44"/>
  </si>
  <si>
    <t>○○　E太</t>
    <phoneticPr fontId="44"/>
  </si>
  <si>
    <t>h</t>
    <phoneticPr fontId="44"/>
  </si>
  <si>
    <t>i</t>
    <phoneticPr fontId="44"/>
  </si>
  <si>
    <t>a</t>
    <phoneticPr fontId="44"/>
  </si>
  <si>
    <t>d</t>
    <phoneticPr fontId="44"/>
  </si>
  <si>
    <t>e</t>
    <phoneticPr fontId="44"/>
  </si>
  <si>
    <t>○○　E子</t>
    <rPh sb="4" eb="5">
      <t>コ</t>
    </rPh>
    <phoneticPr fontId="44"/>
  </si>
  <si>
    <t>介護職員</t>
    <rPh sb="0" eb="2">
      <t>カイゴ</t>
    </rPh>
    <rPh sb="2" eb="4">
      <t>ショクイン</t>
    </rPh>
    <phoneticPr fontId="44"/>
  </si>
  <si>
    <t>介護福祉士</t>
    <rPh sb="0" eb="2">
      <t>カイゴ</t>
    </rPh>
    <rPh sb="2" eb="5">
      <t>フクシシ</t>
    </rPh>
    <phoneticPr fontId="44"/>
  </si>
  <si>
    <t>○○　F子</t>
    <rPh sb="4" eb="5">
      <t>コ</t>
    </rPh>
    <phoneticPr fontId="44"/>
  </si>
  <si>
    <t>○○　G太</t>
    <rPh sb="4" eb="5">
      <t>タ</t>
    </rPh>
    <phoneticPr fontId="44"/>
  </si>
  <si>
    <t>○○　H美</t>
    <rPh sb="4" eb="5">
      <t>ミ</t>
    </rPh>
    <phoneticPr fontId="44"/>
  </si>
  <si>
    <t>○○　J太郎</t>
    <rPh sb="4" eb="6">
      <t>タロウ</t>
    </rPh>
    <phoneticPr fontId="44"/>
  </si>
  <si>
    <t>○○　K子</t>
    <rPh sb="4" eb="5">
      <t>コ</t>
    </rPh>
    <phoneticPr fontId="44"/>
  </si>
  <si>
    <t>d</t>
  </si>
  <si>
    <t>C</t>
  </si>
  <si>
    <t>○○　L太</t>
    <rPh sb="4" eb="5">
      <t>タ</t>
    </rPh>
    <phoneticPr fontId="44"/>
  </si>
  <si>
    <t>○○　M子</t>
    <rPh sb="4" eb="5">
      <t>コ</t>
    </rPh>
    <phoneticPr fontId="44"/>
  </si>
  <si>
    <t>○○　N男</t>
    <rPh sb="4" eb="5">
      <t>オトコ</t>
    </rPh>
    <phoneticPr fontId="44"/>
  </si>
  <si>
    <t>○○　P子</t>
    <rPh sb="4" eb="5">
      <t>コ</t>
    </rPh>
    <phoneticPr fontId="44"/>
  </si>
  <si>
    <t>○○　R次郎</t>
    <rPh sb="4" eb="6">
      <t>ジロウ</t>
    </rPh>
    <phoneticPr fontId="44"/>
  </si>
  <si>
    <t>i</t>
  </si>
  <si>
    <t>○○　S子</t>
    <rPh sb="4" eb="5">
      <t>コ</t>
    </rPh>
    <phoneticPr fontId="44"/>
  </si>
  <si>
    <t>○○　T太</t>
    <rPh sb="4" eb="5">
      <t>タ</t>
    </rPh>
    <phoneticPr fontId="44"/>
  </si>
  <si>
    <t>○○　U子</t>
    <rPh sb="4" eb="5">
      <t>コ</t>
    </rPh>
    <phoneticPr fontId="44"/>
  </si>
  <si>
    <t>○○　V男</t>
    <rPh sb="4" eb="5">
      <t>オトコ</t>
    </rPh>
    <phoneticPr fontId="44"/>
  </si>
  <si>
    <t>○○　W子</t>
    <rPh sb="4" eb="5">
      <t>コ</t>
    </rPh>
    <phoneticPr fontId="44"/>
  </si>
  <si>
    <t>○○　X太郎</t>
    <rPh sb="4" eb="6">
      <t>タロウ</t>
    </rPh>
    <phoneticPr fontId="44"/>
  </si>
  <si>
    <t>○○　Y子</t>
    <rPh sb="4" eb="5">
      <t>コ</t>
    </rPh>
    <phoneticPr fontId="44"/>
  </si>
  <si>
    <t>○○　Z男</t>
    <rPh sb="4" eb="5">
      <t>オトコ</t>
    </rPh>
    <phoneticPr fontId="44"/>
  </si>
  <si>
    <t>○○　AA三郎</t>
    <rPh sb="5" eb="7">
      <t>サブロウ</t>
    </rPh>
    <phoneticPr fontId="44"/>
  </si>
  <si>
    <t>○○　BB子</t>
    <rPh sb="5" eb="6">
      <t>コ</t>
    </rPh>
    <phoneticPr fontId="44"/>
  </si>
  <si>
    <t>○○　CC次郎</t>
    <rPh sb="5" eb="7">
      <t>ジロウ</t>
    </rPh>
    <phoneticPr fontId="44"/>
  </si>
  <si>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44"/>
  </si>
  <si>
    <t>①看護職員</t>
    <rPh sb="1" eb="3">
      <t>カンゴ</t>
    </rPh>
    <rPh sb="3" eb="5">
      <t>ショクイン</t>
    </rPh>
    <phoneticPr fontId="44"/>
  </si>
  <si>
    <t>②介護職員</t>
    <rPh sb="1" eb="3">
      <t>カイゴ</t>
    </rPh>
    <rPh sb="3" eb="5">
      <t>ショクイン</t>
    </rPh>
    <phoneticPr fontId="44"/>
  </si>
  <si>
    <t>③看護職員と介護職員の合計</t>
    <rPh sb="1" eb="3">
      <t>カンゴ</t>
    </rPh>
    <rPh sb="3" eb="5">
      <t>ショクイン</t>
    </rPh>
    <rPh sb="6" eb="8">
      <t>カイゴ</t>
    </rPh>
    <rPh sb="8" eb="10">
      <t>ショクイン</t>
    </rPh>
    <rPh sb="11" eb="13">
      <t>ゴウケイ</t>
    </rPh>
    <phoneticPr fontId="44"/>
  </si>
  <si>
    <t>勤務形態</t>
    <rPh sb="0" eb="2">
      <t>キンム</t>
    </rPh>
    <rPh sb="2" eb="4">
      <t>ケイタイ</t>
    </rPh>
    <phoneticPr fontId="44"/>
  </si>
  <si>
    <t>勤務時間数合計</t>
    <rPh sb="0" eb="2">
      <t>キンム</t>
    </rPh>
    <rPh sb="2" eb="5">
      <t>ジカンスウ</t>
    </rPh>
    <rPh sb="5" eb="7">
      <t>ゴウケイ</t>
    </rPh>
    <phoneticPr fontId="44"/>
  </si>
  <si>
    <t>常勤換算の対象時間数</t>
    <rPh sb="0" eb="2">
      <t>ジョウキン</t>
    </rPh>
    <rPh sb="2" eb="4">
      <t>カンサン</t>
    </rPh>
    <rPh sb="5" eb="7">
      <t>タイショウ</t>
    </rPh>
    <rPh sb="7" eb="9">
      <t>ジカン</t>
    </rPh>
    <rPh sb="9" eb="10">
      <t>スウ</t>
    </rPh>
    <phoneticPr fontId="44"/>
  </si>
  <si>
    <t>常勤換算方法対象外の</t>
    <rPh sb="0" eb="2">
      <t>ジョウキン</t>
    </rPh>
    <rPh sb="2" eb="4">
      <t>カンサン</t>
    </rPh>
    <rPh sb="4" eb="6">
      <t>ホウホウ</t>
    </rPh>
    <rPh sb="6" eb="9">
      <t>タイショウガイ</t>
    </rPh>
    <phoneticPr fontId="44"/>
  </si>
  <si>
    <t>当月合計</t>
    <rPh sb="0" eb="2">
      <t>トウゲツ</t>
    </rPh>
    <rPh sb="2" eb="4">
      <t>ゴウケイ</t>
    </rPh>
    <phoneticPr fontId="44"/>
  </si>
  <si>
    <t>週平均</t>
    <rPh sb="0" eb="3">
      <t>シュウヘイキン</t>
    </rPh>
    <phoneticPr fontId="44"/>
  </si>
  <si>
    <t>常勤の従業者の人数</t>
    <rPh sb="0" eb="2">
      <t>ジョウキン</t>
    </rPh>
    <rPh sb="3" eb="6">
      <t>ジュウギョウシャ</t>
    </rPh>
    <rPh sb="7" eb="9">
      <t>ニンズウ</t>
    </rPh>
    <phoneticPr fontId="44"/>
  </si>
  <si>
    <t>合計</t>
    <rPh sb="0" eb="2">
      <t>ゴウケイ</t>
    </rPh>
    <phoneticPr fontId="44"/>
  </si>
  <si>
    <t>A</t>
    <phoneticPr fontId="44"/>
  </si>
  <si>
    <t>＋</t>
    <phoneticPr fontId="44"/>
  </si>
  <si>
    <t>＝</t>
    <phoneticPr fontId="44"/>
  </si>
  <si>
    <t>B</t>
    <phoneticPr fontId="44"/>
  </si>
  <si>
    <t>C</t>
    <phoneticPr fontId="44"/>
  </si>
  <si>
    <t>-</t>
    <phoneticPr fontId="44"/>
  </si>
  <si>
    <t>D</t>
    <phoneticPr fontId="44"/>
  </si>
  <si>
    <t>（勤務形態の記号）</t>
    <rPh sb="1" eb="3">
      <t>キンム</t>
    </rPh>
    <rPh sb="3" eb="5">
      <t>ケイタイ</t>
    </rPh>
    <rPh sb="6" eb="8">
      <t>キゴウ</t>
    </rPh>
    <phoneticPr fontId="44"/>
  </si>
  <si>
    <t>記号</t>
    <rPh sb="0" eb="2">
      <t>キゴウ</t>
    </rPh>
    <phoneticPr fontId="44"/>
  </si>
  <si>
    <t>区分</t>
    <rPh sb="0" eb="2">
      <t>クブン</t>
    </rPh>
    <phoneticPr fontId="44"/>
  </si>
  <si>
    <t>常勤で専従</t>
    <rPh sb="0" eb="2">
      <t>ジョウキン</t>
    </rPh>
    <rPh sb="3" eb="5">
      <t>センジュウ</t>
    </rPh>
    <phoneticPr fontId="44"/>
  </si>
  <si>
    <t>■ 常勤換算方法による人数</t>
    <rPh sb="2" eb="4">
      <t>ジョウキン</t>
    </rPh>
    <rPh sb="4" eb="6">
      <t>カンサン</t>
    </rPh>
    <rPh sb="6" eb="8">
      <t>ホウホウ</t>
    </rPh>
    <rPh sb="11" eb="13">
      <t>ニンズウ</t>
    </rPh>
    <phoneticPr fontId="44"/>
  </si>
  <si>
    <t>基準：</t>
    <rPh sb="0" eb="2">
      <t>キジュン</t>
    </rPh>
    <phoneticPr fontId="44"/>
  </si>
  <si>
    <t>週</t>
  </si>
  <si>
    <t>常勤で兼務</t>
    <rPh sb="0" eb="2">
      <t>ジョウキン</t>
    </rPh>
    <rPh sb="3" eb="5">
      <t>ケンム</t>
    </rPh>
    <phoneticPr fontId="44"/>
  </si>
  <si>
    <t>常勤換算の</t>
    <rPh sb="0" eb="2">
      <t>ジョウキン</t>
    </rPh>
    <rPh sb="2" eb="4">
      <t>カンサン</t>
    </rPh>
    <phoneticPr fontId="44"/>
  </si>
  <si>
    <t>常勤の従業者が</t>
    <rPh sb="0" eb="2">
      <t>ジョウキン</t>
    </rPh>
    <rPh sb="3" eb="6">
      <t>ジュウギョウシャ</t>
    </rPh>
    <phoneticPr fontId="44"/>
  </si>
  <si>
    <t>非常勤で専従</t>
    <rPh sb="0" eb="3">
      <t>ヒジョウキン</t>
    </rPh>
    <rPh sb="4" eb="6">
      <t>センジュウ</t>
    </rPh>
    <phoneticPr fontId="44"/>
  </si>
  <si>
    <t>常勤換算後の人数</t>
    <rPh sb="0" eb="2">
      <t>ジョウキン</t>
    </rPh>
    <rPh sb="2" eb="4">
      <t>カンサン</t>
    </rPh>
    <rPh sb="4" eb="5">
      <t>ゴ</t>
    </rPh>
    <rPh sb="6" eb="8">
      <t>ニンズウ</t>
    </rPh>
    <phoneticPr fontId="44"/>
  </si>
  <si>
    <t>非常勤で兼務</t>
    <rPh sb="0" eb="3">
      <t>ヒジョウキン</t>
    </rPh>
    <rPh sb="4" eb="6">
      <t>ケンム</t>
    </rPh>
    <phoneticPr fontId="44"/>
  </si>
  <si>
    <t>÷</t>
    <phoneticPr fontId="44"/>
  </si>
  <si>
    <t>（小数点第2位以下切り捨て）</t>
    <rPh sb="1" eb="4">
      <t>ショウスウテン</t>
    </rPh>
    <rPh sb="4" eb="5">
      <t>ダイ</t>
    </rPh>
    <rPh sb="6" eb="7">
      <t>イ</t>
    </rPh>
    <rPh sb="7" eb="9">
      <t>イカ</t>
    </rPh>
    <rPh sb="9" eb="10">
      <t>キ</t>
    </rPh>
    <rPh sb="11" eb="12">
      <t>ス</t>
    </rPh>
    <phoneticPr fontId="44"/>
  </si>
  <si>
    <t>■ 看護職員の常勤換算方法による人数</t>
    <rPh sb="2" eb="4">
      <t>カンゴ</t>
    </rPh>
    <rPh sb="4" eb="6">
      <t>ショクイン</t>
    </rPh>
    <rPh sb="7" eb="9">
      <t>ジョウキン</t>
    </rPh>
    <rPh sb="9" eb="11">
      <t>カンサン</t>
    </rPh>
    <rPh sb="11" eb="13">
      <t>ホウホウ</t>
    </rPh>
    <rPh sb="16" eb="18">
      <t>ニンズウ</t>
    </rPh>
    <phoneticPr fontId="44"/>
  </si>
  <si>
    <t>■ 介護職員の常勤換算方法による人数</t>
    <rPh sb="2" eb="4">
      <t>カイゴ</t>
    </rPh>
    <rPh sb="4" eb="6">
      <t>ショクイン</t>
    </rPh>
    <rPh sb="7" eb="9">
      <t>ジョウキン</t>
    </rPh>
    <rPh sb="9" eb="11">
      <t>カンサン</t>
    </rPh>
    <rPh sb="11" eb="13">
      <t>ホウホウ</t>
    </rPh>
    <rPh sb="16" eb="18">
      <t>ニンズウ</t>
    </rPh>
    <phoneticPr fontId="44"/>
  </si>
  <si>
    <t>常勤の従業者の人数</t>
  </si>
  <si>
    <t>常勤換算方法による人数</t>
    <rPh sb="0" eb="2">
      <t>ジョウキン</t>
    </rPh>
    <rPh sb="2" eb="4">
      <t>カンサン</t>
    </rPh>
    <rPh sb="4" eb="6">
      <t>ホウホウ</t>
    </rPh>
    <rPh sb="9" eb="11">
      <t>ニンズウ</t>
    </rPh>
    <phoneticPr fontId="44"/>
  </si>
  <si>
    <t>≪要 提出≫</t>
    <rPh sb="1" eb="2">
      <t>ヨウ</t>
    </rPh>
    <rPh sb="3" eb="5">
      <t>テイシュツ</t>
    </rPh>
    <phoneticPr fontId="44"/>
  </si>
  <si>
    <t>■シフト記号表（勤務時間帯）</t>
    <rPh sb="4" eb="6">
      <t>キゴウ</t>
    </rPh>
    <rPh sb="6" eb="7">
      <t>ヒョウ</t>
    </rPh>
    <rPh sb="8" eb="10">
      <t>キンム</t>
    </rPh>
    <rPh sb="10" eb="13">
      <t>ジカンタイ</t>
    </rPh>
    <phoneticPr fontId="44"/>
  </si>
  <si>
    <t>※24時間表記</t>
    <rPh sb="3" eb="5">
      <t>ジカン</t>
    </rPh>
    <rPh sb="5" eb="7">
      <t>ヒョウキ</t>
    </rPh>
    <phoneticPr fontId="44"/>
  </si>
  <si>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44"/>
  </si>
  <si>
    <t>勤務時間</t>
    <rPh sb="0" eb="2">
      <t>キンム</t>
    </rPh>
    <rPh sb="2" eb="4">
      <t>ジカン</t>
    </rPh>
    <phoneticPr fontId="44"/>
  </si>
  <si>
    <t>自由記載欄</t>
    <rPh sb="0" eb="2">
      <t>ジユウ</t>
    </rPh>
    <rPh sb="2" eb="4">
      <t>キサイ</t>
    </rPh>
    <rPh sb="4" eb="5">
      <t>ラン</t>
    </rPh>
    <phoneticPr fontId="44"/>
  </si>
  <si>
    <t>始業時刻</t>
    <rPh sb="0" eb="2">
      <t>シギョウ</t>
    </rPh>
    <rPh sb="2" eb="4">
      <t>ジコク</t>
    </rPh>
    <phoneticPr fontId="44"/>
  </si>
  <si>
    <t>終業時刻</t>
    <rPh sb="0" eb="2">
      <t>シュウギョウ</t>
    </rPh>
    <rPh sb="2" eb="4">
      <t>ジコク</t>
    </rPh>
    <phoneticPr fontId="44"/>
  </si>
  <si>
    <t>うち、休憩時間</t>
    <rPh sb="3" eb="5">
      <t>キュウケイ</t>
    </rPh>
    <rPh sb="5" eb="7">
      <t>ジカン</t>
    </rPh>
    <phoneticPr fontId="44"/>
  </si>
  <si>
    <t>：</t>
    <phoneticPr fontId="44"/>
  </si>
  <si>
    <t>～</t>
    <phoneticPr fontId="44"/>
  </si>
  <si>
    <t>（</t>
    <phoneticPr fontId="44"/>
  </si>
  <si>
    <t>c</t>
    <phoneticPr fontId="44"/>
  </si>
  <si>
    <t>g</t>
    <phoneticPr fontId="44"/>
  </si>
  <si>
    <t>（夜勤）16:00～翌9:00勤務</t>
    <rPh sb="1" eb="3">
      <t>ヤキン</t>
    </rPh>
    <rPh sb="10" eb="11">
      <t>ヨク</t>
    </rPh>
    <rPh sb="15" eb="17">
      <t>キンム</t>
    </rPh>
    <phoneticPr fontId="44"/>
  </si>
  <si>
    <t>（夜勤）16:00～翌9:00勤務</t>
    <phoneticPr fontId="44"/>
  </si>
  <si>
    <t>j</t>
    <phoneticPr fontId="44"/>
  </si>
  <si>
    <t>k</t>
    <phoneticPr fontId="44"/>
  </si>
  <si>
    <t>l</t>
    <phoneticPr fontId="44"/>
  </si>
  <si>
    <t>m</t>
    <phoneticPr fontId="44"/>
  </si>
  <si>
    <t>n</t>
    <phoneticPr fontId="44"/>
  </si>
  <si>
    <t>o</t>
    <phoneticPr fontId="44"/>
  </si>
  <si>
    <t>p</t>
    <phoneticPr fontId="44"/>
  </si>
  <si>
    <t>q</t>
    <phoneticPr fontId="44"/>
  </si>
  <si>
    <t>r</t>
    <phoneticPr fontId="44"/>
  </si>
  <si>
    <t>s</t>
    <phoneticPr fontId="44"/>
  </si>
  <si>
    <t>t</t>
    <phoneticPr fontId="44"/>
  </si>
  <si>
    <t>u</t>
    <phoneticPr fontId="44"/>
  </si>
  <si>
    <t>v</t>
    <phoneticPr fontId="44"/>
  </si>
  <si>
    <t>w</t>
    <phoneticPr fontId="44"/>
  </si>
  <si>
    <t>x</t>
    <phoneticPr fontId="44"/>
  </si>
  <si>
    <t>y</t>
    <phoneticPr fontId="44"/>
  </si>
  <si>
    <t>z</t>
    <phoneticPr fontId="44"/>
  </si>
  <si>
    <t>aa</t>
    <phoneticPr fontId="44"/>
  </si>
  <si>
    <t>ab</t>
    <phoneticPr fontId="44"/>
  </si>
  <si>
    <t>ac</t>
    <phoneticPr fontId="44"/>
  </si>
  <si>
    <t>ad</t>
    <phoneticPr fontId="44"/>
  </si>
  <si>
    <t>ae</t>
    <phoneticPr fontId="44"/>
  </si>
  <si>
    <t>af</t>
    <phoneticPr fontId="44"/>
  </si>
  <si>
    <t>ag</t>
    <phoneticPr fontId="44"/>
  </si>
  <si>
    <t>1日に2回勤務する場合</t>
    <rPh sb="1" eb="2">
      <t>ニチ</t>
    </rPh>
    <rPh sb="4" eb="5">
      <t>カイ</t>
    </rPh>
    <rPh sb="5" eb="7">
      <t>キンム</t>
    </rPh>
    <rPh sb="9" eb="11">
      <t>バアイ</t>
    </rPh>
    <phoneticPr fontId="44"/>
  </si>
  <si>
    <t>ah</t>
    <phoneticPr fontId="44"/>
  </si>
  <si>
    <t>1日に2回勤務する場合</t>
    <phoneticPr fontId="44"/>
  </si>
  <si>
    <t>ai</t>
    <phoneticPr fontId="44"/>
  </si>
  <si>
    <t>・職種ごとの勤務時間を「○：○○～○：○○」と表記することが困難な場合は、No18～33を活用し、勤務時間数のみを入力してください。</t>
    <rPh sb="45" eb="47">
      <t>カツヨウ</t>
    </rPh>
    <phoneticPr fontId="44"/>
  </si>
  <si>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44"/>
  </si>
  <si>
    <t>・シフト記号が足りない場合は、適宜、行を追加してください。</t>
    <rPh sb="4" eb="6">
      <t>キゴウ</t>
    </rPh>
    <rPh sb="7" eb="8">
      <t>タ</t>
    </rPh>
    <rPh sb="11" eb="13">
      <t>バアイ</t>
    </rPh>
    <rPh sb="15" eb="17">
      <t>テキギ</t>
    </rPh>
    <rPh sb="18" eb="19">
      <t>ギョウ</t>
    </rPh>
    <rPh sb="20" eb="22">
      <t>ツイカ</t>
    </rPh>
    <phoneticPr fontId="44"/>
  </si>
  <si>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4"/>
  </si>
  <si>
    <t>(5) 
職種</t>
    <phoneticPr fontId="5"/>
  </si>
  <si>
    <t>(6)
勤務
形態</t>
    <phoneticPr fontId="5"/>
  </si>
  <si>
    <t>(7) 資格</t>
    <rPh sb="4" eb="6">
      <t>シカク</t>
    </rPh>
    <phoneticPr fontId="44"/>
  </si>
  <si>
    <t>(8) 氏　名</t>
    <phoneticPr fontId="5"/>
  </si>
  <si>
    <t>(9)</t>
    <phoneticPr fontId="44"/>
  </si>
  <si>
    <r>
      <t xml:space="preserve">(11)
</t>
    </r>
    <r>
      <rPr>
        <sz val="11"/>
        <rFont val="HGSｺﾞｼｯｸM"/>
        <family val="3"/>
        <charset val="128"/>
      </rPr>
      <t>週平均
勤務時間数</t>
    </r>
    <rPh sb="6" eb="8">
      <t>ヘイキン</t>
    </rPh>
    <rPh sb="9" eb="11">
      <t>キンム</t>
    </rPh>
    <rPh sb="11" eb="13">
      <t>ジカン</t>
    </rPh>
    <rPh sb="13" eb="14">
      <t>スウ</t>
    </rPh>
    <phoneticPr fontId="5"/>
  </si>
  <si>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5"/>
  </si>
  <si>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44"/>
  </si>
  <si>
    <t>≪提出不要≫</t>
    <rPh sb="1" eb="3">
      <t>テイシュツ</t>
    </rPh>
    <rPh sb="3" eb="5">
      <t>フヨウ</t>
    </rPh>
    <phoneticPr fontId="44"/>
  </si>
  <si>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5"/>
  </si>
  <si>
    <t>・・・直接入力する必要がある箇所です。</t>
    <rPh sb="3" eb="5">
      <t>チョクセツ</t>
    </rPh>
    <rPh sb="5" eb="7">
      <t>ニュウリョク</t>
    </rPh>
    <rPh sb="9" eb="11">
      <t>ヒツヨウ</t>
    </rPh>
    <rPh sb="14" eb="16">
      <t>カショ</t>
    </rPh>
    <phoneticPr fontId="44"/>
  </si>
  <si>
    <t>下記の記入方法に従って、入力してください。</t>
    <phoneticPr fontId="44"/>
  </si>
  <si>
    <t>・・・プルダウンから選択して入力する必要がある箇所です。</t>
    <rPh sb="10" eb="12">
      <t>センタク</t>
    </rPh>
    <rPh sb="14" eb="16">
      <t>ニュウリョク</t>
    </rPh>
    <rPh sb="18" eb="20">
      <t>ヒツヨウ</t>
    </rPh>
    <rPh sb="23" eb="25">
      <t>カショ</t>
    </rPh>
    <phoneticPr fontId="44"/>
  </si>
  <si>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</si>
  <si>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4"/>
  </si>
  <si>
    <t>　(1) 「４週」・「暦月」のいずれかを選択してください。</t>
    <rPh sb="7" eb="8">
      <t>シュウ</t>
    </rPh>
    <rPh sb="11" eb="12">
      <t>レキ</t>
    </rPh>
    <rPh sb="12" eb="13">
      <t>ツキ</t>
    </rPh>
    <rPh sb="20" eb="22">
      <t>センタク</t>
    </rPh>
    <phoneticPr fontId="44"/>
  </si>
  <si>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4"/>
  </si>
  <si>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4"/>
  </si>
  <si>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44"/>
  </si>
  <si>
    <t>　　  新規又は再開の場合は、推定数を入力してください。</t>
    <phoneticPr fontId="44"/>
  </si>
  <si>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44"/>
  </si>
  <si>
    <t xml:space="preserve"> 　　 記入の順序は、職種ごとにまとめてください。</t>
    <rPh sb="4" eb="6">
      <t>キニュウ</t>
    </rPh>
    <rPh sb="7" eb="9">
      <t>ジュンジョ</t>
    </rPh>
    <rPh sb="11" eb="13">
      <t>ショクシュ</t>
    </rPh>
    <phoneticPr fontId="44"/>
  </si>
  <si>
    <t>職種名</t>
    <rPh sb="0" eb="2">
      <t>ショクシュ</t>
    </rPh>
    <rPh sb="2" eb="3">
      <t>メイ</t>
    </rPh>
    <phoneticPr fontId="44"/>
  </si>
  <si>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5"/>
  </si>
  <si>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4"/>
  </si>
  <si>
    <t>非常勤で兼務</t>
    <rPh sb="0" eb="1">
      <t>ヒ</t>
    </rPh>
    <rPh sb="1" eb="3">
      <t>ジョウキン</t>
    </rPh>
    <rPh sb="4" eb="6">
      <t>ケンム</t>
    </rPh>
    <phoneticPr fontId="44"/>
  </si>
  <si>
    <t>（注）常勤・非常勤の区分について</t>
    <rPh sb="1" eb="2">
      <t>チュウ</t>
    </rPh>
    <rPh sb="3" eb="5">
      <t>ジョウキン</t>
    </rPh>
    <rPh sb="6" eb="9">
      <t>ヒジョウキン</t>
    </rPh>
    <rPh sb="10" eb="12">
      <t>クブン</t>
    </rPh>
    <phoneticPr fontId="44"/>
  </si>
  <si>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4"/>
  </si>
  <si>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4"/>
  </si>
  <si>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4"/>
  </si>
  <si>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44"/>
  </si>
  <si>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44"/>
  </si>
  <si>
    <t>　(8) 従業者の氏名を記入してください。</t>
    <rPh sb="5" eb="8">
      <t>ジュウギョウシャ</t>
    </rPh>
    <rPh sb="9" eb="11">
      <t>シメイ</t>
    </rPh>
    <rPh sb="12" eb="14">
      <t>キニュウ</t>
    </rPh>
    <phoneticPr fontId="44"/>
  </si>
  <si>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44"/>
  </si>
  <si>
    <t>　　  ※ 指定基準の確認に際しては、４週分の入力で差し支えありません。</t>
  </si>
  <si>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4"/>
  </si>
  <si>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4"/>
  </si>
  <si>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4"/>
  </si>
  <si>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4"/>
  </si>
  <si>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4"/>
  </si>
  <si>
    <t>　　　 その他、特記事項欄としてもご活用ください。</t>
    <rPh sb="6" eb="7">
      <t>タ</t>
    </rPh>
    <rPh sb="8" eb="10">
      <t>トッキ</t>
    </rPh>
    <rPh sb="10" eb="12">
      <t>ジコウ</t>
    </rPh>
    <rPh sb="12" eb="13">
      <t>ラン</t>
    </rPh>
    <rPh sb="18" eb="20">
      <t>カツヨウ</t>
    </rPh>
    <phoneticPr fontId="44"/>
  </si>
  <si>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44"/>
  </si>
  <si>
    <t>　　　　○ 常勤換算方法とは、非常勤の従業者について「事業所の従業者の勤務延時間数を当該事業所において常勤の従業者が勤務すべき時間数で除することにより、</t>
    <phoneticPr fontId="44"/>
  </si>
  <si>
    <t>　　　　　常勤の従業者の員数に換算する方法」であるため、常勤の従業者については常勤換算方法によらず、実人数で計算する。</t>
    <phoneticPr fontId="44"/>
  </si>
  <si>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44"/>
  </si>
  <si>
    <t>　　　　　手入力すること。</t>
    <phoneticPr fontId="44"/>
  </si>
  <si>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44"/>
  </si>
  <si>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44"/>
  </si>
  <si>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44"/>
  </si>
  <si>
    <t>１．サービス種別</t>
    <rPh sb="6" eb="8">
      <t>シュベツ</t>
    </rPh>
    <phoneticPr fontId="44"/>
  </si>
  <si>
    <t>サービス種別</t>
    <rPh sb="4" eb="6">
      <t>シュベツ</t>
    </rPh>
    <phoneticPr fontId="4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</si>
  <si>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44"/>
  </si>
  <si>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44"/>
  </si>
  <si>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4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</si>
  <si>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4"/>
  </si>
  <si>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44"/>
  </si>
  <si>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44"/>
  </si>
  <si>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44"/>
  </si>
  <si>
    <t>ー</t>
    <phoneticPr fontId="44"/>
  </si>
  <si>
    <t>２．職種名・資格名称</t>
    <rPh sb="2" eb="4">
      <t>ショクシュ</t>
    </rPh>
    <rPh sb="4" eb="5">
      <t>メイ</t>
    </rPh>
    <rPh sb="6" eb="8">
      <t>シカク</t>
    </rPh>
    <rPh sb="8" eb="10">
      <t>メイショウ</t>
    </rPh>
    <phoneticPr fontId="44"/>
  </si>
  <si>
    <t>資格</t>
    <rPh sb="0" eb="2">
      <t>シカク</t>
    </rPh>
    <phoneticPr fontId="44"/>
  </si>
  <si>
    <t>理学療法士</t>
    <rPh sb="0" eb="2">
      <t>リガク</t>
    </rPh>
    <rPh sb="2" eb="5">
      <t>リョウホウシ</t>
    </rPh>
    <phoneticPr fontId="44"/>
  </si>
  <si>
    <t>准看護師</t>
    <rPh sb="0" eb="4">
      <t>ジュンカンゴシ</t>
    </rPh>
    <phoneticPr fontId="44"/>
  </si>
  <si>
    <t>作業療法士</t>
    <rPh sb="0" eb="2">
      <t>サギョウ</t>
    </rPh>
    <rPh sb="2" eb="5">
      <t>リョウホウシ</t>
    </rPh>
    <phoneticPr fontId="44"/>
  </si>
  <si>
    <t>言語聴覚士</t>
    <rPh sb="0" eb="2">
      <t>ゲンゴ</t>
    </rPh>
    <rPh sb="2" eb="5">
      <t>チョウカクシ</t>
    </rPh>
    <phoneticPr fontId="44"/>
  </si>
  <si>
    <t>柔道整復師</t>
    <rPh sb="0" eb="2">
      <t>ジュウドウ</t>
    </rPh>
    <rPh sb="2" eb="5">
      <t>セイフクシ</t>
    </rPh>
    <phoneticPr fontId="44"/>
  </si>
  <si>
    <t>あん摩マッサージ指圧師</t>
    <rPh sb="2" eb="3">
      <t>マ</t>
    </rPh>
    <rPh sb="8" eb="11">
      <t>シアツシ</t>
    </rPh>
    <phoneticPr fontId="44"/>
  </si>
  <si>
    <t>はり師</t>
    <rPh sb="2" eb="3">
      <t>シ</t>
    </rPh>
    <phoneticPr fontId="44"/>
  </si>
  <si>
    <t>きゅう師</t>
    <rPh sb="3" eb="4">
      <t>シ</t>
    </rPh>
    <phoneticPr fontId="44"/>
  </si>
  <si>
    <t>【自治体の皆様へ】</t>
    <rPh sb="1" eb="4">
      <t>ジチタイ</t>
    </rPh>
    <rPh sb="5" eb="7">
      <t>ミナサマ</t>
    </rPh>
    <phoneticPr fontId="44"/>
  </si>
  <si>
    <t>※ INDIRECT関数使用のため、以下のとおりセルに「名前の定義」をしています。</t>
    <rPh sb="10" eb="12">
      <t>カンスウ</t>
    </rPh>
    <rPh sb="12" eb="14">
      <t>シヨウ</t>
    </rPh>
    <rPh sb="18" eb="20">
      <t>イカ</t>
    </rPh>
    <rPh sb="28" eb="30">
      <t>ナマエ</t>
    </rPh>
    <rPh sb="31" eb="33">
      <t>テイギ</t>
    </rPh>
    <phoneticPr fontId="44"/>
  </si>
  <si>
    <t>　21行目・・・「職種」</t>
    <rPh sb="3" eb="5">
      <t>ギョウメ</t>
    </rPh>
    <rPh sb="9" eb="11">
      <t>ショクシュ</t>
    </rPh>
    <phoneticPr fontId="44"/>
  </si>
  <si>
    <t>　C列・・・「管理者」</t>
    <rPh sb="2" eb="3">
      <t>レツ</t>
    </rPh>
    <rPh sb="7" eb="10">
      <t>カンリシャ</t>
    </rPh>
    <phoneticPr fontId="44"/>
  </si>
  <si>
    <t>　D列・・・「生活相談員」</t>
    <rPh sb="2" eb="3">
      <t>レツ</t>
    </rPh>
    <rPh sb="7" eb="9">
      <t>セイカツ</t>
    </rPh>
    <rPh sb="9" eb="12">
      <t>ソウダンイン</t>
    </rPh>
    <phoneticPr fontId="44"/>
  </si>
  <si>
    <t>　E列・・・「看護職員」</t>
    <rPh sb="2" eb="3">
      <t>レツ</t>
    </rPh>
    <rPh sb="7" eb="9">
      <t>カンゴ</t>
    </rPh>
    <rPh sb="9" eb="11">
      <t>ショクイン</t>
    </rPh>
    <phoneticPr fontId="44"/>
  </si>
  <si>
    <t>　F列・・・「介護職員」</t>
    <rPh sb="2" eb="3">
      <t>レツ</t>
    </rPh>
    <rPh sb="7" eb="9">
      <t>カイゴ</t>
    </rPh>
    <rPh sb="9" eb="11">
      <t>ショクイン</t>
    </rPh>
    <phoneticPr fontId="44"/>
  </si>
  <si>
    <t>　G列・・・「機能訓練指導員」</t>
    <rPh sb="2" eb="3">
      <t>レツ</t>
    </rPh>
    <rPh sb="7" eb="9">
      <t>キノウ</t>
    </rPh>
    <rPh sb="9" eb="11">
      <t>クンレン</t>
    </rPh>
    <rPh sb="11" eb="14">
      <t>シドウイン</t>
    </rPh>
    <phoneticPr fontId="44"/>
  </si>
  <si>
    <t>　H列・・・「計画作成担当者」</t>
    <rPh sb="2" eb="3">
      <t>レツ</t>
    </rPh>
    <rPh sb="7" eb="9">
      <t>ケイカク</t>
    </rPh>
    <rPh sb="9" eb="11">
      <t>サクセイ</t>
    </rPh>
    <rPh sb="11" eb="14">
      <t>タントウシャ</t>
    </rPh>
    <phoneticPr fontId="44"/>
  </si>
  <si>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4"/>
  </si>
  <si>
    <t>　行が足りない場合は、適宜追加してください。</t>
    <rPh sb="1" eb="2">
      <t>ギョウ</t>
    </rPh>
    <rPh sb="3" eb="4">
      <t>タ</t>
    </rPh>
    <rPh sb="7" eb="9">
      <t>バアイ</t>
    </rPh>
    <rPh sb="11" eb="13">
      <t>テキギ</t>
    </rPh>
    <rPh sb="13" eb="15">
      <t>ツイカ</t>
    </rPh>
    <phoneticPr fontId="44"/>
  </si>
  <si>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4"/>
  </si>
  <si>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4"/>
  </si>
  <si>
    <t>　・「数式」タブ　⇒　「名前の定義」を選択</t>
    <rPh sb="3" eb="5">
      <t>スウシキ</t>
    </rPh>
    <rPh sb="12" eb="14">
      <t>ナマエ</t>
    </rPh>
    <rPh sb="15" eb="17">
      <t>テイギ</t>
    </rPh>
    <rPh sb="19" eb="21">
      <t>センタク</t>
    </rPh>
    <phoneticPr fontId="44"/>
  </si>
  <si>
    <t>　・「名前」に職種名を入力</t>
    <rPh sb="3" eb="5">
      <t>ナマエ</t>
    </rPh>
    <rPh sb="7" eb="9">
      <t>ショクシュ</t>
    </rPh>
    <rPh sb="9" eb="10">
      <t>メイ</t>
    </rPh>
    <rPh sb="11" eb="13">
      <t>ニュウリョク</t>
    </rPh>
    <phoneticPr fontId="44"/>
  </si>
  <si>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4"/>
  </si>
  <si>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4"/>
  </si>
  <si>
    <t>基準
第175条第9項
予防基準
第231条第9項</t>
    <phoneticPr fontId="3"/>
  </si>
  <si>
    <t>事業所の概要、重要事項（※）について記した文書を交付し、入居申込者又はその家族に対し説明を行い、入居及び指定特定施設入居者生活介護の提供に関する契約を文書により締結していますか。
※　
○運営規程の概要
○勤務体制
○介護居室、一時介護室、浴室、食堂及び機能訓
  練室の概要（具体的な広さ）
○要介護状態区分に応じて事業者が提供する標準
  的な介護サービスの内容
○利用料の額及びその改定の方法
○事故発生時の対応</t>
    <rPh sb="0" eb="3">
      <t>ジギョウショ</t>
    </rPh>
    <rPh sb="4" eb="6">
      <t>ガイヨウ</t>
    </rPh>
    <rPh sb="7" eb="9">
      <t>ジュウヨウ</t>
    </rPh>
    <rPh sb="9" eb="11">
      <t>ジコウ</t>
    </rPh>
    <rPh sb="18" eb="19">
      <t>シル</t>
    </rPh>
    <rPh sb="21" eb="23">
      <t>ブンショ</t>
    </rPh>
    <rPh sb="24" eb="26">
      <t>コウフ</t>
    </rPh>
    <rPh sb="28" eb="30">
      <t>ニュウキョ</t>
    </rPh>
    <rPh sb="33" eb="34">
      <t>マタ</t>
    </rPh>
    <rPh sb="37" eb="39">
      <t>カゾク</t>
    </rPh>
    <rPh sb="40" eb="41">
      <t>タイ</t>
    </rPh>
    <rPh sb="42" eb="44">
      <t>セツメイ</t>
    </rPh>
    <rPh sb="45" eb="46">
      <t>オコナ</t>
    </rPh>
    <rPh sb="110" eb="112">
      <t>カイゴ</t>
    </rPh>
    <rPh sb="112" eb="114">
      <t>キョシツ</t>
    </rPh>
    <rPh sb="115" eb="117">
      <t>イチジ</t>
    </rPh>
    <rPh sb="117" eb="119">
      <t>カイゴ</t>
    </rPh>
    <rPh sb="119" eb="120">
      <t>シツ</t>
    </rPh>
    <rPh sb="121" eb="123">
      <t>ヨクシツ</t>
    </rPh>
    <rPh sb="124" eb="126">
      <t>ショクドウ</t>
    </rPh>
    <rPh sb="126" eb="127">
      <t>オヨ</t>
    </rPh>
    <rPh sb="128" eb="130">
      <t>キノウ</t>
    </rPh>
    <rPh sb="135" eb="136">
      <t>シツ</t>
    </rPh>
    <rPh sb="137" eb="139">
      <t>ガイヨウ</t>
    </rPh>
    <rPh sb="140" eb="143">
      <t>グタイテキ</t>
    </rPh>
    <rPh sb="144" eb="145">
      <t>ヒロ</t>
    </rPh>
    <rPh sb="149" eb="150">
      <t>ヨウ</t>
    </rPh>
    <rPh sb="150" eb="152">
      <t>カイゴ</t>
    </rPh>
    <rPh sb="152" eb="154">
      <t>ジョウタイ</t>
    </rPh>
    <rPh sb="154" eb="156">
      <t>クブン</t>
    </rPh>
    <rPh sb="157" eb="158">
      <t>オウ</t>
    </rPh>
    <rPh sb="160" eb="163">
      <t>ジギョウシャ</t>
    </rPh>
    <rPh sb="164" eb="166">
      <t>テイキョウ</t>
    </rPh>
    <rPh sb="175" eb="177">
      <t>カイゴ</t>
    </rPh>
    <rPh sb="182" eb="184">
      <t>ナイヨウ</t>
    </rPh>
    <rPh sb="186" eb="188">
      <t>リヨウ</t>
    </rPh>
    <rPh sb="188" eb="189">
      <t>リョウ</t>
    </rPh>
    <rPh sb="190" eb="191">
      <t>ガク</t>
    </rPh>
    <rPh sb="191" eb="192">
      <t>オヨ</t>
    </rPh>
    <rPh sb="195" eb="197">
      <t>カイテイ</t>
    </rPh>
    <rPh sb="198" eb="200">
      <t>ホウホウ</t>
    </rPh>
    <phoneticPr fontId="5"/>
  </si>
  <si>
    <t>基準第184条第4項</t>
    <rPh sb="7" eb="8">
      <t>ダイ</t>
    </rPh>
    <rPh sb="9" eb="10">
      <t>コウ</t>
    </rPh>
    <phoneticPr fontId="5"/>
  </si>
  <si>
    <t>基準第184条第6項</t>
    <rPh sb="7" eb="8">
      <t>ダイ</t>
    </rPh>
    <rPh sb="9" eb="10">
      <t>コウ</t>
    </rPh>
    <phoneticPr fontId="5"/>
  </si>
  <si>
    <t>基準第184条第5項</t>
    <rPh sb="7" eb="8">
      <t>ダイ</t>
    </rPh>
    <rPh sb="9" eb="10">
      <t>コウ</t>
    </rPh>
    <phoneticPr fontId="5"/>
  </si>
  <si>
    <t>基準
第188条
解釈通知３(10)
予防基準
第251条</t>
    <rPh sb="0" eb="2">
      <t>キジュン</t>
    </rPh>
    <rPh sb="3" eb="4">
      <t>ダイ</t>
    </rPh>
    <rPh sb="7" eb="8">
      <t>ジョウ</t>
    </rPh>
    <rPh sb="9" eb="11">
      <t>カイシャク</t>
    </rPh>
    <rPh sb="11" eb="13">
      <t>ツウチ</t>
    </rPh>
    <rPh sb="19" eb="21">
      <t>ヨボウ</t>
    </rPh>
    <rPh sb="21" eb="23">
      <t>キジュン</t>
    </rPh>
    <rPh sb="24" eb="25">
      <t>ダイ</t>
    </rPh>
    <rPh sb="28" eb="29">
      <t>ジョウ</t>
    </rPh>
    <phoneticPr fontId="5"/>
  </si>
  <si>
    <t>緊急時等の対応</t>
    <rPh sb="0" eb="4">
      <t>キンキュウジトウ</t>
    </rPh>
    <rPh sb="5" eb="7">
      <t>タイオウ</t>
    </rPh>
    <phoneticPr fontId="3"/>
  </si>
  <si>
    <t>基準第189条
予防基準第240条
解釈通知3(11)</t>
    <rPh sb="0" eb="2">
      <t>キジュン</t>
    </rPh>
    <rPh sb="2" eb="3">
      <t>ダイ</t>
    </rPh>
    <rPh sb="6" eb="7">
      <t>ジョウ</t>
    </rPh>
    <rPh sb="8" eb="13">
      <t>ヨボウキジュンダイ</t>
    </rPh>
    <rPh sb="16" eb="17">
      <t>ジョウ</t>
    </rPh>
    <rPh sb="19" eb="21">
      <t>カイシャク</t>
    </rPh>
    <rPh sb="21" eb="23">
      <t>ツウチ</t>
    </rPh>
    <phoneticPr fontId="5"/>
  </si>
  <si>
    <t>解釈通知
３(12)⑦</t>
    <rPh sb="0" eb="2">
      <t>カイシャク</t>
    </rPh>
    <rPh sb="2" eb="4">
      <t>ツウチ</t>
    </rPh>
    <phoneticPr fontId="3"/>
  </si>
  <si>
    <t>解釈通知
３(13)②</t>
    <rPh sb="0" eb="2">
      <t>カイシャク</t>
    </rPh>
    <rPh sb="2" eb="4">
      <t>ツウチ</t>
    </rPh>
    <phoneticPr fontId="3"/>
  </si>
  <si>
    <t>解釈通知
３(13)③④</t>
    <rPh sb="0" eb="2">
      <t>カイシャク</t>
    </rPh>
    <rPh sb="2" eb="4">
      <t>ツウチ</t>
    </rPh>
    <phoneticPr fontId="3"/>
  </si>
  <si>
    <t>解釈通知
３(14)②ハ</t>
    <rPh sb="0" eb="2">
      <t>カイシャク</t>
    </rPh>
    <rPh sb="2" eb="4">
      <t>ツウチ</t>
    </rPh>
    <phoneticPr fontId="3"/>
  </si>
  <si>
    <t>・水質検査記録
・循環式浴槽清掃点検表</t>
    <phoneticPr fontId="3"/>
  </si>
  <si>
    <t>解釈通知
3(14)①</t>
    <rPh sb="0" eb="4">
      <t>カイシャクツウチ</t>
    </rPh>
    <phoneticPr fontId="5"/>
  </si>
  <si>
    <t>解釈通知
3(14)①</t>
    <phoneticPr fontId="3"/>
  </si>
  <si>
    <t>基準第191条の2第1項
予防基準第243条第1項</t>
    <rPh sb="0" eb="2">
      <t>キジュン</t>
    </rPh>
    <rPh sb="2" eb="3">
      <t>ダイ</t>
    </rPh>
    <rPh sb="6" eb="7">
      <t>ジョウ</t>
    </rPh>
    <rPh sb="9" eb="10">
      <t>ダイ</t>
    </rPh>
    <rPh sb="11" eb="12">
      <t>コウ</t>
    </rPh>
    <rPh sb="13" eb="15">
      <t>ヨボウ</t>
    </rPh>
    <rPh sb="15" eb="17">
      <t>キジュン</t>
    </rPh>
    <rPh sb="17" eb="18">
      <t>ダイ</t>
    </rPh>
    <rPh sb="21" eb="22">
      <t>ジョウ</t>
    </rPh>
    <rPh sb="22" eb="23">
      <t>ダイ</t>
    </rPh>
    <rPh sb="24" eb="25">
      <t>コウ</t>
    </rPh>
    <phoneticPr fontId="5"/>
  </si>
  <si>
    <t>解釈通知
３(17)①</t>
    <rPh sb="0" eb="2">
      <t>カイシャク</t>
    </rPh>
    <rPh sb="2" eb="4">
      <t>ツウチ</t>
    </rPh>
    <phoneticPr fontId="3"/>
  </si>
  <si>
    <t>解釈通知
３(17)②</t>
    <rPh sb="0" eb="2">
      <t>カイシャク</t>
    </rPh>
    <rPh sb="2" eb="4">
      <t>ツウチ</t>
    </rPh>
    <phoneticPr fontId="3"/>
  </si>
  <si>
    <t>解釈通知
３(17)③</t>
    <rPh sb="0" eb="2">
      <t>カイシャク</t>
    </rPh>
    <rPh sb="2" eb="4">
      <t>ツウチ</t>
    </rPh>
    <phoneticPr fontId="3"/>
  </si>
  <si>
    <t>解釈通知
３(17)④</t>
    <phoneticPr fontId="3"/>
  </si>
  <si>
    <t xml:space="preserve">・従業者名簿
・備品台帳
・特定施設入居者生活介護計画
・サービス提供の記録
・主治の医師の意見書
・訪問看護報告書
･身体的拘束にかかる記録
・市町村への通知に係る記録
・苦情対応結果記録
・事故発生報告書
・事故対応記録
</t>
    <rPh sb="1" eb="4">
      <t>ジュウギョウシャ</t>
    </rPh>
    <rPh sb="4" eb="6">
      <t>メイボ</t>
    </rPh>
    <rPh sb="8" eb="10">
      <t>ビヒン</t>
    </rPh>
    <rPh sb="10" eb="12">
      <t>ダイチョウ</t>
    </rPh>
    <rPh sb="25" eb="27">
      <t>ケイカク</t>
    </rPh>
    <rPh sb="33" eb="35">
      <t>テイキョウ</t>
    </rPh>
    <rPh sb="36" eb="38">
      <t>キロク</t>
    </rPh>
    <rPh sb="40" eb="42">
      <t>シュジ</t>
    </rPh>
    <rPh sb="43" eb="45">
      <t>イシ</t>
    </rPh>
    <rPh sb="46" eb="49">
      <t>イケンショ</t>
    </rPh>
    <rPh sb="51" eb="53">
      <t>ホウモン</t>
    </rPh>
    <rPh sb="53" eb="55">
      <t>カンゴ</t>
    </rPh>
    <rPh sb="55" eb="58">
      <t>ホウコクショ</t>
    </rPh>
    <rPh sb="73" eb="76">
      <t>シチョウソン</t>
    </rPh>
    <rPh sb="78" eb="80">
      <t>ツウチ</t>
    </rPh>
    <rPh sb="81" eb="82">
      <t>カカ</t>
    </rPh>
    <rPh sb="83" eb="85">
      <t>キロク</t>
    </rPh>
    <rPh sb="87" eb="89">
      <t>クジョウ</t>
    </rPh>
    <rPh sb="89" eb="91">
      <t>タイオウ</t>
    </rPh>
    <rPh sb="91" eb="93">
      <t>ケッカ</t>
    </rPh>
    <rPh sb="93" eb="95">
      <t>キロク</t>
    </rPh>
    <rPh sb="97" eb="99">
      <t>ジコ</t>
    </rPh>
    <rPh sb="99" eb="101">
      <t>ハッセイ</t>
    </rPh>
    <rPh sb="101" eb="104">
      <t>ホウコクショ</t>
    </rPh>
    <rPh sb="106" eb="108">
      <t>ジコ</t>
    </rPh>
    <rPh sb="108" eb="110">
      <t>タイオウ</t>
    </rPh>
    <rPh sb="110" eb="112">
      <t>キロク</t>
    </rPh>
    <phoneticPr fontId="5"/>
  </si>
  <si>
    <t>条例第234条</t>
    <rPh sb="0" eb="2">
      <t>ジョウレイ</t>
    </rPh>
    <rPh sb="2" eb="3">
      <t>ダイ</t>
    </rPh>
    <rPh sb="6" eb="7">
      <t>ジョウ</t>
    </rPh>
    <phoneticPr fontId="5"/>
  </si>
  <si>
    <r>
      <t xml:space="preserve">利用者に対するサービスの提供に関する次に掲げる記録を整備し、その完結の日から５年間保存していますか。
①特定施設サービス計画
②提供した具体的なサービス内容等の記録
③業務の全部又は一部を委託により他の事業者に行わせる場合の当該事業者の業務の実施状況について定期的に確認した結果等の記録
</t>
    </r>
    <r>
      <rPr>
        <u/>
        <sz val="9"/>
        <rFont val="ＭＳ ゴシック"/>
        <family val="3"/>
        <charset val="128"/>
      </rPr>
      <t>④身体的拘束等の態様及び時間、その際の利用者の心身の状況並びに緊急やむを得ない理由の記録</t>
    </r>
    <r>
      <rPr>
        <sz val="9"/>
        <rFont val="ＭＳ ゴシック"/>
        <family val="3"/>
        <charset val="128"/>
      </rPr>
      <t xml:space="preserve">
⑤利用者に関する市町村への通知に係る記録
⑥苦情の内容の記録
⑦事故の状況及び事故に際して採った処置についての記録</t>
    </r>
    <rPh sb="191" eb="194">
      <t>リヨウシャ</t>
    </rPh>
    <rPh sb="195" eb="196">
      <t>カン</t>
    </rPh>
    <phoneticPr fontId="5"/>
  </si>
  <si>
    <t>感染症や非常災害の発生時において、利用者に対する指定通所介護の提供を継続的に実施するための、及び非常時の体制で早期の業務再開を図るための計画（以下「業務継続計画」という。）を策定し、当該業務継続計画に従い必要な措置を講じていない場合に、その翌月（基準を満たさない事実が生じた日が月の初日である場合は当該月）から基準に満たない状況が解消されるに至った月まで、当該事業所の利用者全員について、所定単位数から減算していますか。</t>
    <rPh sb="0" eb="3">
      <t>カンセンショウ</t>
    </rPh>
    <rPh sb="4" eb="8">
      <t>ヒジョウサイガイ</t>
    </rPh>
    <rPh sb="9" eb="12">
      <t>ハッセイジ</t>
    </rPh>
    <rPh sb="17" eb="20">
      <t>リヨウシャ</t>
    </rPh>
    <rPh sb="21" eb="22">
      <t>タイ</t>
    </rPh>
    <rPh sb="24" eb="30">
      <t>シテイツウショカイゴ</t>
    </rPh>
    <rPh sb="31" eb="33">
      <t>テイキョウ</t>
    </rPh>
    <rPh sb="34" eb="37">
      <t>ケイゾクテキ</t>
    </rPh>
    <rPh sb="38" eb="40">
      <t>ジッシ</t>
    </rPh>
    <rPh sb="46" eb="47">
      <t>オヨ</t>
    </rPh>
    <rPh sb="48" eb="51">
      <t>ヒジョウジ</t>
    </rPh>
    <rPh sb="52" eb="54">
      <t>タイセイ</t>
    </rPh>
    <rPh sb="55" eb="57">
      <t>ソウキ</t>
    </rPh>
    <rPh sb="58" eb="62">
      <t>ギョウムサイカイ</t>
    </rPh>
    <rPh sb="63" eb="64">
      <t>ハカ</t>
    </rPh>
    <rPh sb="68" eb="70">
      <t>ケイカク</t>
    </rPh>
    <rPh sb="71" eb="73">
      <t>イカ</t>
    </rPh>
    <rPh sb="74" eb="80">
      <t>ギョウムケイゾクケイカク</t>
    </rPh>
    <rPh sb="87" eb="89">
      <t>サクテイ</t>
    </rPh>
    <rPh sb="91" eb="93">
      <t>トウガイ</t>
    </rPh>
    <rPh sb="93" eb="95">
      <t>ギョウム</t>
    </rPh>
    <rPh sb="95" eb="99">
      <t>ケイゾクケイカク</t>
    </rPh>
    <rPh sb="100" eb="101">
      <t>シタガ</t>
    </rPh>
    <rPh sb="102" eb="104">
      <t>ヒツヨウ</t>
    </rPh>
    <rPh sb="105" eb="107">
      <t>ソチ</t>
    </rPh>
    <rPh sb="108" eb="109">
      <t>コウ</t>
    </rPh>
    <phoneticPr fontId="3"/>
  </si>
  <si>
    <t>a　業務の効率化及び質の向上又は職員の負担の軽減に資する機械（以下、「介護機器」という。）を複数種類使用していること。
b　介護機器の使用に当たり、介護職員、看護職員、介護支援専門員その他の職種の者が共同して、アセスメント及び入居者の身体の状況等の評価を行い、職員の配置の状況等の見直しを行っていること。
C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を行い、当該事項の実施を定期的に確認すること。
ⅰ　入居者の安全及びケアの質の確保
ⅱ　職員の負担の軽減及び勤務状況への配慮
ⅲ　介護機器の定期的な点検
ⅳ　介護機器を安全かつ有効に活用するための職員研修</t>
    <rPh sb="210" eb="213">
      <t>リヨウシャ</t>
    </rPh>
    <rPh sb="214" eb="216">
      <t>アンゼン</t>
    </rPh>
    <rPh sb="216" eb="217">
      <t>ナラ</t>
    </rPh>
    <rPh sb="219" eb="221">
      <t>カイゴ</t>
    </rPh>
    <rPh sb="226" eb="227">
      <t>シツ</t>
    </rPh>
    <rPh sb="228" eb="230">
      <t>カクホ</t>
    </rPh>
    <rPh sb="230" eb="231">
      <t>オヨ</t>
    </rPh>
    <rPh sb="232" eb="234">
      <t>ショクイン</t>
    </rPh>
    <rPh sb="235" eb="237">
      <t>フタン</t>
    </rPh>
    <rPh sb="237" eb="239">
      <t>ケイゲン</t>
    </rPh>
    <rPh sb="240" eb="241">
      <t>シ</t>
    </rPh>
    <rPh sb="243" eb="245">
      <t>ホウサク</t>
    </rPh>
    <rPh sb="246" eb="248">
      <t>ケントウ</t>
    </rPh>
    <rPh sb="333" eb="336">
      <t>ニュウキョシャ</t>
    </rPh>
    <rPh sb="337" eb="339">
      <t>アンゼン</t>
    </rPh>
    <rPh sb="339" eb="340">
      <t>オヨ</t>
    </rPh>
    <rPh sb="344" eb="345">
      <t>シツ</t>
    </rPh>
    <rPh sb="346" eb="348">
      <t>カクホ</t>
    </rPh>
    <rPh sb="351" eb="353">
      <t>ショクイン</t>
    </rPh>
    <rPh sb="354" eb="356">
      <t>フタン</t>
    </rPh>
    <rPh sb="357" eb="359">
      <t>ケイゲン</t>
    </rPh>
    <rPh sb="359" eb="360">
      <t>オヨ</t>
    </rPh>
    <rPh sb="361" eb="363">
      <t>キンム</t>
    </rPh>
    <rPh sb="363" eb="365">
      <t>ジョウキョウ</t>
    </rPh>
    <rPh sb="367" eb="369">
      <t>ハイリョ</t>
    </rPh>
    <rPh sb="372" eb="374">
      <t>カイゴ</t>
    </rPh>
    <rPh sb="374" eb="376">
      <t>キキ</t>
    </rPh>
    <rPh sb="377" eb="380">
      <t>テイキテキ</t>
    </rPh>
    <rPh sb="381" eb="383">
      <t>テンケン</t>
    </rPh>
    <rPh sb="386" eb="388">
      <t>カイゴ</t>
    </rPh>
    <rPh sb="388" eb="390">
      <t>キキ</t>
    </rPh>
    <rPh sb="391" eb="393">
      <t>アンゼン</t>
    </rPh>
    <rPh sb="395" eb="397">
      <t>ユウコウ</t>
    </rPh>
    <rPh sb="398" eb="400">
      <t>カツヨウ</t>
    </rPh>
    <rPh sb="405" eb="407">
      <t>ショクイン</t>
    </rPh>
    <rPh sb="407" eb="409">
      <t>ケンシュウ</t>
    </rPh>
    <phoneticPr fontId="3"/>
  </si>
  <si>
    <t>a　業務の効率化及び質の向上又は職員の負担の軽減に資する機械（以下、「介護機器」という。）を複数種類使用していること。
b　介護機器の使用に当たり、介護職員、看護職員、介護支援専門員その他の職種の者が共同して、アセスメント及び入居者の身体の状況等の評価を行い、職員の配置の状況等の見直しを行っていること。
C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え必要な検討を行い、当該事項の実施を定期的に確認すること。
ⅰ　入居者の安全及びケアの質の確保
ⅱ　職員の負担の軽減及び勤務状況への配慮
ⅲ　介護機器の定期的な点検
ⅳ　介護機器を安全かつ有効に活用するための職員研修</t>
    <rPh sb="333" eb="336">
      <t>ニュウキョシャ</t>
    </rPh>
    <rPh sb="337" eb="339">
      <t>アンゼン</t>
    </rPh>
    <rPh sb="339" eb="340">
      <t>オヨ</t>
    </rPh>
    <rPh sb="344" eb="345">
      <t>シツ</t>
    </rPh>
    <rPh sb="346" eb="348">
      <t>カクホ</t>
    </rPh>
    <rPh sb="351" eb="353">
      <t>ショクイン</t>
    </rPh>
    <rPh sb="354" eb="356">
      <t>フタン</t>
    </rPh>
    <rPh sb="357" eb="359">
      <t>ケイゲン</t>
    </rPh>
    <rPh sb="359" eb="360">
      <t>オヨ</t>
    </rPh>
    <rPh sb="361" eb="363">
      <t>キンム</t>
    </rPh>
    <rPh sb="363" eb="365">
      <t>ジョウキョウ</t>
    </rPh>
    <rPh sb="367" eb="369">
      <t>ハイリョ</t>
    </rPh>
    <rPh sb="372" eb="374">
      <t>カイゴ</t>
    </rPh>
    <rPh sb="374" eb="376">
      <t>キキ</t>
    </rPh>
    <rPh sb="377" eb="380">
      <t>テイキテキ</t>
    </rPh>
    <rPh sb="381" eb="383">
      <t>テンケン</t>
    </rPh>
    <rPh sb="386" eb="388">
      <t>カイゴ</t>
    </rPh>
    <rPh sb="388" eb="390">
      <t>キキ</t>
    </rPh>
    <rPh sb="391" eb="393">
      <t>アンゼン</t>
    </rPh>
    <rPh sb="395" eb="397">
      <t>ユウコウ</t>
    </rPh>
    <rPh sb="398" eb="400">
      <t>カツヨウ</t>
    </rPh>
    <rPh sb="405" eb="407">
      <t>ショクイン</t>
    </rPh>
    <rPh sb="407" eb="409">
      <t>ケンシュウ</t>
    </rPh>
    <phoneticPr fontId="3"/>
  </si>
  <si>
    <t xml:space="preserve">施設基準に適合するものとして市長に届け出た施設において、利用者に対して、サービス提供を行った場合に、1日につき次に掲げる単位数を加算していますか。
（１）夜間看護体制加算（Ⅰ）　18単位
（２）夜間看護体制加算（Ⅱ）　 9単位
　注）外部サービス利用型を除く
</t>
    <rPh sb="0" eb="2">
      <t>シセツ</t>
    </rPh>
    <rPh sb="2" eb="4">
      <t>キジュン</t>
    </rPh>
    <rPh sb="5" eb="7">
      <t>テキゴウ</t>
    </rPh>
    <rPh sb="14" eb="16">
      <t>シチョウ</t>
    </rPh>
    <rPh sb="17" eb="18">
      <t>トド</t>
    </rPh>
    <rPh sb="19" eb="20">
      <t>デ</t>
    </rPh>
    <rPh sb="21" eb="23">
      <t>シセツ</t>
    </rPh>
    <rPh sb="28" eb="30">
      <t>リヨウ</t>
    </rPh>
    <rPh sb="30" eb="31">
      <t>シャ</t>
    </rPh>
    <rPh sb="32" eb="33">
      <t>タイ</t>
    </rPh>
    <rPh sb="40" eb="42">
      <t>テイキョウ</t>
    </rPh>
    <rPh sb="43" eb="44">
      <t>オコナ</t>
    </rPh>
    <rPh sb="46" eb="48">
      <t>バアイ</t>
    </rPh>
    <rPh sb="51" eb="52">
      <t>ニチ</t>
    </rPh>
    <rPh sb="55" eb="56">
      <t>ツギ</t>
    </rPh>
    <rPh sb="57" eb="58">
      <t>カカ</t>
    </rPh>
    <rPh sb="60" eb="63">
      <t>タンイスウ</t>
    </rPh>
    <rPh sb="64" eb="66">
      <t>カサン</t>
    </rPh>
    <rPh sb="92" eb="94">
      <t>タンイ</t>
    </rPh>
    <rPh sb="112" eb="114">
      <t>タンイ</t>
    </rPh>
    <rPh sb="129" eb="130">
      <t>ノゾ</t>
    </rPh>
    <phoneticPr fontId="5"/>
  </si>
  <si>
    <r>
      <t xml:space="preserve">(1)利用者の安全並びに介護サービスの質の確保及び職員の負担軽減に資する方策を検討するための委員会において、次に掲げる事項について必要な検討を行い、及び当該事項の実施を定期的に確認していますか。
　①業務の効率化及び質の向上又は職員の負担の軽減に資する機器（以下「介護機器」という。）を活用する場合における利用者の安全及びケアの質の確保
</t>
    </r>
    <r>
      <rPr>
        <sz val="9"/>
        <rFont val="ＭＳ ゴシック"/>
        <family val="3"/>
        <charset val="128"/>
      </rPr>
      <t>　</t>
    </r>
    <r>
      <rPr>
        <u/>
        <sz val="9"/>
        <rFont val="ＭＳ ゴシック"/>
        <family val="3"/>
        <charset val="128"/>
      </rPr>
      <t xml:space="preserve">②職員の負担の軽減及び勤務状況への配慮
</t>
    </r>
    <r>
      <rPr>
        <sz val="9"/>
        <rFont val="ＭＳ ゴシック"/>
        <family val="3"/>
        <charset val="128"/>
      </rPr>
      <t>　</t>
    </r>
    <r>
      <rPr>
        <u/>
        <sz val="9"/>
        <rFont val="ＭＳ ゴシック"/>
        <family val="3"/>
        <charset val="128"/>
      </rPr>
      <t xml:space="preserve">③介護機器の定期的な点検
</t>
    </r>
    <r>
      <rPr>
        <sz val="9"/>
        <rFont val="ＭＳ ゴシック"/>
        <family val="3"/>
        <charset val="128"/>
      </rPr>
      <t>　</t>
    </r>
    <r>
      <rPr>
        <u/>
        <sz val="9"/>
        <rFont val="ＭＳ ゴシック"/>
        <family val="3"/>
        <charset val="128"/>
      </rPr>
      <t>④業務の効率化及び質の向上並びに職員の負担軽減を図るための職員研修</t>
    </r>
    <phoneticPr fontId="3"/>
  </si>
  <si>
    <t>サービス提供体制強化加算（Ⅰ）
※いずれにも適合すること</t>
    <rPh sb="4" eb="6">
      <t>テイキョウ</t>
    </rPh>
    <rPh sb="6" eb="8">
      <t>タイセイ</t>
    </rPh>
    <rPh sb="8" eb="10">
      <t>キョウカ</t>
    </rPh>
    <rPh sb="10" eb="12">
      <t>カサン</t>
    </rPh>
    <rPh sb="23" eb="25">
      <t>テキゴウ</t>
    </rPh>
    <phoneticPr fontId="5"/>
  </si>
  <si>
    <t>　②事業所の看護・介護職員の総数のうち、常勤職員の占める割合が100分の50以上であること。</t>
    <rPh sb="6" eb="8">
      <t>カンゴ</t>
    </rPh>
    <rPh sb="20" eb="22">
      <t>ジョウキン</t>
    </rPh>
    <rPh sb="22" eb="24">
      <t>ショクイン</t>
    </rPh>
    <phoneticPr fontId="3"/>
  </si>
  <si>
    <t>口腔衛生管理体制加算
※いずれにも適合すること</t>
    <rPh sb="0" eb="2">
      <t>コウクウ</t>
    </rPh>
    <rPh sb="2" eb="4">
      <t>エイセイ</t>
    </rPh>
    <rPh sb="4" eb="6">
      <t>カンリ</t>
    </rPh>
    <rPh sb="6" eb="8">
      <t>タイセイ</t>
    </rPh>
    <rPh sb="8" eb="10">
      <t>カサン</t>
    </rPh>
    <rPh sb="18" eb="20">
      <t>テキゴウ</t>
    </rPh>
    <phoneticPr fontId="5"/>
  </si>
  <si>
    <t>算定基準
別表10注1
平12厚告27</t>
    <rPh sb="0" eb="4">
      <t>サンテイキジュン</t>
    </rPh>
    <rPh sb="5" eb="7">
      <t>ベッピョウ</t>
    </rPh>
    <rPh sb="9" eb="10">
      <t>チュウ</t>
    </rPh>
    <rPh sb="12" eb="13">
      <t>ヘイ</t>
    </rPh>
    <rPh sb="15" eb="16">
      <t>コウ</t>
    </rPh>
    <rPh sb="16" eb="17">
      <t>コク</t>
    </rPh>
    <phoneticPr fontId="5"/>
  </si>
  <si>
    <t>指導実施日</t>
    <rPh sb="0" eb="5">
      <t>シドウジッシビ</t>
    </rPh>
    <phoneticPr fontId="5"/>
  </si>
  <si>
    <t>基準第104条
第2項第3号</t>
    <phoneticPr fontId="3"/>
  </si>
  <si>
    <t>(2)社会福祉士及び介護福祉士法施行規則第1条各号に掲げる行為（※１）を必要とする者及び次のいずれかに該当する状態（※２）の者の占める割合が入居者の100分の15以上であり、かつ、常勤の看護師を１名以上配置し、看護に係る責任者を定めていること。</t>
    <rPh sb="42" eb="43">
      <t>オヨ</t>
    </rPh>
    <rPh sb="44" eb="45">
      <t>ツギ</t>
    </rPh>
    <rPh sb="51" eb="53">
      <t>ガイトウ</t>
    </rPh>
    <rPh sb="55" eb="57">
      <t>ジョウタイ</t>
    </rPh>
    <rPh sb="62" eb="63">
      <t>モノ</t>
    </rPh>
    <rPh sb="70" eb="73">
      <t>ニュウキョシャ</t>
    </rPh>
    <rPh sb="90" eb="92">
      <t>ジョウキン</t>
    </rPh>
    <rPh sb="93" eb="96">
      <t>カンゴシ</t>
    </rPh>
    <rPh sb="98" eb="103">
      <t>メイイジョウハイチ</t>
    </rPh>
    <rPh sb="105" eb="107">
      <t>カンゴ</t>
    </rPh>
    <rPh sb="108" eb="109">
      <t>カカ</t>
    </rPh>
    <rPh sb="110" eb="113">
      <t>セキニンシャ</t>
    </rPh>
    <rPh sb="114" eb="115">
      <t>サダ</t>
    </rPh>
    <phoneticPr fontId="3"/>
  </si>
  <si>
    <t>サービス提供体制強化加算（Ⅲ）
※いずれにも適合すること</t>
    <phoneticPr fontId="5"/>
  </si>
  <si>
    <t>指導監査係</t>
    <rPh sb="0" eb="5">
      <t>シドウカンサカカリ</t>
    </rPh>
    <phoneticPr fontId="5"/>
  </si>
  <si>
    <t>つくば市福祉部福祉政策課</t>
    <rPh sb="4" eb="6">
      <t>フクシ</t>
    </rPh>
    <rPh sb="7" eb="12">
      <t>フクシセイサクカ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</si>
</sst>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
    <numFmt numFmtId="179" formatCode="#,##0.0&quot;人&quot;"/>
    <numFmt numFmtId="180" formatCode="#,##0&quot;人&quot;"/>
  </numFmts>
  <fonts count="65">
    <font>
      <sz val="11"/>
      <color theme="1"/>
      <name val="ＭＳ 明朝"/>
      <family val="2"/>
      <charset val="128"/>
    </font>
    <font>
      <sz val="11"/>
      <color theme="1"/>
      <name val="游ゴシック"/>
      <family val="2"/>
      <charset val="128"/>
      <scheme val="minor"/>
    </font>
    <font>
      <sz val="11"/>
      <color theme="1"/>
      <name val="游ゴシック"/>
      <family val="2"/>
      <charset val="128"/>
      <scheme val="minor"/>
    </font>
    <font>
      <sz val="6"/>
      <name val="ＭＳ 明朝"/>
      <family val="2"/>
      <charset val="128"/>
    </font>
    <font>
      <sz val="11"/>
      <color indexed="8"/>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10"/>
      <name val="ＭＳ ゴシック"/>
      <family val="3"/>
      <charset val="128"/>
    </font>
    <font>
      <sz val="10"/>
      <name val="ＭＳ Ｐゴシック"/>
      <family val="3"/>
      <charset val="128"/>
    </font>
    <font>
      <sz val="8"/>
      <name val="ＭＳ ゴシック"/>
      <family val="3"/>
      <charset val="128"/>
    </font>
    <font>
      <sz val="11"/>
      <name val="ＭＳ Ｐゴシック"/>
      <family val="3"/>
      <charset val="128"/>
    </font>
    <font>
      <sz val="9"/>
      <name val="ＭＳ Ｐゴシック"/>
      <family val="3"/>
      <charset val="128"/>
    </font>
    <font>
      <b/>
      <sz val="14"/>
      <name val="MS UI Gothic"/>
      <family val="3"/>
      <charset val="128"/>
    </font>
    <font>
      <sz val="9"/>
      <name val="MS UI Gothic"/>
      <family val="3"/>
      <charset val="128"/>
    </font>
    <font>
      <sz val="14"/>
      <name val="ＭＳ Ｐゴシック"/>
      <family val="3"/>
      <charset val="128"/>
    </font>
    <font>
      <sz val="6"/>
      <name val="ＭＳ ゴシック"/>
      <family val="3"/>
      <charset val="128"/>
    </font>
    <font>
      <sz val="11"/>
      <name val="ＭＳ 明朝"/>
      <family val="2"/>
      <charset val="128"/>
    </font>
    <font>
      <b/>
      <sz val="11"/>
      <color indexed="9"/>
      <name val="ＭＳ Ｐゴシック"/>
      <family val="3"/>
      <charset val="128"/>
    </font>
    <font>
      <sz val="9"/>
      <name val="ＭＳ明朝"/>
      <family val="3"/>
      <charset val="128"/>
    </font>
    <font>
      <sz val="11"/>
      <name val="ＭＳ ゴシック"/>
      <family val="3"/>
      <charset val="128"/>
    </font>
    <font>
      <u/>
      <sz val="9"/>
      <name val="ＭＳ ゴシック"/>
      <family val="3"/>
      <charset val="128"/>
    </font>
    <font>
      <sz val="11"/>
      <color theme="1"/>
      <name val="ＭＳ 明朝"/>
      <family val="2"/>
      <charset val="128"/>
    </font>
    <font>
      <b/>
      <u/>
      <sz val="10"/>
      <name val="ＭＳ ゴシック"/>
      <family val="3"/>
      <charset val="128"/>
    </font>
    <font>
      <sz val="9"/>
      <name val="ＭＳ 明朝"/>
      <family val="2"/>
      <charset val="128"/>
    </font>
    <font>
      <u/>
      <sz val="9"/>
      <name val="ＭＳ Ｐゴシック"/>
      <family val="3"/>
      <charset val="128"/>
    </font>
    <font>
      <u/>
      <sz val="14"/>
      <name val="ＭＳ ゴシック"/>
      <family val="3"/>
      <charset val="128"/>
    </font>
    <font>
      <b/>
      <sz val="11"/>
      <color theme="1"/>
      <name val="ＭＳ Ｐゴシック"/>
      <family val="3"/>
      <charset val="128"/>
    </font>
    <font>
      <b/>
      <sz val="10"/>
      <color theme="1"/>
      <name val="ＭＳ Ｐゴシック"/>
      <family val="3"/>
      <charset val="128"/>
    </font>
    <font>
      <b/>
      <sz val="12"/>
      <color theme="1"/>
      <name val="ＭＳ Ｐゴシック"/>
      <family val="3"/>
      <charset val="128"/>
    </font>
    <font>
      <b/>
      <sz val="14"/>
      <color theme="1"/>
      <name val="ＭＳ Ｐゴシック"/>
      <family val="3"/>
      <charset val="128"/>
    </font>
    <font>
      <sz val="11"/>
      <color theme="1"/>
      <name val="游ゴシック"/>
      <family val="3"/>
      <charset val="128"/>
      <scheme val="minor"/>
    </font>
    <font>
      <sz val="11"/>
      <color theme="1"/>
      <name val="ＭＳ ゴシック"/>
      <family val="3"/>
      <charset val="128"/>
    </font>
    <font>
      <u/>
      <sz val="11"/>
      <color theme="10"/>
      <name val="ＭＳ Ｐゴシック"/>
      <family val="3"/>
      <charset val="128"/>
    </font>
    <font>
      <sz val="16"/>
      <color theme="1"/>
      <name val="ＭＳ ゴシック"/>
      <family val="3"/>
      <charset val="128"/>
    </font>
    <font>
      <sz val="12"/>
      <color theme="1"/>
      <name val="ＭＳ 明朝"/>
      <family val="1"/>
      <charset val="128"/>
    </font>
    <font>
      <sz val="12"/>
      <color theme="1"/>
      <name val="Century"/>
      <family val="1"/>
    </font>
    <font>
      <sz val="6"/>
      <name val="游ゴシック"/>
      <family val="3"/>
      <charset val="128"/>
      <scheme val="minor"/>
    </font>
    <font>
      <sz val="7"/>
      <color theme="1"/>
      <name val="Times New Roman"/>
      <family val="1"/>
    </font>
    <font>
      <u/>
      <sz val="12"/>
      <color theme="1"/>
      <name val="ＭＳ 明朝"/>
      <family val="1"/>
      <charset val="128"/>
    </font>
    <font>
      <sz val="14"/>
      <color theme="1"/>
      <name val="ＭＳ Ｐゴシック"/>
      <family val="3"/>
      <charset val="128"/>
    </font>
    <font>
      <strike/>
      <sz val="9"/>
      <color rgb="FFFF0000"/>
      <name val="ＭＳ ゴシック"/>
      <family val="3"/>
      <charset val="128"/>
    </font>
    <font>
      <sz val="16"/>
      <name val="HGSｺﾞｼｯｸM"/>
      <family val="3"/>
      <charset val="128"/>
    </font>
    <font>
      <b/>
      <sz val="16"/>
      <name val="HGSｺﾞｼｯｸM"/>
      <family val="3"/>
      <charset val="128"/>
    </font>
    <font>
      <sz val="6"/>
      <name val="游ゴシック"/>
      <family val="2"/>
      <charset val="128"/>
      <scheme val="minor"/>
    </font>
    <font>
      <sz val="14"/>
      <name val="HGSｺﾞｼｯｸM"/>
      <family val="3"/>
      <charset val="128"/>
    </font>
    <font>
      <sz val="12"/>
      <name val="HGSｺﾞｼｯｸM"/>
      <family val="3"/>
      <charset val="128"/>
    </font>
    <font>
      <sz val="11"/>
      <name val="HGSｺﾞｼｯｸM"/>
      <family val="3"/>
      <charset val="128"/>
    </font>
    <font>
      <b/>
      <sz val="16"/>
      <name val="ＭＳ Ｐゴシック"/>
      <family val="3"/>
      <charset val="128"/>
    </font>
    <font>
      <sz val="10"/>
      <name val="HGSｺﾞｼｯｸM"/>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scheme val="minor"/>
    </font>
    <font>
      <sz val="11"/>
      <color rgb="FF000000"/>
      <name val="Calibri"/>
      <family val="2"/>
    </font>
    <font>
      <sz val="12"/>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9"/>
      <color theme="1"/>
      <name val="ＭＳ ゴシック"/>
      <family val="3"/>
      <charset val="128"/>
    </font>
  </fonts>
  <fills count="10">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CCCC"/>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s>
  <borders count="197">
    <border>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double">
        <color indexed="64"/>
      </left>
      <right/>
      <top/>
      <bottom/>
      <diagonal/>
    </border>
    <border>
      <left/>
      <right style="thin">
        <color indexed="64"/>
      </right>
      <top/>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double">
        <color indexed="64"/>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double">
        <color indexed="64"/>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diagonal/>
    </border>
    <border>
      <left style="double">
        <color indexed="64"/>
      </left>
      <right/>
      <top style="thin">
        <color indexed="64"/>
      </top>
      <bottom style="double">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hair">
        <color indexed="64"/>
      </top>
      <bottom style="thin">
        <color indexed="64"/>
      </bottom>
      <diagonal/>
    </border>
    <border>
      <left/>
      <right style="double">
        <color indexed="64"/>
      </right>
      <top style="hair">
        <color indexed="64"/>
      </top>
      <bottom style="hair">
        <color indexed="64"/>
      </bottom>
      <diagonal/>
    </border>
    <border>
      <left/>
      <right style="double">
        <color indexed="64"/>
      </right>
      <top style="double">
        <color indexed="64"/>
      </top>
      <bottom style="double">
        <color indexed="64"/>
      </bottom>
      <diagonal/>
    </border>
    <border>
      <left style="thin">
        <color indexed="64"/>
      </left>
      <right style="double">
        <color indexed="64"/>
      </right>
      <top style="hair">
        <color indexed="64"/>
      </top>
      <bottom style="hair">
        <color indexed="64"/>
      </bottom>
      <diagonal/>
    </border>
    <border>
      <left/>
      <right/>
      <top/>
      <bottom style="double">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top style="double">
        <color indexed="64"/>
      </top>
      <bottom style="hair">
        <color indexed="64"/>
      </bottom>
      <diagonal/>
    </border>
    <border>
      <left style="thin">
        <color indexed="64"/>
      </left>
      <right style="double">
        <color indexed="64"/>
      </right>
      <top/>
      <bottom style="hair">
        <color indexed="64"/>
      </bottom>
      <diagonal/>
    </border>
    <border>
      <left style="thin">
        <color indexed="64"/>
      </left>
      <right style="double">
        <color indexed="64"/>
      </right>
      <top style="thin">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bottom style="double">
        <color indexed="64"/>
      </bottom>
      <diagonal/>
    </border>
    <border>
      <left style="double">
        <color indexed="64"/>
      </left>
      <right style="double">
        <color indexed="64"/>
      </right>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style="double">
        <color indexed="64"/>
      </left>
      <right style="double">
        <color indexed="64"/>
      </right>
      <top/>
      <bottom style="thin">
        <color indexed="64"/>
      </bottom>
      <diagonal/>
    </border>
    <border>
      <left style="double">
        <color indexed="64"/>
      </left>
      <right/>
      <top style="hair">
        <color indexed="64"/>
      </top>
      <bottom style="thin">
        <color indexed="64"/>
      </bottom>
      <diagonal/>
    </border>
    <border>
      <left style="thin">
        <color indexed="64"/>
      </left>
      <right style="double">
        <color indexed="64"/>
      </right>
      <top style="double">
        <color indexed="64"/>
      </top>
      <bottom style="thin">
        <color indexed="64"/>
      </bottom>
      <diagonal/>
    </border>
    <border>
      <left/>
      <right/>
      <top style="thin">
        <color indexed="64"/>
      </top>
      <bottom style="double">
        <color indexed="64"/>
      </bottom>
      <diagonal/>
    </border>
    <border>
      <left style="double">
        <color indexed="64"/>
      </left>
      <right style="thin">
        <color indexed="64"/>
      </right>
      <top style="thin">
        <color indexed="64"/>
      </top>
      <bottom style="hair">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hair">
        <color indexed="64"/>
      </bottom>
      <diagonal/>
    </border>
    <border>
      <left/>
      <right style="double">
        <color indexed="64"/>
      </right>
      <top style="hair">
        <color indexed="64"/>
      </top>
      <bottom style="thin">
        <color indexed="64"/>
      </bottom>
      <diagonal/>
    </border>
    <border>
      <left/>
      <right style="double">
        <color indexed="64"/>
      </right>
      <top/>
      <bottom style="double">
        <color indexed="64"/>
      </bottom>
      <diagonal/>
    </border>
    <border>
      <left style="thin">
        <color indexed="64"/>
      </left>
      <right style="double">
        <color indexed="64"/>
      </right>
      <top style="hair">
        <color indexed="64"/>
      </top>
      <bottom/>
      <diagonal/>
    </border>
    <border>
      <left/>
      <right style="double">
        <color indexed="64"/>
      </right>
      <top style="double">
        <color indexed="64"/>
      </top>
      <bottom style="hair">
        <color indexed="64"/>
      </bottom>
      <diagonal/>
    </border>
    <border>
      <left style="double">
        <color indexed="64"/>
      </left>
      <right/>
      <top style="thin">
        <color indexed="64"/>
      </top>
      <bottom/>
      <diagonal/>
    </border>
    <border>
      <left style="thin">
        <color indexed="64"/>
      </left>
      <right style="thin">
        <color indexed="64"/>
      </right>
      <top style="thin">
        <color indexed="64"/>
      </top>
      <bottom style="dotted">
        <color indexed="64"/>
      </bottom>
      <diagonal/>
    </border>
    <border>
      <left/>
      <right style="double">
        <color indexed="64"/>
      </right>
      <top/>
      <bottom/>
      <diagonal/>
    </border>
    <border>
      <left/>
      <right style="double">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s>
  <cellStyleXfs count="12">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22" fillId="0" borderId="0">
      <alignment vertical="center"/>
    </xf>
    <xf numFmtId="0" fontId="11" fillId="0" borderId="0"/>
    <xf numFmtId="0" fontId="31" fillId="0" borderId="0">
      <alignment vertical="center"/>
    </xf>
    <xf numFmtId="0" fontId="33" fillId="0" borderId="0" applyNumberFormat="0" applyFill="0" applyBorder="0" applyAlignment="0" applyProtection="0">
      <alignment vertical="top"/>
      <protection locked="0"/>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248">
    <xf numFmtId="0" fontId="0" fillId="0" borderId="0" xfId="0">
      <alignment vertical="center"/>
    </xf>
    <xf numFmtId="0" fontId="6" fillId="0" borderId="0" xfId="0" applyFont="1">
      <alignment vertical="center"/>
    </xf>
    <xf numFmtId="0" fontId="6" fillId="0" borderId="0" xfId="0" applyFont="1" applyFill="1">
      <alignment vertical="center"/>
    </xf>
    <xf numFmtId="0" fontId="6" fillId="0" borderId="11" xfId="0" applyFont="1" applyFill="1" applyBorder="1" applyAlignment="1">
      <alignment horizontal="left" vertical="center"/>
    </xf>
    <xf numFmtId="0" fontId="6" fillId="0" borderId="11"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1" xfId="2" applyFont="1" applyFill="1" applyBorder="1" applyAlignment="1">
      <alignment vertical="center" wrapText="1"/>
    </xf>
    <xf numFmtId="0" fontId="6" fillId="0" borderId="21" xfId="2" applyFont="1" applyFill="1" applyBorder="1" applyAlignment="1">
      <alignment horizontal="center" vertical="center"/>
    </xf>
    <xf numFmtId="0" fontId="6" fillId="0" borderId="0" xfId="2" applyFont="1" applyFill="1">
      <alignment vertical="center"/>
    </xf>
    <xf numFmtId="0" fontId="6" fillId="0" borderId="33" xfId="0" applyFont="1" applyFill="1" applyBorder="1" applyAlignment="1">
      <alignment vertical="center" wrapText="1"/>
    </xf>
    <xf numFmtId="0" fontId="6" fillId="0" borderId="22"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6" xfId="0" applyFont="1" applyFill="1" applyBorder="1" applyAlignment="1">
      <alignment vertical="center" wrapText="1"/>
    </xf>
    <xf numFmtId="0" fontId="6" fillId="0" borderId="23" xfId="0" applyFont="1" applyFill="1" applyBorder="1" applyAlignment="1">
      <alignment horizontal="justify" vertical="center" wrapText="1"/>
    </xf>
    <xf numFmtId="0" fontId="6" fillId="0" borderId="29"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32" xfId="0" applyFont="1" applyFill="1" applyBorder="1" applyAlignment="1">
      <alignment vertical="center" wrapText="1"/>
    </xf>
    <xf numFmtId="0" fontId="6" fillId="0" borderId="29" xfId="0" applyFont="1" applyFill="1" applyBorder="1" applyAlignment="1">
      <alignment vertical="center" wrapText="1"/>
    </xf>
    <xf numFmtId="0" fontId="6" fillId="0" borderId="11" xfId="2" applyFont="1" applyFill="1" applyBorder="1" applyAlignment="1">
      <alignment vertical="center" wrapText="1"/>
    </xf>
    <xf numFmtId="0" fontId="6" fillId="0" borderId="25" xfId="2" applyFont="1" applyFill="1" applyBorder="1" applyAlignment="1">
      <alignment vertical="center" wrapText="1"/>
    </xf>
    <xf numFmtId="0" fontId="6" fillId="0" borderId="2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4" fillId="0" borderId="0" xfId="0" applyFont="1">
      <alignment vertical="center"/>
    </xf>
    <xf numFmtId="0" fontId="6" fillId="0" borderId="0" xfId="1" applyFont="1" applyBorder="1" applyAlignment="1" applyProtection="1">
      <alignment horizontal="distributed" vertical="center" justifyLastLine="1"/>
    </xf>
    <xf numFmtId="0" fontId="7" fillId="0" borderId="0" xfId="1" applyFont="1" applyBorder="1" applyAlignment="1" applyProtection="1">
      <alignment horizontal="left" vertical="center"/>
    </xf>
    <xf numFmtId="0" fontId="11" fillId="0" borderId="0" xfId="1" applyFont="1" applyBorder="1" applyProtection="1">
      <alignment vertical="center"/>
    </xf>
    <xf numFmtId="0" fontId="12" fillId="0" borderId="0" xfId="1" applyFont="1" applyBorder="1" applyAlignment="1" applyProtection="1">
      <alignment horizontal="center" vertical="center"/>
    </xf>
    <xf numFmtId="0" fontId="15" fillId="0" borderId="0" xfId="1" applyFont="1" applyAlignment="1" applyProtection="1">
      <alignment horizontal="center" vertical="center" wrapText="1"/>
    </xf>
    <xf numFmtId="0" fontId="15" fillId="0" borderId="0" xfId="1" applyFont="1" applyAlignment="1" applyProtection="1">
      <alignment horizontal="center" vertical="center"/>
    </xf>
    <xf numFmtId="0" fontId="12" fillId="0" borderId="0" xfId="1" applyFont="1" applyAlignment="1" applyProtection="1">
      <alignment horizontal="center" vertical="center"/>
    </xf>
    <xf numFmtId="0" fontId="11" fillId="0" borderId="0" xfId="1" applyFont="1" applyProtection="1">
      <alignment vertical="center"/>
    </xf>
    <xf numFmtId="0" fontId="16" fillId="3" borderId="11" xfId="0" applyFont="1" applyFill="1" applyBorder="1" applyAlignment="1">
      <alignment horizontal="center" vertical="center"/>
    </xf>
    <xf numFmtId="0" fontId="6" fillId="0" borderId="19" xfId="0" applyFont="1" applyFill="1" applyBorder="1" applyAlignment="1">
      <alignment horizontal="left" vertical="center"/>
    </xf>
    <xf numFmtId="0" fontId="14" fillId="3" borderId="11" xfId="0" applyFont="1" applyFill="1" applyBorder="1" applyAlignment="1">
      <alignment horizontal="center" vertical="center"/>
    </xf>
    <xf numFmtId="0" fontId="14" fillId="0" borderId="11" xfId="0" applyFont="1" applyFill="1" applyBorder="1" applyAlignment="1">
      <alignment vertical="center"/>
    </xf>
    <xf numFmtId="0" fontId="14" fillId="0" borderId="11" xfId="0" applyFont="1" applyFill="1" applyBorder="1" applyAlignment="1">
      <alignment horizontal="left" vertical="center" shrinkToFit="1"/>
    </xf>
    <xf numFmtId="0" fontId="14" fillId="0" borderId="11" xfId="0" applyFont="1" applyFill="1" applyBorder="1" applyAlignment="1">
      <alignment horizontal="center" vertical="center"/>
    </xf>
    <xf numFmtId="0" fontId="14" fillId="0" borderId="11" xfId="0" applyFont="1" applyBorder="1">
      <alignment vertical="center"/>
    </xf>
    <xf numFmtId="0" fontId="14" fillId="0" borderId="11" xfId="0" applyFont="1" applyFill="1" applyBorder="1" applyAlignment="1">
      <alignment vertical="center" wrapText="1"/>
    </xf>
    <xf numFmtId="0" fontId="6" fillId="0" borderId="15" xfId="0" applyFont="1" applyFill="1" applyBorder="1">
      <alignment vertical="center"/>
    </xf>
    <xf numFmtId="0" fontId="6" fillId="0" borderId="25" xfId="0" applyFont="1" applyBorder="1" applyAlignment="1">
      <alignment horizontal="left" vertical="center" wrapText="1"/>
    </xf>
    <xf numFmtId="0" fontId="6" fillId="0" borderId="21" xfId="0" applyFont="1" applyBorder="1" applyAlignment="1">
      <alignment horizontal="left" vertical="center" wrapText="1"/>
    </xf>
    <xf numFmtId="0" fontId="6" fillId="0" borderId="20" xfId="0" applyFont="1" applyFill="1" applyBorder="1">
      <alignment vertical="center"/>
    </xf>
    <xf numFmtId="0" fontId="6" fillId="0" borderId="21" xfId="0" applyFont="1" applyFill="1" applyBorder="1">
      <alignment vertical="center"/>
    </xf>
    <xf numFmtId="0" fontId="6" fillId="0" borderId="30" xfId="0" applyFont="1" applyFill="1" applyBorder="1" applyAlignment="1">
      <alignment vertical="center" wrapText="1"/>
    </xf>
    <xf numFmtId="0" fontId="6" fillId="0" borderId="25" xfId="0" applyFont="1" applyFill="1" applyBorder="1">
      <alignment vertical="center"/>
    </xf>
    <xf numFmtId="0" fontId="6" fillId="0" borderId="19" xfId="0" applyFont="1" applyFill="1" applyBorder="1">
      <alignment vertical="center"/>
    </xf>
    <xf numFmtId="0" fontId="6" fillId="0" borderId="29" xfId="0" applyFont="1" applyFill="1" applyBorder="1">
      <alignment vertical="center"/>
    </xf>
    <xf numFmtId="0" fontId="6" fillId="0" borderId="19" xfId="0" applyFont="1" applyFill="1" applyBorder="1" applyAlignment="1">
      <alignment horizontal="center" vertical="center"/>
    </xf>
    <xf numFmtId="0" fontId="6" fillId="0" borderId="11" xfId="0" applyFont="1" applyFill="1" applyBorder="1">
      <alignment vertical="center"/>
    </xf>
    <xf numFmtId="0" fontId="6" fillId="3" borderId="4" xfId="0" applyFont="1" applyFill="1" applyBorder="1" applyAlignment="1">
      <alignment horizontal="center" vertical="center"/>
    </xf>
    <xf numFmtId="0" fontId="17" fillId="0" borderId="0" xfId="0" applyFont="1">
      <alignment vertical="center"/>
    </xf>
    <xf numFmtId="0" fontId="6" fillId="0" borderId="21" xfId="2" applyFont="1" applyFill="1" applyBorder="1">
      <alignment vertical="center"/>
    </xf>
    <xf numFmtId="0" fontId="6" fillId="0" borderId="29" xfId="2" applyFont="1" applyFill="1" applyBorder="1" applyAlignment="1">
      <alignment horizontal="center" vertical="center"/>
    </xf>
    <xf numFmtId="0" fontId="6" fillId="0" borderId="19" xfId="0" applyFont="1" applyFill="1" applyBorder="1" applyAlignment="1">
      <alignment horizontal="center" vertical="center" wrapText="1"/>
    </xf>
    <xf numFmtId="49" fontId="6" fillId="4" borderId="0" xfId="0" applyNumberFormat="1" applyFont="1" applyFill="1" applyBorder="1" applyAlignment="1">
      <alignment vertical="center" wrapText="1"/>
    </xf>
    <xf numFmtId="0" fontId="6" fillId="0" borderId="25" xfId="0" applyFont="1" applyBorder="1" applyAlignment="1">
      <alignment horizontal="center" vertical="center" wrapText="1"/>
    </xf>
    <xf numFmtId="0" fontId="19" fillId="0" borderId="0" xfId="0" applyFont="1" applyAlignment="1">
      <alignment vertical="center" wrapText="1"/>
    </xf>
    <xf numFmtId="0" fontId="6" fillId="0" borderId="2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1" xfId="0" applyFont="1" applyFill="1" applyBorder="1" applyAlignment="1">
      <alignment horizontal="center" vertical="center" wrapText="1"/>
    </xf>
    <xf numFmtId="0" fontId="19" fillId="0" borderId="0" xfId="2" applyFont="1" applyFill="1" applyAlignment="1">
      <alignment vertical="center" wrapText="1"/>
    </xf>
    <xf numFmtId="0" fontId="6" fillId="0" borderId="29" xfId="0" applyFont="1" applyFill="1" applyBorder="1" applyAlignment="1">
      <alignment horizontal="center" vertical="center" wrapText="1"/>
    </xf>
    <xf numFmtId="0" fontId="19" fillId="0" borderId="0" xfId="0" applyFont="1" applyFill="1" applyAlignment="1">
      <alignment vertical="center" wrapText="1"/>
    </xf>
    <xf numFmtId="0" fontId="6" fillId="0" borderId="11" xfId="0" applyFont="1" applyBorder="1">
      <alignment vertical="center"/>
    </xf>
    <xf numFmtId="0" fontId="6" fillId="0" borderId="9" xfId="0" applyFont="1" applyFill="1" applyBorder="1" applyAlignment="1">
      <alignment horizontal="center" vertical="center" wrapText="1"/>
    </xf>
    <xf numFmtId="0" fontId="6" fillId="0" borderId="11" xfId="0" applyFont="1" applyBorder="1" applyAlignment="1">
      <alignment horizontal="center" vertical="center"/>
    </xf>
    <xf numFmtId="0" fontId="6" fillId="0" borderId="43"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20" xfId="0" applyFont="1" applyBorder="1" applyAlignment="1">
      <alignment horizontal="center" vertical="center"/>
    </xf>
    <xf numFmtId="0" fontId="6" fillId="0" borderId="9" xfId="0" applyFont="1" applyFill="1" applyBorder="1" applyAlignment="1">
      <alignment vertical="center"/>
    </xf>
    <xf numFmtId="0" fontId="6" fillId="0" borderId="3" xfId="0" applyFont="1" applyFill="1" applyBorder="1" applyAlignment="1">
      <alignment vertical="center"/>
    </xf>
    <xf numFmtId="0" fontId="6" fillId="0" borderId="57" xfId="0" applyFont="1" applyBorder="1" applyAlignment="1">
      <alignment horizontal="center" vertical="center"/>
    </xf>
    <xf numFmtId="49" fontId="6" fillId="0" borderId="31" xfId="0" applyNumberFormat="1" applyFont="1" applyFill="1" applyBorder="1" applyAlignment="1">
      <alignment vertical="center" wrapText="1" shrinkToFit="1"/>
    </xf>
    <xf numFmtId="0" fontId="6" fillId="0" borderId="8" xfId="0" applyFont="1" applyFill="1" applyBorder="1" applyAlignment="1">
      <alignment horizontal="center" vertical="center" wrapText="1"/>
    </xf>
    <xf numFmtId="0" fontId="6" fillId="0" borderId="50" xfId="0" applyFont="1" applyFill="1" applyBorder="1" applyAlignment="1">
      <alignment horizontal="center" vertical="center"/>
    </xf>
    <xf numFmtId="0" fontId="6" fillId="3" borderId="0" xfId="0" applyFont="1" applyFill="1" applyAlignment="1">
      <alignment horizontal="center" vertical="center"/>
    </xf>
    <xf numFmtId="0" fontId="6" fillId="0" borderId="0" xfId="0" applyFont="1" applyAlignment="1">
      <alignment horizontal="center" vertical="top"/>
    </xf>
    <xf numFmtId="0" fontId="6" fillId="0" borderId="0" xfId="0" applyFont="1" applyAlignment="1">
      <alignment vertical="top"/>
    </xf>
    <xf numFmtId="0" fontId="6" fillId="0" borderId="0" xfId="0" applyFont="1" applyAlignment="1">
      <alignment vertical="center" wrapText="1"/>
    </xf>
    <xf numFmtId="0" fontId="6" fillId="0" borderId="30" xfId="0" applyFont="1" applyFill="1" applyBorder="1" applyAlignment="1">
      <alignment horizontal="left" vertical="center"/>
    </xf>
    <xf numFmtId="0" fontId="6" fillId="0" borderId="15" xfId="0" applyFont="1" applyFill="1" applyBorder="1" applyAlignment="1">
      <alignment horizontal="justify" vertical="center" wrapText="1"/>
    </xf>
    <xf numFmtId="0" fontId="6" fillId="0" borderId="9" xfId="0" applyFont="1" applyFill="1" applyBorder="1">
      <alignment vertical="center"/>
    </xf>
    <xf numFmtId="0" fontId="6" fillId="0" borderId="5" xfId="0" applyFont="1" applyFill="1" applyBorder="1" applyAlignment="1">
      <alignment vertical="center" wrapText="1"/>
    </xf>
    <xf numFmtId="0" fontId="6" fillId="5" borderId="24" xfId="0" applyFont="1" applyFill="1" applyBorder="1" applyAlignment="1">
      <alignment horizontal="left" vertical="center" wrapText="1"/>
    </xf>
    <xf numFmtId="0" fontId="6" fillId="5" borderId="22" xfId="0" applyFont="1" applyFill="1" applyBorder="1" applyAlignment="1">
      <alignment horizontal="left" vertical="center" wrapText="1"/>
    </xf>
    <xf numFmtId="0" fontId="6" fillId="5" borderId="21"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0" borderId="22" xfId="0" applyFont="1" applyBorder="1" applyAlignment="1">
      <alignment horizontal="left" vertical="center" wrapText="1"/>
    </xf>
    <xf numFmtId="0" fontId="6" fillId="0" borderId="22" xfId="0" applyFont="1" applyBorder="1" applyAlignment="1">
      <alignment vertical="center" wrapText="1"/>
    </xf>
    <xf numFmtId="0" fontId="12" fillId="5" borderId="15" xfId="0" applyFont="1" applyFill="1" applyBorder="1" applyAlignment="1">
      <alignment horizontal="left" vertical="center" wrapText="1"/>
    </xf>
    <xf numFmtId="0" fontId="6" fillId="5" borderId="15"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12" fillId="5" borderId="21" xfId="0" applyFont="1" applyFill="1" applyBorder="1" applyAlignment="1">
      <alignment horizontal="left" vertical="center" wrapText="1"/>
    </xf>
    <xf numFmtId="0" fontId="6" fillId="0" borderId="21" xfId="0" applyFont="1" applyFill="1" applyBorder="1" applyAlignment="1">
      <alignment horizontal="justify" vertical="center" wrapText="1"/>
    </xf>
    <xf numFmtId="0" fontId="6" fillId="0" borderId="0" xfId="1" applyFont="1" applyBorder="1" applyAlignment="1" applyProtection="1">
      <alignment horizontal="left" vertical="center"/>
    </xf>
    <xf numFmtId="0" fontId="6" fillId="0" borderId="3" xfId="0" applyFont="1" applyFill="1" applyBorder="1" applyAlignment="1">
      <alignment vertical="center" wrapText="1"/>
    </xf>
    <xf numFmtId="0" fontId="6" fillId="0" borderId="37" xfId="0" applyFont="1" applyFill="1" applyBorder="1" applyAlignment="1">
      <alignment horizontal="left" vertical="center" wrapText="1"/>
    </xf>
    <xf numFmtId="0" fontId="6" fillId="0" borderId="40" xfId="0" applyFont="1" applyFill="1" applyBorder="1" applyAlignment="1">
      <alignment vertical="center" wrapText="1"/>
    </xf>
    <xf numFmtId="0" fontId="6" fillId="0" borderId="43" xfId="0" applyFont="1" applyFill="1" applyBorder="1" applyAlignment="1">
      <alignment vertical="center" wrapText="1"/>
    </xf>
    <xf numFmtId="0" fontId="6" fillId="0" borderId="49" xfId="0" applyFont="1" applyFill="1" applyBorder="1" applyAlignment="1">
      <alignment vertical="center" wrapText="1"/>
    </xf>
    <xf numFmtId="0" fontId="6" fillId="0" borderId="45" xfId="0" applyFont="1" applyFill="1" applyBorder="1" applyAlignment="1">
      <alignment vertical="center" wrapText="1"/>
    </xf>
    <xf numFmtId="0" fontId="6" fillId="0" borderId="6" xfId="0" applyFont="1" applyFill="1" applyBorder="1" applyAlignment="1">
      <alignment vertical="center" wrapText="1"/>
    </xf>
    <xf numFmtId="0" fontId="6" fillId="0" borderId="6" xfId="0" applyFont="1" applyFill="1" applyBorder="1" applyAlignment="1">
      <alignment horizontal="left" vertical="center" wrapText="1"/>
    </xf>
    <xf numFmtId="0" fontId="6" fillId="0" borderId="41" xfId="0" applyFont="1" applyFill="1" applyBorder="1" applyAlignment="1">
      <alignment horizontal="center" vertical="center"/>
    </xf>
    <xf numFmtId="0" fontId="6" fillId="0" borderId="8" xfId="0" applyFont="1" applyFill="1" applyBorder="1" applyAlignment="1">
      <alignment horizontal="left" vertical="center" wrapText="1"/>
    </xf>
    <xf numFmtId="0" fontId="6" fillId="0" borderId="45"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20" xfId="0" applyFont="1" applyFill="1" applyBorder="1" applyAlignment="1">
      <alignment horizontal="justify" vertical="center" wrapText="1"/>
    </xf>
    <xf numFmtId="0" fontId="6" fillId="5" borderId="29"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0" borderId="16" xfId="0" applyFont="1" applyBorder="1">
      <alignment vertical="center"/>
    </xf>
    <xf numFmtId="0" fontId="6" fillId="0" borderId="22" xfId="0" applyFont="1" applyFill="1" applyBorder="1" applyAlignment="1">
      <alignment horizontal="center" vertical="center" wrapText="1"/>
    </xf>
    <xf numFmtId="0" fontId="6" fillId="0" borderId="21" xfId="0" applyFont="1" applyBorder="1">
      <alignment vertical="center"/>
    </xf>
    <xf numFmtId="0" fontId="6" fillId="0" borderId="52"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78"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81" xfId="0" applyFont="1" applyFill="1" applyBorder="1" applyAlignment="1">
      <alignment horizontal="center" vertical="center"/>
    </xf>
    <xf numFmtId="0" fontId="6" fillId="3" borderId="31" xfId="0" applyFont="1" applyFill="1" applyBorder="1" applyAlignment="1">
      <alignment vertical="center"/>
    </xf>
    <xf numFmtId="0" fontId="8" fillId="5" borderId="21" xfId="0" applyFont="1" applyFill="1" applyBorder="1" applyAlignment="1">
      <alignment horizontal="center" vertical="center"/>
    </xf>
    <xf numFmtId="0" fontId="6" fillId="5" borderId="21" xfId="0" applyFont="1" applyFill="1" applyBorder="1" applyAlignment="1">
      <alignment horizontal="center" vertical="center"/>
    </xf>
    <xf numFmtId="0" fontId="6" fillId="5" borderId="23" xfId="0" applyFont="1" applyFill="1" applyBorder="1" applyAlignment="1">
      <alignment horizontal="center" vertical="center"/>
    </xf>
    <xf numFmtId="0" fontId="8" fillId="5" borderId="29" xfId="0" applyFont="1" applyFill="1" applyBorder="1" applyAlignment="1">
      <alignment horizontal="center" vertical="center"/>
    </xf>
    <xf numFmtId="0" fontId="6" fillId="5" borderId="29" xfId="0" applyFont="1" applyFill="1" applyBorder="1" applyAlignment="1">
      <alignment horizontal="center" vertical="center"/>
    </xf>
    <xf numFmtId="0" fontId="6" fillId="5" borderId="26" xfId="0" applyFont="1" applyFill="1" applyBorder="1" applyAlignment="1">
      <alignment horizontal="center" vertical="center"/>
    </xf>
    <xf numFmtId="0" fontId="10" fillId="0" borderId="21" xfId="0" applyFont="1" applyFill="1" applyBorder="1" applyAlignment="1">
      <alignment vertical="center" wrapText="1"/>
    </xf>
    <xf numFmtId="0" fontId="6" fillId="5" borderId="15" xfId="0" applyFont="1" applyFill="1" applyBorder="1" applyAlignment="1">
      <alignment vertical="center" wrapText="1"/>
    </xf>
    <xf numFmtId="0" fontId="6" fillId="5" borderId="32" xfId="0" applyFont="1" applyFill="1" applyBorder="1">
      <alignment vertical="center"/>
    </xf>
    <xf numFmtId="0" fontId="6" fillId="0" borderId="19" xfId="2" applyFont="1" applyFill="1" applyBorder="1" applyAlignment="1">
      <alignment horizontal="center" vertical="center"/>
    </xf>
    <xf numFmtId="0" fontId="6" fillId="0" borderId="39" xfId="2" applyFont="1" applyFill="1" applyBorder="1" applyAlignment="1">
      <alignment horizontal="center" vertical="center"/>
    </xf>
    <xf numFmtId="0" fontId="6" fillId="0" borderId="23" xfId="2" applyFont="1" applyFill="1" applyBorder="1" applyAlignment="1">
      <alignment horizontal="center" vertical="center"/>
    </xf>
    <xf numFmtId="0" fontId="6" fillId="5" borderId="34" xfId="0" applyFont="1" applyFill="1" applyBorder="1" applyAlignment="1">
      <alignment horizontal="center" vertical="center"/>
    </xf>
    <xf numFmtId="0" fontId="6" fillId="5" borderId="29" xfId="0" applyFont="1" applyFill="1" applyBorder="1" applyAlignment="1">
      <alignment horizontal="left" vertical="center" wrapText="1"/>
    </xf>
    <xf numFmtId="0" fontId="6" fillId="0" borderId="33" xfId="0" applyFont="1" applyFill="1" applyBorder="1" applyAlignment="1">
      <alignment horizontal="center" vertical="center"/>
    </xf>
    <xf numFmtId="0" fontId="12" fillId="0" borderId="40" xfId="0" applyFont="1" applyFill="1" applyBorder="1" applyAlignment="1">
      <alignment vertical="center" wrapText="1"/>
    </xf>
    <xf numFmtId="0" fontId="12" fillId="0" borderId="49" xfId="0" applyFont="1" applyFill="1" applyBorder="1" applyAlignment="1">
      <alignment vertical="center" wrapText="1"/>
    </xf>
    <xf numFmtId="0" fontId="12" fillId="0" borderId="53" xfId="0" applyFont="1" applyFill="1" applyBorder="1" applyAlignment="1">
      <alignment vertical="center" wrapText="1"/>
    </xf>
    <xf numFmtId="0" fontId="12" fillId="0" borderId="41" xfId="0" applyFont="1" applyFill="1" applyBorder="1" applyAlignment="1">
      <alignment vertical="center" wrapText="1"/>
    </xf>
    <xf numFmtId="0" fontId="6" fillId="0" borderId="82" xfId="0" applyFont="1" applyFill="1" applyBorder="1" applyAlignment="1">
      <alignment horizontal="center" vertical="center"/>
    </xf>
    <xf numFmtId="0" fontId="6" fillId="0" borderId="83" xfId="0" applyFont="1" applyFill="1" applyBorder="1" applyAlignment="1">
      <alignment horizontal="center" vertical="center"/>
    </xf>
    <xf numFmtId="0" fontId="12" fillId="0" borderId="43" xfId="0" applyFont="1" applyFill="1" applyBorder="1" applyAlignment="1">
      <alignment vertical="center" wrapText="1"/>
    </xf>
    <xf numFmtId="0" fontId="6" fillId="0" borderId="89" xfId="0" applyFont="1" applyFill="1" applyBorder="1" applyAlignment="1">
      <alignment horizontal="center" vertical="center"/>
    </xf>
    <xf numFmtId="0" fontId="6" fillId="0" borderId="88" xfId="0" applyFont="1" applyFill="1" applyBorder="1" applyAlignment="1">
      <alignment horizontal="center" vertical="center"/>
    </xf>
    <xf numFmtId="0" fontId="6" fillId="0" borderId="87" xfId="0" applyFont="1" applyFill="1" applyBorder="1" applyAlignment="1">
      <alignment horizontal="center" vertical="center"/>
    </xf>
    <xf numFmtId="0" fontId="6" fillId="3" borderId="38" xfId="0" applyFont="1" applyFill="1" applyBorder="1" applyAlignment="1">
      <alignment horizontal="center" vertical="center"/>
    </xf>
    <xf numFmtId="0" fontId="10" fillId="0" borderId="16" xfId="0" applyFont="1" applyFill="1" applyBorder="1" applyAlignment="1">
      <alignment vertical="center" wrapText="1"/>
    </xf>
    <xf numFmtId="0" fontId="10" fillId="0" borderId="37" xfId="0" applyFont="1" applyFill="1" applyBorder="1" applyAlignment="1">
      <alignment vertical="center" wrapText="1"/>
    </xf>
    <xf numFmtId="0" fontId="6" fillId="0" borderId="0" xfId="0" applyFont="1" applyFill="1" applyBorder="1" applyAlignment="1">
      <alignment horizontal="left" vertical="center" wrapText="1"/>
    </xf>
    <xf numFmtId="0" fontId="6" fillId="0" borderId="21" xfId="0" applyFont="1" applyFill="1" applyBorder="1" applyAlignment="1">
      <alignment horizontal="left" vertical="center" wrapText="1" indent="1"/>
    </xf>
    <xf numFmtId="0" fontId="6" fillId="3" borderId="67" xfId="0" applyFont="1" applyFill="1" applyBorder="1" applyAlignment="1">
      <alignment vertical="center"/>
    </xf>
    <xf numFmtId="0" fontId="6" fillId="3" borderId="51" xfId="0" applyFont="1" applyFill="1" applyBorder="1" applyAlignment="1">
      <alignment vertical="center"/>
    </xf>
    <xf numFmtId="0" fontId="6" fillId="3" borderId="15" xfId="0" applyNumberFormat="1" applyFont="1" applyFill="1" applyBorder="1" applyAlignment="1">
      <alignment horizontal="center" vertical="center"/>
    </xf>
    <xf numFmtId="0" fontId="6" fillId="3" borderId="67" xfId="0" applyNumberFormat="1" applyFont="1" applyFill="1" applyBorder="1" applyAlignment="1">
      <alignment horizontal="center" vertical="center"/>
    </xf>
    <xf numFmtId="0" fontId="6" fillId="3" borderId="51" xfId="0" applyNumberFormat="1" applyFont="1" applyFill="1" applyBorder="1" applyAlignment="1">
      <alignment horizontal="center" vertical="center"/>
    </xf>
    <xf numFmtId="0" fontId="6" fillId="3" borderId="31" xfId="0" applyNumberFormat="1" applyFont="1" applyFill="1" applyBorder="1" applyAlignment="1">
      <alignment horizontal="center" vertical="center"/>
    </xf>
    <xf numFmtId="0" fontId="6" fillId="3" borderId="32" xfId="0" applyNumberFormat="1" applyFont="1" applyFill="1" applyBorder="1" applyAlignment="1">
      <alignment horizontal="center" vertical="center"/>
    </xf>
    <xf numFmtId="0" fontId="6" fillId="3" borderId="92" xfId="0" applyNumberFormat="1" applyFont="1" applyFill="1" applyBorder="1" applyAlignment="1">
      <alignment horizontal="center" vertical="center"/>
    </xf>
    <xf numFmtId="0" fontId="6" fillId="0" borderId="15" xfId="4" applyFont="1" applyFill="1" applyBorder="1" applyAlignment="1">
      <alignment horizontal="center" vertical="center"/>
    </xf>
    <xf numFmtId="0" fontId="6" fillId="0" borderId="15" xfId="4" applyFont="1" applyFill="1" applyBorder="1" applyAlignment="1">
      <alignment vertical="center" wrapText="1"/>
    </xf>
    <xf numFmtId="0" fontId="6" fillId="0" borderId="20" xfId="2" applyFont="1" applyFill="1" applyBorder="1" applyAlignment="1">
      <alignment horizontal="center" vertical="center"/>
    </xf>
    <xf numFmtId="0" fontId="6" fillId="0" borderId="11" xfId="0" applyFont="1" applyFill="1" applyBorder="1" applyAlignment="1">
      <alignment horizontal="left" vertical="center" shrinkToFit="1"/>
    </xf>
    <xf numFmtId="0" fontId="6" fillId="0" borderId="19" xfId="0" applyFont="1" applyBorder="1" applyAlignment="1">
      <alignment vertical="center" wrapText="1"/>
    </xf>
    <xf numFmtId="0" fontId="6" fillId="0" borderId="21" xfId="0" applyFont="1" applyBorder="1" applyAlignment="1">
      <alignment vertical="center" wrapText="1"/>
    </xf>
    <xf numFmtId="0" fontId="6" fillId="0" borderId="29" xfId="0" applyFont="1" applyBorder="1" applyAlignment="1">
      <alignment vertical="center" wrapText="1"/>
    </xf>
    <xf numFmtId="0" fontId="6" fillId="0" borderId="11" xfId="0" applyFont="1" applyBorder="1" applyAlignment="1">
      <alignment vertical="center" wrapText="1"/>
    </xf>
    <xf numFmtId="0" fontId="6" fillId="0" borderId="19" xfId="0" applyFont="1" applyFill="1" applyBorder="1" applyAlignment="1">
      <alignment vertical="center"/>
    </xf>
    <xf numFmtId="0" fontId="6" fillId="0" borderId="19" xfId="2" applyFont="1" applyFill="1" applyBorder="1" applyAlignment="1">
      <alignment vertical="center" wrapText="1"/>
    </xf>
    <xf numFmtId="0" fontId="6" fillId="0" borderId="29" xfId="0" applyFont="1" applyFill="1" applyBorder="1" applyAlignment="1">
      <alignment horizontal="left" vertical="center" wrapText="1" shrinkToFit="1"/>
    </xf>
    <xf numFmtId="0" fontId="6" fillId="0" borderId="31" xfId="2" applyFont="1" applyFill="1" applyBorder="1" applyAlignment="1">
      <alignment horizontal="center" vertical="center"/>
    </xf>
    <xf numFmtId="0" fontId="6" fillId="0" borderId="11" xfId="4" applyFont="1" applyFill="1" applyBorder="1" applyAlignment="1">
      <alignment horizontal="center" vertical="center"/>
    </xf>
    <xf numFmtId="0" fontId="6" fillId="0" borderId="55" xfId="4" applyFont="1" applyFill="1" applyBorder="1" applyAlignment="1">
      <alignment horizontal="center" vertical="center"/>
    </xf>
    <xf numFmtId="0" fontId="6" fillId="0" borderId="11" xfId="4" applyFont="1" applyFill="1" applyBorder="1" applyAlignment="1">
      <alignment vertical="center"/>
    </xf>
    <xf numFmtId="0" fontId="6" fillId="0" borderId="12" xfId="4" applyFont="1" applyFill="1" applyBorder="1" applyAlignment="1">
      <alignment horizontal="center" vertical="center"/>
    </xf>
    <xf numFmtId="0" fontId="6" fillId="0" borderId="20" xfId="0" applyFont="1" applyFill="1" applyBorder="1" applyAlignment="1">
      <alignment horizontal="left" vertical="center" wrapText="1" shrinkToFit="1"/>
    </xf>
    <xf numFmtId="0" fontId="6" fillId="0" borderId="30" xfId="0" applyFont="1" applyFill="1" applyBorder="1">
      <alignment vertical="center"/>
    </xf>
    <xf numFmtId="0" fontId="6" fillId="0" borderId="16" xfId="0" applyFont="1" applyFill="1" applyBorder="1">
      <alignment vertical="center"/>
    </xf>
    <xf numFmtId="0" fontId="6" fillId="0" borderId="3" xfId="0" applyFont="1" applyFill="1" applyBorder="1" applyAlignment="1">
      <alignment horizontal="center" vertical="center"/>
    </xf>
    <xf numFmtId="0" fontId="6" fillId="5" borderId="98" xfId="0" applyFont="1" applyFill="1" applyBorder="1" applyAlignment="1">
      <alignment horizontal="center" vertical="center"/>
    </xf>
    <xf numFmtId="0" fontId="6" fillId="0" borderId="20" xfId="0" applyFont="1" applyBorder="1" applyAlignment="1">
      <alignment vertical="center" wrapText="1"/>
    </xf>
    <xf numFmtId="0" fontId="6" fillId="0" borderId="25" xfId="0" applyFont="1" applyFill="1" applyBorder="1" applyAlignment="1">
      <alignment horizontal="center" vertical="center" wrapText="1"/>
    </xf>
    <xf numFmtId="0" fontId="6" fillId="0" borderId="16" xfId="2" applyFont="1" applyFill="1" applyBorder="1" applyAlignment="1">
      <alignment vertical="center" wrapText="1"/>
    </xf>
    <xf numFmtId="0" fontId="6" fillId="0" borderId="16" xfId="0" applyFont="1" applyBorder="1" applyAlignment="1">
      <alignment horizontal="center" vertical="center" wrapText="1"/>
    </xf>
    <xf numFmtId="0" fontId="6" fillId="0" borderId="99" xfId="0" applyFont="1" applyFill="1" applyBorder="1" applyAlignment="1">
      <alignment horizontal="center" vertical="center" wrapText="1"/>
    </xf>
    <xf numFmtId="0" fontId="6" fillId="0" borderId="25" xfId="0" applyFont="1" applyBorder="1">
      <alignment vertical="center"/>
    </xf>
    <xf numFmtId="0" fontId="6" fillId="0" borderId="16" xfId="0" applyFont="1" applyBorder="1" applyAlignment="1">
      <alignment horizontal="center" vertical="center"/>
    </xf>
    <xf numFmtId="0" fontId="6" fillId="0" borderId="17" xfId="0" applyFont="1" applyFill="1" applyBorder="1" applyAlignment="1">
      <alignment vertical="center" wrapText="1"/>
    </xf>
    <xf numFmtId="0" fontId="6" fillId="0" borderId="30" xfId="0" applyFont="1" applyFill="1" applyBorder="1" applyAlignment="1">
      <alignment horizontal="center" vertical="center"/>
    </xf>
    <xf numFmtId="0" fontId="6" fillId="0" borderId="48" xfId="0" applyFont="1" applyFill="1" applyBorder="1" applyAlignment="1">
      <alignment vertical="center" wrapText="1"/>
    </xf>
    <xf numFmtId="0" fontId="6" fillId="0" borderId="82" xfId="0" applyFont="1" applyFill="1" applyBorder="1" applyAlignment="1">
      <alignment vertical="center" wrapText="1"/>
    </xf>
    <xf numFmtId="0" fontId="6" fillId="0" borderId="57" xfId="0" applyFont="1" applyFill="1" applyBorder="1" applyAlignment="1">
      <alignment vertical="center" wrapText="1"/>
    </xf>
    <xf numFmtId="0" fontId="6" fillId="5" borderId="19" xfId="0" applyFont="1" applyFill="1" applyBorder="1" applyAlignment="1">
      <alignment horizontal="center" vertical="center" wrapText="1"/>
    </xf>
    <xf numFmtId="0" fontId="6" fillId="5" borderId="39" xfId="0" applyFont="1" applyFill="1" applyBorder="1" applyAlignment="1">
      <alignment horizontal="center" vertical="center" wrapText="1"/>
    </xf>
    <xf numFmtId="0" fontId="6" fillId="0" borderId="27" xfId="0" applyFont="1" applyFill="1" applyBorder="1" applyAlignment="1">
      <alignment horizontal="center" vertical="center"/>
    </xf>
    <xf numFmtId="0" fontId="6" fillId="0" borderId="24" xfId="0" applyFont="1" applyFill="1" applyBorder="1" applyAlignment="1">
      <alignment horizontal="center" vertical="center" wrapText="1"/>
    </xf>
    <xf numFmtId="0" fontId="6" fillId="0" borderId="19" xfId="0" applyFont="1" applyBorder="1">
      <alignment vertical="center"/>
    </xf>
    <xf numFmtId="0" fontId="6" fillId="0" borderId="54" xfId="0" applyFont="1" applyFill="1" applyBorder="1" applyAlignment="1">
      <alignment horizontal="center" vertical="center"/>
    </xf>
    <xf numFmtId="0" fontId="6" fillId="0" borderId="102" xfId="0" applyFont="1" applyFill="1" applyBorder="1" applyAlignment="1">
      <alignment horizontal="center" vertical="center"/>
    </xf>
    <xf numFmtId="0" fontId="6" fillId="0" borderId="49" xfId="0" applyFont="1" applyFill="1" applyBorder="1" applyAlignment="1">
      <alignment horizontal="center" vertical="center"/>
    </xf>
    <xf numFmtId="0" fontId="12" fillId="0" borderId="20" xfId="0" applyFont="1" applyFill="1" applyBorder="1" applyAlignment="1">
      <alignment vertical="center" wrapText="1"/>
    </xf>
    <xf numFmtId="0" fontId="12" fillId="0" borderId="31" xfId="0" applyFont="1" applyFill="1" applyBorder="1" applyAlignment="1">
      <alignment vertical="center" wrapText="1"/>
    </xf>
    <xf numFmtId="0" fontId="6" fillId="0" borderId="108" xfId="0" applyFont="1" applyFill="1" applyBorder="1" applyAlignment="1">
      <alignment horizontal="center" vertical="center"/>
    </xf>
    <xf numFmtId="0" fontId="6" fillId="3" borderId="31" xfId="0" applyFont="1" applyFill="1" applyBorder="1" applyAlignment="1">
      <alignment horizontal="center" vertical="center"/>
    </xf>
    <xf numFmtId="0" fontId="6" fillId="0" borderId="40" xfId="0" applyFont="1" applyFill="1" applyBorder="1" applyAlignment="1">
      <alignment horizontal="center" vertical="center"/>
    </xf>
    <xf numFmtId="0" fontId="6" fillId="2" borderId="20" xfId="0" applyFont="1" applyFill="1" applyBorder="1" applyAlignment="1">
      <alignment vertical="center"/>
    </xf>
    <xf numFmtId="0" fontId="6" fillId="0" borderId="92" xfId="0" applyFont="1" applyFill="1" applyBorder="1" applyAlignment="1">
      <alignment vertical="center" wrapText="1"/>
    </xf>
    <xf numFmtId="0" fontId="14" fillId="0" borderId="45" xfId="0" applyFont="1" applyFill="1" applyBorder="1" applyAlignment="1">
      <alignment vertical="center" wrapText="1"/>
    </xf>
    <xf numFmtId="0" fontId="6" fillId="0" borderId="14" xfId="0" applyFont="1" applyBorder="1" applyAlignment="1">
      <alignment horizontal="center" vertical="center"/>
    </xf>
    <xf numFmtId="0" fontId="6" fillId="0" borderId="110"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07"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15" xfId="4" applyFont="1" applyFill="1" applyBorder="1" applyAlignment="1">
      <alignment vertical="center"/>
    </xf>
    <xf numFmtId="0" fontId="6" fillId="0" borderId="15" xfId="0" applyFont="1" applyBorder="1" applyAlignment="1">
      <alignment horizontal="center" vertical="center"/>
    </xf>
    <xf numFmtId="0" fontId="6" fillId="0" borderId="21" xfId="4" applyFont="1" applyFill="1" applyBorder="1" applyAlignment="1">
      <alignment horizontal="center" vertical="center"/>
    </xf>
    <xf numFmtId="0" fontId="6" fillId="0" borderId="20" xfId="4" applyFont="1" applyFill="1" applyBorder="1" applyAlignment="1">
      <alignment horizontal="center" vertical="center"/>
    </xf>
    <xf numFmtId="0" fontId="6" fillId="5" borderId="20" xfId="0" applyFont="1" applyFill="1" applyBorder="1" applyAlignment="1">
      <alignment vertical="center" wrapText="1"/>
    </xf>
    <xf numFmtId="0" fontId="6" fillId="3" borderId="20" xfId="0" applyFont="1" applyFill="1" applyBorder="1" applyAlignment="1">
      <alignment vertical="center"/>
    </xf>
    <xf numFmtId="0" fontId="6" fillId="5" borderId="29" xfId="0" applyFont="1" applyFill="1" applyBorder="1" applyAlignment="1">
      <alignment vertical="center" wrapText="1"/>
    </xf>
    <xf numFmtId="0" fontId="6" fillId="5" borderId="21" xfId="0" applyFont="1" applyFill="1" applyBorder="1" applyAlignment="1">
      <alignment horizontal="left" vertical="center" wrapText="1" indent="1"/>
    </xf>
    <xf numFmtId="0" fontId="6" fillId="0" borderId="25" xfId="0" applyFont="1" applyFill="1" applyBorder="1" applyAlignment="1">
      <alignment horizontal="left" vertical="center" wrapText="1" indent="1"/>
    </xf>
    <xf numFmtId="0" fontId="6" fillId="5" borderId="25" xfId="0" applyFont="1" applyFill="1" applyBorder="1" applyAlignment="1">
      <alignment horizontal="left" vertical="center" wrapText="1" indent="1"/>
    </xf>
    <xf numFmtId="0" fontId="6" fillId="0" borderId="21" xfId="2" applyFont="1" applyFill="1" applyBorder="1" applyAlignment="1">
      <alignment horizontal="left" vertical="center" wrapText="1" indent="1"/>
    </xf>
    <xf numFmtId="0" fontId="6" fillId="0" borderId="25" xfId="2" applyFont="1" applyFill="1" applyBorder="1" applyAlignment="1">
      <alignment horizontal="left" vertical="center" wrapText="1" indent="1"/>
    </xf>
    <xf numFmtId="0" fontId="6" fillId="0" borderId="16" xfId="2" applyFont="1" applyFill="1" applyBorder="1" applyAlignment="1">
      <alignment horizontal="left" vertical="center" wrapText="1" indent="1"/>
    </xf>
    <xf numFmtId="0" fontId="6" fillId="0" borderId="20" xfId="2" applyFont="1" applyFill="1" applyBorder="1" applyAlignment="1">
      <alignment horizontal="left" vertical="center" wrapText="1" indent="1"/>
    </xf>
    <xf numFmtId="0" fontId="6" fillId="0" borderId="29" xfId="2" applyFont="1" applyFill="1" applyBorder="1" applyAlignment="1">
      <alignment horizontal="left" vertical="center" wrapText="1" indent="1"/>
    </xf>
    <xf numFmtId="0" fontId="6" fillId="0" borderId="0" xfId="0" applyFont="1" applyFill="1" applyBorder="1" applyAlignment="1">
      <alignment vertical="center" wrapText="1"/>
    </xf>
    <xf numFmtId="0" fontId="6" fillId="0" borderId="8" xfId="0" applyFont="1" applyFill="1" applyBorder="1" applyAlignment="1">
      <alignment vertical="center" wrapText="1"/>
    </xf>
    <xf numFmtId="0" fontId="6" fillId="0" borderId="65" xfId="0" applyFont="1" applyFill="1" applyBorder="1" applyAlignment="1">
      <alignment vertical="center" wrapText="1"/>
    </xf>
    <xf numFmtId="0" fontId="6" fillId="0" borderId="53" xfId="0" applyFont="1" applyFill="1" applyBorder="1" applyAlignment="1">
      <alignment vertical="center" wrapText="1"/>
    </xf>
    <xf numFmtId="0" fontId="6" fillId="0" borderId="42" xfId="0" applyFont="1" applyFill="1" applyBorder="1" applyAlignment="1">
      <alignmen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3" borderId="11" xfId="0" applyFont="1" applyFill="1" applyBorder="1" applyAlignment="1">
      <alignment horizontal="center" vertical="center"/>
    </xf>
    <xf numFmtId="0" fontId="6" fillId="0" borderId="25" xfId="0" applyFont="1" applyFill="1" applyBorder="1" applyAlignment="1">
      <alignment vertical="center" wrapText="1"/>
    </xf>
    <xf numFmtId="0" fontId="6" fillId="0" borderId="29" xfId="0" applyFont="1" applyFill="1" applyBorder="1" applyAlignment="1">
      <alignment horizontal="left" vertical="center" wrapText="1"/>
    </xf>
    <xf numFmtId="0" fontId="6" fillId="0" borderId="57" xfId="0" applyFont="1" applyFill="1" applyBorder="1" applyAlignment="1">
      <alignment horizontal="left" vertical="center" wrapText="1"/>
    </xf>
    <xf numFmtId="0" fontId="6" fillId="0" borderId="47" xfId="0" applyFont="1" applyFill="1" applyBorder="1" applyAlignment="1">
      <alignment vertical="center" wrapText="1"/>
    </xf>
    <xf numFmtId="0" fontId="6" fillId="0" borderId="11" xfId="0" applyFont="1" applyFill="1" applyBorder="1" applyAlignment="1">
      <alignment horizontal="left" vertical="center" wrapText="1"/>
    </xf>
    <xf numFmtId="0" fontId="6" fillId="0" borderId="20"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0" xfId="0" applyFont="1" applyFill="1" applyBorder="1" applyAlignment="1">
      <alignment horizontal="left" vertical="center" wrapText="1"/>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0" xfId="0" applyFont="1" applyFill="1" applyBorder="1" applyAlignment="1">
      <alignment horizontal="center" vertical="center"/>
    </xf>
    <xf numFmtId="0" fontId="6" fillId="0" borderId="25"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17" fillId="0" borderId="20" xfId="0" applyFont="1" applyBorder="1" applyAlignment="1">
      <alignment vertical="center" wrapText="1"/>
    </xf>
    <xf numFmtId="0" fontId="17" fillId="0" borderId="16" xfId="0" applyFont="1" applyBorder="1" applyAlignment="1">
      <alignment vertical="center" wrapText="1"/>
    </xf>
    <xf numFmtId="0" fontId="6" fillId="0" borderId="15" xfId="0" applyFont="1" applyFill="1" applyBorder="1" applyAlignment="1">
      <alignment vertical="center" wrapText="1"/>
    </xf>
    <xf numFmtId="0" fontId="6" fillId="3" borderId="51" xfId="0" applyFont="1" applyFill="1" applyBorder="1" applyAlignment="1">
      <alignment horizontal="center" vertical="center"/>
    </xf>
    <xf numFmtId="0" fontId="6" fillId="3" borderId="67" xfId="0" applyFont="1" applyFill="1" applyBorder="1" applyAlignment="1">
      <alignment horizontal="center" vertical="center"/>
    </xf>
    <xf numFmtId="0" fontId="6" fillId="0" borderId="59" xfId="0" applyFont="1" applyFill="1" applyBorder="1" applyAlignment="1">
      <alignment vertical="center" wrapText="1"/>
    </xf>
    <xf numFmtId="0" fontId="6" fillId="5" borderId="20" xfId="0" applyFont="1" applyFill="1" applyBorder="1" applyAlignment="1">
      <alignment horizontal="center" vertical="center"/>
    </xf>
    <xf numFmtId="0" fontId="21" fillId="0" borderId="16"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0" borderId="68" xfId="0" applyFont="1" applyFill="1" applyBorder="1" applyAlignment="1">
      <alignment vertical="center" wrapText="1"/>
    </xf>
    <xf numFmtId="0" fontId="6" fillId="0" borderId="31" xfId="0" applyFont="1" applyFill="1" applyBorder="1" applyAlignment="1">
      <alignment vertical="center" wrapText="1"/>
    </xf>
    <xf numFmtId="0" fontId="6" fillId="0" borderId="38" xfId="0" applyFont="1" applyFill="1" applyBorder="1" applyAlignment="1">
      <alignment vertical="center" wrapText="1"/>
    </xf>
    <xf numFmtId="0" fontId="6" fillId="0" borderId="9" xfId="0" applyFont="1" applyFill="1" applyBorder="1" applyAlignment="1">
      <alignment vertical="center" wrapText="1"/>
    </xf>
    <xf numFmtId="0" fontId="6" fillId="0" borderId="11" xfId="0" applyFont="1" applyFill="1" applyBorder="1" applyAlignment="1">
      <alignment vertical="center" wrapText="1"/>
    </xf>
    <xf numFmtId="0" fontId="6" fillId="0" borderId="4" xfId="0" applyFont="1" applyFill="1" applyBorder="1" applyAlignment="1">
      <alignment vertical="center" wrapText="1"/>
    </xf>
    <xf numFmtId="0" fontId="6" fillId="0" borderId="21" xfId="0" applyFont="1" applyFill="1" applyBorder="1" applyAlignment="1">
      <alignment horizontal="center" vertical="center"/>
    </xf>
    <xf numFmtId="0" fontId="6" fillId="0" borderId="20" xfId="0" applyFont="1" applyFill="1" applyBorder="1" applyAlignment="1">
      <alignment vertical="center" wrapText="1"/>
    </xf>
    <xf numFmtId="0" fontId="6" fillId="0" borderId="16" xfId="0" applyFont="1" applyFill="1" applyBorder="1" applyAlignment="1">
      <alignment vertical="center" wrapText="1"/>
    </xf>
    <xf numFmtId="0" fontId="6" fillId="0" borderId="19" xfId="0" applyFont="1" applyFill="1" applyBorder="1" applyAlignment="1">
      <alignment vertical="center" wrapText="1"/>
    </xf>
    <xf numFmtId="0" fontId="6" fillId="0" borderId="21" xfId="0" applyFont="1" applyFill="1" applyBorder="1" applyAlignment="1">
      <alignment vertical="center" wrapText="1"/>
    </xf>
    <xf numFmtId="0" fontId="6" fillId="0" borderId="23" xfId="0" applyFont="1" applyFill="1" applyBorder="1" applyAlignment="1">
      <alignment vertical="center" wrapText="1"/>
    </xf>
    <xf numFmtId="0" fontId="6" fillId="0" borderId="19" xfId="0" applyFont="1" applyFill="1" applyBorder="1" applyAlignment="1">
      <alignment horizontal="left" vertical="center" wrapText="1"/>
    </xf>
    <xf numFmtId="0" fontId="17" fillId="0" borderId="20" xfId="0" applyFont="1" applyBorder="1" applyAlignment="1">
      <alignment vertical="center"/>
    </xf>
    <xf numFmtId="0" fontId="6" fillId="5" borderId="15" xfId="0" applyFont="1" applyFill="1" applyBorder="1" applyAlignment="1">
      <alignment horizontal="center" vertical="center"/>
    </xf>
    <xf numFmtId="0" fontId="6" fillId="5" borderId="16"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6" xfId="0" applyFont="1" applyFill="1" applyBorder="1" applyAlignment="1">
      <alignment horizontal="left" vertical="center" wrapText="1" shrinkToFit="1"/>
    </xf>
    <xf numFmtId="0" fontId="6" fillId="0" borderId="72" xfId="0" applyFont="1" applyFill="1" applyBorder="1" applyAlignment="1">
      <alignment horizontal="center" vertical="center"/>
    </xf>
    <xf numFmtId="0" fontId="6" fillId="0" borderId="18" xfId="0" applyFont="1" applyFill="1" applyBorder="1" applyAlignment="1">
      <alignment vertical="center" wrapText="1"/>
    </xf>
    <xf numFmtId="0" fontId="6" fillId="0" borderId="54" xfId="0" applyFont="1" applyFill="1" applyBorder="1" applyAlignment="1">
      <alignment vertical="center" wrapText="1"/>
    </xf>
    <xf numFmtId="0" fontId="6" fillId="0" borderId="81" xfId="0" applyFont="1" applyFill="1" applyBorder="1" applyAlignment="1">
      <alignment vertical="center" wrapText="1"/>
    </xf>
    <xf numFmtId="0" fontId="6" fillId="5" borderId="11" xfId="0" applyFont="1" applyFill="1" applyBorder="1" applyAlignment="1">
      <alignment vertical="center" wrapText="1"/>
    </xf>
    <xf numFmtId="0" fontId="6" fillId="0" borderId="19" xfId="0" applyFont="1" applyBorder="1" applyAlignment="1">
      <alignment horizontal="center" vertical="center" wrapText="1"/>
    </xf>
    <xf numFmtId="0" fontId="23" fillId="0" borderId="0" xfId="0" applyFont="1" applyAlignment="1">
      <alignment horizontal="right" vertical="center"/>
    </xf>
    <xf numFmtId="0" fontId="6" fillId="5" borderId="21" xfId="0" applyFont="1" applyFill="1" applyBorder="1" applyAlignment="1">
      <alignment vertical="center" wrapText="1"/>
    </xf>
    <xf numFmtId="0" fontId="6" fillId="0" borderId="21" xfId="0" applyFont="1" applyBorder="1" applyAlignment="1">
      <alignment horizontal="center" vertical="center"/>
    </xf>
    <xf numFmtId="0" fontId="6" fillId="0" borderId="29" xfId="0" applyFont="1" applyBorder="1" applyAlignment="1">
      <alignment horizontal="center" vertical="center"/>
    </xf>
    <xf numFmtId="0" fontId="21" fillId="0" borderId="20" xfId="0" applyFont="1" applyFill="1" applyBorder="1" applyAlignment="1">
      <alignment horizontal="justify" vertical="center" wrapText="1"/>
    </xf>
    <xf numFmtId="0" fontId="17" fillId="3" borderId="20" xfId="0" applyFont="1" applyFill="1" applyBorder="1" applyAlignment="1">
      <alignment vertical="center"/>
    </xf>
    <xf numFmtId="0" fontId="24" fillId="0" borderId="20" xfId="0" applyFont="1" applyBorder="1" applyAlignment="1">
      <alignment horizontal="center" vertical="center"/>
    </xf>
    <xf numFmtId="0" fontId="6" fillId="0" borderId="16" xfId="0" applyFont="1" applyFill="1" applyBorder="1" applyAlignment="1">
      <alignment horizontal="left" vertical="top" wrapText="1"/>
    </xf>
    <xf numFmtId="0" fontId="24" fillId="0" borderId="16" xfId="0" applyFont="1" applyBorder="1" applyAlignment="1">
      <alignment horizontal="center" vertical="center"/>
    </xf>
    <xf numFmtId="0" fontId="6" fillId="0" borderId="19" xfId="0" applyFont="1" applyBorder="1" applyAlignment="1">
      <alignment horizontal="center" vertical="center"/>
    </xf>
    <xf numFmtId="0" fontId="6" fillId="0" borderId="8" xfId="0" applyFont="1" applyBorder="1" applyAlignment="1">
      <alignment vertical="center" wrapText="1"/>
    </xf>
    <xf numFmtId="0" fontId="17" fillId="5" borderId="16" xfId="0" applyFont="1" applyFill="1" applyBorder="1" applyAlignment="1">
      <alignment vertical="top" wrapText="1"/>
    </xf>
    <xf numFmtId="0" fontId="6" fillId="5" borderId="38" xfId="0" applyFont="1" applyFill="1" applyBorder="1" applyAlignment="1">
      <alignment horizontal="center" vertical="center" wrapText="1"/>
    </xf>
    <xf numFmtId="0" fontId="21" fillId="0" borderId="16" xfId="0" applyFont="1" applyFill="1" applyBorder="1" applyAlignment="1">
      <alignment vertical="center" wrapText="1"/>
    </xf>
    <xf numFmtId="0" fontId="6" fillId="0" borderId="29" xfId="0" applyFont="1" applyBorder="1" applyAlignment="1">
      <alignment horizontal="left" vertical="center" wrapText="1"/>
    </xf>
    <xf numFmtId="0" fontId="24" fillId="0" borderId="29" xfId="0" applyFont="1" applyBorder="1" applyAlignment="1">
      <alignment horizontal="center" vertical="center"/>
    </xf>
    <xf numFmtId="0" fontId="6" fillId="0" borderId="18" xfId="0" applyFont="1" applyFill="1" applyBorder="1" applyAlignment="1">
      <alignment horizontal="center" vertical="center"/>
    </xf>
    <xf numFmtId="0" fontId="24" fillId="0" borderId="19" xfId="0" applyFont="1" applyBorder="1" applyAlignment="1">
      <alignment horizontal="center" vertical="center"/>
    </xf>
    <xf numFmtId="0" fontId="21" fillId="0" borderId="20" xfId="0" applyFont="1" applyFill="1" applyBorder="1" applyAlignment="1">
      <alignment vertical="center" wrapText="1"/>
    </xf>
    <xf numFmtId="0" fontId="6" fillId="0" borderId="0" xfId="0" applyFont="1" applyFill="1" applyBorder="1" applyAlignment="1">
      <alignment horizontal="center" vertical="center"/>
    </xf>
    <xf numFmtId="0" fontId="21" fillId="0" borderId="21" xfId="0" applyFont="1" applyFill="1" applyBorder="1" applyAlignment="1">
      <alignment vertical="center" wrapText="1"/>
    </xf>
    <xf numFmtId="0" fontId="6" fillId="0" borderId="34" xfId="0" applyFont="1" applyFill="1" applyBorder="1" applyAlignment="1">
      <alignment horizontal="center" vertical="center"/>
    </xf>
    <xf numFmtId="0" fontId="24" fillId="0" borderId="21" xfId="0" applyFont="1" applyBorder="1" applyAlignment="1">
      <alignment horizontal="center" vertical="center"/>
    </xf>
    <xf numFmtId="0" fontId="17" fillId="0" borderId="0" xfId="0" applyFont="1" applyFill="1">
      <alignment vertical="center"/>
    </xf>
    <xf numFmtId="0" fontId="6" fillId="0" borderId="98" xfId="0" applyFont="1" applyFill="1" applyBorder="1" applyAlignment="1">
      <alignment horizontal="center" vertical="center"/>
    </xf>
    <xf numFmtId="0" fontId="6" fillId="0" borderId="25" xfId="0" applyFont="1" applyBorder="1" applyAlignment="1">
      <alignment horizontal="center" vertical="center"/>
    </xf>
    <xf numFmtId="0" fontId="20" fillId="0" borderId="0" xfId="0" applyFont="1">
      <alignment vertical="center"/>
    </xf>
    <xf numFmtId="0" fontId="21" fillId="5" borderId="11" xfId="0" applyFont="1" applyFill="1" applyBorder="1" applyAlignment="1">
      <alignment vertical="center" wrapText="1"/>
    </xf>
    <xf numFmtId="0" fontId="21" fillId="5" borderId="32" xfId="2" applyFont="1" applyFill="1" applyBorder="1" applyAlignment="1">
      <alignment vertical="center" wrapText="1"/>
    </xf>
    <xf numFmtId="0" fontId="6" fillId="5" borderId="15" xfId="0" applyFont="1" applyFill="1" applyBorder="1" applyAlignment="1">
      <alignment vertical="center"/>
    </xf>
    <xf numFmtId="0" fontId="6" fillId="5" borderId="15" xfId="2" applyFont="1" applyFill="1" applyBorder="1" applyAlignment="1">
      <alignment horizontal="center" vertical="center"/>
    </xf>
    <xf numFmtId="0" fontId="6" fillId="5" borderId="32" xfId="2" applyFont="1" applyFill="1" applyBorder="1" applyAlignment="1">
      <alignment horizontal="center" vertical="center"/>
    </xf>
    <xf numFmtId="0" fontId="21" fillId="5" borderId="30" xfId="2" applyFont="1" applyFill="1" applyBorder="1" applyAlignment="1">
      <alignment vertical="center" wrapText="1"/>
    </xf>
    <xf numFmtId="0" fontId="6" fillId="5" borderId="20" xfId="0" applyFont="1" applyFill="1" applyBorder="1" applyAlignment="1">
      <alignment vertical="center"/>
    </xf>
    <xf numFmtId="0" fontId="6" fillId="5" borderId="20" xfId="2" applyFont="1" applyFill="1" applyBorder="1" applyAlignment="1">
      <alignment horizontal="center" vertical="center"/>
    </xf>
    <xf numFmtId="0" fontId="6" fillId="5" borderId="31" xfId="2" applyFont="1" applyFill="1" applyBorder="1" applyAlignment="1">
      <alignment horizontal="center" vertical="center"/>
    </xf>
    <xf numFmtId="0" fontId="21" fillId="5" borderId="16" xfId="0" applyFont="1" applyFill="1" applyBorder="1" applyAlignment="1">
      <alignment vertical="center" wrapText="1"/>
    </xf>
    <xf numFmtId="0" fontId="21" fillId="5" borderId="38" xfId="2" applyFont="1" applyFill="1" applyBorder="1" applyAlignment="1">
      <alignment vertical="center" wrapText="1"/>
    </xf>
    <xf numFmtId="0" fontId="21" fillId="3" borderId="16" xfId="0" applyFont="1" applyFill="1" applyBorder="1" applyAlignment="1">
      <alignment horizontal="center" vertical="center"/>
    </xf>
    <xf numFmtId="0" fontId="6" fillId="5" borderId="16" xfId="0" applyFont="1" applyFill="1" applyBorder="1" applyAlignment="1">
      <alignment vertical="center" wrapText="1"/>
    </xf>
    <xf numFmtId="0" fontId="17" fillId="3" borderId="38" xfId="0" applyFont="1" applyFill="1" applyBorder="1" applyAlignment="1">
      <alignment vertical="center"/>
    </xf>
    <xf numFmtId="0" fontId="21" fillId="3" borderId="11" xfId="0" applyFont="1" applyFill="1" applyBorder="1" applyAlignment="1">
      <alignment horizontal="center" vertical="center"/>
    </xf>
    <xf numFmtId="0" fontId="21" fillId="0" borderId="38" xfId="0" applyFont="1" applyFill="1" applyBorder="1" applyAlignment="1">
      <alignment vertical="center" wrapText="1"/>
    </xf>
    <xf numFmtId="0" fontId="21" fillId="3" borderId="4" xfId="0" applyFont="1" applyFill="1" applyBorder="1" applyAlignment="1">
      <alignment horizontal="center" vertical="center"/>
    </xf>
    <xf numFmtId="0" fontId="21" fillId="0" borderId="11" xfId="0" applyFont="1" applyFill="1" applyBorder="1" applyAlignment="1">
      <alignment vertical="center" wrapText="1"/>
    </xf>
    <xf numFmtId="0" fontId="21" fillId="0" borderId="4" xfId="0" applyFont="1" applyFill="1" applyBorder="1" applyAlignment="1">
      <alignment vertical="center" wrapText="1"/>
    </xf>
    <xf numFmtId="0" fontId="6" fillId="3" borderId="32" xfId="0" applyFont="1" applyFill="1" applyBorder="1" applyAlignment="1">
      <alignment horizontal="center" vertical="center"/>
    </xf>
    <xf numFmtId="0" fontId="21" fillId="3" borderId="15" xfId="0" applyFont="1" applyFill="1" applyBorder="1" applyAlignment="1">
      <alignment horizontal="center" vertical="center"/>
    </xf>
    <xf numFmtId="0" fontId="21" fillId="0" borderId="40" xfId="0" applyFont="1" applyFill="1" applyBorder="1" applyAlignment="1">
      <alignment vertical="center" wrapText="1"/>
    </xf>
    <xf numFmtId="0" fontId="21" fillId="0" borderId="46" xfId="0" applyFont="1" applyFill="1" applyBorder="1" applyAlignment="1">
      <alignment vertical="center" wrapText="1"/>
    </xf>
    <xf numFmtId="0" fontId="21" fillId="0" borderId="37" xfId="0" applyFont="1" applyFill="1" applyBorder="1" applyAlignment="1">
      <alignment vertical="center" wrapText="1"/>
    </xf>
    <xf numFmtId="0" fontId="21" fillId="0" borderId="15" xfId="0" applyFont="1" applyFill="1" applyBorder="1" applyAlignment="1">
      <alignment vertical="center" wrapText="1"/>
    </xf>
    <xf numFmtId="0" fontId="21" fillId="0" borderId="17" xfId="0" applyFont="1" applyFill="1" applyBorder="1" applyAlignment="1">
      <alignment vertical="center" wrapText="1"/>
    </xf>
    <xf numFmtId="0" fontId="21" fillId="0" borderId="61" xfId="0" applyFont="1" applyFill="1" applyBorder="1" applyAlignment="1">
      <alignment vertical="center" wrapText="1"/>
    </xf>
    <xf numFmtId="0" fontId="6" fillId="3" borderId="57" xfId="0" applyFont="1" applyFill="1" applyBorder="1" applyAlignment="1">
      <alignment horizontal="center" vertical="center"/>
    </xf>
    <xf numFmtId="0" fontId="17" fillId="3" borderId="55" xfId="0" applyFont="1" applyFill="1" applyBorder="1" applyAlignment="1">
      <alignment vertical="center"/>
    </xf>
    <xf numFmtId="0" fontId="17" fillId="3" borderId="67" xfId="0" applyFont="1" applyFill="1" applyBorder="1" applyAlignment="1">
      <alignment vertical="center"/>
    </xf>
    <xf numFmtId="0" fontId="21" fillId="3" borderId="38" xfId="0" applyFont="1" applyFill="1" applyBorder="1" applyAlignment="1">
      <alignment horizontal="center" vertical="center"/>
    </xf>
    <xf numFmtId="0" fontId="21" fillId="5" borderId="15" xfId="4" applyFont="1" applyFill="1" applyBorder="1" applyAlignment="1">
      <alignment horizontal="left" vertical="center" wrapText="1"/>
    </xf>
    <xf numFmtId="0" fontId="6" fillId="5" borderId="15" xfId="4" applyFont="1" applyFill="1" applyBorder="1" applyAlignment="1">
      <alignment horizontal="center" vertical="center"/>
    </xf>
    <xf numFmtId="0" fontId="21" fillId="5" borderId="79" xfId="4" applyFont="1" applyFill="1" applyBorder="1" applyAlignment="1">
      <alignment vertical="center"/>
    </xf>
    <xf numFmtId="0" fontId="6" fillId="0" borderId="1" xfId="4" applyFont="1" applyFill="1" applyBorder="1" applyAlignment="1">
      <alignment vertical="center"/>
    </xf>
    <xf numFmtId="0" fontId="6" fillId="5" borderId="2" xfId="4" applyFont="1" applyFill="1" applyBorder="1" applyAlignment="1">
      <alignment vertical="center"/>
    </xf>
    <xf numFmtId="0" fontId="6" fillId="5" borderId="105" xfId="4" applyFont="1" applyFill="1" applyBorder="1" applyAlignment="1">
      <alignment vertical="center"/>
    </xf>
    <xf numFmtId="0" fontId="6" fillId="5" borderId="54" xfId="4" applyFont="1" applyFill="1" applyBorder="1" applyAlignment="1">
      <alignment vertical="center"/>
    </xf>
    <xf numFmtId="0" fontId="24" fillId="5" borderId="102" xfId="4" applyFont="1" applyFill="1" applyBorder="1" applyAlignment="1">
      <alignment horizontal="center" vertical="center"/>
    </xf>
    <xf numFmtId="0" fontId="21" fillId="5" borderId="68" xfId="4" applyFont="1" applyFill="1" applyBorder="1" applyAlignment="1">
      <alignment vertical="center"/>
    </xf>
    <xf numFmtId="0" fontId="6" fillId="0" borderId="38" xfId="4" applyFont="1" applyFill="1" applyBorder="1" applyAlignment="1">
      <alignment vertical="center"/>
    </xf>
    <xf numFmtId="0" fontId="6" fillId="5" borderId="37" xfId="4" applyFont="1" applyFill="1" applyBorder="1" applyAlignment="1">
      <alignment vertical="center"/>
    </xf>
    <xf numFmtId="0" fontId="6" fillId="5" borderId="9" xfId="4" applyFont="1" applyFill="1" applyBorder="1" applyAlignment="1">
      <alignment vertical="center"/>
    </xf>
    <xf numFmtId="0" fontId="6" fillId="5" borderId="16" xfId="4" applyFont="1" applyFill="1" applyBorder="1" applyAlignment="1">
      <alignment vertical="center"/>
    </xf>
    <xf numFmtId="0" fontId="24" fillId="5" borderId="67" xfId="4" applyFont="1" applyFill="1" applyBorder="1" applyAlignment="1">
      <alignment horizontal="center" vertical="center"/>
    </xf>
    <xf numFmtId="0" fontId="25" fillId="0" borderId="10" xfId="4" applyFont="1" applyFill="1" applyBorder="1" applyAlignment="1">
      <alignment vertical="center" wrapText="1"/>
    </xf>
    <xf numFmtId="0" fontId="6" fillId="0" borderId="11" xfId="4" applyFont="1" applyFill="1" applyBorder="1" applyAlignment="1">
      <alignment vertical="center" wrapText="1"/>
    </xf>
    <xf numFmtId="0" fontId="25" fillId="0" borderId="68" xfId="4" applyFont="1" applyFill="1" applyBorder="1" applyAlignment="1">
      <alignment vertical="center" wrapText="1"/>
    </xf>
    <xf numFmtId="0" fontId="6" fillId="0" borderId="16" xfId="4" applyFont="1" applyFill="1" applyBorder="1" applyAlignment="1">
      <alignment vertical="center"/>
    </xf>
    <xf numFmtId="0" fontId="6" fillId="0" borderId="16" xfId="4" applyFont="1" applyFill="1" applyBorder="1" applyAlignment="1">
      <alignment horizontal="center" vertical="center"/>
    </xf>
    <xf numFmtId="0" fontId="6" fillId="0" borderId="67" xfId="4" applyFont="1" applyFill="1" applyBorder="1" applyAlignment="1">
      <alignment horizontal="center" vertical="center"/>
    </xf>
    <xf numFmtId="0" fontId="6" fillId="0" borderId="15" xfId="4" applyFont="1" applyFill="1" applyBorder="1" applyAlignment="1">
      <alignment vertical="center"/>
    </xf>
    <xf numFmtId="0" fontId="17" fillId="3" borderId="51" xfId="0" applyFont="1" applyFill="1" applyBorder="1" applyAlignment="1">
      <alignment vertical="center"/>
    </xf>
    <xf numFmtId="0" fontId="6" fillId="0" borderId="30" xfId="4" applyFont="1" applyFill="1" applyBorder="1" applyAlignment="1">
      <alignment vertical="center" wrapText="1"/>
    </xf>
    <xf numFmtId="0" fontId="6" fillId="0" borderId="30" xfId="4" applyFont="1" applyFill="1" applyBorder="1" applyAlignment="1">
      <alignment horizontal="center" vertical="center"/>
    </xf>
    <xf numFmtId="0" fontId="6" fillId="0" borderId="109" xfId="4" applyFont="1" applyFill="1" applyBorder="1" applyAlignment="1">
      <alignment horizontal="center" vertical="center"/>
    </xf>
    <xf numFmtId="0" fontId="6" fillId="0" borderId="21" xfId="4" applyFont="1" applyFill="1" applyBorder="1" applyAlignment="1">
      <alignment vertical="center" wrapText="1"/>
    </xf>
    <xf numFmtId="0" fontId="6" fillId="0" borderId="20" xfId="4" applyFont="1" applyFill="1" applyBorder="1" applyAlignment="1">
      <alignment vertical="center" wrapText="1"/>
    </xf>
    <xf numFmtId="0" fontId="25" fillId="0" borderId="10" xfId="4" applyFont="1" applyFill="1" applyBorder="1" applyAlignment="1">
      <alignment horizontal="left" vertical="center" wrapText="1"/>
    </xf>
    <xf numFmtId="0" fontId="25" fillId="0" borderId="68" xfId="4" applyFont="1" applyFill="1" applyBorder="1" applyAlignment="1">
      <alignment horizontal="left" vertical="center" wrapText="1"/>
    </xf>
    <xf numFmtId="0" fontId="6" fillId="0" borderId="19" xfId="4" applyFont="1" applyFill="1" applyBorder="1" applyAlignment="1">
      <alignment horizontal="center" vertical="center"/>
    </xf>
    <xf numFmtId="0" fontId="6" fillId="0" borderId="29" xfId="4" applyFont="1" applyFill="1" applyBorder="1" applyAlignment="1">
      <alignment horizontal="center" vertical="center"/>
    </xf>
    <xf numFmtId="0" fontId="21" fillId="0" borderId="61" xfId="0" applyFont="1" applyBorder="1" applyAlignment="1">
      <alignment vertical="center" wrapText="1"/>
    </xf>
    <xf numFmtId="0" fontId="6" fillId="0" borderId="25" xfId="0" applyFont="1" applyFill="1" applyBorder="1" applyAlignment="1">
      <alignment vertical="center" wrapText="1"/>
    </xf>
    <xf numFmtId="0" fontId="6" fillId="0" borderId="2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5" borderId="25" xfId="0" applyFont="1" applyFill="1" applyBorder="1" applyAlignment="1">
      <alignment horizontal="center" vertical="center"/>
    </xf>
    <xf numFmtId="0" fontId="6" fillId="0" borderId="11" xfId="0" applyFont="1" applyFill="1" applyBorder="1" applyAlignment="1">
      <alignment vertical="center" wrapText="1"/>
    </xf>
    <xf numFmtId="0" fontId="6" fillId="0" borderId="21" xfId="0" applyFont="1" applyFill="1" applyBorder="1" applyAlignment="1">
      <alignment horizontal="center" vertical="center"/>
    </xf>
    <xf numFmtId="0" fontId="6" fillId="0" borderId="21" xfId="0" applyFont="1" applyFill="1" applyBorder="1" applyAlignment="1">
      <alignment vertical="center" wrapText="1"/>
    </xf>
    <xf numFmtId="0" fontId="6" fillId="0" borderId="23" xfId="0" applyFont="1" applyFill="1" applyBorder="1" applyAlignment="1">
      <alignment vertical="center" wrapText="1"/>
    </xf>
    <xf numFmtId="0" fontId="6" fillId="0" borderId="16" xfId="0" applyFont="1" applyBorder="1" applyAlignment="1">
      <alignment horizontal="center" vertical="center"/>
    </xf>
    <xf numFmtId="0" fontId="6" fillId="0" borderId="16" xfId="2" applyFont="1" applyFill="1" applyBorder="1" applyAlignment="1">
      <alignment horizontal="center" vertical="center"/>
    </xf>
    <xf numFmtId="0" fontId="6" fillId="0" borderId="25" xfId="0" applyFont="1" applyBorder="1" applyAlignment="1">
      <alignment horizontal="center" vertical="center"/>
    </xf>
    <xf numFmtId="0" fontId="6" fillId="0" borderId="15" xfId="0" applyFont="1" applyFill="1" applyBorder="1" applyAlignment="1">
      <alignment horizontal="left" vertical="center" wrapText="1" shrinkToFit="1"/>
    </xf>
    <xf numFmtId="0" fontId="6" fillId="0" borderId="16" xfId="0" applyFont="1" applyFill="1" applyBorder="1" applyAlignment="1">
      <alignment horizontal="left" vertical="center" wrapText="1" shrinkToFit="1"/>
    </xf>
    <xf numFmtId="0" fontId="6" fillId="0" borderId="39" xfId="0" applyFont="1" applyFill="1" applyBorder="1" applyAlignment="1">
      <alignment vertical="center" wrapText="1"/>
    </xf>
    <xf numFmtId="0" fontId="6" fillId="0" borderId="15" xfId="0" applyFont="1" applyFill="1" applyBorder="1" applyAlignment="1">
      <alignment vertical="center" wrapText="1"/>
    </xf>
    <xf numFmtId="0" fontId="21" fillId="0" borderId="16" xfId="0" applyFont="1" applyFill="1" applyBorder="1" applyAlignment="1">
      <alignment horizontal="justify" vertical="center" wrapText="1"/>
    </xf>
    <xf numFmtId="0" fontId="6" fillId="5" borderId="29" xfId="0" applyFont="1" applyFill="1" applyBorder="1" applyAlignment="1">
      <alignment horizontal="left" vertical="center" wrapText="1" indent="1"/>
    </xf>
    <xf numFmtId="0" fontId="6" fillId="5" borderId="27" xfId="0" applyFont="1" applyFill="1" applyBorder="1" applyAlignment="1">
      <alignment horizontal="center" vertical="center"/>
    </xf>
    <xf numFmtId="0" fontId="6" fillId="0" borderId="16" xfId="0" applyFont="1" applyBorder="1" applyAlignment="1">
      <alignment horizontal="center" vertical="center"/>
    </xf>
    <xf numFmtId="0" fontId="6" fillId="5" borderId="0" xfId="0" applyFont="1" applyFill="1" applyBorder="1" applyAlignment="1">
      <alignment vertical="center" wrapText="1"/>
    </xf>
    <xf numFmtId="0" fontId="6" fillId="0" borderId="57"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5" xfId="0" applyFont="1" applyFill="1" applyBorder="1" applyAlignment="1">
      <alignment vertical="center" wrapText="1"/>
    </xf>
    <xf numFmtId="0" fontId="6" fillId="0" borderId="87" xfId="0" applyFont="1" applyFill="1" applyBorder="1" applyAlignment="1">
      <alignment vertical="center" wrapText="1"/>
    </xf>
    <xf numFmtId="0" fontId="6" fillId="0" borderId="11" xfId="0" applyFont="1" applyFill="1" applyBorder="1" applyAlignment="1">
      <alignment horizontal="left" vertical="center" wrapText="1"/>
    </xf>
    <xf numFmtId="0" fontId="6" fillId="0" borderId="25" xfId="0" applyFont="1" applyBorder="1" applyAlignment="1">
      <alignment horizontal="left" vertical="center" wrapText="1"/>
    </xf>
    <xf numFmtId="0" fontId="6" fillId="0" borderId="20"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11" xfId="0" applyFont="1" applyBorder="1" applyAlignment="1">
      <alignment horizontal="left" vertical="center" wrapText="1"/>
    </xf>
    <xf numFmtId="0" fontId="6" fillId="0" borderId="15" xfId="0" applyFont="1" applyFill="1" applyBorder="1" applyAlignment="1">
      <alignment vertical="center" wrapText="1"/>
    </xf>
    <xf numFmtId="0" fontId="6" fillId="0" borderId="30" xfId="0" applyFont="1" applyFill="1" applyBorder="1" applyAlignment="1">
      <alignment horizontal="left" vertical="center" wrapText="1"/>
    </xf>
    <xf numFmtId="0" fontId="6" fillId="0" borderId="11" xfId="0" applyFont="1" applyFill="1" applyBorder="1" applyAlignment="1">
      <alignment vertical="center" wrapText="1"/>
    </xf>
    <xf numFmtId="0" fontId="6" fillId="0" borderId="4" xfId="0" applyFont="1" applyFill="1" applyBorder="1" applyAlignment="1">
      <alignment vertical="center" wrapText="1"/>
    </xf>
    <xf numFmtId="0" fontId="6" fillId="0" borderId="20" xfId="0" applyFont="1" applyFill="1" applyBorder="1" applyAlignment="1">
      <alignment vertical="center" wrapText="1"/>
    </xf>
    <xf numFmtId="0" fontId="6" fillId="0" borderId="16" xfId="0" applyFont="1" applyFill="1" applyBorder="1" applyAlignment="1">
      <alignment vertical="center" wrapText="1"/>
    </xf>
    <xf numFmtId="0" fontId="6" fillId="0" borderId="19" xfId="0" applyFont="1" applyFill="1" applyBorder="1" applyAlignment="1">
      <alignment vertical="center" wrapText="1"/>
    </xf>
    <xf numFmtId="0" fontId="6" fillId="0" borderId="21" xfId="0" applyFont="1" applyFill="1" applyBorder="1" applyAlignment="1">
      <alignment vertical="center" wrapText="1"/>
    </xf>
    <xf numFmtId="0" fontId="6" fillId="0" borderId="19" xfId="0" applyFont="1" applyFill="1" applyBorder="1" applyAlignment="1">
      <alignment horizontal="left" vertical="center" wrapText="1"/>
    </xf>
    <xf numFmtId="0" fontId="6" fillId="0" borderId="16" xfId="0" applyFont="1" applyBorder="1" applyAlignment="1">
      <alignment vertical="center" wrapText="1"/>
    </xf>
    <xf numFmtId="0" fontId="6" fillId="0" borderId="16" xfId="0" applyFont="1" applyFill="1" applyBorder="1" applyAlignment="1">
      <alignment horizontal="left" vertical="center" wrapText="1" shrinkToFit="1"/>
    </xf>
    <xf numFmtId="0" fontId="6" fillId="0" borderId="54" xfId="0" applyFont="1" applyFill="1" applyBorder="1" applyAlignment="1">
      <alignment vertical="center" wrapText="1"/>
    </xf>
    <xf numFmtId="0" fontId="6" fillId="0" borderId="21" xfId="0" applyFont="1" applyFill="1" applyBorder="1" applyAlignment="1">
      <alignment vertical="center" wrapText="1"/>
    </xf>
    <xf numFmtId="0" fontId="27" fillId="0" borderId="0" xfId="5" applyFont="1"/>
    <xf numFmtId="0" fontId="28" fillId="0" borderId="0" xfId="5" applyFont="1"/>
    <xf numFmtId="0" fontId="27" fillId="0" borderId="16" xfId="5" applyFont="1" applyBorder="1"/>
    <xf numFmtId="0" fontId="27" fillId="0" borderId="15" xfId="5" applyFont="1" applyBorder="1" applyAlignment="1">
      <alignment horizontal="distributed" vertical="center"/>
    </xf>
    <xf numFmtId="0" fontId="27" fillId="0" borderId="16" xfId="5" applyFont="1" applyBorder="1" applyAlignment="1">
      <alignment horizontal="right" vertical="center"/>
    </xf>
    <xf numFmtId="0" fontId="28" fillId="0" borderId="112" xfId="5" applyFont="1" applyBorder="1" applyAlignment="1">
      <alignment horizontal="center" vertical="center"/>
    </xf>
    <xf numFmtId="0" fontId="29" fillId="0" borderId="0" xfId="5" applyFont="1"/>
    <xf numFmtId="0" fontId="30" fillId="0" borderId="0" xfId="5" applyFont="1"/>
    <xf numFmtId="0" fontId="30" fillId="0" borderId="0" xfId="5" applyFont="1" applyAlignment="1"/>
    <xf numFmtId="0" fontId="32" fillId="0" borderId="0" xfId="6" applyFont="1">
      <alignment vertical="center"/>
    </xf>
    <xf numFmtId="0" fontId="32" fillId="0" borderId="0" xfId="6" applyFont="1" applyAlignment="1">
      <alignment vertical="center"/>
    </xf>
    <xf numFmtId="0" fontId="33" fillId="0" borderId="0" xfId="7" applyAlignment="1" applyProtection="1">
      <alignment vertical="center"/>
    </xf>
    <xf numFmtId="0" fontId="32" fillId="0" borderId="0" xfId="6" applyFont="1" applyBorder="1" applyAlignment="1">
      <alignment vertical="center"/>
    </xf>
    <xf numFmtId="0" fontId="32" fillId="0" borderId="11" xfId="6" applyFont="1" applyBorder="1" applyAlignment="1">
      <alignment vertical="center"/>
    </xf>
    <xf numFmtId="0" fontId="32" fillId="0" borderId="11" xfId="6" applyFont="1" applyBorder="1" applyAlignment="1">
      <alignment horizontal="center" vertical="center"/>
    </xf>
    <xf numFmtId="0" fontId="34" fillId="0" borderId="0" xfId="6" applyFont="1" applyBorder="1" applyAlignment="1">
      <alignment horizontal="center" vertical="center"/>
    </xf>
    <xf numFmtId="0" fontId="34" fillId="0" borderId="0" xfId="6" applyFont="1" applyAlignment="1">
      <alignment horizontal="center" vertical="center"/>
    </xf>
    <xf numFmtId="0" fontId="31" fillId="0" borderId="0" xfId="6">
      <alignment vertical="center"/>
    </xf>
    <xf numFmtId="0" fontId="31" fillId="0" borderId="0" xfId="6" applyAlignment="1">
      <alignment horizontal="left" vertical="center"/>
    </xf>
    <xf numFmtId="0" fontId="36" fillId="0" borderId="0" xfId="6" applyFont="1" applyAlignment="1">
      <alignment horizontal="left" vertical="center"/>
    </xf>
    <xf numFmtId="0" fontId="35" fillId="0" borderId="0" xfId="6" applyFont="1" applyAlignment="1">
      <alignment vertical="center"/>
    </xf>
    <xf numFmtId="0" fontId="36" fillId="0" borderId="0" xfId="6" applyFont="1" applyBorder="1" applyAlignment="1">
      <alignment horizontal="justify" vertical="center" wrapText="1"/>
    </xf>
    <xf numFmtId="0" fontId="36" fillId="0" borderId="11" xfId="6" applyFont="1" applyBorder="1" applyAlignment="1">
      <alignment horizontal="justify" vertical="center" wrapText="1"/>
    </xf>
    <xf numFmtId="0" fontId="35" fillId="0" borderId="11" xfId="6" applyFont="1" applyBorder="1" applyAlignment="1">
      <alignment horizontal="justify" vertical="center" wrapText="1"/>
    </xf>
    <xf numFmtId="0" fontId="35" fillId="0" borderId="11" xfId="6" applyFont="1" applyBorder="1" applyAlignment="1">
      <alignment horizontal="center" vertical="center" wrapText="1"/>
    </xf>
    <xf numFmtId="0" fontId="36" fillId="0" borderId="11" xfId="6" applyFont="1" applyBorder="1" applyAlignment="1">
      <alignment horizontal="center" vertical="center" wrapText="1"/>
    </xf>
    <xf numFmtId="0" fontId="36" fillId="0" borderId="0" xfId="6" applyFont="1" applyAlignment="1">
      <alignment horizontal="justify" vertical="center"/>
    </xf>
    <xf numFmtId="0" fontId="39" fillId="0" borderId="0" xfId="6" applyFont="1" applyAlignment="1">
      <alignment vertical="center"/>
    </xf>
    <xf numFmtId="0" fontId="40" fillId="0" borderId="0" xfId="6" applyFont="1" applyAlignment="1">
      <alignment horizontal="justify" vertical="center"/>
    </xf>
    <xf numFmtId="0" fontId="40" fillId="0" borderId="0" xfId="6" applyFont="1" applyAlignment="1">
      <alignment vertical="center"/>
    </xf>
    <xf numFmtId="0" fontId="6" fillId="5" borderId="21" xfId="0" applyFont="1" applyFill="1" applyBorder="1" applyAlignment="1">
      <alignment horizontal="left" vertical="center" wrapText="1" shrinkToFit="1"/>
    </xf>
    <xf numFmtId="0" fontId="6" fillId="5" borderId="29" xfId="0" applyFont="1" applyFill="1" applyBorder="1" applyAlignment="1">
      <alignment horizontal="left" vertical="center" wrapText="1" shrinkToFit="1"/>
    </xf>
    <xf numFmtId="0" fontId="6" fillId="0" borderId="19" xfId="0" applyFont="1" applyFill="1" applyBorder="1" applyAlignment="1">
      <alignment horizontal="left" vertical="center" wrapText="1" shrinkToFit="1"/>
    </xf>
    <xf numFmtId="0" fontId="21" fillId="0" borderId="0" xfId="0" applyFont="1" applyFill="1" applyBorder="1" applyAlignment="1">
      <alignment horizontal="left" vertical="center" wrapText="1" shrinkToFit="1"/>
    </xf>
    <xf numFmtId="0" fontId="6" fillId="0" borderId="97" xfId="0" applyFont="1" applyFill="1" applyBorder="1" applyAlignment="1">
      <alignment vertical="center" wrapText="1"/>
    </xf>
    <xf numFmtId="0" fontId="6" fillId="0" borderId="28" xfId="0" applyFont="1" applyFill="1" applyBorder="1" applyAlignment="1">
      <alignment horizontal="left" vertical="center" wrapText="1" shrinkToFit="1"/>
    </xf>
    <xf numFmtId="0" fontId="6" fillId="0" borderId="21" xfId="0" applyFont="1" applyFill="1" applyBorder="1" applyAlignment="1">
      <alignment horizontal="left" vertical="center" wrapText="1" shrinkToFit="1"/>
    </xf>
    <xf numFmtId="0" fontId="6" fillId="0" borderId="21" xfId="2" applyFont="1" applyFill="1" applyBorder="1" applyAlignment="1">
      <alignment horizontal="left" vertical="center" wrapText="1"/>
    </xf>
    <xf numFmtId="0" fontId="6" fillId="0" borderId="26" xfId="0" applyFont="1" applyFill="1" applyBorder="1" applyAlignment="1">
      <alignment vertical="center" wrapText="1"/>
    </xf>
    <xf numFmtId="0" fontId="6" fillId="5" borderId="21" xfId="0" applyFont="1" applyFill="1" applyBorder="1" applyAlignment="1">
      <alignment horizontal="left" vertical="center" wrapText="1"/>
    </xf>
    <xf numFmtId="0" fontId="6" fillId="5" borderId="25" xfId="0" applyFont="1" applyFill="1" applyBorder="1" applyAlignment="1">
      <alignment horizontal="left" vertical="center" wrapText="1"/>
    </xf>
    <xf numFmtId="0" fontId="6" fillId="0" borderId="19" xfId="0" applyFont="1" applyBorder="1" applyAlignment="1">
      <alignment horizontal="left" vertical="center" wrapText="1"/>
    </xf>
    <xf numFmtId="0" fontId="6" fillId="0" borderId="25" xfId="0" applyFont="1" applyBorder="1" applyAlignment="1">
      <alignment vertical="center" wrapText="1"/>
    </xf>
    <xf numFmtId="0" fontId="21" fillId="5" borderId="32" xfId="0" applyFont="1" applyFill="1" applyBorder="1" applyAlignment="1">
      <alignment vertical="center" wrapText="1"/>
    </xf>
    <xf numFmtId="0" fontId="21" fillId="5" borderId="20" xfId="0" applyFont="1" applyFill="1" applyBorder="1" applyAlignment="1">
      <alignment vertical="center" wrapText="1"/>
    </xf>
    <xf numFmtId="0" fontId="6" fillId="5" borderId="15"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0" xfId="0" applyFont="1" applyBorder="1" applyAlignment="1">
      <alignment horizontal="center" vertical="center"/>
    </xf>
    <xf numFmtId="0" fontId="6" fillId="0" borderId="25" xfId="0" applyFont="1" applyBorder="1" applyAlignment="1">
      <alignment horizontal="center" vertical="center"/>
    </xf>
    <xf numFmtId="0" fontId="6" fillId="0" borderId="15" xfId="0" applyFont="1" applyFill="1" applyBorder="1" applyAlignment="1">
      <alignment vertical="center" wrapText="1"/>
    </xf>
    <xf numFmtId="0" fontId="6" fillId="0" borderId="25"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30" xfId="2" applyFont="1" applyFill="1" applyBorder="1" applyAlignment="1">
      <alignment vertical="center" wrapText="1"/>
    </xf>
    <xf numFmtId="0" fontId="6" fillId="0" borderId="113" xfId="0" applyFont="1" applyFill="1" applyBorder="1" applyAlignment="1">
      <alignment horizontal="center" vertical="center"/>
    </xf>
    <xf numFmtId="0" fontId="6" fillId="0" borderId="114" xfId="0" applyFont="1" applyFill="1" applyBorder="1" applyAlignment="1">
      <alignment horizontal="center" vertical="center"/>
    </xf>
    <xf numFmtId="0" fontId="42" fillId="0" borderId="0" xfId="10" applyFont="1">
      <alignment vertical="center"/>
    </xf>
    <xf numFmtId="0" fontId="42" fillId="0" borderId="0" xfId="10" applyFont="1" applyAlignment="1">
      <alignment horizontal="left" vertical="center"/>
    </xf>
    <xf numFmtId="0" fontId="43" fillId="0" borderId="0" xfId="10" applyFont="1" applyAlignment="1">
      <alignment horizontal="left" vertical="center"/>
    </xf>
    <xf numFmtId="0" fontId="43" fillId="0" borderId="0" xfId="10" applyFont="1" applyAlignment="1">
      <alignment horizontal="right" vertical="center"/>
    </xf>
    <xf numFmtId="0" fontId="43" fillId="0" borderId="0" xfId="10" applyFont="1">
      <alignment vertical="center"/>
    </xf>
    <xf numFmtId="0" fontId="43" fillId="0" borderId="0" xfId="10" applyFont="1" applyFill="1" applyAlignment="1">
      <alignment horizontal="right" vertical="center"/>
    </xf>
    <xf numFmtId="0" fontId="43" fillId="0" borderId="0" xfId="10" applyFont="1" applyFill="1" applyAlignment="1">
      <alignment vertical="center"/>
    </xf>
    <xf numFmtId="0" fontId="43" fillId="5" borderId="0" xfId="10" applyFont="1" applyFill="1" applyAlignment="1">
      <alignment vertical="center"/>
    </xf>
    <xf numFmtId="0" fontId="43" fillId="5" borderId="0" xfId="10" applyFont="1" applyFill="1">
      <alignment vertical="center"/>
    </xf>
    <xf numFmtId="0" fontId="43" fillId="5" borderId="0" xfId="10" applyFont="1" applyFill="1" applyAlignment="1">
      <alignment horizontal="center" vertical="center"/>
    </xf>
    <xf numFmtId="0" fontId="42" fillId="5" borderId="0" xfId="10" quotePrefix="1" applyFont="1" applyFill="1" applyBorder="1" applyAlignment="1">
      <alignment vertical="center"/>
    </xf>
    <xf numFmtId="0" fontId="43" fillId="0" borderId="0" xfId="10" applyFont="1" applyProtection="1">
      <alignment vertical="center"/>
    </xf>
    <xf numFmtId="0" fontId="43" fillId="0" borderId="0" xfId="10" applyFont="1" applyAlignment="1" applyProtection="1">
      <alignment horizontal="left" vertical="center"/>
    </xf>
    <xf numFmtId="0" fontId="43" fillId="0" borderId="0" xfId="10" applyFont="1" applyAlignment="1" applyProtection="1">
      <alignment horizontal="right" vertical="center"/>
    </xf>
    <xf numFmtId="0" fontId="43" fillId="5" borderId="0" xfId="10" applyFont="1" applyFill="1" applyAlignment="1" applyProtection="1">
      <alignment vertical="center"/>
    </xf>
    <xf numFmtId="0" fontId="43" fillId="5" borderId="0" xfId="10" applyFont="1" applyFill="1" applyProtection="1">
      <alignment vertical="center"/>
    </xf>
    <xf numFmtId="0" fontId="43" fillId="5" borderId="0" xfId="10" applyFont="1" applyFill="1" applyAlignment="1" applyProtection="1">
      <alignment horizontal="center" vertical="center"/>
    </xf>
    <xf numFmtId="0" fontId="43" fillId="0" borderId="0" xfId="10" applyFont="1" applyAlignment="1" applyProtection="1">
      <alignment horizontal="center" vertical="center"/>
    </xf>
    <xf numFmtId="0" fontId="42" fillId="0" borderId="0" xfId="10" applyFont="1" applyProtection="1">
      <alignment vertical="center"/>
    </xf>
    <xf numFmtId="0" fontId="42" fillId="0" borderId="0" xfId="10" applyFont="1" applyAlignment="1">
      <alignment horizontal="right" vertical="center"/>
    </xf>
    <xf numFmtId="0" fontId="42" fillId="0" borderId="0" xfId="10" applyFont="1" applyBorder="1" applyAlignment="1" applyProtection="1">
      <alignment horizontal="left" vertical="center"/>
    </xf>
    <xf numFmtId="0" fontId="42" fillId="0" borderId="0" xfId="10" applyFont="1" applyBorder="1" applyAlignment="1" applyProtection="1">
      <alignment vertical="center"/>
    </xf>
    <xf numFmtId="20" fontId="42" fillId="5" borderId="0" xfId="10" applyNumberFormat="1" applyFont="1" applyFill="1" applyBorder="1" applyAlignment="1" applyProtection="1">
      <alignment vertical="center"/>
    </xf>
    <xf numFmtId="0" fontId="42" fillId="5" borderId="0" xfId="10" applyFont="1" applyFill="1" applyBorder="1" applyAlignment="1" applyProtection="1">
      <alignment horizontal="center" vertical="center"/>
    </xf>
    <xf numFmtId="0" fontId="42" fillId="5" borderId="0" xfId="10" applyFont="1" applyFill="1" applyBorder="1" applyAlignment="1" applyProtection="1">
      <alignment vertical="center"/>
    </xf>
    <xf numFmtId="0" fontId="45" fillId="0" borderId="0" xfId="10" applyFont="1">
      <alignment vertical="center"/>
    </xf>
    <xf numFmtId="0" fontId="42" fillId="0" borderId="0" xfId="10" applyFont="1" applyBorder="1" applyAlignment="1" applyProtection="1">
      <alignment horizontal="center" vertical="center"/>
    </xf>
    <xf numFmtId="0" fontId="42" fillId="0" borderId="0" xfId="10" applyFont="1" applyAlignment="1" applyProtection="1">
      <alignment horizontal="right" vertical="center"/>
    </xf>
    <xf numFmtId="0" fontId="42" fillId="5" borderId="0" xfId="10" applyFont="1" applyFill="1" applyBorder="1" applyAlignment="1" applyProtection="1">
      <alignment horizontal="left" vertical="center"/>
    </xf>
    <xf numFmtId="20" fontId="42" fillId="0" borderId="0" xfId="10" applyNumberFormat="1" applyFont="1" applyBorder="1" applyAlignment="1" applyProtection="1">
      <alignment vertical="center"/>
    </xf>
    <xf numFmtId="0" fontId="42" fillId="0" borderId="0" xfId="10" applyFont="1" applyBorder="1" applyAlignment="1" applyProtection="1">
      <alignment horizontal="right" vertical="center"/>
    </xf>
    <xf numFmtId="176" fontId="42" fillId="0" borderId="0" xfId="10" applyNumberFormat="1" applyFont="1" applyBorder="1" applyAlignment="1" applyProtection="1">
      <alignment vertical="center"/>
    </xf>
    <xf numFmtId="0" fontId="45" fillId="0" borderId="0" xfId="10" applyFont="1" applyBorder="1" applyAlignment="1" applyProtection="1">
      <alignment horizontal="left" vertical="center"/>
    </xf>
    <xf numFmtId="0" fontId="42" fillId="0" borderId="0" xfId="10" applyFont="1" applyBorder="1" applyProtection="1">
      <alignment vertical="center"/>
    </xf>
    <xf numFmtId="0" fontId="42" fillId="0" borderId="0" xfId="10" applyFont="1" applyAlignment="1" applyProtection="1">
      <alignment horizontal="center" vertical="center"/>
    </xf>
    <xf numFmtId="0" fontId="46" fillId="0" borderId="0" xfId="10" applyFont="1" applyProtection="1">
      <alignment vertical="center"/>
    </xf>
    <xf numFmtId="0" fontId="46" fillId="0" borderId="0" xfId="10" applyFont="1" applyAlignment="1" applyProtection="1">
      <alignment horizontal="left" vertical="center"/>
    </xf>
    <xf numFmtId="0" fontId="46" fillId="0" borderId="0" xfId="10" applyFont="1">
      <alignment vertical="center"/>
    </xf>
    <xf numFmtId="0" fontId="46" fillId="0" borderId="0" xfId="10" applyFont="1" applyAlignment="1">
      <alignment horizontal="left" vertical="center"/>
    </xf>
    <xf numFmtId="0" fontId="46" fillId="0" borderId="0" xfId="10" applyFont="1" applyAlignment="1">
      <alignment horizontal="right" vertical="center"/>
    </xf>
    <xf numFmtId="0" fontId="42" fillId="0" borderId="118" xfId="10" applyFont="1" applyBorder="1" applyAlignment="1">
      <alignment horizontal="center" vertical="center" wrapText="1"/>
    </xf>
    <xf numFmtId="0" fontId="42" fillId="0" borderId="117" xfId="10" applyFont="1" applyBorder="1" applyAlignment="1">
      <alignment horizontal="center" vertical="center" wrapText="1"/>
    </xf>
    <xf numFmtId="0" fontId="42" fillId="0" borderId="119" xfId="10" applyFont="1" applyBorder="1" applyAlignment="1">
      <alignment vertical="center" wrapText="1"/>
    </xf>
    <xf numFmtId="0" fontId="42" fillId="0" borderId="120" xfId="10" applyFont="1" applyBorder="1" applyAlignment="1">
      <alignment vertical="center" wrapText="1"/>
    </xf>
    <xf numFmtId="0" fontId="42" fillId="0" borderId="31" xfId="10" applyFont="1" applyBorder="1" applyAlignment="1">
      <alignment horizontal="center" vertical="center" wrapText="1"/>
    </xf>
    <xf numFmtId="0" fontId="42" fillId="0" borderId="8" xfId="10" applyFont="1" applyBorder="1" applyAlignment="1">
      <alignment horizontal="center" vertical="center" wrapText="1"/>
    </xf>
    <xf numFmtId="0" fontId="42" fillId="0" borderId="0" xfId="10" applyFont="1" applyBorder="1" applyAlignment="1">
      <alignment vertical="center" wrapText="1"/>
    </xf>
    <xf numFmtId="0" fontId="42" fillId="0" borderId="124" xfId="10" applyFont="1" applyBorder="1" applyAlignment="1">
      <alignment vertical="center" wrapText="1"/>
    </xf>
    <xf numFmtId="0" fontId="45" fillId="0" borderId="3" xfId="10" applyFont="1" applyBorder="1" applyAlignment="1">
      <alignment horizontal="center" vertical="center"/>
    </xf>
    <xf numFmtId="0" fontId="45" fillId="0" borderId="11" xfId="10" applyFont="1" applyBorder="1" applyAlignment="1">
      <alignment horizontal="center" vertical="center"/>
    </xf>
    <xf numFmtId="0" fontId="45" fillId="0" borderId="127" xfId="10" applyFont="1" applyBorder="1" applyAlignment="1">
      <alignment horizontal="center" vertical="center"/>
    </xf>
    <xf numFmtId="0" fontId="45" fillId="0" borderId="128" xfId="10" applyFont="1" applyBorder="1" applyAlignment="1">
      <alignment horizontal="center" vertical="center"/>
    </xf>
    <xf numFmtId="0" fontId="45" fillId="0" borderId="128" xfId="10" applyFont="1" applyFill="1" applyBorder="1" applyAlignment="1">
      <alignment horizontal="center" vertical="center"/>
    </xf>
    <xf numFmtId="0" fontId="45" fillId="0" borderId="11" xfId="10" applyFont="1" applyFill="1" applyBorder="1" applyAlignment="1">
      <alignment horizontal="center" vertical="center"/>
    </xf>
    <xf numFmtId="0" fontId="45" fillId="0" borderId="127" xfId="10" applyFont="1" applyFill="1" applyBorder="1" applyAlignment="1">
      <alignment horizontal="center" vertical="center"/>
    </xf>
    <xf numFmtId="0" fontId="42" fillId="0" borderId="132" xfId="10" applyFont="1" applyBorder="1" applyAlignment="1">
      <alignment horizontal="center" vertical="center" wrapText="1"/>
    </xf>
    <xf numFmtId="0" fontId="42" fillId="0" borderId="131" xfId="10" applyFont="1" applyBorder="1" applyAlignment="1">
      <alignment horizontal="center" vertical="center" wrapText="1"/>
    </xf>
    <xf numFmtId="0" fontId="42" fillId="0" borderId="133" xfId="10" applyFont="1" applyBorder="1" applyAlignment="1">
      <alignment vertical="center" wrapText="1"/>
    </xf>
    <xf numFmtId="0" fontId="42" fillId="0" borderId="134" xfId="10" applyFont="1" applyBorder="1" applyAlignment="1">
      <alignment vertical="center" wrapText="1"/>
    </xf>
    <xf numFmtId="0" fontId="45" fillId="0" borderId="135" xfId="10" applyNumberFormat="1" applyFont="1" applyFill="1" applyBorder="1" applyAlignment="1">
      <alignment horizontal="center" vertical="center" wrapText="1"/>
    </xf>
    <xf numFmtId="0" fontId="45" fillId="0" borderId="136" xfId="10" applyNumberFormat="1" applyFont="1" applyFill="1" applyBorder="1" applyAlignment="1">
      <alignment horizontal="center" vertical="center" wrapText="1"/>
    </xf>
    <xf numFmtId="0" fontId="45" fillId="0" borderId="137" xfId="10" applyNumberFormat="1" applyFont="1" applyFill="1" applyBorder="1" applyAlignment="1">
      <alignment horizontal="center" vertical="center" wrapText="1"/>
    </xf>
    <xf numFmtId="0" fontId="45" fillId="0" borderId="138" xfId="10" applyNumberFormat="1" applyFont="1" applyFill="1" applyBorder="1" applyAlignment="1">
      <alignment horizontal="center" vertical="center" wrapText="1"/>
    </xf>
    <xf numFmtId="0" fontId="42" fillId="5" borderId="118" xfId="10" applyFont="1" applyFill="1" applyBorder="1" applyAlignment="1" applyProtection="1">
      <alignment horizontal="center" vertical="center" shrinkToFit="1"/>
    </xf>
    <xf numFmtId="0" fontId="42" fillId="5" borderId="117" xfId="10" applyFont="1" applyFill="1" applyBorder="1" applyAlignment="1" applyProtection="1">
      <alignment horizontal="center" vertical="center" shrinkToFit="1"/>
    </xf>
    <xf numFmtId="0" fontId="46" fillId="0" borderId="118" xfId="10" applyFont="1" applyBorder="1" applyAlignment="1">
      <alignment vertical="center"/>
    </xf>
    <xf numFmtId="0" fontId="46" fillId="0" borderId="119" xfId="10" applyFont="1" applyBorder="1" applyAlignment="1">
      <alignment vertical="center"/>
    </xf>
    <xf numFmtId="0" fontId="46" fillId="0" borderId="120" xfId="10" applyFont="1" applyBorder="1" applyAlignment="1">
      <alignment vertical="center"/>
    </xf>
    <xf numFmtId="0" fontId="42" fillId="7" borderId="144" xfId="10" applyFont="1" applyFill="1" applyBorder="1" applyAlignment="1" applyProtection="1">
      <alignment horizontal="center" vertical="center" shrinkToFit="1"/>
      <protection locked="0"/>
    </xf>
    <xf numFmtId="0" fontId="42" fillId="7" borderId="145" xfId="10" applyFont="1" applyFill="1" applyBorder="1" applyAlignment="1" applyProtection="1">
      <alignment horizontal="center" vertical="center" shrinkToFit="1"/>
      <protection locked="0"/>
    </xf>
    <xf numFmtId="0" fontId="42" fillId="7" borderId="146" xfId="10" applyFont="1" applyFill="1" applyBorder="1" applyAlignment="1" applyProtection="1">
      <alignment horizontal="center" vertical="center" shrinkToFit="1"/>
      <protection locked="0"/>
    </xf>
    <xf numFmtId="0" fontId="42" fillId="5" borderId="31" xfId="10" applyFont="1" applyFill="1" applyBorder="1" applyAlignment="1" applyProtection="1">
      <alignment horizontal="center" vertical="center" shrinkToFit="1"/>
    </xf>
    <xf numFmtId="0" fontId="42" fillId="5" borderId="8" xfId="10" applyFont="1" applyFill="1" applyBorder="1" applyAlignment="1" applyProtection="1">
      <alignment horizontal="center" vertical="center" shrinkToFit="1"/>
    </xf>
    <xf numFmtId="0" fontId="46" fillId="0" borderId="151" xfId="10" applyFont="1" applyBorder="1" applyAlignment="1">
      <alignment vertical="center"/>
    </xf>
    <xf numFmtId="0" fontId="46" fillId="0" borderId="152" xfId="10" applyFont="1" applyBorder="1" applyAlignment="1">
      <alignment vertical="center"/>
    </xf>
    <xf numFmtId="0" fontId="46" fillId="0" borderId="153" xfId="10" applyFont="1" applyBorder="1" applyAlignment="1">
      <alignment vertical="center"/>
    </xf>
    <xf numFmtId="177" fontId="42" fillId="0" borderId="154" xfId="10" applyNumberFormat="1" applyFont="1" applyBorder="1" applyAlignment="1">
      <alignment horizontal="center" vertical="center" shrinkToFit="1"/>
    </xf>
    <xf numFmtId="177" fontId="42" fillId="0" borderId="155" xfId="10" applyNumberFormat="1" applyFont="1" applyBorder="1" applyAlignment="1">
      <alignment horizontal="center" vertical="center" shrinkToFit="1"/>
    </xf>
    <xf numFmtId="177" fontId="42" fillId="0" borderId="156" xfId="10" applyNumberFormat="1" applyFont="1" applyBorder="1" applyAlignment="1">
      <alignment horizontal="center" vertical="center" shrinkToFit="1"/>
    </xf>
    <xf numFmtId="0" fontId="42" fillId="5" borderId="32" xfId="10" applyFont="1" applyFill="1" applyBorder="1" applyAlignment="1" applyProtection="1">
      <alignment horizontal="center" vertical="center" shrinkToFit="1"/>
    </xf>
    <xf numFmtId="0" fontId="42" fillId="5" borderId="6" xfId="10" applyFont="1" applyFill="1" applyBorder="1" applyAlignment="1" applyProtection="1">
      <alignment horizontal="center" vertical="center" shrinkToFit="1"/>
    </xf>
    <xf numFmtId="0" fontId="46" fillId="0" borderId="32" xfId="10" applyFont="1" applyBorder="1" applyAlignment="1">
      <alignment vertical="center"/>
    </xf>
    <xf numFmtId="0" fontId="46" fillId="0" borderId="17" xfId="10" applyFont="1" applyBorder="1" applyAlignment="1">
      <alignment vertical="center"/>
    </xf>
    <xf numFmtId="0" fontId="46" fillId="0" borderId="160" xfId="10" applyFont="1" applyBorder="1" applyAlignment="1">
      <alignment vertical="center"/>
    </xf>
    <xf numFmtId="0" fontId="42" fillId="7" borderId="161" xfId="10" applyFont="1" applyFill="1" applyBorder="1" applyAlignment="1" applyProtection="1">
      <alignment horizontal="center" vertical="center" shrinkToFit="1"/>
      <protection locked="0"/>
    </xf>
    <xf numFmtId="0" fontId="42" fillId="7" borderId="112" xfId="10" applyFont="1" applyFill="1" applyBorder="1" applyAlignment="1" applyProtection="1">
      <alignment horizontal="center" vertical="center" shrinkToFit="1"/>
      <protection locked="0"/>
    </xf>
    <xf numFmtId="0" fontId="42" fillId="7" borderId="162" xfId="10" applyFont="1" applyFill="1" applyBorder="1" applyAlignment="1" applyProtection="1">
      <alignment horizontal="center" vertical="center" shrinkToFit="1"/>
      <protection locked="0"/>
    </xf>
    <xf numFmtId="0" fontId="42" fillId="7" borderId="163" xfId="10" applyFont="1" applyFill="1" applyBorder="1" applyAlignment="1" applyProtection="1">
      <alignment horizontal="center" vertical="center" shrinkToFit="1"/>
      <protection locked="0"/>
    </xf>
    <xf numFmtId="0" fontId="46" fillId="0" borderId="167" xfId="10" applyFont="1" applyBorder="1" applyAlignment="1">
      <alignment vertical="center"/>
    </xf>
    <xf numFmtId="0" fontId="46" fillId="0" borderId="168" xfId="10" applyFont="1" applyBorder="1" applyAlignment="1">
      <alignment vertical="center"/>
    </xf>
    <xf numFmtId="0" fontId="46" fillId="0" borderId="169" xfId="10" applyFont="1" applyBorder="1" applyAlignment="1">
      <alignment vertical="center"/>
    </xf>
    <xf numFmtId="0" fontId="46" fillId="0" borderId="31" xfId="10" applyFont="1" applyBorder="1" applyAlignment="1">
      <alignment vertical="center"/>
    </xf>
    <xf numFmtId="0" fontId="46" fillId="0" borderId="0" xfId="10" applyFont="1" applyBorder="1" applyAlignment="1">
      <alignment vertical="center"/>
    </xf>
    <xf numFmtId="0" fontId="46" fillId="0" borderId="124" xfId="10" applyFont="1" applyBorder="1" applyAlignment="1">
      <alignment vertical="center"/>
    </xf>
    <xf numFmtId="0" fontId="42" fillId="5" borderId="38" xfId="10" applyFont="1" applyFill="1" applyBorder="1" applyAlignment="1" applyProtection="1">
      <alignment horizontal="center" vertical="center" shrinkToFit="1"/>
    </xf>
    <xf numFmtId="0" fontId="42" fillId="5" borderId="9" xfId="10" applyFont="1" applyFill="1" applyBorder="1" applyAlignment="1" applyProtection="1">
      <alignment horizontal="center" vertical="center" shrinkToFit="1"/>
    </xf>
    <xf numFmtId="0" fontId="46" fillId="0" borderId="174" xfId="10" applyFont="1" applyBorder="1" applyAlignment="1">
      <alignment vertical="center"/>
    </xf>
    <xf numFmtId="0" fontId="46" fillId="0" borderId="175" xfId="10" applyFont="1" applyBorder="1" applyAlignment="1">
      <alignment vertical="center"/>
    </xf>
    <xf numFmtId="0" fontId="46" fillId="0" borderId="176" xfId="10" applyFont="1" applyBorder="1" applyAlignment="1">
      <alignment vertical="center"/>
    </xf>
    <xf numFmtId="0" fontId="42" fillId="5" borderId="132" xfId="10" applyFont="1" applyFill="1" applyBorder="1" applyAlignment="1" applyProtection="1">
      <alignment horizontal="center" vertical="center" shrinkToFit="1"/>
    </xf>
    <xf numFmtId="0" fontId="42" fillId="5" borderId="131" xfId="10" applyFont="1" applyFill="1" applyBorder="1" applyAlignment="1" applyProtection="1">
      <alignment horizontal="center" vertical="center" shrinkToFit="1"/>
    </xf>
    <xf numFmtId="0" fontId="46" fillId="0" borderId="180" xfId="10" applyFont="1" applyBorder="1" applyAlignment="1">
      <alignment vertical="center"/>
    </xf>
    <xf numFmtId="0" fontId="46" fillId="0" borderId="181" xfId="10" applyFont="1" applyBorder="1" applyAlignment="1">
      <alignment vertical="center"/>
    </xf>
    <xf numFmtId="0" fontId="46" fillId="0" borderId="182" xfId="10" applyFont="1" applyBorder="1" applyAlignment="1">
      <alignment vertical="center"/>
    </xf>
    <xf numFmtId="177" fontId="42" fillId="0" borderId="183" xfId="10" applyNumberFormat="1" applyFont="1" applyBorder="1" applyAlignment="1">
      <alignment horizontal="center" vertical="center" shrinkToFit="1"/>
    </xf>
    <xf numFmtId="177" fontId="42" fillId="0" borderId="184" xfId="10" applyNumberFormat="1" applyFont="1" applyBorder="1" applyAlignment="1">
      <alignment horizontal="center" vertical="center" shrinkToFit="1"/>
    </xf>
    <xf numFmtId="177" fontId="42" fillId="0" borderId="185" xfId="10" applyNumberFormat="1" applyFont="1" applyBorder="1" applyAlignment="1">
      <alignment horizontal="center" vertical="center" shrinkToFit="1"/>
    </xf>
    <xf numFmtId="177" fontId="42" fillId="0" borderId="186" xfId="10" applyNumberFormat="1" applyFont="1" applyBorder="1" applyAlignment="1">
      <alignment horizontal="center" vertical="center" shrinkToFit="1"/>
    </xf>
    <xf numFmtId="0" fontId="46" fillId="5" borderId="0" xfId="10" applyFont="1" applyFill="1" applyBorder="1" applyAlignment="1">
      <alignment horizontal="center" vertical="center"/>
    </xf>
    <xf numFmtId="0" fontId="46" fillId="5" borderId="0" xfId="10" applyFont="1" applyFill="1" applyBorder="1" applyAlignment="1" applyProtection="1">
      <alignment horizontal="center" vertical="center" shrinkToFit="1"/>
      <protection locked="0"/>
    </xf>
    <xf numFmtId="0" fontId="46" fillId="5" borderId="0" xfId="10" applyFont="1" applyFill="1" applyBorder="1" applyAlignment="1" applyProtection="1">
      <alignment horizontal="center" vertical="center" wrapText="1"/>
      <protection locked="0"/>
    </xf>
    <xf numFmtId="0" fontId="46" fillId="5" borderId="0" xfId="10" applyFont="1" applyFill="1" applyBorder="1" applyAlignment="1" applyProtection="1">
      <alignment horizontal="left" vertical="center" wrapText="1"/>
      <protection locked="0"/>
    </xf>
    <xf numFmtId="0" fontId="47" fillId="5" borderId="0" xfId="10" applyFont="1" applyFill="1" applyBorder="1" applyAlignment="1">
      <alignment vertical="center"/>
    </xf>
    <xf numFmtId="0" fontId="49" fillId="5" borderId="0" xfId="10" applyFont="1" applyFill="1" applyBorder="1" applyAlignment="1">
      <alignment vertical="center"/>
    </xf>
    <xf numFmtId="0" fontId="49" fillId="5" borderId="0" xfId="10" applyFont="1" applyFill="1" applyBorder="1" applyAlignment="1">
      <alignment horizontal="center" vertical="center"/>
    </xf>
    <xf numFmtId="0" fontId="46" fillId="5" borderId="0" xfId="10" applyFont="1" applyFill="1" applyBorder="1" applyAlignment="1">
      <alignment horizontal="center" vertical="center" wrapText="1"/>
    </xf>
    <xf numFmtId="1" fontId="46" fillId="5" borderId="0" xfId="10" applyNumberFormat="1" applyFont="1" applyFill="1" applyBorder="1" applyAlignment="1">
      <alignment horizontal="center" vertical="center" wrapText="1"/>
    </xf>
    <xf numFmtId="0" fontId="45" fillId="5" borderId="0" xfId="10" applyFont="1" applyFill="1" applyBorder="1" applyAlignment="1" applyProtection="1">
      <alignment horizontal="center" vertical="center" wrapText="1"/>
      <protection locked="0"/>
    </xf>
    <xf numFmtId="0" fontId="45" fillId="0" borderId="0" xfId="10" applyFont="1" applyFill="1" applyBorder="1" applyAlignment="1">
      <alignment vertical="center"/>
    </xf>
    <xf numFmtId="0" fontId="45" fillId="0" borderId="0" xfId="10" applyFont="1" applyFill="1" applyBorder="1" applyAlignment="1">
      <alignment horizontal="left" vertical="center"/>
    </xf>
    <xf numFmtId="0" fontId="45" fillId="5" borderId="0" xfId="10" applyFont="1" applyFill="1" applyBorder="1" applyAlignment="1">
      <alignment horizontal="center" vertical="center" wrapText="1"/>
    </xf>
    <xf numFmtId="1" fontId="45" fillId="5" borderId="0" xfId="10" applyNumberFormat="1" applyFont="1" applyFill="1" applyBorder="1" applyAlignment="1">
      <alignment horizontal="center" vertical="center" wrapText="1"/>
    </xf>
    <xf numFmtId="0" fontId="45" fillId="0" borderId="0" xfId="10" applyFont="1" applyFill="1" applyAlignment="1">
      <alignment vertical="center"/>
    </xf>
    <xf numFmtId="0" fontId="45" fillId="0" borderId="0" xfId="10" applyFont="1" applyFill="1" applyBorder="1" applyAlignment="1">
      <alignment horizontal="centerContinuous" vertical="center"/>
    </xf>
    <xf numFmtId="0" fontId="45" fillId="0" borderId="0" xfId="10" applyFont="1" applyFill="1" applyAlignment="1">
      <alignment horizontal="centerContinuous" vertical="center"/>
    </xf>
    <xf numFmtId="178" fontId="45" fillId="0" borderId="0" xfId="10" applyNumberFormat="1" applyFont="1" applyFill="1" applyBorder="1" applyAlignment="1">
      <alignment vertical="center"/>
    </xf>
    <xf numFmtId="178" fontId="45" fillId="0" borderId="0" xfId="10" applyNumberFormat="1" applyFont="1" applyFill="1" applyAlignment="1">
      <alignment vertical="center"/>
    </xf>
    <xf numFmtId="0" fontId="45" fillId="0" borderId="0" xfId="10" applyFont="1" applyFill="1" applyBorder="1" applyAlignment="1">
      <alignment horizontal="center" vertical="center"/>
    </xf>
    <xf numFmtId="180" fontId="46" fillId="5" borderId="0" xfId="10" applyNumberFormat="1" applyFont="1" applyFill="1" applyBorder="1" applyAlignment="1">
      <alignment horizontal="center" vertical="center"/>
    </xf>
    <xf numFmtId="0" fontId="45" fillId="5" borderId="0" xfId="10" applyFont="1" applyFill="1" applyBorder="1" applyAlignment="1" applyProtection="1">
      <alignment horizontal="center" vertical="center" shrinkToFit="1"/>
      <protection locked="0"/>
    </xf>
    <xf numFmtId="0" fontId="45" fillId="5" borderId="0" xfId="10" applyFont="1" applyFill="1" applyBorder="1" applyAlignment="1" applyProtection="1">
      <alignment horizontal="left" vertical="center" wrapText="1"/>
      <protection locked="0"/>
    </xf>
    <xf numFmtId="0" fontId="45" fillId="5" borderId="0" xfId="10" applyFont="1" applyFill="1" applyBorder="1" applyAlignment="1">
      <alignment vertical="center"/>
    </xf>
    <xf numFmtId="0" fontId="45" fillId="5" borderId="0" xfId="10" applyFont="1" applyFill="1" applyBorder="1" applyAlignment="1">
      <alignment horizontal="center" vertical="center"/>
    </xf>
    <xf numFmtId="0" fontId="45" fillId="0" borderId="0" xfId="10" applyFont="1" applyFill="1" applyBorder="1" applyAlignment="1" applyProtection="1">
      <alignment horizontal="right" vertical="center"/>
    </xf>
    <xf numFmtId="0" fontId="45" fillId="0" borderId="0" xfId="10" applyFont="1" applyFill="1" applyBorder="1" applyAlignment="1">
      <alignment horizontal="right" vertical="center"/>
    </xf>
    <xf numFmtId="0" fontId="45" fillId="5" borderId="0" xfId="10" applyFont="1" applyFill="1">
      <alignment vertical="center"/>
    </xf>
    <xf numFmtId="0" fontId="46" fillId="0" borderId="0" xfId="10" applyFont="1" applyFill="1">
      <alignment vertical="center"/>
    </xf>
    <xf numFmtId="0" fontId="46" fillId="0" borderId="0" xfId="10" applyFont="1" applyFill="1" applyAlignment="1">
      <alignment horizontal="left" vertical="center"/>
    </xf>
    <xf numFmtId="0" fontId="46" fillId="0" borderId="0" xfId="10" applyFont="1" applyFill="1" applyAlignment="1">
      <alignment horizontal="left" vertical="center" wrapText="1"/>
    </xf>
    <xf numFmtId="0" fontId="46" fillId="0" borderId="0" xfId="10" applyFont="1" applyAlignment="1">
      <alignment horizontal="left" vertical="center" wrapText="1"/>
    </xf>
    <xf numFmtId="0" fontId="46" fillId="0" borderId="0" xfId="10" applyFont="1" applyFill="1" applyAlignment="1">
      <alignment vertical="center" textRotation="90"/>
    </xf>
    <xf numFmtId="0" fontId="50" fillId="5" borderId="0" xfId="10" applyFont="1" applyFill="1" applyAlignment="1" applyProtection="1">
      <alignment horizontal="left" vertical="center"/>
    </xf>
    <xf numFmtId="0" fontId="51" fillId="5" borderId="0" xfId="10" applyFont="1" applyFill="1" applyAlignment="1" applyProtection="1">
      <alignment horizontal="center" vertical="center"/>
    </xf>
    <xf numFmtId="0" fontId="51" fillId="5" borderId="0" xfId="10" applyFont="1" applyFill="1" applyProtection="1">
      <alignment vertical="center"/>
    </xf>
    <xf numFmtId="0" fontId="51" fillId="5" borderId="0" xfId="10" applyFont="1" applyFill="1" applyAlignment="1" applyProtection="1">
      <alignment horizontal="left" vertical="center"/>
    </xf>
    <xf numFmtId="0" fontId="52" fillId="5" borderId="0" xfId="10" applyFont="1" applyFill="1">
      <alignment vertical="center"/>
    </xf>
    <xf numFmtId="0" fontId="51" fillId="5" borderId="0" xfId="10" applyFont="1" applyFill="1">
      <alignment vertical="center"/>
    </xf>
    <xf numFmtId="0" fontId="52" fillId="5" borderId="0" xfId="10" applyFont="1" applyFill="1" applyAlignment="1">
      <alignment horizontal="left" vertical="center"/>
    </xf>
    <xf numFmtId="0" fontId="51" fillId="5" borderId="0" xfId="10" applyFont="1" applyFill="1" applyAlignment="1" applyProtection="1">
      <alignment horizontal="center" vertical="center"/>
      <protection locked="0"/>
    </xf>
    <xf numFmtId="0" fontId="51" fillId="9" borderId="11" xfId="10" applyFont="1" applyFill="1" applyBorder="1" applyAlignment="1" applyProtection="1">
      <alignment horizontal="center" vertical="center"/>
      <protection locked="0"/>
    </xf>
    <xf numFmtId="0" fontId="51" fillId="9" borderId="0" xfId="10" applyFont="1" applyFill="1" applyBorder="1" applyAlignment="1" applyProtection="1">
      <alignment horizontal="center" vertical="center"/>
      <protection locked="0"/>
    </xf>
    <xf numFmtId="20" fontId="51" fillId="9" borderId="11" xfId="10" applyNumberFormat="1" applyFont="1" applyFill="1" applyBorder="1" applyAlignment="1" applyProtection="1">
      <alignment horizontal="center" vertical="center"/>
      <protection locked="0"/>
    </xf>
    <xf numFmtId="0" fontId="51" fillId="5" borderId="0" xfId="10" applyFont="1" applyFill="1" applyAlignment="1" applyProtection="1">
      <alignment horizontal="right" vertical="center"/>
      <protection locked="0"/>
    </xf>
    <xf numFmtId="0" fontId="51" fillId="5" borderId="0" xfId="10" applyFont="1" applyFill="1" applyProtection="1">
      <alignment vertical="center"/>
      <protection locked="0"/>
    </xf>
    <xf numFmtId="0" fontId="51" fillId="5" borderId="11" xfId="10" applyNumberFormat="1" applyFont="1" applyFill="1" applyBorder="1" applyAlignment="1" applyProtection="1">
      <alignment horizontal="center" vertical="center"/>
    </xf>
    <xf numFmtId="0" fontId="51" fillId="9" borderId="11" xfId="10" applyFont="1" applyFill="1" applyBorder="1" applyAlignment="1" applyProtection="1">
      <alignment horizontal="left" vertical="center"/>
      <protection locked="0"/>
    </xf>
    <xf numFmtId="20" fontId="51" fillId="5" borderId="11" xfId="10" applyNumberFormat="1" applyFont="1" applyFill="1" applyBorder="1" applyAlignment="1" applyProtection="1">
      <alignment horizontal="center" vertical="center"/>
      <protection locked="0"/>
    </xf>
    <xf numFmtId="0" fontId="53" fillId="9" borderId="15" xfId="10" applyFont="1" applyFill="1" applyBorder="1" applyAlignment="1" applyProtection="1">
      <alignment horizontal="center" vertical="center"/>
      <protection locked="0"/>
    </xf>
    <xf numFmtId="0" fontId="53" fillId="9" borderId="20" xfId="10" applyFont="1" applyFill="1" applyBorder="1" applyAlignment="1" applyProtection="1">
      <alignment horizontal="center" vertical="center"/>
      <protection locked="0"/>
    </xf>
    <xf numFmtId="0" fontId="53" fillId="9" borderId="16" xfId="10" applyFont="1" applyFill="1" applyBorder="1" applyAlignment="1" applyProtection="1">
      <alignment horizontal="center" vertical="center"/>
      <protection locked="0"/>
    </xf>
    <xf numFmtId="0" fontId="1" fillId="5" borderId="0" xfId="10" applyFill="1">
      <alignment vertical="center"/>
    </xf>
    <xf numFmtId="0" fontId="46" fillId="5" borderId="0" xfId="10" applyFont="1" applyFill="1" applyAlignment="1">
      <alignment horizontal="left" vertical="center"/>
    </xf>
    <xf numFmtId="0" fontId="54" fillId="5" borderId="0" xfId="10" applyFont="1" applyFill="1" applyAlignment="1">
      <alignment horizontal="left" vertical="center"/>
    </xf>
    <xf numFmtId="0" fontId="46" fillId="5" borderId="0" xfId="10" applyFont="1" applyFill="1">
      <alignment vertical="center"/>
    </xf>
    <xf numFmtId="0" fontId="46" fillId="9" borderId="11" xfId="10" applyFont="1" applyFill="1" applyBorder="1" applyAlignment="1">
      <alignment horizontal="left" vertical="center"/>
    </xf>
    <xf numFmtId="0" fontId="46" fillId="5" borderId="0" xfId="10" applyFont="1" applyFill="1" applyAlignment="1">
      <alignment vertical="center"/>
    </xf>
    <xf numFmtId="0" fontId="46" fillId="7" borderId="11" xfId="10" applyFont="1" applyFill="1" applyBorder="1" applyAlignment="1">
      <alignment horizontal="left" vertical="center"/>
    </xf>
    <xf numFmtId="0" fontId="55" fillId="5" borderId="0" xfId="10" applyFont="1" applyFill="1" applyAlignment="1">
      <alignment horizontal="left" vertical="center"/>
    </xf>
    <xf numFmtId="0" fontId="46" fillId="5" borderId="0" xfId="10" applyFont="1" applyFill="1" applyBorder="1" applyAlignment="1">
      <alignment horizontal="left" vertical="center"/>
    </xf>
    <xf numFmtId="0" fontId="46" fillId="5" borderId="11" xfId="10" applyFont="1" applyFill="1" applyBorder="1" applyAlignment="1">
      <alignment horizontal="center" vertical="center"/>
    </xf>
    <xf numFmtId="0" fontId="46" fillId="5" borderId="11" xfId="10" applyFont="1" applyFill="1" applyBorder="1" applyAlignment="1">
      <alignment horizontal="left" vertical="center"/>
    </xf>
    <xf numFmtId="0" fontId="56" fillId="5" borderId="0" xfId="10" applyFont="1" applyFill="1">
      <alignment vertical="center"/>
    </xf>
    <xf numFmtId="0" fontId="56" fillId="5" borderId="0" xfId="10" applyFont="1" applyFill="1" applyAlignment="1">
      <alignment horizontal="left" vertical="center"/>
    </xf>
    <xf numFmtId="0" fontId="46" fillId="5" borderId="0" xfId="10" applyFont="1" applyFill="1" applyBorder="1">
      <alignment vertical="center"/>
    </xf>
    <xf numFmtId="0" fontId="58" fillId="5" borderId="0" xfId="10" applyFont="1" applyFill="1" applyAlignment="1">
      <alignment vertical="center"/>
    </xf>
    <xf numFmtId="0" fontId="56" fillId="5" borderId="0" xfId="10" applyFont="1" applyFill="1" applyBorder="1">
      <alignment vertical="center"/>
    </xf>
    <xf numFmtId="0" fontId="56" fillId="5" borderId="0" xfId="10" applyFont="1" applyFill="1" applyBorder="1" applyAlignment="1">
      <alignment vertical="center"/>
    </xf>
    <xf numFmtId="0" fontId="56" fillId="5" borderId="0" xfId="10" applyFont="1" applyFill="1" applyBorder="1" applyAlignment="1">
      <alignment vertical="center" shrinkToFit="1"/>
    </xf>
    <xf numFmtId="0" fontId="46" fillId="5" borderId="0" xfId="10" applyFont="1" applyFill="1" applyAlignment="1">
      <alignment vertical="center" wrapText="1"/>
    </xf>
    <xf numFmtId="0" fontId="59" fillId="5" borderId="0" xfId="10" applyFont="1" applyFill="1" applyAlignment="1">
      <alignment horizontal="left" vertical="center"/>
    </xf>
    <xf numFmtId="0" fontId="59" fillId="0" borderId="0" xfId="10" applyFont="1" applyAlignment="1">
      <alignment horizontal="left" vertical="center"/>
    </xf>
    <xf numFmtId="0" fontId="46" fillId="5" borderId="11" xfId="10" applyFont="1" applyFill="1" applyBorder="1" applyAlignment="1">
      <alignment horizontal="right" vertical="center"/>
    </xf>
    <xf numFmtId="0" fontId="46" fillId="5" borderId="11" xfId="10" applyFont="1" applyFill="1" applyBorder="1" applyAlignment="1">
      <alignment vertical="center" shrinkToFit="1"/>
    </xf>
    <xf numFmtId="0" fontId="1" fillId="5" borderId="189" xfId="10" applyFill="1" applyBorder="1" applyAlignment="1">
      <alignment horizontal="center" vertical="center"/>
    </xf>
    <xf numFmtId="0" fontId="61" fillId="5" borderId="190" xfId="10" applyFont="1" applyFill="1" applyBorder="1" applyAlignment="1">
      <alignment horizontal="center" vertical="center"/>
    </xf>
    <xf numFmtId="0" fontId="61" fillId="5" borderId="191" xfId="10" applyFont="1" applyFill="1" applyBorder="1" applyAlignment="1">
      <alignment horizontal="center" vertical="center"/>
    </xf>
    <xf numFmtId="0" fontId="62" fillId="5" borderId="191" xfId="10" applyFont="1" applyFill="1" applyBorder="1" applyAlignment="1">
      <alignment horizontal="center" vertical="center"/>
    </xf>
    <xf numFmtId="0" fontId="63" fillId="5" borderId="192" xfId="10" applyFont="1" applyFill="1" applyBorder="1" applyAlignment="1">
      <alignment horizontal="center" vertical="center"/>
    </xf>
    <xf numFmtId="0" fontId="63" fillId="5" borderId="143" xfId="10" applyFont="1" applyFill="1" applyBorder="1" applyAlignment="1">
      <alignment vertical="center" shrinkToFit="1"/>
    </xf>
    <xf numFmtId="0" fontId="63" fillId="5" borderId="194" xfId="10" applyFont="1" applyFill="1" applyBorder="1" applyAlignment="1">
      <alignment vertical="center" shrinkToFit="1"/>
    </xf>
    <xf numFmtId="0" fontId="63" fillId="5" borderId="194" xfId="10" applyFont="1" applyFill="1" applyBorder="1">
      <alignment vertical="center"/>
    </xf>
    <xf numFmtId="0" fontId="63" fillId="5" borderId="11" xfId="10" applyFont="1" applyFill="1" applyBorder="1" applyAlignment="1">
      <alignment vertical="center" shrinkToFit="1"/>
    </xf>
    <xf numFmtId="0" fontId="63" fillId="5" borderId="195" xfId="10" applyFont="1" applyFill="1" applyBorder="1">
      <alignment vertical="center"/>
    </xf>
    <xf numFmtId="0" fontId="63" fillId="5" borderId="11" xfId="10" applyFont="1" applyFill="1" applyBorder="1">
      <alignment vertical="center"/>
    </xf>
    <xf numFmtId="0" fontId="63" fillId="5" borderId="127" xfId="10" applyFont="1" applyFill="1" applyBorder="1">
      <alignment vertical="center"/>
    </xf>
    <xf numFmtId="0" fontId="62" fillId="5" borderId="138" xfId="10" applyFont="1" applyFill="1" applyBorder="1">
      <alignment vertical="center"/>
    </xf>
    <xf numFmtId="0" fontId="63" fillId="5" borderId="136" xfId="10" applyFont="1" applyFill="1" applyBorder="1" applyAlignment="1">
      <alignment vertical="center" shrinkToFit="1"/>
    </xf>
    <xf numFmtId="0" fontId="63" fillId="5" borderId="136" xfId="10" applyFont="1" applyFill="1" applyBorder="1">
      <alignment vertical="center"/>
    </xf>
    <xf numFmtId="0" fontId="63" fillId="5" borderId="137" xfId="10" applyFont="1" applyFill="1" applyBorder="1">
      <alignment vertical="center"/>
    </xf>
    <xf numFmtId="0" fontId="6" fillId="0" borderId="21" xfId="0" applyFont="1" applyFill="1" applyBorder="1" applyAlignment="1">
      <alignment horizontal="center" vertical="center"/>
    </xf>
    <xf numFmtId="0" fontId="6" fillId="3" borderId="20" xfId="0" applyFont="1" applyFill="1" applyBorder="1" applyAlignment="1">
      <alignment horizontal="center" vertical="center"/>
    </xf>
    <xf numFmtId="0" fontId="6" fillId="0" borderId="3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20" xfId="0" applyFont="1" applyFill="1" applyBorder="1" applyAlignment="1">
      <alignment vertical="center" wrapText="1"/>
    </xf>
    <xf numFmtId="0" fontId="6" fillId="0" borderId="19" xfId="0" applyFont="1" applyFill="1" applyBorder="1" applyAlignment="1">
      <alignment vertical="center" wrapText="1"/>
    </xf>
    <xf numFmtId="0" fontId="6" fillId="0" borderId="21" xfId="0" applyFont="1" applyFill="1" applyBorder="1" applyAlignment="1">
      <alignment vertical="center" wrapText="1"/>
    </xf>
    <xf numFmtId="0" fontId="6" fillId="0" borderId="38" xfId="0" applyFont="1" applyFill="1" applyBorder="1" applyAlignment="1">
      <alignment vertical="center" wrapText="1"/>
    </xf>
    <xf numFmtId="0" fontId="6" fillId="0" borderId="4" xfId="0" applyFont="1" applyFill="1" applyBorder="1" applyAlignment="1">
      <alignment vertical="center" wrapText="1"/>
    </xf>
    <xf numFmtId="0" fontId="21" fillId="0" borderId="20" xfId="0" applyFont="1" applyFill="1" applyBorder="1" applyAlignment="1">
      <alignment horizontal="left" vertical="center" wrapText="1"/>
    </xf>
    <xf numFmtId="0" fontId="6" fillId="0" borderId="16" xfId="0" applyFont="1" applyFill="1" applyBorder="1" applyAlignment="1">
      <alignment vertical="center" wrapText="1"/>
    </xf>
    <xf numFmtId="0" fontId="6" fillId="0" borderId="29" xfId="0" applyFont="1" applyFill="1" applyBorder="1" applyAlignment="1">
      <alignment horizontal="left" vertical="center" wrapText="1"/>
    </xf>
    <xf numFmtId="0" fontId="32" fillId="0" borderId="11" xfId="6" applyFont="1" applyBorder="1" applyAlignment="1">
      <alignment horizontal="center" vertical="center"/>
    </xf>
    <xf numFmtId="0" fontId="6" fillId="0" borderId="97" xfId="0" applyFont="1" applyFill="1" applyBorder="1" applyAlignment="1">
      <alignment horizontal="center" vertical="center"/>
    </xf>
    <xf numFmtId="0" fontId="6" fillId="0" borderId="30" xfId="0" applyFont="1" applyFill="1" applyBorder="1" applyAlignment="1">
      <alignment horizontal="center" vertical="center" wrapText="1"/>
    </xf>
    <xf numFmtId="0" fontId="64" fillId="0" borderId="11" xfId="6" applyFont="1" applyBorder="1" applyAlignment="1">
      <alignment horizontal="center" vertical="center"/>
    </xf>
    <xf numFmtId="0" fontId="32" fillId="0" borderId="11" xfId="6" applyFont="1" applyBorder="1" applyAlignment="1">
      <alignment horizontal="center" vertical="center"/>
    </xf>
    <xf numFmtId="0" fontId="32" fillId="0" borderId="11" xfId="6" applyFont="1" applyBorder="1" applyAlignment="1">
      <alignment vertical="center" wrapText="1"/>
    </xf>
    <xf numFmtId="0" fontId="32" fillId="0" borderId="11" xfId="6" applyFont="1" applyBorder="1" applyAlignment="1">
      <alignment vertical="center"/>
    </xf>
    <xf numFmtId="0" fontId="34" fillId="0" borderId="0" xfId="6" applyFont="1" applyAlignment="1">
      <alignment horizontal="center" vertical="center"/>
    </xf>
    <xf numFmtId="0" fontId="34" fillId="0" borderId="11" xfId="6" applyFont="1" applyBorder="1" applyAlignment="1">
      <alignment horizontal="center" vertical="center"/>
    </xf>
    <xf numFmtId="0" fontId="32" fillId="0" borderId="0" xfId="6" applyFont="1" applyAlignment="1">
      <alignment vertical="center"/>
    </xf>
    <xf numFmtId="0" fontId="21" fillId="0" borderId="29"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21" fillId="0" borderId="57" xfId="0" applyFont="1" applyFill="1" applyBorder="1" applyAlignment="1">
      <alignment horizontal="left" vertical="center" wrapText="1"/>
    </xf>
    <xf numFmtId="0" fontId="6" fillId="0" borderId="57" xfId="0" applyFont="1" applyFill="1" applyBorder="1" applyAlignment="1">
      <alignment horizontal="left" vertical="center" wrapText="1"/>
    </xf>
    <xf numFmtId="0" fontId="21" fillId="0" borderId="4" xfId="4" applyFont="1" applyFill="1" applyBorder="1" applyAlignment="1">
      <alignment horizontal="left" vertical="center" wrapText="1"/>
    </xf>
    <xf numFmtId="0" fontId="6" fillId="0" borderId="3" xfId="4" applyFont="1" applyFill="1" applyBorder="1" applyAlignment="1">
      <alignment horizontal="left" vertical="center" wrapText="1"/>
    </xf>
    <xf numFmtId="0" fontId="21" fillId="0" borderId="11" xfId="4" applyFont="1" applyFill="1" applyBorder="1" applyAlignment="1">
      <alignment horizontal="left" vertical="center" wrapText="1"/>
    </xf>
    <xf numFmtId="0" fontId="6" fillId="0" borderId="11" xfId="4" applyFont="1" applyFill="1" applyBorder="1" applyAlignment="1">
      <alignment horizontal="left" vertical="center" wrapText="1"/>
    </xf>
    <xf numFmtId="0" fontId="25" fillId="0" borderId="111" xfId="4" applyFont="1" applyFill="1" applyBorder="1" applyAlignment="1">
      <alignment horizontal="left" vertical="center" wrapText="1"/>
    </xf>
    <xf numFmtId="0" fontId="25" fillId="0" borderId="7" xfId="4" applyFont="1" applyFill="1" applyBorder="1" applyAlignment="1">
      <alignment horizontal="left" vertical="center" wrapText="1"/>
    </xf>
    <xf numFmtId="0" fontId="21" fillId="0" borderId="15" xfId="4" applyFont="1" applyFill="1" applyBorder="1" applyAlignment="1">
      <alignment horizontal="left" vertical="center" wrapText="1"/>
    </xf>
    <xf numFmtId="0" fontId="6" fillId="0" borderId="15" xfId="4" applyFont="1" applyFill="1" applyBorder="1" applyAlignment="1">
      <alignment horizontal="left" vertical="center" wrapText="1"/>
    </xf>
    <xf numFmtId="0" fontId="21" fillId="0" borderId="30" xfId="4" applyFont="1" applyFill="1" applyBorder="1" applyAlignment="1">
      <alignment horizontal="left" vertical="center" wrapText="1"/>
    </xf>
    <xf numFmtId="0" fontId="6" fillId="0" borderId="30" xfId="4" applyFont="1" applyFill="1" applyBorder="1" applyAlignment="1">
      <alignment horizontal="left" vertical="center" wrapText="1"/>
    </xf>
    <xf numFmtId="0" fontId="25" fillId="0" borderId="60" xfId="4" applyFont="1" applyFill="1" applyBorder="1" applyAlignment="1">
      <alignment horizontal="left" vertical="center" wrapText="1"/>
    </xf>
    <xf numFmtId="0" fontId="25" fillId="0" borderId="65" xfId="4" applyFont="1" applyFill="1" applyBorder="1" applyAlignment="1">
      <alignment horizontal="left" vertical="center" wrapText="1"/>
    </xf>
    <xf numFmtId="0" fontId="21" fillId="0" borderId="21" xfId="4" applyFont="1" applyFill="1" applyBorder="1" applyAlignment="1">
      <alignment horizontal="left" vertical="center" wrapText="1"/>
    </xf>
    <xf numFmtId="0" fontId="6" fillId="0" borderId="21" xfId="4" applyFont="1" applyFill="1" applyBorder="1" applyAlignment="1">
      <alignment horizontal="left" vertical="center" wrapText="1"/>
    </xf>
    <xf numFmtId="0" fontId="21" fillId="0" borderId="20" xfId="4" applyFont="1" applyFill="1" applyBorder="1" applyAlignment="1">
      <alignment horizontal="left" vertical="center" wrapText="1"/>
    </xf>
    <xf numFmtId="0" fontId="6" fillId="0" borderId="20" xfId="4" applyFont="1" applyFill="1" applyBorder="1" applyAlignment="1">
      <alignment horizontal="left" vertical="center" wrapText="1"/>
    </xf>
    <xf numFmtId="0" fontId="25" fillId="0" borderId="68" xfId="4" applyFont="1" applyFill="1" applyBorder="1" applyAlignment="1">
      <alignment horizontal="left" vertical="center" wrapText="1"/>
    </xf>
    <xf numFmtId="0" fontId="21" fillId="0" borderId="3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21" fillId="0" borderId="19" xfId="4" applyFont="1" applyFill="1" applyBorder="1" applyAlignment="1">
      <alignment horizontal="left" vertical="center" wrapText="1"/>
    </xf>
    <xf numFmtId="0" fontId="6" fillId="0" borderId="19" xfId="4" applyFont="1" applyFill="1" applyBorder="1" applyAlignment="1">
      <alignment horizontal="left" vertical="center" wrapText="1"/>
    </xf>
    <xf numFmtId="0" fontId="21" fillId="0" borderId="16" xfId="4" applyFont="1" applyFill="1" applyBorder="1" applyAlignment="1">
      <alignment horizontal="left" vertical="center" wrapText="1"/>
    </xf>
    <xf numFmtId="0" fontId="6" fillId="0" borderId="16" xfId="4" applyFont="1" applyFill="1" applyBorder="1" applyAlignment="1">
      <alignment horizontal="left" vertical="center" wrapText="1"/>
    </xf>
    <xf numFmtId="0" fontId="21" fillId="0" borderId="92" xfId="0" applyFont="1" applyFill="1" applyBorder="1" applyAlignment="1">
      <alignment horizontal="left" vertical="center" wrapText="1"/>
    </xf>
    <xf numFmtId="0" fontId="21" fillId="0" borderId="7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6" fillId="0" borderId="79" xfId="0" applyFont="1" applyFill="1" applyBorder="1" applyAlignment="1">
      <alignment horizontal="left" vertical="center" wrapText="1"/>
    </xf>
    <xf numFmtId="0" fontId="6" fillId="0" borderId="65" xfId="0" applyFont="1" applyFill="1" applyBorder="1" applyAlignment="1">
      <alignment horizontal="left" vertical="center" wrapText="1"/>
    </xf>
    <xf numFmtId="0" fontId="6" fillId="0" borderId="80" xfId="0" applyFont="1" applyFill="1" applyBorder="1" applyAlignment="1">
      <alignment horizontal="left" vertical="center" wrapText="1"/>
    </xf>
    <xf numFmtId="0" fontId="6" fillId="0" borderId="54" xfId="0" applyFont="1" applyFill="1" applyBorder="1" applyAlignment="1">
      <alignment vertical="center" wrapText="1"/>
    </xf>
    <xf numFmtId="0" fontId="6" fillId="0" borderId="4" xfId="0" applyFont="1" applyFill="1" applyBorder="1" applyAlignment="1">
      <alignment vertical="center" wrapText="1"/>
    </xf>
    <xf numFmtId="0" fontId="6" fillId="0" borderId="87" xfId="0" applyFont="1" applyFill="1" applyBorder="1" applyAlignment="1">
      <alignment horizontal="left" vertical="center" wrapText="1"/>
    </xf>
    <xf numFmtId="0" fontId="6" fillId="0" borderId="90" xfId="0" applyFont="1" applyFill="1" applyBorder="1" applyAlignment="1">
      <alignment horizontal="left" vertical="center" wrapText="1"/>
    </xf>
    <xf numFmtId="0" fontId="6" fillId="0" borderId="91" xfId="0" applyFont="1" applyFill="1" applyBorder="1" applyAlignment="1">
      <alignment horizontal="left" vertical="center" wrapText="1"/>
    </xf>
    <xf numFmtId="0" fontId="6" fillId="0" borderId="39" xfId="0" applyFont="1" applyFill="1" applyBorder="1" applyAlignment="1">
      <alignment vertical="center" wrapText="1"/>
    </xf>
    <xf numFmtId="0" fontId="6" fillId="0" borderId="18" xfId="0" applyFont="1" applyFill="1" applyBorder="1" applyAlignment="1">
      <alignment vertical="center" wrapText="1"/>
    </xf>
    <xf numFmtId="0" fontId="6" fillId="0" borderId="24" xfId="0" applyFont="1" applyFill="1" applyBorder="1" applyAlignment="1">
      <alignment vertical="center" wrapText="1"/>
    </xf>
    <xf numFmtId="0" fontId="6" fillId="0" borderId="34" xfId="0" applyFont="1" applyFill="1" applyBorder="1" applyAlignment="1">
      <alignment vertical="center" wrapText="1"/>
    </xf>
    <xf numFmtId="0" fontId="6" fillId="0" borderId="22" xfId="0" applyFont="1" applyFill="1" applyBorder="1" applyAlignment="1">
      <alignment vertical="center" wrapText="1"/>
    </xf>
    <xf numFmtId="0" fontId="6" fillId="0" borderId="73" xfId="0" applyFont="1" applyFill="1" applyBorder="1" applyAlignment="1">
      <alignment vertical="center" wrapText="1"/>
    </xf>
    <xf numFmtId="0" fontId="6" fillId="0" borderId="14" xfId="0" applyFont="1" applyFill="1" applyBorder="1" applyAlignment="1">
      <alignment vertical="center" wrapText="1"/>
    </xf>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61"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82"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77" xfId="0" applyFont="1" applyFill="1" applyBorder="1" applyAlignment="1">
      <alignment vertical="center" wrapText="1"/>
    </xf>
    <xf numFmtId="0" fontId="6" fillId="0" borderId="62" xfId="0" applyFont="1" applyFill="1" applyBorder="1" applyAlignment="1">
      <alignment horizontal="left" vertical="center" wrapText="1"/>
    </xf>
    <xf numFmtId="0" fontId="6" fillId="0" borderId="47"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8" xfId="0" applyFont="1" applyFill="1" applyBorder="1" applyAlignment="1">
      <alignment vertical="center" wrapText="1"/>
    </xf>
    <xf numFmtId="0" fontId="6" fillId="0" borderId="75" xfId="0" applyFont="1" applyFill="1" applyBorder="1" applyAlignment="1">
      <alignment vertical="center" wrapText="1"/>
    </xf>
    <xf numFmtId="0" fontId="6" fillId="0" borderId="76" xfId="0" applyFont="1" applyFill="1" applyBorder="1" applyAlignment="1">
      <alignment vertical="center" wrapText="1"/>
    </xf>
    <xf numFmtId="0" fontId="6" fillId="0" borderId="81" xfId="0" applyFont="1" applyFill="1" applyBorder="1" applyAlignment="1">
      <alignment vertical="center" wrapText="1"/>
    </xf>
    <xf numFmtId="0" fontId="24" fillId="0" borderId="20" xfId="0" applyFont="1" applyBorder="1" applyAlignment="1">
      <alignment horizontal="center" vertical="center"/>
    </xf>
    <xf numFmtId="0" fontId="24" fillId="0" borderId="25" xfId="0" applyFont="1" applyBorder="1" applyAlignment="1">
      <alignment horizontal="center" vertical="center"/>
    </xf>
    <xf numFmtId="0" fontId="6" fillId="6" borderId="38" xfId="0" applyFont="1" applyFill="1" applyBorder="1" applyAlignment="1">
      <alignment horizontal="left" vertical="center" wrapText="1"/>
    </xf>
    <xf numFmtId="0" fontId="6" fillId="6" borderId="37" xfId="0" applyFont="1" applyFill="1" applyBorder="1" applyAlignment="1">
      <alignment horizontal="left" vertical="center" wrapText="1"/>
    </xf>
    <xf numFmtId="0" fontId="6" fillId="6" borderId="9"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17" fillId="0" borderId="20" xfId="0" applyFont="1" applyBorder="1" applyAlignment="1">
      <alignment horizontal="left" vertical="center" wrapText="1"/>
    </xf>
    <xf numFmtId="0" fontId="17" fillId="0" borderId="16" xfId="0" applyFont="1" applyBorder="1" applyAlignment="1">
      <alignment horizontal="left" vertical="center" wrapText="1"/>
    </xf>
    <xf numFmtId="0" fontId="6" fillId="0" borderId="21" xfId="0" applyFont="1" applyFill="1" applyBorder="1" applyAlignment="1">
      <alignment horizontal="center" vertical="center"/>
    </xf>
    <xf numFmtId="0" fontId="17" fillId="0" borderId="16" xfId="0" applyFont="1" applyBorder="1" applyAlignment="1">
      <alignment vertical="center"/>
    </xf>
    <xf numFmtId="0" fontId="6" fillId="6" borderId="4"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3" xfId="0" applyFont="1" applyFill="1" applyBorder="1" applyAlignment="1">
      <alignment horizontal="left" vertical="center" wrapText="1"/>
    </xf>
    <xf numFmtId="49" fontId="6" fillId="6" borderId="16" xfId="0" applyNumberFormat="1" applyFont="1" applyFill="1" applyBorder="1" applyAlignment="1">
      <alignment horizontal="left" vertical="center" wrapText="1"/>
    </xf>
    <xf numFmtId="49" fontId="6" fillId="6" borderId="20" xfId="0" applyNumberFormat="1" applyFont="1" applyFill="1" applyBorder="1" applyAlignment="1">
      <alignment horizontal="left" vertical="center" wrapText="1"/>
    </xf>
    <xf numFmtId="0" fontId="21" fillId="0" borderId="33" xfId="0" applyFont="1" applyFill="1" applyBorder="1" applyAlignment="1">
      <alignment horizontal="left" vertical="center" wrapText="1"/>
    </xf>
    <xf numFmtId="0" fontId="21" fillId="0" borderId="97" xfId="0" applyFont="1" applyFill="1" applyBorder="1" applyAlignment="1">
      <alignment horizontal="left" vertical="center" wrapText="1"/>
    </xf>
    <xf numFmtId="0" fontId="21" fillId="0" borderId="35" xfId="0" applyFont="1" applyFill="1" applyBorder="1" applyAlignment="1">
      <alignment horizontal="left" vertical="center" wrapText="1"/>
    </xf>
    <xf numFmtId="0" fontId="12" fillId="0" borderId="20" xfId="0" applyFont="1" applyBorder="1" applyAlignment="1">
      <alignment horizontal="left" vertical="center" wrapText="1"/>
    </xf>
    <xf numFmtId="0" fontId="25" fillId="0" borderId="16" xfId="0" applyFont="1" applyBorder="1" applyAlignment="1">
      <alignment horizontal="left" vertical="center" wrapText="1"/>
    </xf>
    <xf numFmtId="0" fontId="21" fillId="5" borderId="15" xfId="0" applyFont="1" applyFill="1" applyBorder="1" applyAlignment="1">
      <alignment horizontal="left" vertical="center" wrapText="1"/>
    </xf>
    <xf numFmtId="0" fontId="21" fillId="5" borderId="20" xfId="0" applyFont="1" applyFill="1" applyBorder="1" applyAlignment="1">
      <alignment horizontal="left" vertical="center" wrapText="1"/>
    </xf>
    <xf numFmtId="0" fontId="6" fillId="6" borderId="21" xfId="0" applyFont="1" applyFill="1" applyBorder="1" applyAlignment="1">
      <alignment horizontal="left" vertical="center" wrapText="1"/>
    </xf>
    <xf numFmtId="0" fontId="6" fillId="0" borderId="66" xfId="0" applyFont="1" applyFill="1" applyBorder="1" applyAlignment="1">
      <alignment vertical="center" wrapText="1"/>
    </xf>
    <xf numFmtId="0" fontId="6" fillId="0" borderId="103" xfId="0" applyFont="1" applyFill="1" applyBorder="1" applyAlignment="1">
      <alignment vertical="center" wrapText="1"/>
    </xf>
    <xf numFmtId="0" fontId="6" fillId="0" borderId="56" xfId="0" applyFont="1" applyFill="1" applyBorder="1" applyAlignment="1">
      <alignment vertical="center" wrapText="1"/>
    </xf>
    <xf numFmtId="0" fontId="6" fillId="0" borderId="15" xfId="0" applyFont="1" applyFill="1" applyBorder="1" applyAlignment="1">
      <alignment vertical="center" wrapText="1"/>
    </xf>
    <xf numFmtId="0" fontId="6" fillId="0" borderId="20" xfId="0" applyFont="1" applyFill="1" applyBorder="1" applyAlignment="1">
      <alignment vertical="center" wrapText="1"/>
    </xf>
    <xf numFmtId="0" fontId="6" fillId="0" borderId="19" xfId="0" applyFont="1" applyFill="1" applyBorder="1" applyAlignment="1">
      <alignment vertical="center" wrapText="1"/>
    </xf>
    <xf numFmtId="0" fontId="6" fillId="0" borderId="21" xfId="0" applyFont="1" applyFill="1" applyBorder="1" applyAlignment="1">
      <alignment vertical="center" wrapText="1"/>
    </xf>
    <xf numFmtId="0" fontId="6" fillId="0" borderId="46" xfId="0" applyFont="1" applyFill="1" applyBorder="1" applyAlignment="1">
      <alignment vertical="center" wrapText="1"/>
    </xf>
    <xf numFmtId="0" fontId="6" fillId="0" borderId="47" xfId="0" applyFont="1" applyFill="1" applyBorder="1" applyAlignment="1">
      <alignment vertical="center" wrapText="1"/>
    </xf>
    <xf numFmtId="0" fontId="6" fillId="0" borderId="23" xfId="0" applyFont="1" applyFill="1" applyBorder="1" applyAlignment="1">
      <alignment vertical="center" wrapText="1"/>
    </xf>
    <xf numFmtId="0" fontId="6" fillId="0" borderId="31" xfId="0" applyFont="1" applyFill="1" applyBorder="1" applyAlignment="1">
      <alignment vertical="center" wrapText="1"/>
    </xf>
    <xf numFmtId="0" fontId="6" fillId="0" borderId="38" xfId="0" applyFont="1" applyFill="1" applyBorder="1" applyAlignment="1">
      <alignmen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3" borderId="15" xfId="0" applyFont="1" applyFill="1" applyBorder="1" applyAlignment="1">
      <alignment horizontal="center" vertical="center"/>
    </xf>
    <xf numFmtId="0" fontId="17" fillId="0" borderId="20" xfId="0" applyFont="1" applyBorder="1" applyAlignment="1">
      <alignment horizontal="center" vertical="center"/>
    </xf>
    <xf numFmtId="0" fontId="17" fillId="0" borderId="16" xfId="0" applyFont="1" applyBorder="1" applyAlignment="1">
      <alignment horizontal="center" vertical="center"/>
    </xf>
    <xf numFmtId="0" fontId="6" fillId="3" borderId="20" xfId="0" applyFont="1" applyFill="1" applyBorder="1" applyAlignment="1">
      <alignment horizontal="center" vertical="center"/>
    </xf>
    <xf numFmtId="0" fontId="6" fillId="6" borderId="19" xfId="0" applyFont="1" applyFill="1" applyBorder="1" applyAlignment="1">
      <alignment horizontal="left" vertical="center" wrapText="1"/>
    </xf>
    <xf numFmtId="0" fontId="17" fillId="3" borderId="20" xfId="0" applyFont="1" applyFill="1" applyBorder="1" applyAlignment="1">
      <alignment horizontal="center" vertical="center"/>
    </xf>
    <xf numFmtId="0" fontId="17" fillId="3" borderId="16" xfId="0" applyFont="1" applyFill="1" applyBorder="1" applyAlignment="1">
      <alignment horizontal="center" vertical="center"/>
    </xf>
    <xf numFmtId="0" fontId="6" fillId="0" borderId="62" xfId="0" applyFont="1" applyFill="1" applyBorder="1" applyAlignment="1">
      <alignment vertical="center" wrapText="1"/>
    </xf>
    <xf numFmtId="0" fontId="6" fillId="0" borderId="7" xfId="0" applyFont="1" applyFill="1" applyBorder="1" applyAlignment="1">
      <alignment vertical="center" wrapText="1"/>
    </xf>
    <xf numFmtId="0" fontId="6" fillId="0" borderId="13" xfId="0" applyFont="1" applyFill="1" applyBorder="1" applyAlignment="1">
      <alignment vertical="center" wrapText="1"/>
    </xf>
    <xf numFmtId="0" fontId="6" fillId="0" borderId="87" xfId="0" applyFont="1" applyFill="1" applyBorder="1" applyAlignment="1">
      <alignment vertical="center" wrapText="1"/>
    </xf>
    <xf numFmtId="0" fontId="6" fillId="0" borderId="90" xfId="0" applyFont="1" applyFill="1" applyBorder="1" applyAlignment="1">
      <alignment vertical="center" wrapText="1"/>
    </xf>
    <xf numFmtId="0" fontId="6" fillId="0" borderId="91" xfId="0" applyFont="1" applyFill="1" applyBorder="1" applyAlignment="1">
      <alignment vertical="center" wrapText="1"/>
    </xf>
    <xf numFmtId="0" fontId="6" fillId="3" borderId="16" xfId="0" applyFont="1" applyFill="1" applyBorder="1" applyAlignment="1">
      <alignment horizontal="center" vertical="center"/>
    </xf>
    <xf numFmtId="0" fontId="19" fillId="3" borderId="15"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6" fillId="3" borderId="11" xfId="0" applyFont="1" applyFill="1" applyBorder="1" applyAlignment="1">
      <alignment horizontal="center" vertical="center"/>
    </xf>
    <xf numFmtId="0" fontId="6" fillId="0" borderId="99" xfId="0" applyFont="1" applyFill="1" applyBorder="1" applyAlignment="1">
      <alignment vertical="center" wrapText="1"/>
    </xf>
    <xf numFmtId="0" fontId="6" fillId="0" borderId="25" xfId="0" applyFont="1" applyFill="1" applyBorder="1" applyAlignment="1">
      <alignment vertical="center" wrapText="1"/>
    </xf>
    <xf numFmtId="0" fontId="12" fillId="0" borderId="21" xfId="0" applyFont="1" applyFill="1" applyBorder="1" applyAlignment="1">
      <alignment horizontal="left" vertical="center" wrapText="1"/>
    </xf>
    <xf numFmtId="0" fontId="6" fillId="6" borderId="39" xfId="0" applyFont="1" applyFill="1" applyBorder="1" applyAlignment="1">
      <alignment horizontal="left" vertical="center" wrapText="1"/>
    </xf>
    <xf numFmtId="0" fontId="6" fillId="6" borderId="18" xfId="0" applyFont="1" applyFill="1" applyBorder="1" applyAlignment="1">
      <alignment horizontal="left" vertical="center" wrapText="1"/>
    </xf>
    <xf numFmtId="0" fontId="6" fillId="6" borderId="24" xfId="0" applyFont="1" applyFill="1" applyBorder="1" applyAlignment="1">
      <alignment horizontal="left" vertical="center" wrapText="1"/>
    </xf>
    <xf numFmtId="0" fontId="6" fillId="0" borderId="15" xfId="2" applyFont="1" applyFill="1" applyBorder="1" applyAlignment="1">
      <alignment horizontal="left" vertical="center" wrapText="1"/>
    </xf>
    <xf numFmtId="0" fontId="6" fillId="0" borderId="20" xfId="2" applyFont="1" applyFill="1" applyBorder="1" applyAlignment="1">
      <alignment horizontal="left" vertical="center" wrapText="1"/>
    </xf>
    <xf numFmtId="0" fontId="6" fillId="0" borderId="16" xfId="2" applyFont="1" applyFill="1" applyBorder="1" applyAlignment="1">
      <alignment horizontal="left" vertical="center" wrapText="1"/>
    </xf>
    <xf numFmtId="0" fontId="19" fillId="3" borderId="15" xfId="2" applyFont="1" applyFill="1" applyBorder="1" applyAlignment="1">
      <alignment horizontal="center" vertical="center" wrapText="1"/>
    </xf>
    <xf numFmtId="0" fontId="19" fillId="3" borderId="20" xfId="2" applyFont="1" applyFill="1" applyBorder="1" applyAlignment="1">
      <alignment horizontal="center" vertical="center" wrapText="1"/>
    </xf>
    <xf numFmtId="0" fontId="19" fillId="3" borderId="16" xfId="2" applyFont="1" applyFill="1" applyBorder="1" applyAlignment="1">
      <alignment horizontal="center" vertical="center" wrapText="1"/>
    </xf>
    <xf numFmtId="0" fontId="6" fillId="3" borderId="51" xfId="0" applyFont="1" applyFill="1" applyBorder="1" applyAlignment="1">
      <alignment horizontal="center" vertical="center"/>
    </xf>
    <xf numFmtId="0" fontId="6" fillId="3" borderId="67" xfId="0" applyFont="1" applyFill="1" applyBorder="1" applyAlignment="1">
      <alignment horizontal="center" vertical="center"/>
    </xf>
    <xf numFmtId="0" fontId="6" fillId="0" borderId="59" xfId="0" applyFont="1" applyFill="1" applyBorder="1" applyAlignment="1">
      <alignment vertical="center" wrapText="1"/>
    </xf>
    <xf numFmtId="0" fontId="6" fillId="0" borderId="10" xfId="0" applyFont="1" applyFill="1" applyBorder="1" applyAlignment="1">
      <alignment vertical="center" wrapText="1"/>
    </xf>
    <xf numFmtId="0" fontId="6" fillId="3" borderId="15" xfId="0" applyNumberFormat="1" applyFont="1" applyFill="1" applyBorder="1" applyAlignment="1">
      <alignment horizontal="center" vertical="center" shrinkToFit="1"/>
    </xf>
    <xf numFmtId="0" fontId="6" fillId="3" borderId="20" xfId="0" applyNumberFormat="1" applyFont="1" applyFill="1" applyBorder="1" applyAlignment="1">
      <alignment horizontal="center" vertical="center" shrinkToFit="1"/>
    </xf>
    <xf numFmtId="0" fontId="6" fillId="3" borderId="16" xfId="0" applyNumberFormat="1" applyFont="1" applyFill="1" applyBorder="1" applyAlignment="1">
      <alignment horizontal="center" vertical="center" shrinkToFit="1"/>
    </xf>
    <xf numFmtId="0" fontId="6" fillId="6" borderId="23" xfId="0" applyFont="1" applyFill="1" applyBorder="1" applyAlignment="1">
      <alignment horizontal="left" vertical="center" wrapText="1"/>
    </xf>
    <xf numFmtId="0" fontId="6" fillId="6" borderId="34" xfId="0" applyFont="1" applyFill="1" applyBorder="1" applyAlignment="1">
      <alignment horizontal="left" vertical="center" wrapText="1"/>
    </xf>
    <xf numFmtId="0" fontId="6" fillId="6" borderId="22" xfId="0" applyFont="1" applyFill="1" applyBorder="1" applyAlignment="1">
      <alignment horizontal="left" vertical="center" wrapText="1"/>
    </xf>
    <xf numFmtId="0" fontId="6" fillId="3" borderId="11" xfId="0" applyNumberFormat="1" applyFont="1" applyFill="1" applyBorder="1" applyAlignment="1">
      <alignment horizontal="center" vertical="center" shrinkToFit="1"/>
    </xf>
    <xf numFmtId="0" fontId="17" fillId="3" borderId="11" xfId="0" applyFont="1" applyFill="1" applyBorder="1" applyAlignment="1">
      <alignment vertical="center"/>
    </xf>
    <xf numFmtId="0" fontId="17" fillId="0" borderId="11" xfId="0" applyFont="1" applyBorder="1" applyAlignment="1">
      <alignment vertical="center"/>
    </xf>
    <xf numFmtId="0" fontId="6" fillId="6" borderId="15" xfId="0" applyFont="1" applyFill="1" applyBorder="1" applyAlignment="1">
      <alignment horizontal="left" vertical="center" wrapText="1"/>
    </xf>
    <xf numFmtId="49" fontId="6" fillId="6" borderId="29" xfId="0" applyNumberFormat="1" applyFont="1" applyFill="1" applyBorder="1" applyAlignment="1">
      <alignment horizontal="left" vertical="center" wrapText="1"/>
    </xf>
    <xf numFmtId="49" fontId="6" fillId="6" borderId="21" xfId="0" applyNumberFormat="1" applyFont="1" applyFill="1" applyBorder="1" applyAlignment="1">
      <alignment horizontal="left" vertical="center" wrapText="1"/>
    </xf>
    <xf numFmtId="0" fontId="6" fillId="2" borderId="15"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6" xfId="0" applyFont="1" applyFill="1" applyBorder="1" applyAlignment="1">
      <alignment horizontal="center" vertical="center"/>
    </xf>
    <xf numFmtId="0" fontId="6"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6" fillId="6" borderId="28" xfId="0" applyFont="1" applyFill="1" applyBorder="1" applyAlignment="1">
      <alignment horizontal="left" vertical="center" wrapText="1"/>
    </xf>
    <xf numFmtId="0" fontId="6" fillId="0" borderId="11" xfId="0" applyFont="1" applyBorder="1" applyAlignment="1">
      <alignment horizontal="left" vertical="center" wrapText="1"/>
    </xf>
    <xf numFmtId="0" fontId="0" fillId="0" borderId="16" xfId="0" applyBorder="1" applyAlignment="1">
      <alignment horizontal="center" vertical="center"/>
    </xf>
    <xf numFmtId="0" fontId="0" fillId="0" borderId="16" xfId="0" applyBorder="1" applyAlignment="1">
      <alignment horizontal="left" vertical="center" wrapText="1"/>
    </xf>
    <xf numFmtId="0" fontId="0" fillId="0" borderId="16" xfId="0" applyBorder="1" applyAlignment="1">
      <alignment vertical="center" wrapText="1"/>
    </xf>
    <xf numFmtId="49" fontId="6" fillId="6" borderId="23" xfId="0" applyNumberFormat="1" applyFont="1" applyFill="1" applyBorder="1" applyAlignment="1">
      <alignment horizontal="left" vertical="center" wrapText="1"/>
    </xf>
    <xf numFmtId="49" fontId="6" fillId="6" borderId="34" xfId="0" applyNumberFormat="1" applyFont="1" applyFill="1" applyBorder="1" applyAlignment="1">
      <alignment horizontal="left" vertical="center" wrapText="1"/>
    </xf>
    <xf numFmtId="49" fontId="6" fillId="6" borderId="22" xfId="0" applyNumberFormat="1" applyFont="1" applyFill="1" applyBorder="1" applyAlignment="1">
      <alignment horizontal="left" vertical="center" wrapText="1"/>
    </xf>
    <xf numFmtId="0" fontId="6" fillId="6" borderId="11"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20" xfId="0" applyFont="1" applyBorder="1" applyAlignment="1">
      <alignment horizontal="left" vertical="center" wrapText="1"/>
    </xf>
    <xf numFmtId="0" fontId="6" fillId="0" borderId="25" xfId="0" applyFont="1" applyBorder="1" applyAlignment="1">
      <alignment horizontal="left" vertical="center" wrapText="1"/>
    </xf>
    <xf numFmtId="0" fontId="6" fillId="0" borderId="30" xfId="0" applyFont="1" applyBorder="1" applyAlignment="1">
      <alignment horizontal="left" vertical="center" wrapText="1"/>
    </xf>
    <xf numFmtId="0" fontId="6" fillId="0" borderId="16" xfId="0" applyFont="1" applyBorder="1" applyAlignment="1">
      <alignment horizontal="left" vertical="center" wrapText="1"/>
    </xf>
    <xf numFmtId="0" fontId="17" fillId="0" borderId="20" xfId="0" applyFont="1" applyBorder="1" applyAlignment="1">
      <alignment vertical="center" wrapText="1"/>
    </xf>
    <xf numFmtId="0" fontId="17" fillId="0" borderId="16" xfId="0" applyFont="1" applyBorder="1" applyAlignment="1">
      <alignment vertical="center" wrapText="1"/>
    </xf>
    <xf numFmtId="0" fontId="6" fillId="5" borderId="20" xfId="0" applyFont="1" applyFill="1" applyBorder="1" applyAlignment="1">
      <alignment horizontal="left" vertical="center" wrapText="1"/>
    </xf>
    <xf numFmtId="0" fontId="6" fillId="0" borderId="20" xfId="0" applyFont="1" applyFill="1" applyBorder="1" applyAlignment="1">
      <alignment horizontal="center" vertical="center"/>
    </xf>
    <xf numFmtId="0" fontId="6" fillId="0" borderId="25" xfId="0" applyFont="1" applyFill="1" applyBorder="1" applyAlignment="1">
      <alignment horizontal="center" vertical="center"/>
    </xf>
    <xf numFmtId="0" fontId="21" fillId="0" borderId="20"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0" xfId="0" applyFont="1" applyBorder="1" applyAlignment="1">
      <alignment vertical="center" wrapText="1"/>
    </xf>
    <xf numFmtId="0" fontId="6" fillId="5" borderId="15" xfId="0" applyFont="1" applyFill="1" applyBorder="1" applyAlignment="1">
      <alignment horizontal="left" vertical="center" wrapText="1"/>
    </xf>
    <xf numFmtId="0" fontId="6" fillId="0" borderId="15" xfId="0" applyFont="1" applyFill="1" applyBorder="1" applyAlignment="1">
      <alignment horizontal="center" vertical="center"/>
    </xf>
    <xf numFmtId="0" fontId="12" fillId="0" borderId="15" xfId="0" applyFont="1" applyBorder="1" applyAlignment="1">
      <alignment horizontal="left" vertical="center" wrapText="1"/>
    </xf>
    <xf numFmtId="0" fontId="25" fillId="0" borderId="20" xfId="0" applyFont="1" applyBorder="1" applyAlignment="1">
      <alignment horizontal="left" vertical="center" wrapText="1"/>
    </xf>
    <xf numFmtId="0" fontId="6" fillId="0" borderId="15" xfId="0" applyFont="1" applyFill="1" applyBorder="1" applyAlignment="1">
      <alignment horizontal="left" vertical="center"/>
    </xf>
    <xf numFmtId="0" fontId="6" fillId="0" borderId="20" xfId="0" applyFont="1" applyFill="1" applyBorder="1" applyAlignment="1">
      <alignment horizontal="left" vertical="center"/>
    </xf>
    <xf numFmtId="0" fontId="6" fillId="0" borderId="16" xfId="0" applyFont="1" applyFill="1" applyBorder="1" applyAlignment="1">
      <alignment horizontal="left" vertical="center"/>
    </xf>
    <xf numFmtId="0" fontId="19" fillId="3" borderId="16" xfId="0" applyFont="1" applyFill="1" applyBorder="1" applyAlignment="1">
      <alignment horizontal="center" vertical="center" wrapText="1"/>
    </xf>
    <xf numFmtId="0" fontId="6" fillId="0" borderId="20" xfId="0" applyFont="1" applyBorder="1" applyAlignment="1">
      <alignment horizontal="center" vertical="center"/>
    </xf>
    <xf numFmtId="0" fontId="6" fillId="0" borderId="16" xfId="0" applyFont="1" applyBorder="1" applyAlignment="1">
      <alignment horizontal="center" vertical="center"/>
    </xf>
    <xf numFmtId="49" fontId="6" fillId="6" borderId="15" xfId="0" applyNumberFormat="1" applyFont="1" applyFill="1" applyBorder="1" applyAlignment="1">
      <alignment horizontal="left" vertical="center" wrapText="1"/>
    </xf>
    <xf numFmtId="0" fontId="6" fillId="0" borderId="20" xfId="2" applyFont="1" applyFill="1" applyBorder="1" applyAlignment="1">
      <alignment horizontal="center" vertical="center"/>
    </xf>
    <xf numFmtId="0" fontId="6" fillId="0" borderId="16" xfId="2" applyFont="1" applyFill="1" applyBorder="1" applyAlignment="1">
      <alignment horizontal="center" vertical="center"/>
    </xf>
    <xf numFmtId="0" fontId="6" fillId="0" borderId="15" xfId="0" applyFont="1" applyBorder="1" applyAlignment="1">
      <alignment vertical="center" wrapText="1"/>
    </xf>
    <xf numFmtId="0" fontId="6" fillId="0" borderId="16" xfId="0" applyFont="1" applyBorder="1" applyAlignment="1">
      <alignment vertical="center" wrapText="1"/>
    </xf>
    <xf numFmtId="0" fontId="6" fillId="6" borderId="29" xfId="0" applyFont="1" applyFill="1" applyBorder="1" applyAlignment="1">
      <alignment horizontal="left" vertical="center" wrapText="1"/>
    </xf>
    <xf numFmtId="0" fontId="6" fillId="0" borderId="93" xfId="0" applyFont="1" applyFill="1" applyBorder="1" applyAlignment="1">
      <alignment vertical="center" wrapText="1"/>
    </xf>
    <xf numFmtId="0" fontId="6" fillId="0" borderId="64" xfId="0" applyFont="1" applyFill="1" applyBorder="1" applyAlignment="1">
      <alignment vertical="center" wrapText="1"/>
    </xf>
    <xf numFmtId="0" fontId="6" fillId="0" borderId="74" xfId="0" applyFont="1" applyFill="1" applyBorder="1" applyAlignment="1">
      <alignment vertical="center" wrapText="1"/>
    </xf>
    <xf numFmtId="0" fontId="6" fillId="0" borderId="63" xfId="0" applyFont="1" applyFill="1" applyBorder="1" applyAlignment="1">
      <alignment vertical="center" wrapText="1"/>
    </xf>
    <xf numFmtId="0" fontId="6" fillId="0" borderId="100" xfId="0" applyFont="1" applyFill="1" applyBorder="1" applyAlignment="1">
      <alignment vertical="center" wrapText="1"/>
    </xf>
    <xf numFmtId="0" fontId="6" fillId="0" borderId="101" xfId="0" applyFont="1" applyFill="1" applyBorder="1" applyAlignment="1">
      <alignment vertical="center" wrapText="1"/>
    </xf>
    <xf numFmtId="0" fontId="6" fillId="0" borderId="27" xfId="0" applyFont="1" applyFill="1" applyBorder="1" applyAlignment="1">
      <alignment vertical="center" wrapText="1"/>
    </xf>
    <xf numFmtId="0" fontId="6" fillId="0" borderId="28" xfId="0" applyFont="1" applyFill="1" applyBorder="1" applyAlignment="1">
      <alignment vertical="center" wrapText="1"/>
    </xf>
    <xf numFmtId="0" fontId="6" fillId="0" borderId="40" xfId="0" applyFont="1" applyFill="1" applyBorder="1" applyAlignment="1">
      <alignment horizontal="left" vertical="center" wrapText="1"/>
    </xf>
    <xf numFmtId="0" fontId="12" fillId="0" borderId="65" xfId="0" applyFont="1" applyFill="1" applyBorder="1" applyAlignment="1">
      <alignment horizontal="left" vertical="center" wrapText="1"/>
    </xf>
    <xf numFmtId="0" fontId="12" fillId="0" borderId="80" xfId="0" applyFont="1" applyFill="1" applyBorder="1" applyAlignment="1">
      <alignment horizontal="left" vertical="center" wrapText="1"/>
    </xf>
    <xf numFmtId="0" fontId="6" fillId="0" borderId="36" xfId="0" applyFont="1" applyFill="1" applyBorder="1" applyAlignment="1">
      <alignment horizontal="left" vertical="center" wrapText="1"/>
    </xf>
    <xf numFmtId="0" fontId="6" fillId="0" borderId="98" xfId="0" applyFont="1" applyFill="1" applyBorder="1" applyAlignment="1">
      <alignment horizontal="left" vertical="center" wrapText="1"/>
    </xf>
    <xf numFmtId="0" fontId="6" fillId="0" borderId="99"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6" fillId="0" borderId="68" xfId="0" applyFont="1" applyFill="1" applyBorder="1" applyAlignment="1">
      <alignment vertical="center" wrapText="1"/>
    </xf>
    <xf numFmtId="0" fontId="6" fillId="0" borderId="61" xfId="0" applyFont="1" applyFill="1" applyBorder="1" applyAlignment="1">
      <alignment vertical="center" wrapText="1"/>
    </xf>
    <xf numFmtId="0" fontId="6" fillId="0" borderId="94" xfId="0" applyFont="1" applyFill="1" applyBorder="1" applyAlignment="1">
      <alignment horizontal="left" vertical="center" wrapText="1"/>
    </xf>
    <xf numFmtId="0" fontId="12" fillId="0" borderId="25" xfId="0" applyFont="1" applyFill="1" applyBorder="1" applyAlignment="1">
      <alignment horizontal="left" vertical="center" wrapText="1"/>
    </xf>
    <xf numFmtId="0" fontId="12" fillId="0" borderId="77" xfId="0" applyFont="1" applyFill="1" applyBorder="1" applyAlignment="1">
      <alignment horizontal="left" vertical="center" wrapText="1"/>
    </xf>
    <xf numFmtId="0" fontId="6" fillId="0" borderId="79" xfId="0" applyFont="1" applyFill="1" applyBorder="1" applyAlignment="1">
      <alignment vertical="center" wrapText="1"/>
    </xf>
    <xf numFmtId="0" fontId="6" fillId="0" borderId="65" xfId="0" applyFont="1" applyFill="1" applyBorder="1" applyAlignment="1">
      <alignment vertical="center" wrapText="1"/>
    </xf>
    <xf numFmtId="0" fontId="6" fillId="0" borderId="37" xfId="0" applyFont="1" applyFill="1" applyBorder="1" applyAlignment="1">
      <alignment vertical="center" wrapText="1"/>
    </xf>
    <xf numFmtId="0" fontId="6" fillId="0" borderId="9" xfId="0" applyFont="1" applyFill="1" applyBorder="1" applyAlignment="1">
      <alignment vertical="center" wrapText="1"/>
    </xf>
    <xf numFmtId="0" fontId="6" fillId="0" borderId="84" xfId="0" applyFont="1" applyFill="1" applyBorder="1" applyAlignment="1">
      <alignment horizontal="left" vertical="center" wrapText="1"/>
    </xf>
    <xf numFmtId="0" fontId="6" fillId="0" borderId="85" xfId="0" applyFont="1" applyFill="1" applyBorder="1" applyAlignment="1">
      <alignment horizontal="left" vertical="center" wrapText="1"/>
    </xf>
    <xf numFmtId="0" fontId="6" fillId="0" borderId="86" xfId="0" applyFont="1" applyFill="1" applyBorder="1" applyAlignment="1">
      <alignment vertical="center" wrapText="1"/>
    </xf>
    <xf numFmtId="0" fontId="12" fillId="0" borderId="81" xfId="0" applyFont="1" applyFill="1" applyBorder="1" applyAlignment="1">
      <alignment vertical="center" wrapText="1"/>
    </xf>
    <xf numFmtId="0" fontId="17" fillId="0" borderId="75" xfId="0" applyFont="1" applyBorder="1" applyAlignment="1">
      <alignment vertical="center" wrapText="1"/>
    </xf>
    <xf numFmtId="0" fontId="17" fillId="0" borderId="76" xfId="0" applyFont="1" applyBorder="1" applyAlignment="1">
      <alignment vertical="center" wrapText="1"/>
    </xf>
    <xf numFmtId="0" fontId="12" fillId="0" borderId="29" xfId="0" applyFont="1" applyFill="1" applyBorder="1" applyAlignment="1">
      <alignment horizontal="left" vertical="center" wrapText="1"/>
    </xf>
    <xf numFmtId="0" fontId="7" fillId="0" borderId="38" xfId="0" applyFont="1" applyFill="1" applyBorder="1" applyAlignment="1">
      <alignment horizontal="left" vertical="center" wrapText="1"/>
    </xf>
    <xf numFmtId="0" fontId="7" fillId="0" borderId="37" xfId="0" applyFont="1" applyFill="1" applyBorder="1" applyAlignment="1">
      <alignment horizontal="left" vertical="center"/>
    </xf>
    <xf numFmtId="0" fontId="7" fillId="0" borderId="9" xfId="0" applyFont="1" applyFill="1" applyBorder="1" applyAlignment="1">
      <alignment horizontal="left" vertical="center"/>
    </xf>
    <xf numFmtId="0" fontId="6" fillId="0" borderId="53" xfId="0" applyFont="1" applyFill="1" applyBorder="1" applyAlignment="1">
      <alignment vertical="center" wrapText="1"/>
    </xf>
    <xf numFmtId="0" fontId="6" fillId="0" borderId="41" xfId="0" applyFont="1" applyFill="1" applyBorder="1" applyAlignment="1">
      <alignment vertical="center" wrapText="1"/>
    </xf>
    <xf numFmtId="0" fontId="6" fillId="0" borderId="42" xfId="0" applyFont="1" applyFill="1" applyBorder="1" applyAlignment="1">
      <alignment vertical="center" wrapText="1"/>
    </xf>
    <xf numFmtId="0" fontId="12" fillId="0" borderId="84" xfId="0" applyFont="1" applyFill="1" applyBorder="1" applyAlignment="1">
      <alignment horizontal="left" vertical="center" wrapText="1"/>
    </xf>
    <xf numFmtId="0" fontId="12" fillId="0" borderId="85" xfId="0" applyFont="1" applyFill="1" applyBorder="1" applyAlignment="1">
      <alignment horizontal="left" vertical="center" wrapText="1"/>
    </xf>
    <xf numFmtId="0" fontId="12" fillId="0" borderId="95" xfId="0" applyFont="1" applyFill="1" applyBorder="1" applyAlignment="1">
      <alignment horizontal="left" vertical="center" wrapText="1"/>
    </xf>
    <xf numFmtId="0" fontId="12" fillId="0" borderId="82" xfId="0" applyFont="1" applyFill="1" applyBorder="1" applyAlignment="1">
      <alignment horizontal="left" vertical="center" wrapText="1"/>
    </xf>
    <xf numFmtId="0" fontId="12" fillId="0" borderId="106" xfId="0" applyFont="1" applyFill="1" applyBorder="1" applyAlignment="1">
      <alignment horizontal="left" vertical="center" wrapText="1"/>
    </xf>
    <xf numFmtId="0" fontId="12" fillId="0" borderId="96" xfId="0" applyFont="1" applyFill="1" applyBorder="1" applyAlignment="1">
      <alignment horizontal="left" vertical="center" wrapText="1"/>
    </xf>
    <xf numFmtId="0" fontId="6" fillId="0" borderId="11" xfId="0" applyFont="1" applyFill="1" applyBorder="1" applyAlignment="1">
      <alignment vertical="center" wrapText="1"/>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105" xfId="0" applyFont="1" applyFill="1" applyBorder="1" applyAlignment="1">
      <alignment vertical="center" wrapText="1"/>
    </xf>
    <xf numFmtId="0" fontId="6" fillId="0" borderId="20" xfId="0" applyFont="1" applyFill="1" applyBorder="1" applyAlignment="1">
      <alignment vertical="center"/>
    </xf>
    <xf numFmtId="0" fontId="6" fillId="0" borderId="16" xfId="0" applyFont="1" applyFill="1" applyBorder="1" applyAlignment="1">
      <alignment vertical="center"/>
    </xf>
    <xf numFmtId="0" fontId="26"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05" xfId="0" applyFont="1" applyBorder="1" applyAlignment="1">
      <alignment horizontal="center" vertical="center" wrapText="1"/>
    </xf>
    <xf numFmtId="0" fontId="6" fillId="6" borderId="32" xfId="0" applyFont="1" applyFill="1" applyBorder="1" applyAlignment="1">
      <alignment horizontal="left" vertical="center" wrapText="1"/>
    </xf>
    <xf numFmtId="0" fontId="6" fillId="6" borderId="17" xfId="0" applyFont="1" applyFill="1" applyBorder="1" applyAlignment="1">
      <alignment horizontal="left" vertical="center" wrapText="1"/>
    </xf>
    <xf numFmtId="0" fontId="6" fillId="6" borderId="6" xfId="0" applyFont="1" applyFill="1" applyBorder="1" applyAlignment="1">
      <alignment horizontal="left" vertical="center" wrapText="1"/>
    </xf>
    <xf numFmtId="0" fontId="6" fillId="0" borderId="15" xfId="0" applyFont="1" applyBorder="1" applyAlignment="1">
      <alignment vertical="center"/>
    </xf>
    <xf numFmtId="0" fontId="17" fillId="0" borderId="20" xfId="0" applyFont="1" applyBorder="1" applyAlignment="1">
      <alignment vertical="center"/>
    </xf>
    <xf numFmtId="49" fontId="6" fillId="6" borderId="19" xfId="0" applyNumberFormat="1" applyFont="1" applyFill="1" applyBorder="1" applyAlignment="1">
      <alignment horizontal="left" vertical="center" wrapText="1"/>
    </xf>
    <xf numFmtId="0" fontId="6" fillId="5" borderId="20" xfId="0" applyFont="1" applyFill="1" applyBorder="1" applyAlignment="1">
      <alignment horizontal="center" vertical="center"/>
    </xf>
    <xf numFmtId="0" fontId="6" fillId="5" borderId="25" xfId="0" applyFont="1" applyFill="1" applyBorder="1" applyAlignment="1">
      <alignment horizontal="center" vertical="center"/>
    </xf>
    <xf numFmtId="0" fontId="6" fillId="5" borderId="15" xfId="0" applyFont="1" applyFill="1" applyBorder="1" applyAlignment="1">
      <alignment horizontal="left" vertical="center"/>
    </xf>
    <xf numFmtId="0" fontId="6" fillId="5" borderId="20" xfId="0" applyFont="1" applyFill="1" applyBorder="1" applyAlignment="1">
      <alignment horizontal="left" vertical="center"/>
    </xf>
    <xf numFmtId="0" fontId="6" fillId="5" borderId="16" xfId="0" applyFont="1" applyFill="1" applyBorder="1" applyAlignment="1">
      <alignment horizontal="left" vertical="center"/>
    </xf>
    <xf numFmtId="0" fontId="41" fillId="0" borderId="30" xfId="0" applyFont="1" applyFill="1" applyBorder="1" applyAlignment="1">
      <alignment horizontal="left" vertical="center" wrapText="1"/>
    </xf>
    <xf numFmtId="0" fontId="41" fillId="0" borderId="16" xfId="0" applyFont="1" applyFill="1" applyBorder="1" applyAlignment="1">
      <alignment horizontal="left" vertical="center" wrapText="1"/>
    </xf>
    <xf numFmtId="0" fontId="6" fillId="0" borderId="25" xfId="0" applyFont="1" applyBorder="1" applyAlignment="1">
      <alignment horizontal="center" vertical="center"/>
    </xf>
    <xf numFmtId="0" fontId="6" fillId="0" borderId="16" xfId="0" applyFont="1" applyFill="1" applyBorder="1" applyAlignment="1">
      <alignment vertical="center" wrapText="1"/>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3" xfId="0" applyFont="1" applyFill="1" applyBorder="1" applyAlignment="1">
      <alignment horizontal="left" vertical="center"/>
    </xf>
    <xf numFmtId="0" fontId="21" fillId="0" borderId="15" xfId="0" applyFont="1" applyFill="1" applyBorder="1" applyAlignment="1">
      <alignment horizontal="left"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5" xfId="0" applyFont="1" applyFill="1" applyBorder="1" applyAlignment="1">
      <alignment horizontal="left" vertical="center" wrapText="1" shrinkToFit="1"/>
    </xf>
    <xf numFmtId="0" fontId="6" fillId="0" borderId="16" xfId="0" applyFont="1" applyFill="1" applyBorder="1" applyAlignment="1">
      <alignment horizontal="left" vertical="center" wrapText="1" shrinkToFit="1"/>
    </xf>
    <xf numFmtId="0" fontId="6" fillId="6" borderId="26" xfId="0" applyFont="1" applyFill="1" applyBorder="1" applyAlignment="1">
      <alignment horizontal="left" vertical="center"/>
    </xf>
    <xf numFmtId="0" fontId="6" fillId="6" borderId="27" xfId="0" applyFont="1" applyFill="1" applyBorder="1" applyAlignment="1">
      <alignment horizontal="left" vertical="center"/>
    </xf>
    <xf numFmtId="0" fontId="6" fillId="6" borderId="28" xfId="0" applyFont="1" applyFill="1" applyBorder="1" applyAlignment="1">
      <alignment horizontal="left" vertical="center"/>
    </xf>
    <xf numFmtId="0" fontId="6" fillId="0" borderId="30" xfId="0" applyFont="1" applyFill="1" applyBorder="1" applyAlignment="1">
      <alignment horizontal="left" vertical="center" wrapText="1" shrinkToFit="1"/>
    </xf>
    <xf numFmtId="0" fontId="6" fillId="0" borderId="25" xfId="0" applyFont="1" applyFill="1" applyBorder="1" applyAlignment="1">
      <alignment horizontal="left" vertical="center" wrapText="1" shrinkToFit="1"/>
    </xf>
    <xf numFmtId="0" fontId="6" fillId="6" borderId="19" xfId="0" applyFont="1" applyFill="1" applyBorder="1" applyAlignment="1">
      <alignment horizontal="left" vertical="center"/>
    </xf>
    <xf numFmtId="0" fontId="6" fillId="0" borderId="72" xfId="0" applyFont="1" applyFill="1" applyBorder="1" applyAlignment="1">
      <alignment horizontal="center" vertical="center"/>
    </xf>
    <xf numFmtId="0" fontId="6" fillId="0" borderId="77" xfId="0" applyFont="1" applyFill="1" applyBorder="1" applyAlignment="1">
      <alignment horizontal="left" vertical="center" wrapText="1"/>
    </xf>
    <xf numFmtId="49" fontId="6" fillId="6" borderId="26" xfId="0" applyNumberFormat="1" applyFont="1" applyFill="1" applyBorder="1" applyAlignment="1">
      <alignment horizontal="left" vertical="center" wrapText="1"/>
    </xf>
    <xf numFmtId="49" fontId="6" fillId="6" borderId="27" xfId="0" applyNumberFormat="1" applyFont="1" applyFill="1" applyBorder="1" applyAlignment="1">
      <alignment horizontal="left" vertical="center" wrapText="1"/>
    </xf>
    <xf numFmtId="49" fontId="6" fillId="6" borderId="28" xfId="0" applyNumberFormat="1" applyFont="1" applyFill="1" applyBorder="1" applyAlignment="1">
      <alignment horizontal="left" vertical="center" wrapText="1"/>
    </xf>
    <xf numFmtId="49" fontId="6" fillId="6" borderId="39" xfId="0" applyNumberFormat="1" applyFont="1" applyFill="1" applyBorder="1" applyAlignment="1">
      <alignment horizontal="left" vertical="center" wrapText="1"/>
    </xf>
    <xf numFmtId="49" fontId="6" fillId="6" borderId="18" xfId="0" applyNumberFormat="1" applyFont="1" applyFill="1" applyBorder="1" applyAlignment="1">
      <alignment horizontal="left" vertical="center" wrapText="1"/>
    </xf>
    <xf numFmtId="49" fontId="6" fillId="6" borderId="24" xfId="0" applyNumberFormat="1" applyFont="1" applyFill="1" applyBorder="1" applyAlignment="1">
      <alignment horizontal="left" vertical="center" wrapText="1"/>
    </xf>
    <xf numFmtId="0" fontId="6" fillId="0" borderId="19" xfId="0" applyFont="1" applyFill="1" applyBorder="1" applyAlignment="1">
      <alignment horizontal="left" vertical="center" wrapText="1"/>
    </xf>
    <xf numFmtId="0" fontId="24" fillId="0" borderId="15" xfId="0" applyFont="1" applyBorder="1" applyAlignment="1">
      <alignment horizontal="center" vertical="center"/>
    </xf>
    <xf numFmtId="0" fontId="13" fillId="0" borderId="0" xfId="0" applyFont="1" applyBorder="1" applyAlignment="1">
      <alignment horizontal="center" vertical="center"/>
    </xf>
    <xf numFmtId="0" fontId="8" fillId="3" borderId="32"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9" xfId="0" applyFont="1" applyFill="1" applyBorder="1" applyAlignment="1">
      <alignment horizontal="center" vertical="center"/>
    </xf>
    <xf numFmtId="0" fontId="9" fillId="3" borderId="9" xfId="0" applyFont="1" applyFill="1" applyBorder="1" applyAlignment="1">
      <alignment horizontal="center" vertical="center"/>
    </xf>
    <xf numFmtId="0" fontId="6" fillId="3" borderId="15"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16" xfId="0" applyFont="1" applyFill="1" applyBorder="1" applyAlignment="1">
      <alignment horizontal="center" vertical="center" shrinkToFit="1"/>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3" xfId="0" applyFont="1" applyFill="1" applyBorder="1" applyAlignment="1">
      <alignment horizontal="center" vertical="center"/>
    </xf>
    <xf numFmtId="0" fontId="7" fillId="0" borderId="11" xfId="0" applyFont="1" applyFill="1" applyBorder="1" applyAlignment="1">
      <alignment horizontal="left" vertical="center"/>
    </xf>
    <xf numFmtId="0" fontId="21" fillId="0" borderId="30" xfId="0" applyFont="1" applyFill="1" applyBorder="1" applyAlignment="1">
      <alignment horizontal="left" vertical="center" wrapText="1" shrinkToFit="1"/>
    </xf>
    <xf numFmtId="0" fontId="21" fillId="0" borderId="20" xfId="0" applyFont="1" applyFill="1" applyBorder="1" applyAlignment="1">
      <alignment horizontal="left" vertical="center" wrapText="1" shrinkToFit="1"/>
    </xf>
    <xf numFmtId="0" fontId="21" fillId="0" borderId="16" xfId="0" applyFont="1" applyFill="1" applyBorder="1" applyAlignment="1">
      <alignment horizontal="left" vertical="center" wrapText="1" shrinkToFit="1"/>
    </xf>
    <xf numFmtId="0" fontId="6" fillId="3" borderId="30"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59" xfId="0" applyFont="1" applyFill="1" applyBorder="1" applyAlignment="1">
      <alignment horizontal="left" vertical="center" wrapText="1"/>
    </xf>
    <xf numFmtId="0" fontId="21" fillId="0" borderId="68"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6" fillId="0" borderId="26" xfId="0" applyFont="1" applyFill="1" applyBorder="1" applyAlignment="1">
      <alignment vertical="center" wrapText="1"/>
    </xf>
    <xf numFmtId="0" fontId="17" fillId="0" borderId="27" xfId="0" applyFont="1" applyBorder="1" applyAlignment="1">
      <alignment vertical="center" wrapText="1"/>
    </xf>
    <xf numFmtId="0" fontId="17" fillId="0" borderId="28" xfId="0" applyFont="1" applyBorder="1" applyAlignment="1">
      <alignment vertical="center" wrapText="1"/>
    </xf>
    <xf numFmtId="0" fontId="17" fillId="0" borderId="18" xfId="0" applyFont="1" applyBorder="1" applyAlignment="1">
      <alignment vertical="center" wrapText="1"/>
    </xf>
    <xf numFmtId="0" fontId="17" fillId="0" borderId="24" xfId="0" applyFont="1" applyBorder="1" applyAlignment="1">
      <alignment vertical="center" wrapText="1"/>
    </xf>
    <xf numFmtId="0" fontId="12" fillId="0" borderId="59"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21" fillId="0" borderId="23" xfId="0" applyFont="1" applyFill="1" applyBorder="1" applyAlignment="1">
      <alignment vertical="center" wrapText="1"/>
    </xf>
    <xf numFmtId="0" fontId="17" fillId="0" borderId="34" xfId="0" applyFont="1" applyBorder="1" applyAlignment="1">
      <alignment vertical="center" wrapText="1"/>
    </xf>
    <xf numFmtId="0" fontId="17" fillId="0" borderId="22" xfId="0" applyFont="1" applyBorder="1" applyAlignment="1">
      <alignment vertical="center" wrapText="1"/>
    </xf>
    <xf numFmtId="0" fontId="21" fillId="0" borderId="26" xfId="0" applyFont="1" applyFill="1" applyBorder="1" applyAlignment="1">
      <alignment horizontal="left" vertical="center" wrapText="1"/>
    </xf>
    <xf numFmtId="0" fontId="21" fillId="0" borderId="27" xfId="0" applyFont="1" applyFill="1" applyBorder="1" applyAlignment="1">
      <alignment horizontal="left" vertical="center" wrapText="1"/>
    </xf>
    <xf numFmtId="0" fontId="21" fillId="0" borderId="28" xfId="0" applyFont="1" applyFill="1" applyBorder="1" applyAlignment="1">
      <alignment horizontal="left" vertical="center" wrapText="1"/>
    </xf>
    <xf numFmtId="0" fontId="21" fillId="0" borderId="79" xfId="0" applyFont="1" applyFill="1" applyBorder="1" applyAlignment="1">
      <alignment horizontal="left" vertical="center" wrapText="1"/>
    </xf>
    <xf numFmtId="0" fontId="21" fillId="0" borderId="65" xfId="0" applyFont="1" applyFill="1" applyBorder="1" applyAlignment="1">
      <alignment horizontal="left" vertical="center" wrapText="1"/>
    </xf>
    <xf numFmtId="0" fontId="21" fillId="0" borderId="32" xfId="0" applyFont="1" applyFill="1" applyBorder="1" applyAlignment="1">
      <alignment horizontal="left" vertical="center" wrapText="1"/>
    </xf>
    <xf numFmtId="0" fontId="17" fillId="0" borderId="17" xfId="0" applyFont="1" applyBorder="1" applyAlignment="1">
      <alignment horizontal="left" vertical="center" wrapText="1"/>
    </xf>
    <xf numFmtId="0" fontId="17" fillId="0" borderId="6" xfId="0" applyFont="1" applyBorder="1" applyAlignment="1">
      <alignment horizontal="left" vertical="center" wrapText="1"/>
    </xf>
    <xf numFmtId="0" fontId="21" fillId="0" borderId="87" xfId="0" applyFont="1" applyFill="1" applyBorder="1" applyAlignment="1">
      <alignment horizontal="left" vertical="center" wrapText="1"/>
    </xf>
    <xf numFmtId="0" fontId="21" fillId="0" borderId="90" xfId="0" applyFont="1" applyFill="1" applyBorder="1" applyAlignment="1">
      <alignment horizontal="left" vertical="center" wrapText="1"/>
    </xf>
    <xf numFmtId="0" fontId="21" fillId="0" borderId="91" xfId="0" applyFont="1" applyFill="1" applyBorder="1" applyAlignment="1">
      <alignment horizontal="left" vertical="center" wrapText="1"/>
    </xf>
    <xf numFmtId="0" fontId="6" fillId="0" borderId="80" xfId="0" applyFont="1" applyFill="1" applyBorder="1" applyAlignment="1">
      <alignment vertical="center" wrapText="1"/>
    </xf>
    <xf numFmtId="0" fontId="6" fillId="3" borderId="55" xfId="0" applyFont="1" applyFill="1" applyBorder="1" applyAlignment="1">
      <alignment horizontal="center" vertical="center"/>
    </xf>
    <xf numFmtId="0" fontId="17" fillId="0" borderId="51" xfId="0" applyFont="1" applyBorder="1" applyAlignment="1">
      <alignment horizontal="center" vertical="center"/>
    </xf>
    <xf numFmtId="0" fontId="17" fillId="0" borderId="67" xfId="0" applyFont="1" applyBorder="1" applyAlignment="1">
      <alignment horizontal="center" vertical="center"/>
    </xf>
    <xf numFmtId="0" fontId="21" fillId="3" borderId="15" xfId="0" applyFont="1" applyFill="1" applyBorder="1" applyAlignment="1">
      <alignment horizontal="center" vertical="center"/>
    </xf>
    <xf numFmtId="0" fontId="21" fillId="3" borderId="20" xfId="0" applyFont="1" applyFill="1" applyBorder="1" applyAlignment="1">
      <alignment horizontal="center" vertical="center"/>
    </xf>
    <xf numFmtId="0" fontId="6" fillId="0" borderId="35" xfId="0" applyFont="1" applyFill="1" applyBorder="1" applyAlignment="1">
      <alignment horizontal="left" vertical="center" wrapText="1"/>
    </xf>
    <xf numFmtId="0" fontId="6" fillId="0" borderId="39"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60" xfId="0" applyFont="1" applyFill="1" applyBorder="1" applyAlignment="1">
      <alignment horizontal="left" vertical="center" wrapText="1"/>
    </xf>
    <xf numFmtId="0" fontId="12" fillId="0" borderId="104" xfId="0" applyFont="1" applyFill="1" applyBorder="1" applyAlignment="1">
      <alignment horizontal="left" vertical="center" wrapText="1"/>
    </xf>
    <xf numFmtId="0" fontId="12" fillId="0" borderId="86" xfId="0" applyFont="1" applyFill="1" applyBorder="1" applyAlignment="1">
      <alignment horizontal="left" vertical="center" wrapText="1"/>
    </xf>
    <xf numFmtId="0" fontId="21" fillId="0" borderId="23" xfId="4" applyFont="1" applyFill="1" applyBorder="1" applyAlignment="1">
      <alignment horizontal="left" vertical="center" wrapText="1"/>
    </xf>
    <xf numFmtId="0" fontId="17" fillId="0" borderId="22" xfId="0" applyFont="1" applyBorder="1" applyAlignment="1">
      <alignment horizontal="left" vertical="center" wrapText="1"/>
    </xf>
    <xf numFmtId="0" fontId="6" fillId="5" borderId="15" xfId="0" applyFont="1" applyFill="1" applyBorder="1" applyAlignment="1">
      <alignment horizontal="center" vertical="center"/>
    </xf>
    <xf numFmtId="0" fontId="0" fillId="0" borderId="25" xfId="0" applyBorder="1" applyAlignment="1">
      <alignment horizontal="center" vertical="center"/>
    </xf>
    <xf numFmtId="0" fontId="21" fillId="0" borderId="23" xfId="0" applyFont="1" applyFill="1" applyBorder="1" applyAlignment="1">
      <alignment horizontal="left" vertical="center" wrapText="1"/>
    </xf>
    <xf numFmtId="0" fontId="21" fillId="0" borderId="34"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17" fillId="0" borderId="34" xfId="0" applyFont="1" applyBorder="1" applyAlignment="1">
      <alignment horizontal="left" vertical="center" wrapText="1"/>
    </xf>
    <xf numFmtId="0" fontId="17" fillId="0" borderId="27" xfId="0" applyFont="1" applyBorder="1" applyAlignment="1">
      <alignment horizontal="left" vertical="center" wrapText="1"/>
    </xf>
    <xf numFmtId="0" fontId="17" fillId="0" borderId="28" xfId="0" applyFont="1" applyBorder="1" applyAlignment="1">
      <alignment horizontal="left" vertical="center" wrapText="1"/>
    </xf>
    <xf numFmtId="0" fontId="21" fillId="0" borderId="60" xfId="0" applyFont="1" applyFill="1" applyBorder="1" applyAlignment="1">
      <alignment horizontal="left" vertical="center" wrapText="1"/>
    </xf>
    <xf numFmtId="0" fontId="17" fillId="0" borderId="65" xfId="0" applyFont="1" applyBorder="1" applyAlignment="1">
      <alignment vertical="center" wrapText="1"/>
    </xf>
    <xf numFmtId="0" fontId="17" fillId="0" borderId="80" xfId="0" applyFont="1" applyBorder="1" applyAlignment="1">
      <alignment vertical="center" wrapText="1"/>
    </xf>
    <xf numFmtId="0" fontId="12" fillId="0" borderId="23" xfId="0" applyFont="1" applyFill="1" applyBorder="1" applyAlignment="1">
      <alignment vertical="center" wrapText="1"/>
    </xf>
    <xf numFmtId="0" fontId="0" fillId="0" borderId="65" xfId="0" applyBorder="1" applyAlignment="1">
      <alignment horizontal="left" vertical="center" wrapText="1"/>
    </xf>
    <xf numFmtId="0" fontId="0" fillId="0" borderId="68" xfId="0" applyBorder="1" applyAlignment="1">
      <alignment horizontal="left" vertical="center" wrapText="1"/>
    </xf>
    <xf numFmtId="0" fontId="0" fillId="0" borderId="65" xfId="0" applyBorder="1" applyAlignment="1">
      <alignment vertical="center" wrapText="1"/>
    </xf>
    <xf numFmtId="0" fontId="0" fillId="0" borderId="80" xfId="0" applyBorder="1" applyAlignment="1">
      <alignment vertical="center" wrapText="1"/>
    </xf>
    <xf numFmtId="0" fontId="17" fillId="0" borderId="90" xfId="0" applyFont="1" applyBorder="1" applyAlignment="1">
      <alignment vertical="center" wrapText="1"/>
    </xf>
    <xf numFmtId="0" fontId="17" fillId="0" borderId="91" xfId="0" applyFont="1" applyBorder="1" applyAlignment="1">
      <alignment vertical="center" wrapText="1"/>
    </xf>
    <xf numFmtId="0" fontId="45" fillId="0" borderId="11" xfId="10" applyFont="1" applyFill="1" applyBorder="1" applyAlignment="1">
      <alignment horizontal="center" vertical="center"/>
    </xf>
    <xf numFmtId="178" fontId="45" fillId="0" borderId="11" xfId="10" applyNumberFormat="1" applyFont="1" applyFill="1" applyBorder="1" applyAlignment="1">
      <alignment horizontal="center" vertical="center"/>
    </xf>
    <xf numFmtId="176" fontId="45" fillId="0" borderId="11" xfId="10" applyNumberFormat="1" applyFont="1" applyFill="1" applyBorder="1" applyAlignment="1">
      <alignment horizontal="center" vertical="center"/>
    </xf>
    <xf numFmtId="178" fontId="45" fillId="0" borderId="4" xfId="10" applyNumberFormat="1" applyFont="1" applyFill="1" applyBorder="1" applyAlignment="1">
      <alignment horizontal="center" vertical="center"/>
    </xf>
    <xf numFmtId="178" fontId="45" fillId="0" borderId="3" xfId="10" applyNumberFormat="1" applyFont="1" applyFill="1" applyBorder="1" applyAlignment="1">
      <alignment horizontal="center" vertical="center"/>
    </xf>
    <xf numFmtId="178" fontId="45" fillId="0" borderId="11" xfId="10" applyNumberFormat="1" applyFont="1" applyFill="1" applyBorder="1" applyAlignment="1">
      <alignment horizontal="right" vertical="center"/>
    </xf>
    <xf numFmtId="178" fontId="45" fillId="0" borderId="11" xfId="11" applyNumberFormat="1" applyFont="1" applyFill="1" applyBorder="1" applyAlignment="1">
      <alignment horizontal="right" vertical="center"/>
    </xf>
    <xf numFmtId="178" fontId="45" fillId="9" borderId="11" xfId="10" applyNumberFormat="1" applyFont="1" applyFill="1" applyBorder="1" applyAlignment="1" applyProtection="1">
      <alignment horizontal="right" vertical="center"/>
      <protection locked="0"/>
    </xf>
    <xf numFmtId="178" fontId="45" fillId="9" borderId="11" xfId="11" applyNumberFormat="1" applyFont="1" applyFill="1" applyBorder="1" applyAlignment="1" applyProtection="1">
      <alignment horizontal="right" vertical="center"/>
      <protection locked="0"/>
    </xf>
    <xf numFmtId="0" fontId="45" fillId="0" borderId="0" xfId="10" applyFont="1" applyFill="1" applyBorder="1" applyAlignment="1">
      <alignment horizontal="center" vertical="center"/>
    </xf>
    <xf numFmtId="0" fontId="45" fillId="0" borderId="37" xfId="10" applyFont="1" applyFill="1" applyBorder="1" applyAlignment="1">
      <alignment horizontal="center" vertical="center"/>
    </xf>
    <xf numFmtId="179" fontId="45" fillId="5" borderId="11" xfId="10" applyNumberFormat="1" applyFont="1" applyFill="1" applyBorder="1" applyAlignment="1">
      <alignment horizontal="center" vertical="center"/>
    </xf>
    <xf numFmtId="0" fontId="45" fillId="5" borderId="11" xfId="10" applyFont="1" applyFill="1" applyBorder="1" applyAlignment="1">
      <alignment horizontal="center" vertical="center"/>
    </xf>
    <xf numFmtId="176" fontId="45" fillId="5" borderId="11" xfId="10" applyNumberFormat="1" applyFont="1" applyFill="1" applyBorder="1" applyAlignment="1">
      <alignment horizontal="center" vertical="center"/>
    </xf>
    <xf numFmtId="0" fontId="45" fillId="9" borderId="4" xfId="10" applyFont="1" applyFill="1" applyBorder="1" applyAlignment="1" applyProtection="1">
      <alignment horizontal="center" vertical="center"/>
      <protection locked="0"/>
    </xf>
    <xf numFmtId="0" fontId="45" fillId="9" borderId="3" xfId="10" applyFont="1" applyFill="1" applyBorder="1" applyAlignment="1" applyProtection="1">
      <alignment horizontal="center" vertical="center"/>
      <protection locked="0"/>
    </xf>
    <xf numFmtId="0" fontId="45" fillId="5" borderId="4" xfId="10" applyFont="1" applyFill="1" applyBorder="1" applyAlignment="1" applyProtection="1">
      <alignment horizontal="center" vertical="center"/>
    </xf>
    <xf numFmtId="0" fontId="45" fillId="5" borderId="3" xfId="10" applyFont="1" applyFill="1" applyBorder="1" applyAlignment="1" applyProtection="1">
      <alignment horizontal="center" vertical="center"/>
    </xf>
    <xf numFmtId="178" fontId="45" fillId="9" borderId="4" xfId="10" applyNumberFormat="1" applyFont="1" applyFill="1" applyBorder="1" applyAlignment="1" applyProtection="1">
      <alignment horizontal="right" vertical="center"/>
      <protection locked="0"/>
    </xf>
    <xf numFmtId="178" fontId="45" fillId="9" borderId="3" xfId="10" applyNumberFormat="1" applyFont="1" applyFill="1" applyBorder="1" applyAlignment="1" applyProtection="1">
      <alignment horizontal="right" vertical="center"/>
      <protection locked="0"/>
    </xf>
    <xf numFmtId="178" fontId="45" fillId="0" borderId="4" xfId="10" applyNumberFormat="1" applyFont="1" applyFill="1" applyBorder="1" applyAlignment="1">
      <alignment horizontal="right" vertical="center"/>
    </xf>
    <xf numFmtId="178" fontId="45" fillId="0" borderId="3" xfId="10" applyNumberFormat="1" applyFont="1" applyFill="1" applyBorder="1" applyAlignment="1">
      <alignment horizontal="right" vertical="center"/>
    </xf>
    <xf numFmtId="1" fontId="42" fillId="0" borderId="166" xfId="10" applyNumberFormat="1" applyFont="1" applyBorder="1" applyAlignment="1">
      <alignment horizontal="center" vertical="center" wrapText="1"/>
    </xf>
    <xf numFmtId="1" fontId="42" fillId="0" borderId="165" xfId="10" applyNumberFormat="1" applyFont="1" applyBorder="1" applyAlignment="1">
      <alignment horizontal="center" vertical="center" wrapText="1"/>
    </xf>
    <xf numFmtId="0" fontId="42" fillId="9" borderId="159" xfId="10" applyFont="1" applyFill="1" applyBorder="1" applyAlignment="1" applyProtection="1">
      <alignment horizontal="left" vertical="center" wrapText="1"/>
      <protection locked="0"/>
    </xf>
    <xf numFmtId="0" fontId="42" fillId="9" borderId="17" xfId="10" applyFont="1" applyFill="1" applyBorder="1" applyAlignment="1" applyProtection="1">
      <alignment horizontal="left" vertical="center" wrapText="1"/>
      <protection locked="0"/>
    </xf>
    <xf numFmtId="0" fontId="42" fillId="9" borderId="160" xfId="10" applyFont="1" applyFill="1" applyBorder="1" applyAlignment="1" applyProtection="1">
      <alignment horizontal="left" vertical="center" wrapText="1"/>
      <protection locked="0"/>
    </xf>
    <xf numFmtId="0" fontId="42" fillId="9" borderId="130" xfId="10" applyFont="1" applyFill="1" applyBorder="1" applyAlignment="1" applyProtection="1">
      <alignment horizontal="left" vertical="center" wrapText="1"/>
      <protection locked="0"/>
    </xf>
    <xf numFmtId="0" fontId="42" fillId="9" borderId="133" xfId="10" applyFont="1" applyFill="1" applyBorder="1" applyAlignment="1" applyProtection="1">
      <alignment horizontal="left" vertical="center" wrapText="1"/>
      <protection locked="0"/>
    </xf>
    <xf numFmtId="0" fontId="42" fillId="9" borderId="134" xfId="10" applyFont="1" applyFill="1" applyBorder="1" applyAlignment="1" applyProtection="1">
      <alignment horizontal="left" vertical="center" wrapText="1"/>
      <protection locked="0"/>
    </xf>
    <xf numFmtId="177" fontId="42" fillId="0" borderId="187" xfId="10" applyNumberFormat="1" applyFont="1" applyBorder="1" applyAlignment="1">
      <alignment horizontal="center" vertical="center" wrapText="1"/>
    </xf>
    <xf numFmtId="177" fontId="42" fillId="0" borderId="182" xfId="10" applyNumberFormat="1" applyFont="1" applyBorder="1" applyAlignment="1">
      <alignment horizontal="center" vertical="center" wrapText="1"/>
    </xf>
    <xf numFmtId="177" fontId="42" fillId="0" borderId="188" xfId="10" applyNumberFormat="1" applyFont="1" applyBorder="1" applyAlignment="1">
      <alignment horizontal="center" vertical="center" wrapText="1"/>
    </xf>
    <xf numFmtId="0" fontId="46" fillId="5" borderId="0" xfId="10" applyFont="1" applyFill="1" applyBorder="1" applyAlignment="1" applyProtection="1">
      <alignment horizontal="left" vertical="center" wrapText="1"/>
      <protection locked="0"/>
    </xf>
    <xf numFmtId="0" fontId="46" fillId="0" borderId="0" xfId="10" applyFont="1" applyFill="1" applyBorder="1" applyAlignment="1">
      <alignment horizontal="center" vertical="center" wrapText="1"/>
    </xf>
    <xf numFmtId="179" fontId="45" fillId="0" borderId="11" xfId="10" applyNumberFormat="1" applyFont="1" applyFill="1" applyBorder="1" applyAlignment="1">
      <alignment horizontal="center" vertical="center"/>
    </xf>
    <xf numFmtId="0" fontId="45" fillId="0" borderId="11" xfId="10" applyNumberFormat="1" applyFont="1" applyFill="1" applyBorder="1" applyAlignment="1">
      <alignment horizontal="center" vertical="center"/>
    </xf>
    <xf numFmtId="0" fontId="42" fillId="9" borderId="170" xfId="10" applyFont="1" applyFill="1" applyBorder="1" applyAlignment="1" applyProtection="1">
      <alignment horizontal="left" vertical="center" wrapText="1"/>
      <protection locked="0"/>
    </xf>
    <xf numFmtId="0" fontId="42" fillId="9" borderId="37" xfId="10" applyFont="1" applyFill="1" applyBorder="1" applyAlignment="1" applyProtection="1">
      <alignment horizontal="left" vertical="center" wrapText="1"/>
      <protection locked="0"/>
    </xf>
    <xf numFmtId="0" fontId="42" fillId="9" borderId="173" xfId="10" applyFont="1" applyFill="1" applyBorder="1" applyAlignment="1" applyProtection="1">
      <alignment horizontal="left" vertical="center" wrapText="1"/>
      <protection locked="0"/>
    </xf>
    <xf numFmtId="177" fontId="42" fillId="0" borderId="171" xfId="10" applyNumberFormat="1" applyFont="1" applyBorder="1" applyAlignment="1">
      <alignment horizontal="center" vertical="center" wrapText="1"/>
    </xf>
    <xf numFmtId="177" fontId="42" fillId="0" borderId="169" xfId="10" applyNumberFormat="1" applyFont="1" applyBorder="1" applyAlignment="1">
      <alignment horizontal="center" vertical="center" wrapText="1"/>
    </xf>
    <xf numFmtId="177" fontId="42" fillId="0" borderId="172" xfId="10" applyNumberFormat="1" applyFont="1" applyBorder="1" applyAlignment="1">
      <alignment horizontal="center" vertical="center" wrapText="1"/>
    </xf>
    <xf numFmtId="0" fontId="42" fillId="0" borderId="140" xfId="10" applyFont="1" applyBorder="1" applyAlignment="1">
      <alignment horizontal="center" vertical="center"/>
    </xf>
    <xf numFmtId="0" fontId="42" fillId="0" borderId="177" xfId="10" applyFont="1" applyBorder="1" applyAlignment="1">
      <alignment horizontal="center" vertical="center"/>
    </xf>
    <xf numFmtId="0" fontId="42" fillId="7" borderId="159" xfId="10" applyFont="1" applyFill="1" applyBorder="1" applyAlignment="1" applyProtection="1">
      <alignment horizontal="center" vertical="center" shrinkToFit="1"/>
      <protection locked="0"/>
    </xf>
    <xf numFmtId="0" fontId="42" fillId="7" borderId="6" xfId="10" applyFont="1" applyFill="1" applyBorder="1" applyAlignment="1" applyProtection="1">
      <alignment horizontal="center" vertical="center" shrinkToFit="1"/>
      <protection locked="0"/>
    </xf>
    <xf numFmtId="0" fontId="42" fillId="7" borderId="130" xfId="10" applyFont="1" applyFill="1" applyBorder="1" applyAlignment="1" applyProtection="1">
      <alignment horizontal="center" vertical="center" shrinkToFit="1"/>
      <protection locked="0"/>
    </xf>
    <xf numFmtId="0" fontId="42" fillId="7" borderId="131" xfId="10" applyFont="1" applyFill="1" applyBorder="1" applyAlignment="1" applyProtection="1">
      <alignment horizontal="center" vertical="center" shrinkToFit="1"/>
      <protection locked="0"/>
    </xf>
    <xf numFmtId="0" fontId="42" fillId="7" borderId="32" xfId="10" applyFont="1" applyFill="1" applyBorder="1" applyAlignment="1" applyProtection="1">
      <alignment horizontal="center" vertical="center" wrapText="1"/>
      <protection locked="0"/>
    </xf>
    <xf numFmtId="0" fontId="42" fillId="7" borderId="6" xfId="10" applyFont="1" applyFill="1" applyBorder="1" applyAlignment="1" applyProtection="1">
      <alignment horizontal="center" vertical="center" wrapText="1"/>
      <protection locked="0"/>
    </xf>
    <xf numFmtId="0" fontId="42" fillId="7" borderId="132" xfId="10" applyFont="1" applyFill="1" applyBorder="1" applyAlignment="1" applyProtection="1">
      <alignment horizontal="center" vertical="center" wrapText="1"/>
      <protection locked="0"/>
    </xf>
    <xf numFmtId="0" fontId="42" fillId="7" borderId="131" xfId="10" applyFont="1" applyFill="1" applyBorder="1" applyAlignment="1" applyProtection="1">
      <alignment horizontal="center" vertical="center" wrapText="1"/>
      <protection locked="0"/>
    </xf>
    <xf numFmtId="0" fontId="42" fillId="7" borderId="32" xfId="10" applyFont="1" applyFill="1" applyBorder="1" applyAlignment="1" applyProtection="1">
      <alignment horizontal="center" vertical="center" shrinkToFit="1"/>
      <protection locked="0"/>
    </xf>
    <xf numFmtId="0" fontId="42" fillId="7" borderId="17" xfId="10" applyFont="1" applyFill="1" applyBorder="1" applyAlignment="1" applyProtection="1">
      <alignment horizontal="center" vertical="center" shrinkToFit="1"/>
      <protection locked="0"/>
    </xf>
    <xf numFmtId="0" fontId="42" fillId="7" borderId="132" xfId="10" applyFont="1" applyFill="1" applyBorder="1" applyAlignment="1" applyProtection="1">
      <alignment horizontal="center" vertical="center" shrinkToFit="1"/>
      <protection locked="0"/>
    </xf>
    <xf numFmtId="0" fontId="42" fillId="7" borderId="133" xfId="10" applyFont="1" applyFill="1" applyBorder="1" applyAlignment="1" applyProtection="1">
      <alignment horizontal="center" vertical="center" shrinkToFit="1"/>
      <protection locked="0"/>
    </xf>
    <xf numFmtId="0" fontId="42" fillId="9" borderId="4" xfId="10" applyFont="1" applyFill="1" applyBorder="1" applyAlignment="1" applyProtection="1">
      <alignment horizontal="center" vertical="center" shrinkToFit="1"/>
      <protection locked="0"/>
    </xf>
    <xf numFmtId="0" fontId="42" fillId="9" borderId="5" xfId="10" applyFont="1" applyFill="1" applyBorder="1" applyAlignment="1" applyProtection="1">
      <alignment horizontal="center" vertical="center" shrinkToFit="1"/>
      <protection locked="0"/>
    </xf>
    <xf numFmtId="0" fontId="42" fillId="9" borderId="3" xfId="10" applyFont="1" applyFill="1" applyBorder="1" applyAlignment="1" applyProtection="1">
      <alignment horizontal="center" vertical="center" shrinkToFit="1"/>
      <protection locked="0"/>
    </xf>
    <xf numFmtId="0" fontId="42" fillId="9" borderId="178" xfId="10" applyFont="1" applyFill="1" applyBorder="1" applyAlignment="1" applyProtection="1">
      <alignment horizontal="center" vertical="center" shrinkToFit="1"/>
      <protection locked="0"/>
    </xf>
    <xf numFmtId="0" fontId="42" fillId="9" borderId="179" xfId="10" applyFont="1" applyFill="1" applyBorder="1" applyAlignment="1" applyProtection="1">
      <alignment horizontal="center" vertical="center" shrinkToFit="1"/>
      <protection locked="0"/>
    </xf>
    <xf numFmtId="0" fontId="42" fillId="9" borderId="135" xfId="10" applyFont="1" applyFill="1" applyBorder="1" applyAlignment="1" applyProtection="1">
      <alignment horizontal="center" vertical="center" shrinkToFit="1"/>
      <protection locked="0"/>
    </xf>
    <xf numFmtId="0" fontId="42" fillId="0" borderId="164" xfId="10" applyFont="1" applyBorder="1" applyAlignment="1">
      <alignment horizontal="center" vertical="center" wrapText="1"/>
    </xf>
    <xf numFmtId="0" fontId="42" fillId="0" borderId="165" xfId="10" applyFont="1" applyBorder="1" applyAlignment="1">
      <alignment horizontal="center" vertical="center" wrapText="1"/>
    </xf>
    <xf numFmtId="0" fontId="46" fillId="0" borderId="0" xfId="10" applyFont="1" applyFill="1" applyBorder="1" applyAlignment="1">
      <alignment horizontal="center" vertical="center"/>
    </xf>
    <xf numFmtId="0" fontId="42" fillId="0" borderId="150" xfId="10" applyFont="1" applyBorder="1" applyAlignment="1">
      <alignment horizontal="center" vertical="center"/>
    </xf>
    <xf numFmtId="0" fontId="42" fillId="7" borderId="170" xfId="10" applyFont="1" applyFill="1" applyBorder="1" applyAlignment="1" applyProtection="1">
      <alignment horizontal="center" vertical="center" shrinkToFit="1"/>
      <protection locked="0"/>
    </xf>
    <xf numFmtId="0" fontId="42" fillId="7" borderId="9" xfId="10" applyFont="1" applyFill="1" applyBorder="1" applyAlignment="1" applyProtection="1">
      <alignment horizontal="center" vertical="center" shrinkToFit="1"/>
      <protection locked="0"/>
    </xf>
    <xf numFmtId="0" fontId="42" fillId="7" borderId="38" xfId="10" applyFont="1" applyFill="1" applyBorder="1" applyAlignment="1" applyProtection="1">
      <alignment horizontal="center" vertical="center" wrapText="1"/>
      <protection locked="0"/>
    </xf>
    <xf numFmtId="0" fontId="42" fillId="7" borderId="9" xfId="10" applyFont="1" applyFill="1" applyBorder="1" applyAlignment="1" applyProtection="1">
      <alignment horizontal="center" vertical="center" wrapText="1"/>
      <protection locked="0"/>
    </xf>
    <xf numFmtId="0" fontId="42" fillId="7" borderId="38" xfId="10" applyFont="1" applyFill="1" applyBorder="1" applyAlignment="1" applyProtection="1">
      <alignment horizontal="center" vertical="center" shrinkToFit="1"/>
      <protection locked="0"/>
    </xf>
    <xf numFmtId="0" fontId="42" fillId="7" borderId="37" xfId="10" applyFont="1" applyFill="1" applyBorder="1" applyAlignment="1" applyProtection="1">
      <alignment horizontal="center" vertical="center" shrinkToFit="1"/>
      <protection locked="0"/>
    </xf>
    <xf numFmtId="0" fontId="46" fillId="5" borderId="0" xfId="10" applyFont="1" applyFill="1" applyBorder="1" applyAlignment="1" applyProtection="1">
      <alignment horizontal="center" vertical="center" wrapText="1"/>
      <protection locked="0"/>
    </xf>
    <xf numFmtId="0" fontId="42" fillId="9" borderId="123" xfId="10" applyFont="1" applyFill="1" applyBorder="1" applyAlignment="1" applyProtection="1">
      <alignment horizontal="left" vertical="center" wrapText="1"/>
      <protection locked="0"/>
    </xf>
    <xf numFmtId="0" fontId="42" fillId="9" borderId="0" xfId="10" applyFont="1" applyFill="1" applyBorder="1" applyAlignment="1" applyProtection="1">
      <alignment horizontal="left" vertical="center" wrapText="1"/>
      <protection locked="0"/>
    </xf>
    <xf numFmtId="0" fontId="42" fillId="9" borderId="124" xfId="10" applyFont="1" applyFill="1" applyBorder="1" applyAlignment="1" applyProtection="1">
      <alignment horizontal="left" vertical="center" wrapText="1"/>
      <protection locked="0"/>
    </xf>
    <xf numFmtId="177" fontId="42" fillId="0" borderId="157" xfId="10" applyNumberFormat="1" applyFont="1" applyBorder="1" applyAlignment="1">
      <alignment horizontal="center" vertical="center" wrapText="1"/>
    </xf>
    <xf numFmtId="177" fontId="42" fillId="0" borderId="153" xfId="10" applyNumberFormat="1" applyFont="1" applyBorder="1" applyAlignment="1">
      <alignment horizontal="center" vertical="center" wrapText="1"/>
    </xf>
    <xf numFmtId="177" fontId="42" fillId="0" borderId="158" xfId="10" applyNumberFormat="1" applyFont="1" applyBorder="1" applyAlignment="1">
      <alignment horizontal="center" vertical="center" wrapText="1"/>
    </xf>
    <xf numFmtId="0" fontId="42" fillId="7" borderId="123" xfId="10" applyFont="1" applyFill="1" applyBorder="1" applyAlignment="1" applyProtection="1">
      <alignment horizontal="center" vertical="center" shrinkToFit="1"/>
      <protection locked="0"/>
    </xf>
    <xf numFmtId="0" fontId="42" fillId="7" borderId="8" xfId="10" applyFont="1" applyFill="1" applyBorder="1" applyAlignment="1" applyProtection="1">
      <alignment horizontal="center" vertical="center" shrinkToFit="1"/>
      <protection locked="0"/>
    </xf>
    <xf numFmtId="0" fontId="42" fillId="7" borderId="31" xfId="10" applyFont="1" applyFill="1" applyBorder="1" applyAlignment="1" applyProtection="1">
      <alignment horizontal="center" vertical="center" wrapText="1"/>
      <protection locked="0"/>
    </xf>
    <xf numFmtId="0" fontId="42" fillId="7" borderId="8" xfId="10" applyFont="1" applyFill="1" applyBorder="1" applyAlignment="1" applyProtection="1">
      <alignment horizontal="center" vertical="center" wrapText="1"/>
      <protection locked="0"/>
    </xf>
    <xf numFmtId="0" fontId="42" fillId="7" borderId="31" xfId="10" applyFont="1" applyFill="1" applyBorder="1" applyAlignment="1" applyProtection="1">
      <alignment horizontal="center" vertical="center" shrinkToFit="1"/>
      <protection locked="0"/>
    </xf>
    <xf numFmtId="0" fontId="42" fillId="7" borderId="0" xfId="10" applyFont="1" applyFill="1" applyBorder="1" applyAlignment="1" applyProtection="1">
      <alignment horizontal="center" vertical="center" shrinkToFit="1"/>
      <protection locked="0"/>
    </xf>
    <xf numFmtId="0" fontId="42" fillId="0" borderId="115" xfId="10" applyFont="1" applyBorder="1" applyAlignment="1">
      <alignment horizontal="center" vertical="center"/>
    </xf>
    <xf numFmtId="0" fontId="42" fillId="0" borderId="122" xfId="10" applyFont="1" applyBorder="1" applyAlignment="1">
      <alignment horizontal="center" vertical="center"/>
    </xf>
    <xf numFmtId="0" fontId="42" fillId="0" borderId="129" xfId="10" applyFont="1" applyBorder="1" applyAlignment="1">
      <alignment horizontal="center" vertical="center"/>
    </xf>
    <xf numFmtId="0" fontId="42" fillId="0" borderId="116" xfId="10" applyFont="1" applyBorder="1" applyAlignment="1">
      <alignment horizontal="center" vertical="center" wrapText="1"/>
    </xf>
    <xf numFmtId="0" fontId="42" fillId="0" borderId="117" xfId="10" applyFont="1" applyBorder="1" applyAlignment="1">
      <alignment horizontal="center" vertical="center" wrapText="1"/>
    </xf>
    <xf numFmtId="0" fontId="42" fillId="0" borderId="123" xfId="10" applyFont="1" applyBorder="1" applyAlignment="1">
      <alignment horizontal="center" vertical="center" wrapText="1"/>
    </xf>
    <xf numFmtId="0" fontId="42" fillId="0" borderId="8" xfId="10" applyFont="1" applyBorder="1" applyAlignment="1">
      <alignment horizontal="center" vertical="center" wrapText="1"/>
    </xf>
    <xf numFmtId="0" fontId="42" fillId="0" borderId="130" xfId="10" applyFont="1" applyBorder="1" applyAlignment="1">
      <alignment horizontal="center" vertical="center" wrapText="1"/>
    </xf>
    <xf numFmtId="0" fontId="42" fillId="0" borderId="131" xfId="10" applyFont="1" applyBorder="1" applyAlignment="1">
      <alignment horizontal="center" vertical="center" wrapText="1"/>
    </xf>
    <xf numFmtId="0" fontId="45" fillId="0" borderId="118" xfId="10" applyFont="1" applyBorder="1" applyAlignment="1">
      <alignment horizontal="center" vertical="center" wrapText="1"/>
    </xf>
    <xf numFmtId="0" fontId="45" fillId="0" borderId="117" xfId="10" applyFont="1" applyBorder="1" applyAlignment="1">
      <alignment horizontal="center" vertical="center" wrapText="1"/>
    </xf>
    <xf numFmtId="0" fontId="45" fillId="0" borderId="31" xfId="10" applyFont="1" applyBorder="1" applyAlignment="1">
      <alignment horizontal="center" vertical="center" wrapText="1"/>
    </xf>
    <xf numFmtId="0" fontId="45" fillId="0" borderId="8" xfId="10" applyFont="1" applyBorder="1" applyAlignment="1">
      <alignment horizontal="center" vertical="center" wrapText="1"/>
    </xf>
    <xf numFmtId="0" fontId="45" fillId="0" borderId="132" xfId="10" applyFont="1" applyBorder="1" applyAlignment="1">
      <alignment horizontal="center" vertical="center" wrapText="1"/>
    </xf>
    <xf numFmtId="0" fontId="45" fillId="0" borderId="131" xfId="10" applyFont="1" applyBorder="1" applyAlignment="1">
      <alignment horizontal="center" vertical="center" wrapText="1"/>
    </xf>
    <xf numFmtId="0" fontId="42" fillId="0" borderId="118" xfId="10" applyFont="1" applyBorder="1" applyAlignment="1">
      <alignment horizontal="center" vertical="center" wrapText="1"/>
    </xf>
    <xf numFmtId="0" fontId="42" fillId="0" borderId="119" xfId="10" applyFont="1" applyBorder="1" applyAlignment="1">
      <alignment horizontal="center" vertical="center" wrapText="1"/>
    </xf>
    <xf numFmtId="0" fontId="42" fillId="0" borderId="31" xfId="10" applyFont="1" applyBorder="1" applyAlignment="1">
      <alignment horizontal="center" vertical="center" wrapText="1"/>
    </xf>
    <xf numFmtId="0" fontId="42" fillId="0" borderId="0" xfId="10" applyFont="1" applyBorder="1" applyAlignment="1">
      <alignment horizontal="center" vertical="center" wrapText="1"/>
    </xf>
    <xf numFmtId="0" fontId="42" fillId="0" borderId="132" xfId="10" applyFont="1" applyBorder="1" applyAlignment="1">
      <alignment horizontal="center" vertical="center" wrapText="1"/>
    </xf>
    <xf numFmtId="0" fontId="42" fillId="0" borderId="133" xfId="10" applyFont="1" applyBorder="1" applyAlignment="1">
      <alignment horizontal="center" vertical="center" wrapText="1"/>
    </xf>
    <xf numFmtId="1" fontId="42" fillId="0" borderId="149" xfId="10" applyNumberFormat="1" applyFont="1" applyBorder="1" applyAlignment="1">
      <alignment horizontal="center" vertical="center" wrapText="1"/>
    </xf>
    <xf numFmtId="1" fontId="42" fillId="0" borderId="148" xfId="10" applyNumberFormat="1" applyFont="1" applyBorder="1" applyAlignment="1">
      <alignment horizontal="center" vertical="center" wrapText="1"/>
    </xf>
    <xf numFmtId="0" fontId="42" fillId="9" borderId="116" xfId="10" applyFont="1" applyFill="1" applyBorder="1" applyAlignment="1" applyProtection="1">
      <alignment horizontal="left" vertical="center" wrapText="1"/>
      <protection locked="0"/>
    </xf>
    <xf numFmtId="0" fontId="42" fillId="9" borderId="119" xfId="10" applyFont="1" applyFill="1" applyBorder="1" applyAlignment="1" applyProtection="1">
      <alignment horizontal="left" vertical="center" wrapText="1"/>
      <protection locked="0"/>
    </xf>
    <xf numFmtId="0" fontId="42" fillId="9" borderId="120" xfId="10" applyFont="1" applyFill="1" applyBorder="1" applyAlignment="1" applyProtection="1">
      <alignment horizontal="left" vertical="center" wrapText="1"/>
      <protection locked="0"/>
    </xf>
    <xf numFmtId="0" fontId="42" fillId="7" borderId="116" xfId="10" applyFont="1" applyFill="1" applyBorder="1" applyAlignment="1" applyProtection="1">
      <alignment horizontal="center" vertical="center" shrinkToFit="1"/>
      <protection locked="0"/>
    </xf>
    <xf numFmtId="0" fontId="42" fillId="7" borderId="117" xfId="10" applyFont="1" applyFill="1" applyBorder="1" applyAlignment="1" applyProtection="1">
      <alignment horizontal="center" vertical="center" shrinkToFit="1"/>
      <protection locked="0"/>
    </xf>
    <xf numFmtId="0" fontId="42" fillId="7" borderId="118" xfId="10" applyFont="1" applyFill="1" applyBorder="1" applyAlignment="1" applyProtection="1">
      <alignment horizontal="center" vertical="center" wrapText="1"/>
      <protection locked="0"/>
    </xf>
    <xf numFmtId="0" fontId="42" fillId="7" borderId="117" xfId="10" applyFont="1" applyFill="1" applyBorder="1" applyAlignment="1" applyProtection="1">
      <alignment horizontal="center" vertical="center" wrapText="1"/>
      <protection locked="0"/>
    </xf>
    <xf numFmtId="0" fontId="42" fillId="7" borderId="118" xfId="10" applyFont="1" applyFill="1" applyBorder="1" applyAlignment="1" applyProtection="1">
      <alignment horizontal="center" vertical="center" shrinkToFit="1"/>
      <protection locked="0"/>
    </xf>
    <xf numFmtId="0" fontId="42" fillId="7" borderId="119" xfId="10" applyFont="1" applyFill="1" applyBorder="1" applyAlignment="1" applyProtection="1">
      <alignment horizontal="center" vertical="center" shrinkToFit="1"/>
      <protection locked="0"/>
    </xf>
    <xf numFmtId="0" fontId="42" fillId="9" borderId="141" xfId="10" applyFont="1" applyFill="1" applyBorder="1" applyAlignment="1" applyProtection="1">
      <alignment horizontal="center" vertical="center" shrinkToFit="1"/>
      <protection locked="0"/>
    </xf>
    <xf numFmtId="0" fontId="42" fillId="9" borderId="142" xfId="10" applyFont="1" applyFill="1" applyBorder="1" applyAlignment="1" applyProtection="1">
      <alignment horizontal="center" vertical="center" shrinkToFit="1"/>
      <protection locked="0"/>
    </xf>
    <xf numFmtId="0" fontId="42" fillId="9" borderId="143" xfId="10" applyFont="1" applyFill="1" applyBorder="1" applyAlignment="1" applyProtection="1">
      <alignment horizontal="center" vertical="center" shrinkToFit="1"/>
      <protection locked="0"/>
    </xf>
    <xf numFmtId="0" fontId="42" fillId="0" borderId="147" xfId="10" applyFont="1" applyBorder="1" applyAlignment="1">
      <alignment horizontal="center" vertical="center" wrapText="1"/>
    </xf>
    <xf numFmtId="0" fontId="42" fillId="0" borderId="148" xfId="10" applyFont="1" applyBorder="1" applyAlignment="1">
      <alignment horizontal="center" vertical="center" wrapText="1"/>
    </xf>
    <xf numFmtId="0" fontId="43" fillId="7" borderId="0" xfId="10" applyFont="1" applyFill="1" applyAlignment="1" applyProtection="1">
      <alignment horizontal="center" vertical="center" shrinkToFit="1"/>
      <protection locked="0"/>
    </xf>
    <xf numFmtId="0" fontId="43" fillId="8" borderId="0" xfId="10" applyFont="1" applyFill="1" applyAlignment="1" applyProtection="1">
      <alignment horizontal="center" vertical="center" shrinkToFit="1"/>
      <protection locked="0"/>
    </xf>
    <xf numFmtId="0" fontId="43" fillId="9" borderId="0" xfId="10" applyFont="1" applyFill="1" applyAlignment="1" applyProtection="1">
      <alignment horizontal="center" vertical="center"/>
      <protection locked="0"/>
    </xf>
    <xf numFmtId="0" fontId="43" fillId="0" borderId="0" xfId="10" applyFont="1" applyFill="1" applyAlignment="1">
      <alignment horizontal="center" vertical="center"/>
    </xf>
    <xf numFmtId="0" fontId="42" fillId="7" borderId="4" xfId="10" applyFont="1" applyFill="1" applyBorder="1" applyAlignment="1" applyProtection="1">
      <alignment horizontal="center" vertical="center"/>
      <protection locked="0"/>
    </xf>
    <xf numFmtId="0" fontId="42" fillId="8" borderId="5" xfId="10" applyFont="1" applyFill="1" applyBorder="1" applyAlignment="1" applyProtection="1">
      <alignment horizontal="center" vertical="center"/>
      <protection locked="0"/>
    </xf>
    <xf numFmtId="0" fontId="42" fillId="8" borderId="3" xfId="10" applyFont="1" applyFill="1" applyBorder="1" applyAlignment="1" applyProtection="1">
      <alignment horizontal="center" vertical="center"/>
      <protection locked="0"/>
    </xf>
    <xf numFmtId="0" fontId="42" fillId="0" borderId="119" xfId="10" quotePrefix="1" applyFont="1" applyBorder="1" applyAlignment="1">
      <alignment horizontal="center" vertical="center"/>
    </xf>
    <xf numFmtId="0" fontId="42" fillId="0" borderId="119" xfId="10" applyFont="1" applyBorder="1" applyAlignment="1">
      <alignment horizontal="center" vertical="center"/>
    </xf>
    <xf numFmtId="0" fontId="46" fillId="0" borderId="121" xfId="10" applyFont="1" applyFill="1" applyBorder="1" applyAlignment="1">
      <alignment horizontal="center" vertical="center" wrapText="1"/>
    </xf>
    <xf numFmtId="0" fontId="46" fillId="0" borderId="120" xfId="10" applyFont="1" applyFill="1" applyBorder="1" applyAlignment="1">
      <alignment horizontal="center" vertical="center" wrapText="1"/>
    </xf>
    <xf numFmtId="0" fontId="46" fillId="0" borderId="7" xfId="10" applyFont="1" applyFill="1" applyBorder="1" applyAlignment="1">
      <alignment horizontal="center" vertical="center" wrapText="1"/>
    </xf>
    <xf numFmtId="0" fontId="46" fillId="0" borderId="124" xfId="10" applyFont="1" applyFill="1" applyBorder="1" applyAlignment="1">
      <alignment horizontal="center" vertical="center" wrapText="1"/>
    </xf>
    <xf numFmtId="0" fontId="46" fillId="0" borderId="139" xfId="10" applyFont="1" applyFill="1" applyBorder="1" applyAlignment="1">
      <alignment horizontal="center" vertical="center" wrapText="1"/>
    </xf>
    <xf numFmtId="0" fontId="46" fillId="0" borderId="134" xfId="10" applyFont="1" applyFill="1" applyBorder="1" applyAlignment="1">
      <alignment horizontal="center" vertical="center" wrapText="1"/>
    </xf>
    <xf numFmtId="0" fontId="46" fillId="0" borderId="116" xfId="10" applyFont="1" applyBorder="1" applyAlignment="1">
      <alignment horizontal="center" vertical="center" wrapText="1"/>
    </xf>
    <xf numFmtId="0" fontId="46" fillId="0" borderId="120" xfId="10" applyFont="1" applyBorder="1" applyAlignment="1">
      <alignment horizontal="center" vertical="center" wrapText="1"/>
    </xf>
    <xf numFmtId="0" fontId="46" fillId="0" borderId="123" xfId="10" applyFont="1" applyBorder="1" applyAlignment="1">
      <alignment horizontal="center" vertical="center" wrapText="1"/>
    </xf>
    <xf numFmtId="0" fontId="46" fillId="0" borderId="124" xfId="10" applyFont="1" applyBorder="1" applyAlignment="1">
      <alignment horizontal="center" vertical="center" wrapText="1"/>
    </xf>
    <xf numFmtId="0" fontId="46" fillId="0" borderId="130" xfId="10" applyFont="1" applyBorder="1" applyAlignment="1">
      <alignment horizontal="center" vertical="center" wrapText="1"/>
    </xf>
    <xf numFmtId="0" fontId="46" fillId="0" borderId="134" xfId="10" applyFont="1" applyBorder="1" applyAlignment="1">
      <alignment horizontal="center" vertical="center" wrapText="1"/>
    </xf>
    <xf numFmtId="0" fontId="42" fillId="0" borderId="120" xfId="10" applyFont="1" applyBorder="1" applyAlignment="1">
      <alignment horizontal="center" vertical="center" wrapText="1"/>
    </xf>
    <xf numFmtId="0" fontId="42" fillId="0" borderId="124" xfId="10" applyFont="1" applyBorder="1" applyAlignment="1">
      <alignment horizontal="center" vertical="center" wrapText="1"/>
    </xf>
    <xf numFmtId="0" fontId="42" fillId="0" borderId="134" xfId="10" applyFont="1" applyBorder="1" applyAlignment="1">
      <alignment horizontal="center" vertical="center" wrapText="1"/>
    </xf>
    <xf numFmtId="0" fontId="42" fillId="0" borderId="5" xfId="10" applyFont="1" applyFill="1" applyBorder="1" applyAlignment="1">
      <alignment horizontal="center" vertical="center"/>
    </xf>
    <xf numFmtId="0" fontId="42" fillId="0" borderId="125" xfId="10" applyFont="1" applyFill="1" applyBorder="1" applyAlignment="1">
      <alignment horizontal="center" vertical="center"/>
    </xf>
    <xf numFmtId="0" fontId="42" fillId="0" borderId="126" xfId="10" applyFont="1" applyFill="1" applyBorder="1" applyAlignment="1">
      <alignment horizontal="center" vertical="center"/>
    </xf>
    <xf numFmtId="0" fontId="42" fillId="9" borderId="4" xfId="10" applyFont="1" applyFill="1" applyBorder="1" applyAlignment="1" applyProtection="1">
      <alignment horizontal="center" vertical="center"/>
      <protection locked="0"/>
    </xf>
    <xf numFmtId="0" fontId="42" fillId="9" borderId="3" xfId="10" applyFont="1" applyFill="1" applyBorder="1" applyAlignment="1" applyProtection="1">
      <alignment horizontal="center" vertical="center"/>
      <protection locked="0"/>
    </xf>
    <xf numFmtId="0" fontId="42" fillId="5" borderId="4" xfId="10" applyFont="1" applyFill="1" applyBorder="1" applyAlignment="1" applyProtection="1">
      <alignment horizontal="center" vertical="center"/>
    </xf>
    <xf numFmtId="0" fontId="42" fillId="5" borderId="3" xfId="10" applyFont="1" applyFill="1" applyBorder="1" applyAlignment="1" applyProtection="1">
      <alignment horizontal="center" vertical="center"/>
    </xf>
    <xf numFmtId="0" fontId="51" fillId="5" borderId="11" xfId="10" applyFont="1" applyFill="1" applyBorder="1" applyAlignment="1" applyProtection="1">
      <alignment horizontal="center" vertical="center"/>
    </xf>
    <xf numFmtId="0" fontId="46" fillId="5" borderId="0" xfId="10" applyFont="1" applyFill="1" applyBorder="1" applyAlignment="1">
      <alignment horizontal="left" vertical="center" indent="1"/>
    </xf>
    <xf numFmtId="0" fontId="1" fillId="5" borderId="193" xfId="10" applyFill="1" applyBorder="1" applyAlignment="1">
      <alignment horizontal="center" vertical="center"/>
    </xf>
    <xf numFmtId="0" fontId="1" fillId="5" borderId="196" xfId="10" applyFill="1" applyBorder="1" applyAlignment="1">
      <alignment horizontal="center" vertical="center"/>
    </xf>
    <xf numFmtId="0" fontId="1" fillId="5" borderId="177" xfId="10" applyFill="1" applyBorder="1" applyAlignment="1">
      <alignment horizontal="center" vertical="center"/>
    </xf>
    <xf numFmtId="0" fontId="27" fillId="0" borderId="11" xfId="5" applyFont="1" applyBorder="1" applyAlignment="1">
      <alignment horizontal="center" vertical="center" wrapText="1"/>
    </xf>
    <xf numFmtId="0" fontId="27" fillId="0" borderId="11" xfId="5" applyFont="1" applyBorder="1" applyAlignment="1">
      <alignment horizontal="center" vertical="center"/>
    </xf>
    <xf numFmtId="0" fontId="27" fillId="0" borderId="11" xfId="5" applyFont="1" applyBorder="1" applyAlignment="1">
      <alignment horizontal="center"/>
    </xf>
    <xf numFmtId="0" fontId="30" fillId="0" borderId="0" xfId="5" applyFont="1" applyAlignment="1">
      <alignment horizontal="left"/>
    </xf>
    <xf numFmtId="0" fontId="30" fillId="0" borderId="0" xfId="5" applyFont="1" applyAlignment="1"/>
    <xf numFmtId="0" fontId="27" fillId="0" borderId="32" xfId="5" applyFont="1" applyBorder="1" applyAlignment="1">
      <alignment horizontal="center" vertical="center"/>
    </xf>
    <xf numFmtId="0" fontId="27" fillId="0" borderId="6" xfId="5" applyFont="1" applyBorder="1" applyAlignment="1">
      <alignment horizontal="center" vertical="center"/>
    </xf>
    <xf numFmtId="0" fontId="27" fillId="0" borderId="38" xfId="5" applyFont="1" applyBorder="1" applyAlignment="1">
      <alignment horizontal="center" vertical="center"/>
    </xf>
    <xf numFmtId="0" fontId="27" fillId="0" borderId="9" xfId="5" applyFont="1" applyBorder="1" applyAlignment="1">
      <alignment horizontal="center" vertical="center"/>
    </xf>
    <xf numFmtId="0" fontId="35" fillId="0" borderId="0" xfId="6" applyFont="1" applyAlignment="1">
      <alignment horizontal="left" vertical="center"/>
    </xf>
    <xf numFmtId="0" fontId="36" fillId="0" borderId="0" xfId="6" applyFont="1" applyAlignment="1">
      <alignment horizontal="left" vertical="center" wrapText="1"/>
    </xf>
    <xf numFmtId="0" fontId="40" fillId="0" borderId="0" xfId="6" applyFont="1" applyAlignment="1">
      <alignment horizontal="center" vertical="center"/>
    </xf>
    <xf numFmtId="0" fontId="36" fillId="0" borderId="0" xfId="6" applyFont="1" applyAlignment="1">
      <alignment horizontal="left" vertical="center"/>
    </xf>
  </cellXfs>
  <cellStyles count="12">
    <cellStyle name="ハイパーリンク" xfId="7" builtinId="8"/>
    <cellStyle name="桁区切り 2" xfId="11" xr:uid="{19DC608A-94C3-41CB-8E46-06F40BF700B4}"/>
    <cellStyle name="桁区切り 4" xfId="9" xr:uid="{AE461F1B-402E-490B-AFFD-1334CCA11F04}"/>
    <cellStyle name="標準" xfId="0" builtinId="0"/>
    <cellStyle name="標準 2" xfId="1" xr:uid="{00000000-0005-0000-0000-000001000000}"/>
    <cellStyle name="標準 2 2" xfId="3" xr:uid="{00000000-0005-0000-0000-000002000000}"/>
    <cellStyle name="標準 3" xfId="4" xr:uid="{00000000-0005-0000-0000-000003000000}"/>
    <cellStyle name="標準 4" xfId="6" xr:uid="{3A9B6136-F141-4F5C-9D28-05E20A538209}"/>
    <cellStyle name="標準 5" xfId="10" xr:uid="{CDD2E6B8-6A2D-4890-91F9-828C33F16E8A}"/>
    <cellStyle name="標準 8" xfId="8" xr:uid="{73F9C3CD-AA27-4AEF-9DB9-A8E073F1E564}"/>
    <cellStyle name="標準_Book1" xfId="2" xr:uid="{00000000-0005-0000-0000-000004000000}"/>
    <cellStyle name="標準_Book1 2" xfId="5" xr:uid="{C590E901-E583-4111-9933-641C8F8B00D2}"/>
  </cellStyles>
  <dxfs count="146">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11</xdr:row>
      <xdr:rowOff>0</xdr:rowOff>
    </xdr:from>
    <xdr:to>
      <xdr:col>6</xdr:col>
      <xdr:colOff>304800</xdr:colOff>
      <xdr:row>11</xdr:row>
      <xdr:rowOff>0</xdr:rowOff>
    </xdr:to>
    <xdr:sp macro="" textlink="">
      <xdr:nvSpPr>
        <xdr:cNvPr id="2" name="AutoShape 2">
          <a:extLst>
            <a:ext uri="{FF2B5EF4-FFF2-40B4-BE49-F238E27FC236}">
              <a16:creationId xmlns:a16="http://schemas.microsoft.com/office/drawing/2014/main" id="{00000000-0008-0000-0300-000002000000}"/>
            </a:ext>
          </a:extLst>
        </xdr:cNvPr>
        <xdr:cNvSpPr>
          <a:spLocks noChangeArrowheads="1"/>
        </xdr:cNvSpPr>
      </xdr:nvSpPr>
      <xdr:spPr bwMode="auto">
        <a:xfrm>
          <a:off x="19050" y="4953000"/>
          <a:ext cx="7791450" cy="0"/>
        </a:xfrm>
        <a:prstGeom prst="roundRect">
          <a:avLst>
            <a:gd name="adj" fmla="val 16667"/>
          </a:avLst>
        </a:prstGeom>
        <a:solidFill>
          <a:srgbClr val="FFFFFF"/>
        </a:solidFill>
        <a:ln w="9525" cap="rnd">
          <a:solidFill>
            <a:srgbClr val="333399"/>
          </a:solidFill>
          <a:prstDash val="sysDot"/>
          <a:round/>
          <a:headEnd/>
          <a:tailEnd/>
        </a:ln>
      </xdr:spPr>
    </xdr:sp>
    <xdr:clientData/>
  </xdr:twoCellAnchor>
  <xdr:twoCellAnchor>
    <xdr:from>
      <xdr:col>0</xdr:col>
      <xdr:colOff>76198</xdr:colOff>
      <xdr:row>1</xdr:row>
      <xdr:rowOff>47626</xdr:rowOff>
    </xdr:from>
    <xdr:to>
      <xdr:col>7</xdr:col>
      <xdr:colOff>371474</xdr:colOff>
      <xdr:row>10</xdr:row>
      <xdr:rowOff>0</xdr:rowOff>
    </xdr:to>
    <xdr:sp macro="" textlink="">
      <xdr:nvSpPr>
        <xdr:cNvPr id="3" name="AutoShape 4">
          <a:extLst>
            <a:ext uri="{FF2B5EF4-FFF2-40B4-BE49-F238E27FC236}">
              <a16:creationId xmlns:a16="http://schemas.microsoft.com/office/drawing/2014/main" id="{00000000-0008-0000-0300-000003000000}"/>
            </a:ext>
          </a:extLst>
        </xdr:cNvPr>
        <xdr:cNvSpPr>
          <a:spLocks noChangeArrowheads="1"/>
        </xdr:cNvSpPr>
      </xdr:nvSpPr>
      <xdr:spPr bwMode="auto">
        <a:xfrm>
          <a:off x="76198" y="428626"/>
          <a:ext cx="7400592" cy="3394742"/>
        </a:xfrm>
        <a:prstGeom prst="roundRect">
          <a:avLst>
            <a:gd name="adj" fmla="val 16667"/>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r>
            <a:rPr lang="en-US" altLang="ja-JP" sz="900" b="0" i="0" strike="noStrike">
              <a:solidFill>
                <a:srgbClr val="000000"/>
              </a:solidFill>
              <a:latin typeface="+mn-ea"/>
              <a:ea typeface="+mn-ea"/>
            </a:rPr>
            <a:t>※</a:t>
          </a:r>
          <a:r>
            <a:rPr lang="ja-JP" altLang="en-US" sz="900" b="0" i="0" strike="noStrike">
              <a:solidFill>
                <a:srgbClr val="000000"/>
              </a:solidFill>
              <a:latin typeface="+mn-ea"/>
              <a:ea typeface="+mn-ea"/>
            </a:rPr>
            <a:t>根拠</a:t>
          </a:r>
          <a:r>
            <a:rPr lang="ja-JP" altLang="ja-JP" sz="1100" b="0" i="0">
              <a:effectLst/>
              <a:latin typeface="+mn-lt"/>
              <a:ea typeface="+mn-ea"/>
              <a:cs typeface="+mn-cs"/>
            </a:rPr>
            <a:t>ー</a:t>
          </a:r>
          <a:r>
            <a:rPr lang="ja-JP" altLang="en-US" sz="900" b="0" i="0" strike="noStrike">
              <a:solidFill>
                <a:srgbClr val="000000"/>
              </a:solidFill>
              <a:latin typeface="+mn-ea"/>
              <a:ea typeface="+mn-ea"/>
            </a:rPr>
            <a:t>確認事項の根拠となる条文及び通知等を記載しています。</a:t>
          </a:r>
          <a:br>
            <a:rPr lang="en-US" altLang="ja-JP" sz="900" b="0" i="0" strike="noStrike">
              <a:solidFill>
                <a:srgbClr val="000000"/>
              </a:solidFill>
              <a:latin typeface="+mn-ea"/>
              <a:ea typeface="+mn-ea"/>
            </a:rPr>
          </a:br>
          <a:r>
            <a:rPr lang="ja-JP" altLang="en-US" sz="900" b="0" i="0" strike="noStrike">
              <a:solidFill>
                <a:srgbClr val="000000"/>
              </a:solidFill>
              <a:latin typeface="+mn-ea"/>
              <a:ea typeface="+mn-ea"/>
            </a:rPr>
            <a:t>「法」</a:t>
          </a:r>
          <a:r>
            <a:rPr lang="ja-JP" altLang="ja-JP" sz="1100" b="0" i="0">
              <a:effectLst/>
              <a:latin typeface="+mn-lt"/>
              <a:ea typeface="+mn-ea"/>
              <a:cs typeface="+mn-cs"/>
            </a:rPr>
            <a:t>ー</a:t>
          </a:r>
          <a:r>
            <a:rPr lang="ja-JP" altLang="en-US" sz="900" b="0" i="0" strike="noStrike">
              <a:solidFill>
                <a:srgbClr val="000000"/>
              </a:solidFill>
              <a:latin typeface="+mn-ea"/>
              <a:ea typeface="+mn-ea"/>
            </a:rPr>
            <a:t>介護保険法（平成</a:t>
          </a:r>
          <a:r>
            <a:rPr lang="en-US" altLang="ja-JP" sz="900" b="0" i="0" strike="noStrike">
              <a:solidFill>
                <a:srgbClr val="000000"/>
              </a:solidFill>
              <a:latin typeface="+mn-ea"/>
              <a:ea typeface="+mn-ea"/>
            </a:rPr>
            <a:t>9</a:t>
          </a:r>
          <a:r>
            <a:rPr lang="ja-JP" altLang="en-US" sz="900" b="0" i="0" strike="noStrike">
              <a:solidFill>
                <a:srgbClr val="000000"/>
              </a:solidFill>
              <a:latin typeface="+mn-ea"/>
              <a:ea typeface="+mn-ea"/>
            </a:rPr>
            <a:t>年法律第</a:t>
          </a:r>
          <a:r>
            <a:rPr lang="en-US" altLang="ja-JP" sz="900" b="0" i="0" strike="noStrike">
              <a:solidFill>
                <a:srgbClr val="000000"/>
              </a:solidFill>
              <a:latin typeface="+mn-ea"/>
              <a:ea typeface="+mn-ea"/>
            </a:rPr>
            <a:t>123</a:t>
          </a:r>
          <a:r>
            <a:rPr lang="ja-JP" altLang="en-US" sz="900" b="0" i="0" strike="noStrike">
              <a:solidFill>
                <a:srgbClr val="000000"/>
              </a:solidFill>
              <a:latin typeface="+mn-ea"/>
              <a:ea typeface="+mn-ea"/>
            </a:rPr>
            <a:t>号）</a:t>
          </a:r>
          <a:endParaRPr lang="en-US" altLang="ja-JP" sz="900" b="0" i="0" strike="noStrike">
            <a:solidFill>
              <a:srgbClr val="FF0000"/>
            </a:solidFill>
            <a:latin typeface="+mn-ea"/>
            <a:ea typeface="+mn-ea"/>
          </a:endParaRPr>
        </a:p>
        <a:p>
          <a:r>
            <a:rPr lang="ja-JP" altLang="en-US" sz="900" b="0" i="0" strike="noStrike">
              <a:solidFill>
                <a:sysClr val="windowText" lastClr="000000"/>
              </a:solidFill>
              <a:latin typeface="+mn-ea"/>
              <a:ea typeface="+mn-ea"/>
            </a:rPr>
            <a:t>「基準」</a:t>
          </a:r>
          <a:r>
            <a:rPr lang="ja-JP" altLang="ja-JP" sz="1100" b="0" i="0">
              <a:effectLst/>
              <a:latin typeface="+mn-lt"/>
              <a:ea typeface="+mn-ea"/>
              <a:cs typeface="+mn-cs"/>
            </a:rPr>
            <a:t>ー</a:t>
          </a:r>
          <a:r>
            <a:rPr lang="ja-JP" altLang="en-US" sz="900" b="0" i="0" strike="noStrike">
              <a:solidFill>
                <a:sysClr val="windowText" lastClr="000000"/>
              </a:solidFill>
              <a:latin typeface="+mn-ea"/>
              <a:ea typeface="+mn-ea"/>
            </a:rPr>
            <a:t>指定居宅サービス等の事業の人員、設備及び運営に関する基準（平成</a:t>
          </a:r>
          <a:r>
            <a:rPr lang="en-US" altLang="ja-JP" sz="900" b="0" i="0" strike="noStrike">
              <a:solidFill>
                <a:sysClr val="windowText" lastClr="000000"/>
              </a:solidFill>
              <a:latin typeface="+mn-ea"/>
              <a:ea typeface="+mn-ea"/>
            </a:rPr>
            <a:t>11</a:t>
          </a:r>
          <a:r>
            <a:rPr lang="ja-JP" altLang="en-US" sz="900" b="0" i="0" strike="noStrike">
              <a:solidFill>
                <a:sysClr val="windowText" lastClr="000000"/>
              </a:solidFill>
              <a:latin typeface="+mn-ea"/>
              <a:ea typeface="+mn-ea"/>
            </a:rPr>
            <a:t>年厚生省令第</a:t>
          </a:r>
          <a:r>
            <a:rPr lang="en-US" altLang="ja-JP" sz="900" b="0" i="0" strike="noStrike">
              <a:solidFill>
                <a:sysClr val="windowText" lastClr="000000"/>
              </a:solidFill>
              <a:latin typeface="+mn-ea"/>
              <a:ea typeface="+mn-ea"/>
            </a:rPr>
            <a:t>37</a:t>
          </a:r>
          <a:r>
            <a:rPr lang="ja-JP" altLang="en-US" sz="900" b="0" i="0" strike="noStrike">
              <a:solidFill>
                <a:sysClr val="windowText" lastClr="000000"/>
              </a:solidFill>
              <a:latin typeface="+mn-ea"/>
              <a:ea typeface="+mn-ea"/>
            </a:rPr>
            <a:t>号）</a:t>
          </a:r>
          <a:endParaRPr lang="en-US" altLang="ja-JP" sz="900" b="0" i="0" strike="noStrike">
            <a:solidFill>
              <a:sysClr val="windowText" lastClr="000000"/>
            </a:solidFill>
            <a:latin typeface="+mn-ea"/>
            <a:ea typeface="+mn-ea"/>
          </a:endParaRPr>
        </a:p>
        <a:p>
          <a:r>
            <a:rPr lang="ja-JP" altLang="en-US" sz="900" b="0" i="0" strike="noStrike">
              <a:solidFill>
                <a:sysClr val="windowText" lastClr="000000"/>
              </a:solidFill>
              <a:latin typeface="+mn-ea"/>
              <a:ea typeface="+mn-ea"/>
            </a:rPr>
            <a:t>「予防基準」</a:t>
          </a:r>
          <a:r>
            <a:rPr lang="ja-JP" altLang="ja-JP" sz="1100" b="0" i="0">
              <a:effectLst/>
              <a:latin typeface="+mn-lt"/>
              <a:ea typeface="+mn-ea"/>
              <a:cs typeface="+mn-cs"/>
            </a:rPr>
            <a:t>ー</a:t>
          </a:r>
          <a:r>
            <a:rPr lang="ja-JP" altLang="en-US" sz="900" b="0" i="0" strike="noStrike">
              <a:solidFill>
                <a:sysClr val="windowText" lastClr="000000"/>
              </a:solidFill>
              <a:latin typeface="+mn-ea"/>
              <a:ea typeface="+mn-ea"/>
            </a:rPr>
            <a:t>指定介護予防サービス等の事業の人員、設備及び運営並びに指定介護予防サービス等に係る介護予防のための効果的な支援の方法に関する基準（平成</a:t>
          </a:r>
          <a:r>
            <a:rPr lang="en-US" altLang="ja-JP" sz="900" b="0" i="0" strike="noStrike">
              <a:solidFill>
                <a:sysClr val="windowText" lastClr="000000"/>
              </a:solidFill>
              <a:latin typeface="+mn-ea"/>
              <a:ea typeface="+mn-ea"/>
            </a:rPr>
            <a:t>18</a:t>
          </a:r>
          <a:r>
            <a:rPr lang="ja-JP" altLang="en-US" sz="900" b="0" i="0" strike="noStrike">
              <a:solidFill>
                <a:sysClr val="windowText" lastClr="000000"/>
              </a:solidFill>
              <a:latin typeface="+mn-ea"/>
              <a:ea typeface="+mn-ea"/>
            </a:rPr>
            <a:t>年厚生労働省令第</a:t>
          </a:r>
          <a:r>
            <a:rPr lang="en-US" altLang="ja-JP" sz="900" b="0" i="0" strike="noStrike">
              <a:solidFill>
                <a:sysClr val="windowText" lastClr="000000"/>
              </a:solidFill>
              <a:latin typeface="+mn-ea"/>
              <a:ea typeface="+mn-ea"/>
            </a:rPr>
            <a:t>35</a:t>
          </a:r>
          <a:r>
            <a:rPr lang="ja-JP" altLang="en-US" sz="900" b="0" i="0" strike="noStrike">
              <a:solidFill>
                <a:sysClr val="windowText" lastClr="000000"/>
              </a:solidFill>
              <a:latin typeface="+mn-ea"/>
              <a:ea typeface="+mn-ea"/>
            </a:rPr>
            <a:t>号）</a:t>
          </a:r>
          <a:br>
            <a:rPr lang="en-US" altLang="ja-JP" sz="900" b="0" i="0" strike="noStrike">
              <a:solidFill>
                <a:sysClr val="windowText" lastClr="000000"/>
              </a:solidFill>
              <a:latin typeface="+mn-ea"/>
              <a:ea typeface="+mn-ea"/>
            </a:rPr>
          </a:br>
          <a:r>
            <a:rPr lang="ja-JP" altLang="en-US" sz="900" b="0" i="0" strike="noStrike">
              <a:solidFill>
                <a:srgbClr val="000000"/>
              </a:solidFill>
              <a:latin typeface="+mn-ea"/>
              <a:ea typeface="+mn-ea"/>
            </a:rPr>
            <a:t>「解釈通知」</a:t>
          </a:r>
          <a:r>
            <a:rPr lang="ja-JP" altLang="ja-JP" sz="1100" b="0" i="0">
              <a:effectLst/>
              <a:latin typeface="+mn-lt"/>
              <a:ea typeface="+mn-ea"/>
              <a:cs typeface="+mn-cs"/>
            </a:rPr>
            <a:t>ー</a:t>
          </a:r>
          <a:r>
            <a:rPr lang="ja-JP" altLang="en-US" sz="900" b="0" i="0" strike="noStrike">
              <a:solidFill>
                <a:srgbClr val="000000"/>
              </a:solidFill>
              <a:latin typeface="+mn-ea"/>
              <a:ea typeface="+mn-ea"/>
            </a:rPr>
            <a:t>指定居宅サービス等及び指定介護予防サービス等に関する基準について（平成</a:t>
          </a:r>
          <a:r>
            <a:rPr lang="en-US" altLang="ja-JP" sz="900" b="0" i="0" strike="noStrike">
              <a:solidFill>
                <a:srgbClr val="000000"/>
              </a:solidFill>
              <a:latin typeface="+mn-ea"/>
              <a:ea typeface="+mn-ea"/>
            </a:rPr>
            <a:t>11</a:t>
          </a:r>
          <a:r>
            <a:rPr lang="ja-JP" altLang="en-US" sz="900" b="0" i="0" strike="noStrike">
              <a:solidFill>
                <a:srgbClr val="000000"/>
              </a:solidFill>
              <a:latin typeface="+mn-ea"/>
              <a:ea typeface="+mn-ea"/>
            </a:rPr>
            <a:t>年老企第</a:t>
          </a:r>
          <a:r>
            <a:rPr lang="en-US" altLang="ja-JP" sz="900" b="0" i="0" strike="noStrike">
              <a:solidFill>
                <a:srgbClr val="000000"/>
              </a:solidFill>
              <a:latin typeface="+mn-ea"/>
              <a:ea typeface="+mn-ea"/>
            </a:rPr>
            <a:t>25</a:t>
          </a:r>
          <a:r>
            <a:rPr lang="ja-JP" altLang="en-US" sz="900" b="0" i="0" strike="noStrike">
              <a:solidFill>
                <a:srgbClr val="000000"/>
              </a:solidFill>
              <a:latin typeface="+mn-ea"/>
              <a:ea typeface="+mn-ea"/>
            </a:rPr>
            <a:t>号）の「第３介護サービス」のうちの「十　特定施設入居者生活介護」</a:t>
          </a:r>
          <a:endParaRPr lang="en-US" altLang="ja-JP" sz="900" b="0" i="0" strike="noStrike">
            <a:solidFill>
              <a:srgbClr val="000000"/>
            </a:solidFill>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strike="noStrike">
              <a:solidFill>
                <a:srgbClr val="000000"/>
              </a:solidFill>
              <a:latin typeface="+mn-ea"/>
              <a:ea typeface="+mn-ea"/>
            </a:rPr>
            <a:t>「算定基準」</a:t>
          </a:r>
          <a:r>
            <a:rPr lang="ja-JP" altLang="ja-JP" sz="1000" b="0" i="0">
              <a:effectLst/>
              <a:latin typeface="+mn-lt"/>
              <a:ea typeface="+mn-ea"/>
              <a:cs typeface="+mn-cs"/>
            </a:rPr>
            <a:t>ー</a:t>
          </a:r>
          <a:r>
            <a:rPr lang="ja-JP" altLang="en-US" sz="900" b="0" i="0" strike="noStrike">
              <a:solidFill>
                <a:srgbClr val="000000"/>
              </a:solidFill>
              <a:latin typeface="+mn-ea"/>
              <a:ea typeface="+mn-ea"/>
            </a:rPr>
            <a:t>指定居宅サービスに要する費用の額の算定に関する基準（平成</a:t>
          </a:r>
          <a:r>
            <a:rPr lang="en-US" altLang="ja-JP" sz="900" b="0" i="0" strike="noStrike">
              <a:solidFill>
                <a:srgbClr val="000000"/>
              </a:solidFill>
              <a:latin typeface="+mn-ea"/>
              <a:ea typeface="+mn-ea"/>
            </a:rPr>
            <a:t>12</a:t>
          </a:r>
          <a:r>
            <a:rPr lang="ja-JP" altLang="en-US" sz="900" b="0" i="0" strike="noStrike">
              <a:solidFill>
                <a:srgbClr val="000000"/>
              </a:solidFill>
              <a:latin typeface="+mn-ea"/>
              <a:ea typeface="+mn-ea"/>
            </a:rPr>
            <a:t>年厚生省告示第</a:t>
          </a:r>
          <a:r>
            <a:rPr lang="en-US" altLang="ja-JP" sz="900" b="0" i="0" strike="noStrike">
              <a:solidFill>
                <a:srgbClr val="000000"/>
              </a:solidFill>
              <a:latin typeface="+mn-ea"/>
              <a:ea typeface="+mn-ea"/>
            </a:rPr>
            <a:t>19</a:t>
          </a:r>
          <a:r>
            <a:rPr lang="ja-JP" altLang="en-US" sz="900" b="0" i="0" strike="noStrike">
              <a:solidFill>
                <a:srgbClr val="000000"/>
              </a:solidFill>
              <a:latin typeface="+mn-ea"/>
              <a:ea typeface="+mn-ea"/>
            </a:rPr>
            <a:t>号）</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strike="noStrike">
              <a:solidFill>
                <a:srgbClr val="000000"/>
              </a:solidFill>
              <a:latin typeface="+mn-ea"/>
              <a:ea typeface="+mn-ea"/>
            </a:rPr>
            <a:t>「留意事項」</a:t>
          </a:r>
          <a:r>
            <a:rPr lang="ja-JP" altLang="ja-JP" sz="1000" b="0" i="0">
              <a:effectLst/>
              <a:latin typeface="+mn-lt"/>
              <a:ea typeface="+mn-ea"/>
              <a:cs typeface="+mn-cs"/>
            </a:rPr>
            <a:t>ー指定居宅サービスに要する費用の額の算定に関する基準</a:t>
          </a:r>
          <a:r>
            <a:rPr lang="ja-JP" altLang="en-US" sz="1000" b="0" i="0">
              <a:effectLst/>
              <a:latin typeface="+mn-lt"/>
              <a:ea typeface="+mn-ea"/>
              <a:cs typeface="+mn-cs"/>
            </a:rPr>
            <a:t>及び指定施設サービス等に要する費用の額の算定に関する基準</a:t>
          </a:r>
          <a:r>
            <a:rPr lang="ja-JP" altLang="en-US" sz="900" b="0" i="0" strike="noStrike">
              <a:solidFill>
                <a:srgbClr val="000000"/>
              </a:solidFill>
              <a:latin typeface="+mn-ea"/>
              <a:ea typeface="+mn-ea"/>
            </a:rPr>
            <a:t>の制定に伴う実施上の留意事項について</a:t>
          </a:r>
          <a:endParaRPr lang="en-US" altLang="ja-JP" sz="900" b="0" i="0" strike="noStrike">
            <a:solidFill>
              <a:srgbClr val="000000"/>
            </a:solidFill>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strike="noStrike">
              <a:solidFill>
                <a:srgbClr val="000000"/>
              </a:solidFill>
              <a:latin typeface="+mn-ea"/>
              <a:ea typeface="+mn-ea"/>
            </a:rPr>
            <a:t>「算定基準（予防）」</a:t>
          </a:r>
          <a:r>
            <a:rPr lang="ja-JP" altLang="ja-JP" sz="1000" b="0" i="0">
              <a:effectLst/>
              <a:latin typeface="+mn-lt"/>
              <a:ea typeface="+mn-ea"/>
              <a:cs typeface="+mn-cs"/>
            </a:rPr>
            <a:t>ー</a:t>
          </a:r>
          <a:r>
            <a:rPr lang="ja-JP" altLang="ja-JP" sz="900" b="0" i="0">
              <a:effectLst/>
              <a:latin typeface="+mn-lt"/>
              <a:ea typeface="+mn-ea"/>
              <a:cs typeface="+mn-cs"/>
            </a:rPr>
            <a:t>指定</a:t>
          </a:r>
          <a:r>
            <a:rPr lang="ja-JP" altLang="en-US" sz="900" b="0" i="0">
              <a:effectLst/>
              <a:latin typeface="+mn-lt"/>
              <a:ea typeface="+mn-ea"/>
              <a:cs typeface="+mn-cs"/>
            </a:rPr>
            <a:t>介護予防</a:t>
          </a:r>
          <a:r>
            <a:rPr lang="ja-JP" altLang="ja-JP" sz="900" b="0" i="0">
              <a:effectLst/>
              <a:latin typeface="+mn-lt"/>
              <a:ea typeface="+mn-ea"/>
              <a:cs typeface="+mn-cs"/>
            </a:rPr>
            <a:t>サービスに要する費用の額の算定に関する基準（平成</a:t>
          </a:r>
          <a:r>
            <a:rPr lang="en-US" altLang="ja-JP" sz="900" b="0" i="0">
              <a:effectLst/>
              <a:latin typeface="+mn-lt"/>
              <a:ea typeface="+mn-ea"/>
              <a:cs typeface="+mn-cs"/>
            </a:rPr>
            <a:t>18</a:t>
          </a:r>
          <a:r>
            <a:rPr lang="ja-JP" altLang="ja-JP" sz="900" b="0" i="0">
              <a:effectLst/>
              <a:latin typeface="+mn-lt"/>
              <a:ea typeface="+mn-ea"/>
              <a:cs typeface="+mn-cs"/>
            </a:rPr>
            <a:t>年厚生労働省告示第</a:t>
          </a:r>
          <a:r>
            <a:rPr lang="en-US" altLang="ja-JP" sz="900" b="0" i="0">
              <a:effectLst/>
              <a:latin typeface="+mn-lt"/>
              <a:ea typeface="+mn-ea"/>
              <a:cs typeface="+mn-cs"/>
            </a:rPr>
            <a:t>127</a:t>
          </a:r>
          <a:r>
            <a:rPr lang="ja-JP" altLang="ja-JP" sz="900" b="0" i="0">
              <a:effectLst/>
              <a:latin typeface="+mn-lt"/>
              <a:ea typeface="+mn-ea"/>
              <a:cs typeface="+mn-cs"/>
            </a:rPr>
            <a:t>号）</a:t>
          </a:r>
          <a:endParaRPr lang="en-US" altLang="ja-JP" sz="900" b="0" i="0" strike="noStrike">
            <a:solidFill>
              <a:srgbClr val="000000"/>
            </a:solidFill>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strike="noStrike">
              <a:solidFill>
                <a:srgbClr val="000000"/>
              </a:solidFill>
              <a:latin typeface="+mn-ea"/>
              <a:ea typeface="+mn-ea"/>
            </a:rPr>
            <a:t>「利用者等告示」</a:t>
          </a:r>
          <a:r>
            <a:rPr lang="ja-JP" altLang="ja-JP" sz="1000" b="0" i="0">
              <a:effectLst/>
              <a:latin typeface="+mn-lt"/>
              <a:ea typeface="+mn-ea"/>
              <a:cs typeface="+mn-cs"/>
            </a:rPr>
            <a:t>ー</a:t>
          </a:r>
          <a:r>
            <a:rPr lang="ja-JP" altLang="en-US" sz="900" b="0" i="0" strike="noStrike">
              <a:solidFill>
                <a:srgbClr val="000000"/>
              </a:solidFill>
              <a:latin typeface="+mn-ea"/>
              <a:ea typeface="+mn-ea"/>
            </a:rPr>
            <a:t>厚生労働大臣が定める基準に適合する利用者等（平成</a:t>
          </a:r>
          <a:r>
            <a:rPr lang="en-US" altLang="ja-JP" sz="900" b="0" i="0" strike="noStrike">
              <a:solidFill>
                <a:srgbClr val="000000"/>
              </a:solidFill>
              <a:latin typeface="+mn-ea"/>
              <a:ea typeface="+mn-ea"/>
            </a:rPr>
            <a:t>27</a:t>
          </a:r>
          <a:r>
            <a:rPr lang="ja-JP" altLang="en-US" sz="900" b="0" i="0" strike="noStrike">
              <a:solidFill>
                <a:srgbClr val="000000"/>
              </a:solidFill>
              <a:latin typeface="+mn-ea"/>
              <a:ea typeface="+mn-ea"/>
            </a:rPr>
            <a:t>年</a:t>
          </a:r>
          <a:r>
            <a:rPr lang="en-US" altLang="ja-JP" sz="900" b="0" i="0" strike="noStrike">
              <a:solidFill>
                <a:srgbClr val="000000"/>
              </a:solidFill>
              <a:latin typeface="+mn-ea"/>
              <a:ea typeface="+mn-ea"/>
            </a:rPr>
            <a:t>3</a:t>
          </a:r>
          <a:r>
            <a:rPr lang="ja-JP" altLang="en-US" sz="900" b="0" i="0" strike="noStrike">
              <a:solidFill>
                <a:srgbClr val="000000"/>
              </a:solidFill>
              <a:latin typeface="+mn-ea"/>
              <a:ea typeface="+mn-ea"/>
            </a:rPr>
            <a:t>月</a:t>
          </a:r>
          <a:r>
            <a:rPr lang="en-US" altLang="ja-JP" sz="900" b="0" i="0" strike="noStrike">
              <a:solidFill>
                <a:srgbClr val="000000"/>
              </a:solidFill>
              <a:latin typeface="+mn-ea"/>
              <a:ea typeface="+mn-ea"/>
            </a:rPr>
            <a:t>23</a:t>
          </a:r>
          <a:r>
            <a:rPr lang="ja-JP" altLang="en-US" sz="900" b="0" i="0" strike="noStrike">
              <a:solidFill>
                <a:srgbClr val="000000"/>
              </a:solidFill>
              <a:latin typeface="+mn-ea"/>
              <a:ea typeface="+mn-ea"/>
            </a:rPr>
            <a:t>日厚生労働省告示第</a:t>
          </a:r>
          <a:r>
            <a:rPr lang="en-US" altLang="ja-JP" sz="900" b="0" i="0" strike="noStrike">
              <a:solidFill>
                <a:srgbClr val="000000"/>
              </a:solidFill>
              <a:latin typeface="+mn-ea"/>
              <a:ea typeface="+mn-ea"/>
            </a:rPr>
            <a:t>94</a:t>
          </a:r>
          <a:r>
            <a:rPr lang="ja-JP" altLang="en-US" sz="900" b="0" i="0" strike="noStrike">
              <a:solidFill>
                <a:srgbClr val="000000"/>
              </a:solidFill>
              <a:latin typeface="+mn-ea"/>
              <a:ea typeface="+mn-ea"/>
            </a:rPr>
            <a:t>号）</a:t>
          </a:r>
          <a:endParaRPr lang="en-US" altLang="ja-JP" sz="900" b="0" i="0" strike="noStrike">
            <a:solidFill>
              <a:srgbClr val="000000"/>
            </a:solidFill>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strike="noStrike">
              <a:solidFill>
                <a:srgbClr val="000000"/>
              </a:solidFill>
              <a:latin typeface="+mn-ea"/>
              <a:ea typeface="+mn-ea"/>
            </a:rPr>
            <a:t>「大臣基準告示」</a:t>
          </a:r>
          <a:r>
            <a:rPr lang="ja-JP" altLang="ja-JP" sz="1000" b="0" i="0">
              <a:effectLst/>
              <a:latin typeface="+mn-lt"/>
              <a:ea typeface="+mn-ea"/>
              <a:cs typeface="+mn-cs"/>
            </a:rPr>
            <a:t>ー</a:t>
          </a:r>
          <a:r>
            <a:rPr lang="ja-JP" altLang="en-US" sz="900" b="0" i="0" strike="noStrike">
              <a:solidFill>
                <a:srgbClr val="000000"/>
              </a:solidFill>
              <a:latin typeface="+mn-ea"/>
              <a:ea typeface="+mn-ea"/>
            </a:rPr>
            <a:t>厚生労働大臣が定める基準（平成</a:t>
          </a:r>
          <a:r>
            <a:rPr lang="en-US" altLang="ja-JP" sz="900" b="0" i="0" strike="noStrike">
              <a:solidFill>
                <a:srgbClr val="000000"/>
              </a:solidFill>
              <a:latin typeface="+mn-ea"/>
              <a:ea typeface="+mn-ea"/>
            </a:rPr>
            <a:t>27</a:t>
          </a:r>
          <a:r>
            <a:rPr lang="ja-JP" altLang="en-US" sz="900" b="0" i="0" strike="noStrike">
              <a:solidFill>
                <a:srgbClr val="000000"/>
              </a:solidFill>
              <a:latin typeface="+mn-ea"/>
              <a:ea typeface="+mn-ea"/>
            </a:rPr>
            <a:t>年</a:t>
          </a:r>
          <a:r>
            <a:rPr lang="en-US" altLang="ja-JP" sz="900" b="0" i="0" strike="noStrike">
              <a:solidFill>
                <a:srgbClr val="000000"/>
              </a:solidFill>
              <a:latin typeface="+mn-ea"/>
              <a:ea typeface="+mn-ea"/>
            </a:rPr>
            <a:t>3</a:t>
          </a:r>
          <a:r>
            <a:rPr lang="ja-JP" altLang="en-US" sz="900" b="0" i="0" strike="noStrike">
              <a:solidFill>
                <a:srgbClr val="000000"/>
              </a:solidFill>
              <a:latin typeface="+mn-ea"/>
              <a:ea typeface="+mn-ea"/>
            </a:rPr>
            <a:t>月</a:t>
          </a:r>
          <a:r>
            <a:rPr lang="en-US" altLang="ja-JP" sz="900" b="0" i="0" strike="noStrike">
              <a:solidFill>
                <a:srgbClr val="000000"/>
              </a:solidFill>
              <a:latin typeface="+mn-ea"/>
              <a:ea typeface="+mn-ea"/>
            </a:rPr>
            <a:t>23</a:t>
          </a:r>
          <a:r>
            <a:rPr lang="ja-JP" altLang="en-US" sz="900" b="0" i="0" strike="noStrike">
              <a:solidFill>
                <a:srgbClr val="000000"/>
              </a:solidFill>
              <a:latin typeface="+mn-ea"/>
              <a:ea typeface="+mn-ea"/>
            </a:rPr>
            <a:t>日厚生労働省告示第</a:t>
          </a:r>
          <a:r>
            <a:rPr lang="en-US" altLang="ja-JP" sz="900" b="0" i="0" strike="noStrike">
              <a:solidFill>
                <a:srgbClr val="000000"/>
              </a:solidFill>
              <a:latin typeface="+mn-ea"/>
              <a:ea typeface="+mn-ea"/>
            </a:rPr>
            <a:t>95</a:t>
          </a:r>
          <a:r>
            <a:rPr lang="ja-JP" altLang="en-US" sz="900" b="0" i="0" strike="noStrike">
              <a:solidFill>
                <a:srgbClr val="000000"/>
              </a:solidFill>
              <a:latin typeface="+mn-ea"/>
              <a:ea typeface="+mn-ea"/>
            </a:rPr>
            <a:t>号）</a:t>
          </a:r>
          <a:endParaRPr lang="en-US" altLang="ja-JP" sz="900" b="0" i="0" strike="noStrike">
            <a:solidFill>
              <a:srgbClr val="000000"/>
            </a:solidFill>
            <a:latin typeface="+mn-ea"/>
            <a:ea typeface="+mn-e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0" i="0">
              <a:effectLst/>
              <a:latin typeface="+mn-lt"/>
              <a:ea typeface="+mn-ea"/>
              <a:cs typeface="+mn-cs"/>
            </a:rPr>
            <a:t>「施設基準」</a:t>
          </a:r>
          <a:r>
            <a:rPr lang="ja-JP" altLang="en-US" sz="1000" b="0" i="0">
              <a:effectLst/>
              <a:latin typeface="+mn-lt"/>
              <a:ea typeface="+mn-ea"/>
              <a:cs typeface="+mn-cs"/>
            </a:rPr>
            <a:t>ー</a:t>
          </a:r>
          <a:r>
            <a:rPr lang="ja-JP" altLang="ja-JP" sz="900" b="0" i="0">
              <a:effectLst/>
              <a:latin typeface="+mn-lt"/>
              <a:ea typeface="+mn-ea"/>
              <a:cs typeface="+mn-cs"/>
            </a:rPr>
            <a:t>厚生労働大臣が定める施設基準（平成</a:t>
          </a:r>
          <a:r>
            <a:rPr lang="en-US" altLang="ja-JP" sz="900" b="0" i="0">
              <a:effectLst/>
              <a:latin typeface="+mn-lt"/>
              <a:ea typeface="+mn-ea"/>
              <a:cs typeface="+mn-cs"/>
            </a:rPr>
            <a:t>27</a:t>
          </a:r>
          <a:r>
            <a:rPr lang="ja-JP" altLang="ja-JP" sz="900" b="0" i="0">
              <a:effectLst/>
              <a:latin typeface="+mn-lt"/>
              <a:ea typeface="+mn-ea"/>
              <a:cs typeface="+mn-cs"/>
            </a:rPr>
            <a:t>年</a:t>
          </a:r>
          <a:r>
            <a:rPr lang="en-US" altLang="ja-JP" sz="900" b="0" i="0">
              <a:effectLst/>
              <a:latin typeface="+mn-lt"/>
              <a:ea typeface="+mn-ea"/>
              <a:cs typeface="+mn-cs"/>
            </a:rPr>
            <a:t>3</a:t>
          </a:r>
          <a:r>
            <a:rPr lang="ja-JP" altLang="ja-JP" sz="900" b="0" i="0">
              <a:effectLst/>
              <a:latin typeface="+mn-lt"/>
              <a:ea typeface="+mn-ea"/>
              <a:cs typeface="+mn-cs"/>
            </a:rPr>
            <a:t>月</a:t>
          </a:r>
          <a:r>
            <a:rPr lang="en-US" altLang="ja-JP" sz="900" b="0" i="0">
              <a:effectLst/>
              <a:latin typeface="+mn-lt"/>
              <a:ea typeface="+mn-ea"/>
              <a:cs typeface="+mn-cs"/>
            </a:rPr>
            <a:t>23</a:t>
          </a:r>
          <a:r>
            <a:rPr lang="ja-JP" altLang="ja-JP" sz="900" b="0" i="0">
              <a:effectLst/>
              <a:latin typeface="+mn-lt"/>
              <a:ea typeface="+mn-ea"/>
              <a:cs typeface="+mn-cs"/>
            </a:rPr>
            <a:t>日厚生労働省告示第</a:t>
          </a:r>
          <a:r>
            <a:rPr lang="en-US" altLang="ja-JP" sz="900" b="0" i="0">
              <a:effectLst/>
              <a:latin typeface="+mn-lt"/>
              <a:ea typeface="+mn-ea"/>
              <a:cs typeface="+mn-cs"/>
            </a:rPr>
            <a:t>96</a:t>
          </a:r>
          <a:r>
            <a:rPr lang="ja-JP" altLang="ja-JP" sz="900" b="0" i="0">
              <a:effectLst/>
              <a:latin typeface="+mn-lt"/>
              <a:ea typeface="+mn-ea"/>
              <a:cs typeface="+mn-cs"/>
            </a:rPr>
            <a:t>号）</a:t>
          </a:r>
          <a:endParaRPr lang="ja-JP" altLang="ja-JP" sz="900">
            <a:effectLst/>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0" i="0">
              <a:effectLst/>
              <a:latin typeface="+mn-lt"/>
              <a:ea typeface="+mn-ea"/>
              <a:cs typeface="+mn-cs"/>
            </a:rPr>
            <a:t>「条例」</a:t>
          </a:r>
          <a:r>
            <a:rPr lang="ja-JP" altLang="ja-JP" sz="1000" b="0" i="0">
              <a:effectLst/>
              <a:latin typeface="+mn-lt"/>
              <a:ea typeface="+mn-ea"/>
              <a:cs typeface="+mn-cs"/>
            </a:rPr>
            <a:t>ー</a:t>
          </a:r>
          <a:r>
            <a:rPr lang="ja-JP" altLang="en-US" sz="900" b="0" i="0">
              <a:effectLst/>
              <a:latin typeface="+mn-lt"/>
              <a:ea typeface="+mn-ea"/>
              <a:cs typeface="+mn-cs"/>
            </a:rPr>
            <a:t>介護保険法に基づき指定居宅サービスの事業の設備及び運営に関する基準等を定める条例（平成</a:t>
          </a:r>
          <a:r>
            <a:rPr lang="en-US" altLang="ja-JP" sz="900" b="0" i="0">
              <a:effectLst/>
              <a:latin typeface="+mn-lt"/>
              <a:ea typeface="+mn-ea"/>
              <a:cs typeface="+mn-cs"/>
            </a:rPr>
            <a:t>24</a:t>
          </a:r>
          <a:r>
            <a:rPr lang="ja-JP" altLang="en-US" sz="900" b="0" i="0">
              <a:effectLst/>
              <a:latin typeface="+mn-lt"/>
              <a:ea typeface="+mn-ea"/>
              <a:cs typeface="+mn-cs"/>
            </a:rPr>
            <a:t>年茨城県条例第</a:t>
          </a:r>
          <a:r>
            <a:rPr lang="en-US" altLang="ja-JP" sz="900" b="0" i="0">
              <a:effectLst/>
              <a:latin typeface="+mn-lt"/>
              <a:ea typeface="+mn-ea"/>
              <a:cs typeface="+mn-cs"/>
            </a:rPr>
            <a:t>66</a:t>
          </a:r>
          <a:r>
            <a:rPr lang="ja-JP" altLang="en-US" sz="900" b="0" i="0">
              <a:effectLst/>
              <a:latin typeface="+mn-lt"/>
              <a:ea typeface="+mn-ea"/>
              <a:cs typeface="+mn-cs"/>
            </a:rPr>
            <a:t>号）</a:t>
          </a:r>
          <a:endParaRPr lang="ja-JP" altLang="ja-JP" sz="900">
            <a:effectLst/>
          </a:endParaRPr>
        </a:p>
      </xdr:txBody>
    </xdr:sp>
    <xdr:clientData/>
  </xdr:twoCellAnchor>
  <xdr:twoCellAnchor>
    <xdr:from>
      <xdr:col>2</xdr:col>
      <xdr:colOff>173355</xdr:colOff>
      <xdr:row>273</xdr:row>
      <xdr:rowOff>200025</xdr:rowOff>
    </xdr:from>
    <xdr:to>
      <xdr:col>4</xdr:col>
      <xdr:colOff>1247954</xdr:colOff>
      <xdr:row>273</xdr:row>
      <xdr:rowOff>1495425</xdr:rowOff>
    </xdr:to>
    <xdr:sp macro="" textlink="">
      <xdr:nvSpPr>
        <xdr:cNvPr id="17" name="Rectangle 8">
          <a:extLst>
            <a:ext uri="{FF2B5EF4-FFF2-40B4-BE49-F238E27FC236}">
              <a16:creationId xmlns:a16="http://schemas.microsoft.com/office/drawing/2014/main" id="{00000000-0008-0000-0300-000011000000}"/>
            </a:ext>
          </a:extLst>
        </xdr:cNvPr>
        <xdr:cNvSpPr>
          <a:spLocks noChangeArrowheads="1"/>
        </xdr:cNvSpPr>
      </xdr:nvSpPr>
      <xdr:spPr bwMode="auto">
        <a:xfrm>
          <a:off x="1240155" y="209750025"/>
          <a:ext cx="5427524" cy="129540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看護・介護職員の人員基準欠如について</a:t>
          </a:r>
        </a:p>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イ</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　人員基準上必要とされる人員から</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1</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割を超えて減少</a:t>
          </a:r>
        </a:p>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　　　⇒　その翌月から人員基準欠如が解消されるに至った月まで</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 </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利用者の全員について</a:t>
          </a:r>
        </a:p>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　　　　　　減算される。</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介護給付費の</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70/100</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を算定</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p>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ロ</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　</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1</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割の範囲内で減少</a:t>
          </a:r>
        </a:p>
        <a:p>
          <a:pPr algn="l" rtl="0">
            <a:lnSpc>
              <a:spcPts val="10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　　　⇒　その翌々月から人員基準欠如が解消されるに至った月まで利用者の全員について</a:t>
          </a:r>
        </a:p>
        <a:p>
          <a:pPr algn="l" rtl="0">
            <a:lnSpc>
              <a:spcPts val="11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　　　　　　減算される。</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介護給付費の</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70/100</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を算定</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a:t>
          </a:r>
        </a:p>
        <a:p>
          <a:pPr algn="l" rtl="0">
            <a:lnSpc>
              <a:spcPts val="1000"/>
            </a:lnSpc>
            <a:defRPr sz="1000"/>
          </a:pPr>
          <a:r>
            <a:rPr lang="ja-JP" altLang="en-US" sz="900" b="0" i="0" strike="noStrike">
              <a:solidFill>
                <a:srgbClr val="000000"/>
              </a:solidFill>
              <a:latin typeface="ＭＳ ゴシック" panose="020B0609070205080204" pitchFamily="49" charset="-128"/>
              <a:ea typeface="ＭＳ ゴシック" panose="020B0609070205080204" pitchFamily="49" charset="-128"/>
            </a:rPr>
            <a:t>　　　　　　ただし</a:t>
          </a:r>
          <a:r>
            <a:rPr lang="en-US" altLang="ja-JP" sz="900" b="0" i="0" strike="noStrike">
              <a:solidFill>
                <a:srgbClr val="000000"/>
              </a:solidFill>
              <a:latin typeface="ＭＳ ゴシック" panose="020B0609070205080204" pitchFamily="49" charset="-128"/>
              <a:ea typeface="ＭＳ ゴシック" panose="020B0609070205080204" pitchFamily="49" charset="-128"/>
            </a:rPr>
            <a:t>, </a:t>
          </a:r>
          <a:r>
            <a:rPr lang="ja-JP" altLang="en-US" sz="900" b="0" i="0" strike="noStrike">
              <a:solidFill>
                <a:srgbClr val="000000"/>
              </a:solidFill>
              <a:latin typeface="ＭＳ ゴシック" panose="020B0609070205080204" pitchFamily="49" charset="-128"/>
              <a:ea typeface="ＭＳ ゴシック" panose="020B0609070205080204" pitchFamily="49" charset="-128"/>
            </a:rPr>
            <a:t>翌月の末日において人員基準を満たすに至っている場合を除く。</a:t>
          </a:r>
        </a:p>
      </xdr:txBody>
    </xdr:sp>
    <xdr:clientData/>
  </xdr:twoCellAnchor>
  <xdr:twoCellAnchor editAs="oneCell">
    <xdr:from>
      <xdr:col>1</xdr:col>
      <xdr:colOff>171449</xdr:colOff>
      <xdr:row>309</xdr:row>
      <xdr:rowOff>85726</xdr:rowOff>
    </xdr:from>
    <xdr:to>
      <xdr:col>5</xdr:col>
      <xdr:colOff>8732</xdr:colOff>
      <xdr:row>309</xdr:row>
      <xdr:rowOff>3629026</xdr:rowOff>
    </xdr:to>
    <xdr:pic>
      <xdr:nvPicPr>
        <xdr:cNvPr id="18" name="図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xfrm>
          <a:off x="428624" y="240296701"/>
          <a:ext cx="6619083" cy="3543300"/>
        </a:xfrm>
        <a:prstGeom prst="rect">
          <a:avLst/>
        </a:prstGeom>
      </xdr:spPr>
    </xdr:pic>
    <xdr:clientData/>
  </xdr:twoCellAnchor>
  <xdr:twoCellAnchor editAs="oneCell">
    <xdr:from>
      <xdr:col>2</xdr:col>
      <xdr:colOff>182880</xdr:colOff>
      <xdr:row>388</xdr:row>
      <xdr:rowOff>110490</xdr:rowOff>
    </xdr:from>
    <xdr:to>
      <xdr:col>6</xdr:col>
      <xdr:colOff>281940</xdr:colOff>
      <xdr:row>388</xdr:row>
      <xdr:rowOff>2685516</xdr:rowOff>
    </xdr:to>
    <xdr:pic>
      <xdr:nvPicPr>
        <xdr:cNvPr id="36" name="図 35">
          <a:extLst>
            <a:ext uri="{FF2B5EF4-FFF2-40B4-BE49-F238E27FC236}">
              <a16:creationId xmlns:a16="http://schemas.microsoft.com/office/drawing/2014/main" id="{00000000-0008-0000-0300-000024000000}"/>
            </a:ext>
          </a:extLst>
        </xdr:cNvPr>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tretch>
          <a:fillRect/>
        </a:stretch>
      </xdr:blipFill>
      <xdr:spPr>
        <a:xfrm>
          <a:off x="1249680" y="330942315"/>
          <a:ext cx="6499860" cy="25750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29328F5A-AC10-456F-8BEC-11981E27B7FD}"/>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id="{50024E4F-14CB-48A4-994B-52024A32185B}"/>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ECCFC281-6912-4CCB-85D7-6ED467C0D87E}"/>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2" name="正方形/長方形 1">
          <a:extLst>
            <a:ext uri="{FF2B5EF4-FFF2-40B4-BE49-F238E27FC236}">
              <a16:creationId xmlns:a16="http://schemas.microsoft.com/office/drawing/2014/main" id="{3177397E-1260-4399-93F1-E9CB74345E09}"/>
            </a:ext>
          </a:extLst>
        </xdr:cNvPr>
        <xdr:cNvSpPr/>
      </xdr:nvSpPr>
      <xdr:spPr>
        <a:xfrm>
          <a:off x="12700" y="409575"/>
          <a:ext cx="1238250"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82202881.TSUKUBA.004\AppData\Local\Microsoft\Windows\INetCache\IE\9OQ12HPV\&#28168;\&#23567;&#35215;&#27169;&#22810;&#27231;&#33021;&#22411;&#23621;&#23429;&#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①自己点検シート"/>
      <sheetName val="シフト記号表（勤務時間帯）"/>
      <sheetName val="プルダウン・リスト"/>
      <sheetName val="④利用者の状況"/>
    </sheetNames>
    <sheetDataSet>
      <sheetData sheetId="0" refreshError="1"/>
      <sheetData sheetId="1">
        <row r="6">
          <cell r="C6" t="str">
            <v>a</v>
          </cell>
        </row>
      </sheetData>
      <sheetData sheetId="2">
        <row r="14">
          <cell r="C14" t="str">
            <v>管理者</v>
          </cell>
          <cell r="D14" t="str">
            <v>介護従業者</v>
          </cell>
          <cell r="E14" t="str">
            <v>介護支援専門員</v>
          </cell>
          <cell r="F14" t="str">
            <v>計画作成担当者</v>
          </cell>
          <cell r="G14" t="str">
            <v>ー</v>
          </cell>
          <cell r="H14" t="str">
            <v>ー</v>
          </cell>
          <cell r="I14" t="str">
            <v>ー</v>
          </cell>
          <cell r="J14" t="str">
            <v>ー</v>
          </cell>
          <cell r="K14" t="str">
            <v>ー</v>
          </cell>
          <cell r="L14" t="str">
            <v>ー</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ef013@city.tsukuba.lg.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41213-1D33-48D9-9822-820AFBFD4E44}">
  <dimension ref="A1:I28"/>
  <sheetViews>
    <sheetView tabSelected="1" view="pageBreakPreview" zoomScale="70" zoomScaleNormal="100" zoomScaleSheetLayoutView="70" workbookViewId="0">
      <selection sqref="A1:I1"/>
    </sheetView>
  </sheetViews>
  <sheetFormatPr defaultColWidth="9" defaultRowHeight="13.5"/>
  <cols>
    <col min="1" max="5" width="10.625" style="439" customWidth="1"/>
    <col min="6" max="16384" width="9" style="439"/>
  </cols>
  <sheetData>
    <row r="1" spans="1:9" ht="21" customHeight="1">
      <c r="A1" s="704" t="s">
        <v>777</v>
      </c>
      <c r="B1" s="704"/>
      <c r="C1" s="704"/>
      <c r="D1" s="704"/>
      <c r="E1" s="704"/>
      <c r="F1" s="704"/>
      <c r="G1" s="704"/>
      <c r="H1" s="704"/>
      <c r="I1" s="704"/>
    </row>
    <row r="2" spans="1:9" ht="15" customHeight="1">
      <c r="A2" s="446"/>
      <c r="B2" s="446"/>
      <c r="C2" s="446"/>
      <c r="D2" s="446"/>
      <c r="E2" s="446"/>
      <c r="F2" s="445"/>
      <c r="G2" s="445"/>
      <c r="H2" s="445"/>
      <c r="I2" s="445"/>
    </row>
    <row r="3" spans="1:9" ht="24.95" customHeight="1">
      <c r="A3" s="446"/>
      <c r="B3" s="446"/>
      <c r="C3" s="446"/>
      <c r="D3" s="446"/>
      <c r="E3" s="446"/>
      <c r="F3" s="697" t="s">
        <v>778</v>
      </c>
      <c r="G3" s="705"/>
      <c r="H3" s="705"/>
      <c r="I3" s="705"/>
    </row>
    <row r="4" spans="1:9" ht="24.95" customHeight="1">
      <c r="F4" s="697" t="s">
        <v>754</v>
      </c>
      <c r="G4" s="701"/>
      <c r="H4" s="701"/>
      <c r="I4" s="701"/>
    </row>
    <row r="5" spans="1:9" ht="24.95" customHeight="1">
      <c r="F5" s="697" t="s">
        <v>753</v>
      </c>
      <c r="G5" s="701"/>
      <c r="H5" s="701"/>
      <c r="I5" s="701"/>
    </row>
    <row r="6" spans="1:9" ht="24.95" customHeight="1">
      <c r="F6" s="697" t="s">
        <v>752</v>
      </c>
      <c r="G6" s="701"/>
      <c r="H6" s="701"/>
      <c r="I6" s="701"/>
    </row>
    <row r="7" spans="1:9" ht="24.95" customHeight="1">
      <c r="F7" s="697" t="s">
        <v>751</v>
      </c>
      <c r="G7" s="701"/>
      <c r="H7" s="701"/>
      <c r="I7" s="701"/>
    </row>
    <row r="8" spans="1:9" ht="24.95" customHeight="1">
      <c r="F8" s="700" t="s">
        <v>1220</v>
      </c>
      <c r="G8" s="701"/>
      <c r="H8" s="701"/>
      <c r="I8" s="701"/>
    </row>
    <row r="9" spans="1:9" ht="21" customHeight="1"/>
    <row r="10" spans="1:9" ht="15" customHeight="1">
      <c r="A10" s="701" t="s">
        <v>750</v>
      </c>
      <c r="B10" s="701"/>
      <c r="C10" s="701"/>
      <c r="D10" s="701"/>
      <c r="E10" s="701"/>
      <c r="F10" s="701" t="s">
        <v>749</v>
      </c>
      <c r="G10" s="701"/>
      <c r="H10" s="701"/>
      <c r="I10" s="444" t="s">
        <v>748</v>
      </c>
    </row>
    <row r="11" spans="1:9" ht="39.950000000000003" customHeight="1">
      <c r="A11" s="702" t="s">
        <v>747</v>
      </c>
      <c r="B11" s="703"/>
      <c r="C11" s="703"/>
      <c r="D11" s="703"/>
      <c r="E11" s="703"/>
      <c r="F11" s="701" t="s">
        <v>742</v>
      </c>
      <c r="G11" s="701"/>
      <c r="H11" s="701"/>
      <c r="I11" s="443"/>
    </row>
    <row r="12" spans="1:9" ht="39.950000000000003" customHeight="1">
      <c r="A12" s="702" t="s">
        <v>746</v>
      </c>
      <c r="B12" s="703"/>
      <c r="C12" s="703"/>
      <c r="D12" s="703"/>
      <c r="E12" s="703"/>
      <c r="F12" s="701" t="s">
        <v>742</v>
      </c>
      <c r="G12" s="701"/>
      <c r="H12" s="701"/>
      <c r="I12" s="443"/>
    </row>
    <row r="13" spans="1:9" ht="39.950000000000003" customHeight="1">
      <c r="A13" s="702" t="s">
        <v>745</v>
      </c>
      <c r="B13" s="703"/>
      <c r="C13" s="703"/>
      <c r="D13" s="703"/>
      <c r="E13" s="703"/>
      <c r="F13" s="701" t="s">
        <v>742</v>
      </c>
      <c r="G13" s="701"/>
      <c r="H13" s="701"/>
      <c r="I13" s="443"/>
    </row>
    <row r="14" spans="1:9" ht="39.950000000000003" customHeight="1">
      <c r="A14" s="702" t="s">
        <v>744</v>
      </c>
      <c r="B14" s="703"/>
      <c r="C14" s="703"/>
      <c r="D14" s="703"/>
      <c r="E14" s="703"/>
      <c r="F14" s="701" t="s">
        <v>742</v>
      </c>
      <c r="G14" s="701"/>
      <c r="H14" s="701"/>
      <c r="I14" s="443"/>
    </row>
    <row r="15" spans="1:9" ht="39.950000000000003" customHeight="1">
      <c r="A15" s="702" t="s">
        <v>743</v>
      </c>
      <c r="B15" s="703"/>
      <c r="C15" s="703"/>
      <c r="D15" s="703"/>
      <c r="E15" s="703"/>
      <c r="F15" s="701" t="s">
        <v>742</v>
      </c>
      <c r="G15" s="701"/>
      <c r="H15" s="701"/>
      <c r="I15" s="443"/>
    </row>
    <row r="16" spans="1:9">
      <c r="A16" s="442"/>
      <c r="B16" s="442"/>
      <c r="C16" s="442"/>
      <c r="D16" s="442"/>
      <c r="E16" s="442"/>
      <c r="F16" s="442"/>
      <c r="G16" s="442"/>
      <c r="H16" s="442"/>
      <c r="I16" s="442"/>
    </row>
    <row r="17" spans="1:9">
      <c r="A17" s="442"/>
      <c r="B17" s="442"/>
      <c r="C17" s="442"/>
      <c r="D17" s="442"/>
      <c r="E17" s="442"/>
      <c r="F17" s="442"/>
      <c r="G17" s="442"/>
      <c r="H17" s="442"/>
      <c r="I17" s="442"/>
    </row>
    <row r="21" spans="1:9">
      <c r="A21" s="439" t="s">
        <v>741</v>
      </c>
    </row>
    <row r="22" spans="1:9">
      <c r="A22" s="439" t="s">
        <v>740</v>
      </c>
    </row>
    <row r="23" spans="1:9">
      <c r="A23" s="439" t="s">
        <v>739</v>
      </c>
    </row>
    <row r="24" spans="1:9">
      <c r="A24" s="439" t="s">
        <v>1225</v>
      </c>
    </row>
    <row r="25" spans="1:9">
      <c r="A25" s="439" t="s">
        <v>1224</v>
      </c>
    </row>
    <row r="26" spans="1:9">
      <c r="A26" s="439" t="s">
        <v>738</v>
      </c>
    </row>
    <row r="27" spans="1:9">
      <c r="A27" s="441" t="s">
        <v>737</v>
      </c>
    </row>
    <row r="28" spans="1:9">
      <c r="A28" s="706"/>
      <c r="B28" s="706"/>
      <c r="C28" s="706"/>
      <c r="D28" s="706"/>
      <c r="E28" s="706"/>
      <c r="F28" s="706"/>
      <c r="G28" s="706"/>
      <c r="H28" s="706"/>
      <c r="I28" s="440"/>
    </row>
  </sheetData>
  <mergeCells count="21">
    <mergeCell ref="A28:E28"/>
    <mergeCell ref="F28:H28"/>
    <mergeCell ref="A13:E13"/>
    <mergeCell ref="F13:H13"/>
    <mergeCell ref="A14:E14"/>
    <mergeCell ref="F14:H14"/>
    <mergeCell ref="A15:E15"/>
    <mergeCell ref="F15:H15"/>
    <mergeCell ref="A1:I1"/>
    <mergeCell ref="G4:I4"/>
    <mergeCell ref="G5:I5"/>
    <mergeCell ref="G6:I6"/>
    <mergeCell ref="G8:I8"/>
    <mergeCell ref="G3:I3"/>
    <mergeCell ref="G7:I7"/>
    <mergeCell ref="A10:E10"/>
    <mergeCell ref="F10:H10"/>
    <mergeCell ref="A11:E11"/>
    <mergeCell ref="F11:H11"/>
    <mergeCell ref="A12:E12"/>
    <mergeCell ref="F12:H12"/>
  </mergeCells>
  <phoneticPr fontId="3"/>
  <hyperlinks>
    <hyperlink ref="A27" r:id="rId1" xr:uid="{678D26B1-F283-412A-A4E5-E55AF918B69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70"/>
  <sheetViews>
    <sheetView view="pageBreakPreview" zoomScale="70" zoomScaleNormal="100" zoomScaleSheetLayoutView="70" workbookViewId="0">
      <selection sqref="A1:H1"/>
    </sheetView>
  </sheetViews>
  <sheetFormatPr defaultRowHeight="11.25"/>
  <cols>
    <col min="1" max="1" width="3.375" style="84" customWidth="1"/>
    <col min="2" max="2" width="10.625" style="85" customWidth="1"/>
    <col min="3" max="3" width="40.625" style="86" customWidth="1"/>
    <col min="4" max="4" width="16.5" style="87" customWidth="1"/>
    <col min="5" max="5" width="21.25" style="87" customWidth="1"/>
    <col min="6" max="8" width="5.625" style="1" customWidth="1"/>
    <col min="9" max="253" width="9" style="1"/>
    <col min="254" max="254" width="2.875" style="1" customWidth="1"/>
    <col min="255" max="255" width="10.5" style="1" customWidth="1"/>
    <col min="256" max="256" width="40.625" style="1" customWidth="1"/>
    <col min="257" max="257" width="8.5" style="1" customWidth="1"/>
    <col min="258" max="258" width="22.625" style="1" customWidth="1"/>
    <col min="259" max="260" width="4.625" style="1" customWidth="1"/>
    <col min="261" max="509" width="9" style="1"/>
    <col min="510" max="510" width="2.875" style="1" customWidth="1"/>
    <col min="511" max="511" width="10.5" style="1" customWidth="1"/>
    <col min="512" max="512" width="40.625" style="1" customWidth="1"/>
    <col min="513" max="513" width="8.5" style="1" customWidth="1"/>
    <col min="514" max="514" width="22.625" style="1" customWidth="1"/>
    <col min="515" max="516" width="4.625" style="1" customWidth="1"/>
    <col min="517" max="765" width="9" style="1"/>
    <col min="766" max="766" width="2.875" style="1" customWidth="1"/>
    <col min="767" max="767" width="10.5" style="1" customWidth="1"/>
    <col min="768" max="768" width="40.625" style="1" customWidth="1"/>
    <col min="769" max="769" width="8.5" style="1" customWidth="1"/>
    <col min="770" max="770" width="22.625" style="1" customWidth="1"/>
    <col min="771" max="772" width="4.625" style="1" customWidth="1"/>
    <col min="773" max="1021" width="9" style="1"/>
    <col min="1022" max="1022" width="2.875" style="1" customWidth="1"/>
    <col min="1023" max="1023" width="10.5" style="1" customWidth="1"/>
    <col min="1024" max="1024" width="40.625" style="1" customWidth="1"/>
    <col min="1025" max="1025" width="8.5" style="1" customWidth="1"/>
    <col min="1026" max="1026" width="22.625" style="1" customWidth="1"/>
    <col min="1027" max="1028" width="4.625" style="1" customWidth="1"/>
    <col min="1029" max="1277" width="9" style="1"/>
    <col min="1278" max="1278" width="2.875" style="1" customWidth="1"/>
    <col min="1279" max="1279" width="10.5" style="1" customWidth="1"/>
    <col min="1280" max="1280" width="40.625" style="1" customWidth="1"/>
    <col min="1281" max="1281" width="8.5" style="1" customWidth="1"/>
    <col min="1282" max="1282" width="22.625" style="1" customWidth="1"/>
    <col min="1283" max="1284" width="4.625" style="1" customWidth="1"/>
    <col min="1285" max="1533" width="9" style="1"/>
    <col min="1534" max="1534" width="2.875" style="1" customWidth="1"/>
    <col min="1535" max="1535" width="10.5" style="1" customWidth="1"/>
    <col min="1536" max="1536" width="40.625" style="1" customWidth="1"/>
    <col min="1537" max="1537" width="8.5" style="1" customWidth="1"/>
    <col min="1538" max="1538" width="22.625" style="1" customWidth="1"/>
    <col min="1539" max="1540" width="4.625" style="1" customWidth="1"/>
    <col min="1541" max="1789" width="9" style="1"/>
    <col min="1790" max="1790" width="2.875" style="1" customWidth="1"/>
    <col min="1791" max="1791" width="10.5" style="1" customWidth="1"/>
    <col min="1792" max="1792" width="40.625" style="1" customWidth="1"/>
    <col min="1793" max="1793" width="8.5" style="1" customWidth="1"/>
    <col min="1794" max="1794" width="22.625" style="1" customWidth="1"/>
    <col min="1795" max="1796" width="4.625" style="1" customWidth="1"/>
    <col min="1797" max="2045" width="9" style="1"/>
    <col min="2046" max="2046" width="2.875" style="1" customWidth="1"/>
    <col min="2047" max="2047" width="10.5" style="1" customWidth="1"/>
    <col min="2048" max="2048" width="40.625" style="1" customWidth="1"/>
    <col min="2049" max="2049" width="8.5" style="1" customWidth="1"/>
    <col min="2050" max="2050" width="22.625" style="1" customWidth="1"/>
    <col min="2051" max="2052" width="4.625" style="1" customWidth="1"/>
    <col min="2053" max="2301" width="9" style="1"/>
    <col min="2302" max="2302" width="2.875" style="1" customWidth="1"/>
    <col min="2303" max="2303" width="10.5" style="1" customWidth="1"/>
    <col min="2304" max="2304" width="40.625" style="1" customWidth="1"/>
    <col min="2305" max="2305" width="8.5" style="1" customWidth="1"/>
    <col min="2306" max="2306" width="22.625" style="1" customWidth="1"/>
    <col min="2307" max="2308" width="4.625" style="1" customWidth="1"/>
    <col min="2309" max="2557" width="9" style="1"/>
    <col min="2558" max="2558" width="2.875" style="1" customWidth="1"/>
    <col min="2559" max="2559" width="10.5" style="1" customWidth="1"/>
    <col min="2560" max="2560" width="40.625" style="1" customWidth="1"/>
    <col min="2561" max="2561" width="8.5" style="1" customWidth="1"/>
    <col min="2562" max="2562" width="22.625" style="1" customWidth="1"/>
    <col min="2563" max="2564" width="4.625" style="1" customWidth="1"/>
    <col min="2565" max="2813" width="9" style="1"/>
    <col min="2814" max="2814" width="2.875" style="1" customWidth="1"/>
    <col min="2815" max="2815" width="10.5" style="1" customWidth="1"/>
    <col min="2816" max="2816" width="40.625" style="1" customWidth="1"/>
    <col min="2817" max="2817" width="8.5" style="1" customWidth="1"/>
    <col min="2818" max="2818" width="22.625" style="1" customWidth="1"/>
    <col min="2819" max="2820" width="4.625" style="1" customWidth="1"/>
    <col min="2821" max="3069" width="9" style="1"/>
    <col min="3070" max="3070" width="2.875" style="1" customWidth="1"/>
    <col min="3071" max="3071" width="10.5" style="1" customWidth="1"/>
    <col min="3072" max="3072" width="40.625" style="1" customWidth="1"/>
    <col min="3073" max="3073" width="8.5" style="1" customWidth="1"/>
    <col min="3074" max="3074" width="22.625" style="1" customWidth="1"/>
    <col min="3075" max="3076" width="4.625" style="1" customWidth="1"/>
    <col min="3077" max="3325" width="9" style="1"/>
    <col min="3326" max="3326" width="2.875" style="1" customWidth="1"/>
    <col min="3327" max="3327" width="10.5" style="1" customWidth="1"/>
    <col min="3328" max="3328" width="40.625" style="1" customWidth="1"/>
    <col min="3329" max="3329" width="8.5" style="1" customWidth="1"/>
    <col min="3330" max="3330" width="22.625" style="1" customWidth="1"/>
    <col min="3331" max="3332" width="4.625" style="1" customWidth="1"/>
    <col min="3333" max="3581" width="9" style="1"/>
    <col min="3582" max="3582" width="2.875" style="1" customWidth="1"/>
    <col min="3583" max="3583" width="10.5" style="1" customWidth="1"/>
    <col min="3584" max="3584" width="40.625" style="1" customWidth="1"/>
    <col min="3585" max="3585" width="8.5" style="1" customWidth="1"/>
    <col min="3586" max="3586" width="22.625" style="1" customWidth="1"/>
    <col min="3587" max="3588" width="4.625" style="1" customWidth="1"/>
    <col min="3589" max="3837" width="9" style="1"/>
    <col min="3838" max="3838" width="2.875" style="1" customWidth="1"/>
    <col min="3839" max="3839" width="10.5" style="1" customWidth="1"/>
    <col min="3840" max="3840" width="40.625" style="1" customWidth="1"/>
    <col min="3841" max="3841" width="8.5" style="1" customWidth="1"/>
    <col min="3842" max="3842" width="22.625" style="1" customWidth="1"/>
    <col min="3843" max="3844" width="4.625" style="1" customWidth="1"/>
    <col min="3845" max="4093" width="9" style="1"/>
    <col min="4094" max="4094" width="2.875" style="1" customWidth="1"/>
    <col min="4095" max="4095" width="10.5" style="1" customWidth="1"/>
    <col min="4096" max="4096" width="40.625" style="1" customWidth="1"/>
    <col min="4097" max="4097" width="8.5" style="1" customWidth="1"/>
    <col min="4098" max="4098" width="22.625" style="1" customWidth="1"/>
    <col min="4099" max="4100" width="4.625" style="1" customWidth="1"/>
    <col min="4101" max="4349" width="9" style="1"/>
    <col min="4350" max="4350" width="2.875" style="1" customWidth="1"/>
    <col min="4351" max="4351" width="10.5" style="1" customWidth="1"/>
    <col min="4352" max="4352" width="40.625" style="1" customWidth="1"/>
    <col min="4353" max="4353" width="8.5" style="1" customWidth="1"/>
    <col min="4354" max="4354" width="22.625" style="1" customWidth="1"/>
    <col min="4355" max="4356" width="4.625" style="1" customWidth="1"/>
    <col min="4357" max="4605" width="9" style="1"/>
    <col min="4606" max="4606" width="2.875" style="1" customWidth="1"/>
    <col min="4607" max="4607" width="10.5" style="1" customWidth="1"/>
    <col min="4608" max="4608" width="40.625" style="1" customWidth="1"/>
    <col min="4609" max="4609" width="8.5" style="1" customWidth="1"/>
    <col min="4610" max="4610" width="22.625" style="1" customWidth="1"/>
    <col min="4611" max="4612" width="4.625" style="1" customWidth="1"/>
    <col min="4613" max="4861" width="9" style="1"/>
    <col min="4862" max="4862" width="2.875" style="1" customWidth="1"/>
    <col min="4863" max="4863" width="10.5" style="1" customWidth="1"/>
    <col min="4864" max="4864" width="40.625" style="1" customWidth="1"/>
    <col min="4865" max="4865" width="8.5" style="1" customWidth="1"/>
    <col min="4866" max="4866" width="22.625" style="1" customWidth="1"/>
    <col min="4867" max="4868" width="4.625" style="1" customWidth="1"/>
    <col min="4869" max="5117" width="9" style="1"/>
    <col min="5118" max="5118" width="2.875" style="1" customWidth="1"/>
    <col min="5119" max="5119" width="10.5" style="1" customWidth="1"/>
    <col min="5120" max="5120" width="40.625" style="1" customWidth="1"/>
    <col min="5121" max="5121" width="8.5" style="1" customWidth="1"/>
    <col min="5122" max="5122" width="22.625" style="1" customWidth="1"/>
    <col min="5123" max="5124" width="4.625" style="1" customWidth="1"/>
    <col min="5125" max="5373" width="9" style="1"/>
    <col min="5374" max="5374" width="2.875" style="1" customWidth="1"/>
    <col min="5375" max="5375" width="10.5" style="1" customWidth="1"/>
    <col min="5376" max="5376" width="40.625" style="1" customWidth="1"/>
    <col min="5377" max="5377" width="8.5" style="1" customWidth="1"/>
    <col min="5378" max="5378" width="22.625" style="1" customWidth="1"/>
    <col min="5379" max="5380" width="4.625" style="1" customWidth="1"/>
    <col min="5381" max="5629" width="9" style="1"/>
    <col min="5630" max="5630" width="2.875" style="1" customWidth="1"/>
    <col min="5631" max="5631" width="10.5" style="1" customWidth="1"/>
    <col min="5632" max="5632" width="40.625" style="1" customWidth="1"/>
    <col min="5633" max="5633" width="8.5" style="1" customWidth="1"/>
    <col min="5634" max="5634" width="22.625" style="1" customWidth="1"/>
    <col min="5635" max="5636" width="4.625" style="1" customWidth="1"/>
    <col min="5637" max="5885" width="9" style="1"/>
    <col min="5886" max="5886" width="2.875" style="1" customWidth="1"/>
    <col min="5887" max="5887" width="10.5" style="1" customWidth="1"/>
    <col min="5888" max="5888" width="40.625" style="1" customWidth="1"/>
    <col min="5889" max="5889" width="8.5" style="1" customWidth="1"/>
    <col min="5890" max="5890" width="22.625" style="1" customWidth="1"/>
    <col min="5891" max="5892" width="4.625" style="1" customWidth="1"/>
    <col min="5893" max="6141" width="9" style="1"/>
    <col min="6142" max="6142" width="2.875" style="1" customWidth="1"/>
    <col min="6143" max="6143" width="10.5" style="1" customWidth="1"/>
    <col min="6144" max="6144" width="40.625" style="1" customWidth="1"/>
    <col min="6145" max="6145" width="8.5" style="1" customWidth="1"/>
    <col min="6146" max="6146" width="22.625" style="1" customWidth="1"/>
    <col min="6147" max="6148" width="4.625" style="1" customWidth="1"/>
    <col min="6149" max="6397" width="9" style="1"/>
    <col min="6398" max="6398" width="2.875" style="1" customWidth="1"/>
    <col min="6399" max="6399" width="10.5" style="1" customWidth="1"/>
    <col min="6400" max="6400" width="40.625" style="1" customWidth="1"/>
    <col min="6401" max="6401" width="8.5" style="1" customWidth="1"/>
    <col min="6402" max="6402" width="22.625" style="1" customWidth="1"/>
    <col min="6403" max="6404" width="4.625" style="1" customWidth="1"/>
    <col min="6405" max="6653" width="9" style="1"/>
    <col min="6654" max="6654" width="2.875" style="1" customWidth="1"/>
    <col min="6655" max="6655" width="10.5" style="1" customWidth="1"/>
    <col min="6656" max="6656" width="40.625" style="1" customWidth="1"/>
    <col min="6657" max="6657" width="8.5" style="1" customWidth="1"/>
    <col min="6658" max="6658" width="22.625" style="1" customWidth="1"/>
    <col min="6659" max="6660" width="4.625" style="1" customWidth="1"/>
    <col min="6661" max="6909" width="9" style="1"/>
    <col min="6910" max="6910" width="2.875" style="1" customWidth="1"/>
    <col min="6911" max="6911" width="10.5" style="1" customWidth="1"/>
    <col min="6912" max="6912" width="40.625" style="1" customWidth="1"/>
    <col min="6913" max="6913" width="8.5" style="1" customWidth="1"/>
    <col min="6914" max="6914" width="22.625" style="1" customWidth="1"/>
    <col min="6915" max="6916" width="4.625" style="1" customWidth="1"/>
    <col min="6917" max="7165" width="9" style="1"/>
    <col min="7166" max="7166" width="2.875" style="1" customWidth="1"/>
    <col min="7167" max="7167" width="10.5" style="1" customWidth="1"/>
    <col min="7168" max="7168" width="40.625" style="1" customWidth="1"/>
    <col min="7169" max="7169" width="8.5" style="1" customWidth="1"/>
    <col min="7170" max="7170" width="22.625" style="1" customWidth="1"/>
    <col min="7171" max="7172" width="4.625" style="1" customWidth="1"/>
    <col min="7173" max="7421" width="9" style="1"/>
    <col min="7422" max="7422" width="2.875" style="1" customWidth="1"/>
    <col min="7423" max="7423" width="10.5" style="1" customWidth="1"/>
    <col min="7424" max="7424" width="40.625" style="1" customWidth="1"/>
    <col min="7425" max="7425" width="8.5" style="1" customWidth="1"/>
    <col min="7426" max="7426" width="22.625" style="1" customWidth="1"/>
    <col min="7427" max="7428" width="4.625" style="1" customWidth="1"/>
    <col min="7429" max="7677" width="9" style="1"/>
    <col min="7678" max="7678" width="2.875" style="1" customWidth="1"/>
    <col min="7679" max="7679" width="10.5" style="1" customWidth="1"/>
    <col min="7680" max="7680" width="40.625" style="1" customWidth="1"/>
    <col min="7681" max="7681" width="8.5" style="1" customWidth="1"/>
    <col min="7682" max="7682" width="22.625" style="1" customWidth="1"/>
    <col min="7683" max="7684" width="4.625" style="1" customWidth="1"/>
    <col min="7685" max="7933" width="9" style="1"/>
    <col min="7934" max="7934" width="2.875" style="1" customWidth="1"/>
    <col min="7935" max="7935" width="10.5" style="1" customWidth="1"/>
    <col min="7936" max="7936" width="40.625" style="1" customWidth="1"/>
    <col min="7937" max="7937" width="8.5" style="1" customWidth="1"/>
    <col min="7938" max="7938" width="22.625" style="1" customWidth="1"/>
    <col min="7939" max="7940" width="4.625" style="1" customWidth="1"/>
    <col min="7941" max="8189" width="9" style="1"/>
    <col min="8190" max="8190" width="2.875" style="1" customWidth="1"/>
    <col min="8191" max="8191" width="10.5" style="1" customWidth="1"/>
    <col min="8192" max="8192" width="40.625" style="1" customWidth="1"/>
    <col min="8193" max="8193" width="8.5" style="1" customWidth="1"/>
    <col min="8194" max="8194" width="22.625" style="1" customWidth="1"/>
    <col min="8195" max="8196" width="4.625" style="1" customWidth="1"/>
    <col min="8197" max="8445" width="9" style="1"/>
    <col min="8446" max="8446" width="2.875" style="1" customWidth="1"/>
    <col min="8447" max="8447" width="10.5" style="1" customWidth="1"/>
    <col min="8448" max="8448" width="40.625" style="1" customWidth="1"/>
    <col min="8449" max="8449" width="8.5" style="1" customWidth="1"/>
    <col min="8450" max="8450" width="22.625" style="1" customWidth="1"/>
    <col min="8451" max="8452" width="4.625" style="1" customWidth="1"/>
    <col min="8453" max="8701" width="9" style="1"/>
    <col min="8702" max="8702" width="2.875" style="1" customWidth="1"/>
    <col min="8703" max="8703" width="10.5" style="1" customWidth="1"/>
    <col min="8704" max="8704" width="40.625" style="1" customWidth="1"/>
    <col min="8705" max="8705" width="8.5" style="1" customWidth="1"/>
    <col min="8706" max="8706" width="22.625" style="1" customWidth="1"/>
    <col min="8707" max="8708" width="4.625" style="1" customWidth="1"/>
    <col min="8709" max="8957" width="9" style="1"/>
    <col min="8958" max="8958" width="2.875" style="1" customWidth="1"/>
    <col min="8959" max="8959" width="10.5" style="1" customWidth="1"/>
    <col min="8960" max="8960" width="40.625" style="1" customWidth="1"/>
    <col min="8961" max="8961" width="8.5" style="1" customWidth="1"/>
    <col min="8962" max="8962" width="22.625" style="1" customWidth="1"/>
    <col min="8963" max="8964" width="4.625" style="1" customWidth="1"/>
    <col min="8965" max="9213" width="9" style="1"/>
    <col min="9214" max="9214" width="2.875" style="1" customWidth="1"/>
    <col min="9215" max="9215" width="10.5" style="1" customWidth="1"/>
    <col min="9216" max="9216" width="40.625" style="1" customWidth="1"/>
    <col min="9217" max="9217" width="8.5" style="1" customWidth="1"/>
    <col min="9218" max="9218" width="22.625" style="1" customWidth="1"/>
    <col min="9219" max="9220" width="4.625" style="1" customWidth="1"/>
    <col min="9221" max="9469" width="9" style="1"/>
    <col min="9470" max="9470" width="2.875" style="1" customWidth="1"/>
    <col min="9471" max="9471" width="10.5" style="1" customWidth="1"/>
    <col min="9472" max="9472" width="40.625" style="1" customWidth="1"/>
    <col min="9473" max="9473" width="8.5" style="1" customWidth="1"/>
    <col min="9474" max="9474" width="22.625" style="1" customWidth="1"/>
    <col min="9475" max="9476" width="4.625" style="1" customWidth="1"/>
    <col min="9477" max="9725" width="9" style="1"/>
    <col min="9726" max="9726" width="2.875" style="1" customWidth="1"/>
    <col min="9727" max="9727" width="10.5" style="1" customWidth="1"/>
    <col min="9728" max="9728" width="40.625" style="1" customWidth="1"/>
    <col min="9729" max="9729" width="8.5" style="1" customWidth="1"/>
    <col min="9730" max="9730" width="22.625" style="1" customWidth="1"/>
    <col min="9731" max="9732" width="4.625" style="1" customWidth="1"/>
    <col min="9733" max="9981" width="9" style="1"/>
    <col min="9982" max="9982" width="2.875" style="1" customWidth="1"/>
    <col min="9983" max="9983" width="10.5" style="1" customWidth="1"/>
    <col min="9984" max="9984" width="40.625" style="1" customWidth="1"/>
    <col min="9985" max="9985" width="8.5" style="1" customWidth="1"/>
    <col min="9986" max="9986" width="22.625" style="1" customWidth="1"/>
    <col min="9987" max="9988" width="4.625" style="1" customWidth="1"/>
    <col min="9989" max="10237" width="9" style="1"/>
    <col min="10238" max="10238" width="2.875" style="1" customWidth="1"/>
    <col min="10239" max="10239" width="10.5" style="1" customWidth="1"/>
    <col min="10240" max="10240" width="40.625" style="1" customWidth="1"/>
    <col min="10241" max="10241" width="8.5" style="1" customWidth="1"/>
    <col min="10242" max="10242" width="22.625" style="1" customWidth="1"/>
    <col min="10243" max="10244" width="4.625" style="1" customWidth="1"/>
    <col min="10245" max="10493" width="9" style="1"/>
    <col min="10494" max="10494" width="2.875" style="1" customWidth="1"/>
    <col min="10495" max="10495" width="10.5" style="1" customWidth="1"/>
    <col min="10496" max="10496" width="40.625" style="1" customWidth="1"/>
    <col min="10497" max="10497" width="8.5" style="1" customWidth="1"/>
    <col min="10498" max="10498" width="22.625" style="1" customWidth="1"/>
    <col min="10499" max="10500" width="4.625" style="1" customWidth="1"/>
    <col min="10501" max="10749" width="9" style="1"/>
    <col min="10750" max="10750" width="2.875" style="1" customWidth="1"/>
    <col min="10751" max="10751" width="10.5" style="1" customWidth="1"/>
    <col min="10752" max="10752" width="40.625" style="1" customWidth="1"/>
    <col min="10753" max="10753" width="8.5" style="1" customWidth="1"/>
    <col min="10754" max="10754" width="22.625" style="1" customWidth="1"/>
    <col min="10755" max="10756" width="4.625" style="1" customWidth="1"/>
    <col min="10757" max="11005" width="9" style="1"/>
    <col min="11006" max="11006" width="2.875" style="1" customWidth="1"/>
    <col min="11007" max="11007" width="10.5" style="1" customWidth="1"/>
    <col min="11008" max="11008" width="40.625" style="1" customWidth="1"/>
    <col min="11009" max="11009" width="8.5" style="1" customWidth="1"/>
    <col min="11010" max="11010" width="22.625" style="1" customWidth="1"/>
    <col min="11011" max="11012" width="4.625" style="1" customWidth="1"/>
    <col min="11013" max="11261" width="9" style="1"/>
    <col min="11262" max="11262" width="2.875" style="1" customWidth="1"/>
    <col min="11263" max="11263" width="10.5" style="1" customWidth="1"/>
    <col min="11264" max="11264" width="40.625" style="1" customWidth="1"/>
    <col min="11265" max="11265" width="8.5" style="1" customWidth="1"/>
    <col min="11266" max="11266" width="22.625" style="1" customWidth="1"/>
    <col min="11267" max="11268" width="4.625" style="1" customWidth="1"/>
    <col min="11269" max="11517" width="9" style="1"/>
    <col min="11518" max="11518" width="2.875" style="1" customWidth="1"/>
    <col min="11519" max="11519" width="10.5" style="1" customWidth="1"/>
    <col min="11520" max="11520" width="40.625" style="1" customWidth="1"/>
    <col min="11521" max="11521" width="8.5" style="1" customWidth="1"/>
    <col min="11522" max="11522" width="22.625" style="1" customWidth="1"/>
    <col min="11523" max="11524" width="4.625" style="1" customWidth="1"/>
    <col min="11525" max="11773" width="9" style="1"/>
    <col min="11774" max="11774" width="2.875" style="1" customWidth="1"/>
    <col min="11775" max="11775" width="10.5" style="1" customWidth="1"/>
    <col min="11776" max="11776" width="40.625" style="1" customWidth="1"/>
    <col min="11777" max="11777" width="8.5" style="1" customWidth="1"/>
    <col min="11778" max="11778" width="22.625" style="1" customWidth="1"/>
    <col min="11779" max="11780" width="4.625" style="1" customWidth="1"/>
    <col min="11781" max="12029" width="9" style="1"/>
    <col min="12030" max="12030" width="2.875" style="1" customWidth="1"/>
    <col min="12031" max="12031" width="10.5" style="1" customWidth="1"/>
    <col min="12032" max="12032" width="40.625" style="1" customWidth="1"/>
    <col min="12033" max="12033" width="8.5" style="1" customWidth="1"/>
    <col min="12034" max="12034" width="22.625" style="1" customWidth="1"/>
    <col min="12035" max="12036" width="4.625" style="1" customWidth="1"/>
    <col min="12037" max="12285" width="9" style="1"/>
    <col min="12286" max="12286" width="2.875" style="1" customWidth="1"/>
    <col min="12287" max="12287" width="10.5" style="1" customWidth="1"/>
    <col min="12288" max="12288" width="40.625" style="1" customWidth="1"/>
    <col min="12289" max="12289" width="8.5" style="1" customWidth="1"/>
    <col min="12290" max="12290" width="22.625" style="1" customWidth="1"/>
    <col min="12291" max="12292" width="4.625" style="1" customWidth="1"/>
    <col min="12293" max="12541" width="9" style="1"/>
    <col min="12542" max="12542" width="2.875" style="1" customWidth="1"/>
    <col min="12543" max="12543" width="10.5" style="1" customWidth="1"/>
    <col min="12544" max="12544" width="40.625" style="1" customWidth="1"/>
    <col min="12545" max="12545" width="8.5" style="1" customWidth="1"/>
    <col min="12546" max="12546" width="22.625" style="1" customWidth="1"/>
    <col min="12547" max="12548" width="4.625" style="1" customWidth="1"/>
    <col min="12549" max="12797" width="9" style="1"/>
    <col min="12798" max="12798" width="2.875" style="1" customWidth="1"/>
    <col min="12799" max="12799" width="10.5" style="1" customWidth="1"/>
    <col min="12800" max="12800" width="40.625" style="1" customWidth="1"/>
    <col min="12801" max="12801" width="8.5" style="1" customWidth="1"/>
    <col min="12802" max="12802" width="22.625" style="1" customWidth="1"/>
    <col min="12803" max="12804" width="4.625" style="1" customWidth="1"/>
    <col min="12805" max="13053" width="9" style="1"/>
    <col min="13054" max="13054" width="2.875" style="1" customWidth="1"/>
    <col min="13055" max="13055" width="10.5" style="1" customWidth="1"/>
    <col min="13056" max="13056" width="40.625" style="1" customWidth="1"/>
    <col min="13057" max="13057" width="8.5" style="1" customWidth="1"/>
    <col min="13058" max="13058" width="22.625" style="1" customWidth="1"/>
    <col min="13059" max="13060" width="4.625" style="1" customWidth="1"/>
    <col min="13061" max="13309" width="9" style="1"/>
    <col min="13310" max="13310" width="2.875" style="1" customWidth="1"/>
    <col min="13311" max="13311" width="10.5" style="1" customWidth="1"/>
    <col min="13312" max="13312" width="40.625" style="1" customWidth="1"/>
    <col min="13313" max="13313" width="8.5" style="1" customWidth="1"/>
    <col min="13314" max="13314" width="22.625" style="1" customWidth="1"/>
    <col min="13315" max="13316" width="4.625" style="1" customWidth="1"/>
    <col min="13317" max="13565" width="9" style="1"/>
    <col min="13566" max="13566" width="2.875" style="1" customWidth="1"/>
    <col min="13567" max="13567" width="10.5" style="1" customWidth="1"/>
    <col min="13568" max="13568" width="40.625" style="1" customWidth="1"/>
    <col min="13569" max="13569" width="8.5" style="1" customWidth="1"/>
    <col min="13570" max="13570" width="22.625" style="1" customWidth="1"/>
    <col min="13571" max="13572" width="4.625" style="1" customWidth="1"/>
    <col min="13573" max="13821" width="9" style="1"/>
    <col min="13822" max="13822" width="2.875" style="1" customWidth="1"/>
    <col min="13823" max="13823" width="10.5" style="1" customWidth="1"/>
    <col min="13824" max="13824" width="40.625" style="1" customWidth="1"/>
    <col min="13825" max="13825" width="8.5" style="1" customWidth="1"/>
    <col min="13826" max="13826" width="22.625" style="1" customWidth="1"/>
    <col min="13827" max="13828" width="4.625" style="1" customWidth="1"/>
    <col min="13829" max="14077" width="9" style="1"/>
    <col min="14078" max="14078" width="2.875" style="1" customWidth="1"/>
    <col min="14079" max="14079" width="10.5" style="1" customWidth="1"/>
    <col min="14080" max="14080" width="40.625" style="1" customWidth="1"/>
    <col min="14081" max="14081" width="8.5" style="1" customWidth="1"/>
    <col min="14082" max="14082" width="22.625" style="1" customWidth="1"/>
    <col min="14083" max="14084" width="4.625" style="1" customWidth="1"/>
    <col min="14085" max="14333" width="9" style="1"/>
    <col min="14334" max="14334" width="2.875" style="1" customWidth="1"/>
    <col min="14335" max="14335" width="10.5" style="1" customWidth="1"/>
    <col min="14336" max="14336" width="40.625" style="1" customWidth="1"/>
    <col min="14337" max="14337" width="8.5" style="1" customWidth="1"/>
    <col min="14338" max="14338" width="22.625" style="1" customWidth="1"/>
    <col min="14339" max="14340" width="4.625" style="1" customWidth="1"/>
    <col min="14341" max="14589" width="9" style="1"/>
    <col min="14590" max="14590" width="2.875" style="1" customWidth="1"/>
    <col min="14591" max="14591" width="10.5" style="1" customWidth="1"/>
    <col min="14592" max="14592" width="40.625" style="1" customWidth="1"/>
    <col min="14593" max="14593" width="8.5" style="1" customWidth="1"/>
    <col min="14594" max="14594" width="22.625" style="1" customWidth="1"/>
    <col min="14595" max="14596" width="4.625" style="1" customWidth="1"/>
    <col min="14597" max="14845" width="9" style="1"/>
    <col min="14846" max="14846" width="2.875" style="1" customWidth="1"/>
    <col min="14847" max="14847" width="10.5" style="1" customWidth="1"/>
    <col min="14848" max="14848" width="40.625" style="1" customWidth="1"/>
    <col min="14849" max="14849" width="8.5" style="1" customWidth="1"/>
    <col min="14850" max="14850" width="22.625" style="1" customWidth="1"/>
    <col min="14851" max="14852" width="4.625" style="1" customWidth="1"/>
    <col min="14853" max="15101" width="9" style="1"/>
    <col min="15102" max="15102" width="2.875" style="1" customWidth="1"/>
    <col min="15103" max="15103" width="10.5" style="1" customWidth="1"/>
    <col min="15104" max="15104" width="40.625" style="1" customWidth="1"/>
    <col min="15105" max="15105" width="8.5" style="1" customWidth="1"/>
    <col min="15106" max="15106" width="22.625" style="1" customWidth="1"/>
    <col min="15107" max="15108" width="4.625" style="1" customWidth="1"/>
    <col min="15109" max="15357" width="9" style="1"/>
    <col min="15358" max="15358" width="2.875" style="1" customWidth="1"/>
    <col min="15359" max="15359" width="10.5" style="1" customWidth="1"/>
    <col min="15360" max="15360" width="40.625" style="1" customWidth="1"/>
    <col min="15361" max="15361" width="8.5" style="1" customWidth="1"/>
    <col min="15362" max="15362" width="22.625" style="1" customWidth="1"/>
    <col min="15363" max="15364" width="4.625" style="1" customWidth="1"/>
    <col min="15365" max="15613" width="9" style="1"/>
    <col min="15614" max="15614" width="2.875" style="1" customWidth="1"/>
    <col min="15615" max="15615" width="10.5" style="1" customWidth="1"/>
    <col min="15616" max="15616" width="40.625" style="1" customWidth="1"/>
    <col min="15617" max="15617" width="8.5" style="1" customWidth="1"/>
    <col min="15618" max="15618" width="22.625" style="1" customWidth="1"/>
    <col min="15619" max="15620" width="4.625" style="1" customWidth="1"/>
    <col min="15621" max="15869" width="9" style="1"/>
    <col min="15870" max="15870" width="2.875" style="1" customWidth="1"/>
    <col min="15871" max="15871" width="10.5" style="1" customWidth="1"/>
    <col min="15872" max="15872" width="40.625" style="1" customWidth="1"/>
    <col min="15873" max="15873" width="8.5" style="1" customWidth="1"/>
    <col min="15874" max="15874" width="22.625" style="1" customWidth="1"/>
    <col min="15875" max="15876" width="4.625" style="1" customWidth="1"/>
    <col min="15877" max="16125" width="9" style="1"/>
    <col min="16126" max="16126" width="2.875" style="1" customWidth="1"/>
    <col min="16127" max="16127" width="10.5" style="1" customWidth="1"/>
    <col min="16128" max="16128" width="40.625" style="1" customWidth="1"/>
    <col min="16129" max="16129" width="8.5" style="1" customWidth="1"/>
    <col min="16130" max="16130" width="22.625" style="1" customWidth="1"/>
    <col min="16131" max="16132" width="4.625" style="1" customWidth="1"/>
    <col min="16133" max="16384" width="9" style="1"/>
  </cols>
  <sheetData>
    <row r="1" spans="1:8" s="26" customFormat="1" ht="30" customHeight="1">
      <c r="A1" s="998" t="s">
        <v>755</v>
      </c>
      <c r="B1" s="998"/>
      <c r="C1" s="998"/>
      <c r="D1" s="998"/>
      <c r="E1" s="998"/>
      <c r="F1" s="998"/>
      <c r="G1" s="998"/>
      <c r="H1" s="998"/>
    </row>
    <row r="2" spans="1:8" s="29" customFormat="1" ht="30" customHeight="1">
      <c r="A2" s="27"/>
      <c r="B2" s="27"/>
      <c r="C2" s="28"/>
      <c r="D2" s="103"/>
      <c r="E2" s="28"/>
      <c r="F2" s="28"/>
      <c r="G2" s="28"/>
    </row>
    <row r="3" spans="1:8" s="34" customFormat="1" ht="30" customHeight="1">
      <c r="A3" s="30"/>
      <c r="B3" s="31"/>
      <c r="C3" s="32"/>
      <c r="D3" s="33"/>
      <c r="E3" s="32"/>
      <c r="F3" s="33"/>
      <c r="G3" s="33"/>
    </row>
    <row r="4" spans="1:8" s="34" customFormat="1" ht="30" customHeight="1">
      <c r="A4" s="30"/>
      <c r="B4" s="31"/>
      <c r="C4" s="32"/>
      <c r="D4" s="33"/>
      <c r="E4" s="32"/>
      <c r="F4" s="33"/>
      <c r="G4" s="33"/>
    </row>
    <row r="5" spans="1:8" s="34" customFormat="1" ht="30" customHeight="1">
      <c r="A5" s="30"/>
      <c r="B5" s="31"/>
      <c r="C5" s="32"/>
      <c r="D5" s="33"/>
      <c r="E5" s="32"/>
      <c r="F5" s="33"/>
      <c r="G5" s="33"/>
    </row>
    <row r="6" spans="1:8" s="34" customFormat="1" ht="30" customHeight="1">
      <c r="A6" s="30"/>
      <c r="B6" s="31"/>
      <c r="C6" s="32"/>
      <c r="D6" s="33"/>
      <c r="E6" s="32"/>
      <c r="F6" s="33"/>
      <c r="G6" s="33"/>
    </row>
    <row r="7" spans="1:8" s="34" customFormat="1" ht="30" customHeight="1">
      <c r="A7" s="30"/>
      <c r="B7" s="31"/>
      <c r="C7" s="32"/>
      <c r="D7" s="33"/>
      <c r="E7" s="32"/>
      <c r="F7" s="33"/>
      <c r="G7" s="33"/>
    </row>
    <row r="8" spans="1:8" s="34" customFormat="1" ht="30" customHeight="1">
      <c r="A8" s="30"/>
      <c r="B8" s="31"/>
      <c r="C8" s="32"/>
      <c r="D8" s="33"/>
      <c r="E8" s="32"/>
      <c r="F8" s="33"/>
      <c r="G8" s="33"/>
    </row>
    <row r="9" spans="1:8" s="34" customFormat="1" ht="30" customHeight="1">
      <c r="A9" s="30"/>
      <c r="B9" s="31"/>
      <c r="C9" s="32"/>
      <c r="D9" s="33"/>
      <c r="E9" s="32"/>
      <c r="F9" s="33"/>
      <c r="G9" s="33"/>
    </row>
    <row r="10" spans="1:8" s="34" customFormat="1" ht="85.5" customHeight="1">
      <c r="A10" s="30"/>
      <c r="B10" s="31"/>
      <c r="C10" s="32"/>
      <c r="D10" s="33"/>
      <c r="E10" s="32"/>
      <c r="F10" s="33"/>
      <c r="G10" s="33"/>
    </row>
    <row r="11" spans="1:8" s="34" customFormat="1" ht="21" customHeight="1">
      <c r="A11" s="30"/>
      <c r="B11" s="31"/>
      <c r="C11" s="32"/>
      <c r="D11" s="33"/>
      <c r="E11" s="32"/>
      <c r="F11" s="33"/>
      <c r="G11" s="33"/>
      <c r="H11" s="295"/>
    </row>
    <row r="12" spans="1:8" ht="20.100000000000001" customHeight="1">
      <c r="A12" s="999" t="s">
        <v>0</v>
      </c>
      <c r="B12" s="1000"/>
      <c r="C12" s="1000" t="s">
        <v>1</v>
      </c>
      <c r="D12" s="1004" t="s">
        <v>2</v>
      </c>
      <c r="E12" s="1006" t="s">
        <v>89</v>
      </c>
      <c r="F12" s="1008" t="s">
        <v>3</v>
      </c>
      <c r="G12" s="1009"/>
      <c r="H12" s="1010"/>
    </row>
    <row r="13" spans="1:8" ht="20.100000000000001" customHeight="1">
      <c r="A13" s="1001"/>
      <c r="B13" s="1002"/>
      <c r="C13" s="1003"/>
      <c r="D13" s="1005"/>
      <c r="E13" s="1007"/>
      <c r="F13" s="244" t="s">
        <v>4</v>
      </c>
      <c r="G13" s="244" t="s">
        <v>5</v>
      </c>
      <c r="H13" s="35" t="s">
        <v>90</v>
      </c>
    </row>
    <row r="14" spans="1:8" ht="45" customHeight="1">
      <c r="A14" s="816">
        <v>1</v>
      </c>
      <c r="B14" s="780" t="s">
        <v>315</v>
      </c>
      <c r="C14" s="282" t="s">
        <v>142</v>
      </c>
      <c r="D14" s="425" t="s">
        <v>91</v>
      </c>
      <c r="E14" s="36"/>
      <c r="F14" s="52" t="s">
        <v>9</v>
      </c>
      <c r="G14" s="52" t="s">
        <v>9</v>
      </c>
      <c r="H14" s="52"/>
    </row>
    <row r="15" spans="1:8" ht="80.25" customHeight="1">
      <c r="A15" s="819"/>
      <c r="B15" s="781"/>
      <c r="C15" s="268" t="s">
        <v>779</v>
      </c>
      <c r="D15" s="418" t="s">
        <v>92</v>
      </c>
      <c r="E15" s="88"/>
      <c r="F15" s="195" t="s">
        <v>93</v>
      </c>
      <c r="G15" s="195" t="s">
        <v>9</v>
      </c>
      <c r="H15" s="195"/>
    </row>
    <row r="16" spans="1:8" s="55" customFormat="1" ht="78" customHeight="1">
      <c r="A16" s="819"/>
      <c r="B16" s="781"/>
      <c r="C16" s="296" t="s">
        <v>713</v>
      </c>
      <c r="D16" s="460" t="s">
        <v>299</v>
      </c>
      <c r="E16" s="128"/>
      <c r="F16" s="129" t="s">
        <v>9</v>
      </c>
      <c r="G16" s="130" t="s">
        <v>9</v>
      </c>
      <c r="H16" s="297"/>
    </row>
    <row r="17" spans="1:8" s="55" customFormat="1" ht="62.25" customHeight="1">
      <c r="A17" s="829"/>
      <c r="B17" s="782"/>
      <c r="C17" s="227" t="s">
        <v>316</v>
      </c>
      <c r="D17" s="461" t="s">
        <v>300</v>
      </c>
      <c r="E17" s="131"/>
      <c r="F17" s="132" t="s">
        <v>9</v>
      </c>
      <c r="G17" s="133" t="s">
        <v>9</v>
      </c>
      <c r="H17" s="298"/>
    </row>
    <row r="18" spans="1:8" ht="25.5" customHeight="1">
      <c r="A18" s="1011" t="s">
        <v>6</v>
      </c>
      <c r="B18" s="1011"/>
      <c r="C18" s="1011"/>
      <c r="D18" s="1011"/>
      <c r="E18" s="1011"/>
      <c r="F18" s="1011"/>
      <c r="G18" s="1011"/>
      <c r="H18" s="1011"/>
    </row>
    <row r="19" spans="1:8" s="26" customFormat="1" ht="85.5" customHeight="1">
      <c r="A19" s="37">
        <v>1</v>
      </c>
      <c r="B19" s="38" t="s">
        <v>7</v>
      </c>
      <c r="C19" s="249" t="s">
        <v>405</v>
      </c>
      <c r="D19" s="411" t="s">
        <v>576</v>
      </c>
      <c r="E19" s="169" t="s">
        <v>8</v>
      </c>
      <c r="F19" s="40" t="s">
        <v>9</v>
      </c>
      <c r="G19" s="40" t="s">
        <v>9</v>
      </c>
      <c r="H19" s="41"/>
    </row>
    <row r="20" spans="1:8" s="26" customFormat="1" ht="98.25" customHeight="1">
      <c r="A20" s="37">
        <v>2</v>
      </c>
      <c r="B20" s="42" t="s">
        <v>94</v>
      </c>
      <c r="C20" s="249" t="s">
        <v>414</v>
      </c>
      <c r="D20" s="411" t="s">
        <v>577</v>
      </c>
      <c r="E20" s="169" t="s">
        <v>8</v>
      </c>
      <c r="F20" s="40" t="s">
        <v>95</v>
      </c>
      <c r="G20" s="40" t="s">
        <v>9</v>
      </c>
      <c r="H20" s="41"/>
    </row>
    <row r="21" spans="1:8" s="26" customFormat="1" ht="61.5" customHeight="1">
      <c r="A21" s="37">
        <v>3</v>
      </c>
      <c r="B21" s="42" t="s">
        <v>144</v>
      </c>
      <c r="C21" s="249" t="s">
        <v>143</v>
      </c>
      <c r="D21" s="411" t="s">
        <v>652</v>
      </c>
      <c r="E21" s="39"/>
      <c r="F21" s="40" t="s">
        <v>95</v>
      </c>
      <c r="G21" s="40" t="s">
        <v>9</v>
      </c>
      <c r="H21" s="41"/>
    </row>
    <row r="22" spans="1:8" ht="42.75" customHeight="1">
      <c r="A22" s="812" t="s">
        <v>897</v>
      </c>
      <c r="B22" s="975"/>
      <c r="C22" s="975"/>
      <c r="D22" s="975"/>
      <c r="E22" s="975"/>
      <c r="F22" s="975"/>
      <c r="G22" s="975"/>
      <c r="H22" s="976"/>
    </row>
    <row r="23" spans="1:8" s="2" customFormat="1" ht="33" customHeight="1">
      <c r="A23" s="832">
        <v>1</v>
      </c>
      <c r="B23" s="781" t="s">
        <v>145</v>
      </c>
      <c r="C23" s="959" t="s">
        <v>780</v>
      </c>
      <c r="D23" s="960"/>
      <c r="E23" s="960"/>
      <c r="F23" s="960"/>
      <c r="G23" s="960"/>
      <c r="H23" s="961"/>
    </row>
    <row r="24" spans="1:8" s="2" customFormat="1" ht="33" customHeight="1">
      <c r="A24" s="832"/>
      <c r="B24" s="781"/>
      <c r="C24" s="852" t="s">
        <v>781</v>
      </c>
      <c r="D24" s="853"/>
      <c r="E24" s="853"/>
      <c r="F24" s="853"/>
      <c r="G24" s="853"/>
      <c r="H24" s="854"/>
    </row>
    <row r="25" spans="1:8" s="2" customFormat="1" ht="33" customHeight="1">
      <c r="A25" s="832"/>
      <c r="B25" s="781"/>
      <c r="C25" s="777" t="s">
        <v>782</v>
      </c>
      <c r="D25" s="778"/>
      <c r="E25" s="778"/>
      <c r="F25" s="778"/>
      <c r="G25" s="778"/>
      <c r="H25" s="779"/>
    </row>
    <row r="26" spans="1:8" s="2" customFormat="1" ht="57.75" customHeight="1">
      <c r="A26" s="832"/>
      <c r="B26" s="781"/>
      <c r="C26" s="258" t="s">
        <v>146</v>
      </c>
      <c r="D26" s="413" t="s">
        <v>653</v>
      </c>
      <c r="E26" s="283"/>
      <c r="F26" s="250" t="s">
        <v>9</v>
      </c>
      <c r="G26" s="250" t="s">
        <v>9</v>
      </c>
      <c r="H26" s="250"/>
    </row>
    <row r="27" spans="1:8" s="2" customFormat="1" ht="89.25" customHeight="1">
      <c r="A27" s="253">
        <v>2</v>
      </c>
      <c r="B27" s="249" t="s">
        <v>154</v>
      </c>
      <c r="C27" s="1016" t="s">
        <v>155</v>
      </c>
      <c r="D27" s="1017"/>
      <c r="E27" s="1017"/>
      <c r="F27" s="1017"/>
      <c r="G27" s="1017"/>
      <c r="H27" s="1018"/>
    </row>
    <row r="28" spans="1:8" s="2" customFormat="1" ht="92.45" customHeight="1">
      <c r="A28" s="816">
        <v>3</v>
      </c>
      <c r="B28" s="815" t="s">
        <v>149</v>
      </c>
      <c r="C28" s="290" t="s">
        <v>172</v>
      </c>
      <c r="D28" s="462" t="s">
        <v>654</v>
      </c>
      <c r="E28" s="980" t="s">
        <v>293</v>
      </c>
      <c r="F28" s="52" t="s">
        <v>9</v>
      </c>
      <c r="G28" s="52" t="s">
        <v>9</v>
      </c>
      <c r="H28" s="52"/>
    </row>
    <row r="29" spans="1:8" s="2" customFormat="1" ht="56.45" customHeight="1">
      <c r="A29" s="829"/>
      <c r="B29" s="815"/>
      <c r="C29" s="273" t="s">
        <v>153</v>
      </c>
      <c r="D29" s="427" t="s">
        <v>655</v>
      </c>
      <c r="E29" s="981"/>
      <c r="F29" s="6" t="s">
        <v>9</v>
      </c>
      <c r="G29" s="6" t="s">
        <v>9</v>
      </c>
      <c r="H29" s="6"/>
    </row>
    <row r="30" spans="1:8" s="2" customFormat="1" ht="105" customHeight="1">
      <c r="A30" s="816">
        <v>4</v>
      </c>
      <c r="B30" s="780" t="s">
        <v>150</v>
      </c>
      <c r="C30" s="89" t="s">
        <v>388</v>
      </c>
      <c r="D30" s="980" t="s">
        <v>656</v>
      </c>
      <c r="E30" s="397" t="s">
        <v>417</v>
      </c>
      <c r="F30" s="388" t="s">
        <v>9</v>
      </c>
      <c r="G30" s="388" t="s">
        <v>9</v>
      </c>
      <c r="H30" s="43"/>
    </row>
    <row r="31" spans="1:8" s="2" customFormat="1" ht="132.6" customHeight="1">
      <c r="A31" s="819"/>
      <c r="B31" s="781"/>
      <c r="C31" s="116" t="s">
        <v>237</v>
      </c>
      <c r="D31" s="986"/>
      <c r="E31" s="182"/>
      <c r="F31" s="386"/>
      <c r="G31" s="386"/>
      <c r="H31" s="46"/>
    </row>
    <row r="32" spans="1:8" s="2" customFormat="1" ht="27.6" customHeight="1">
      <c r="A32" s="819"/>
      <c r="B32" s="781"/>
      <c r="C32" s="299" t="s">
        <v>500</v>
      </c>
      <c r="D32" s="1012" t="s">
        <v>501</v>
      </c>
      <c r="E32" s="182"/>
      <c r="F32" s="386"/>
      <c r="G32" s="386"/>
      <c r="H32" s="46"/>
    </row>
    <row r="33" spans="1:8" s="2" customFormat="1" ht="61.9" customHeight="1">
      <c r="A33" s="819"/>
      <c r="B33" s="781"/>
      <c r="C33" s="299" t="s">
        <v>657</v>
      </c>
      <c r="D33" s="1013"/>
      <c r="E33" s="182"/>
      <c r="F33" s="386"/>
      <c r="G33" s="386"/>
      <c r="H33" s="46"/>
    </row>
    <row r="34" spans="1:8" s="2" customFormat="1" ht="96.6" customHeight="1">
      <c r="A34" s="829"/>
      <c r="B34" s="782"/>
      <c r="C34" s="401" t="s">
        <v>658</v>
      </c>
      <c r="D34" s="1014"/>
      <c r="E34" s="398"/>
      <c r="F34" s="387"/>
      <c r="G34" s="387"/>
      <c r="H34" s="184"/>
    </row>
    <row r="35" spans="1:8" s="2" customFormat="1" ht="101.25" customHeight="1">
      <c r="A35" s="300"/>
      <c r="B35" s="187"/>
      <c r="C35" s="299" t="s">
        <v>659</v>
      </c>
      <c r="D35" s="463" t="s">
        <v>1188</v>
      </c>
      <c r="E35" s="182"/>
      <c r="F35" s="250"/>
      <c r="G35" s="250"/>
      <c r="H35" s="46"/>
    </row>
    <row r="36" spans="1:8" s="2" customFormat="1" ht="71.25" customHeight="1">
      <c r="A36" s="300"/>
      <c r="B36" s="260"/>
      <c r="C36" s="48" t="s">
        <v>156</v>
      </c>
      <c r="D36" s="464" t="s">
        <v>660</v>
      </c>
      <c r="E36" s="48"/>
      <c r="F36" s="195" t="s">
        <v>158</v>
      </c>
      <c r="G36" s="195" t="s">
        <v>159</v>
      </c>
      <c r="H36" s="183"/>
    </row>
    <row r="37" spans="1:8" s="2" customFormat="1" ht="98.45" customHeight="1">
      <c r="A37" s="300"/>
      <c r="B37" s="260"/>
      <c r="C37" s="21" t="s">
        <v>157</v>
      </c>
      <c r="D37" s="465" t="s">
        <v>661</v>
      </c>
      <c r="E37" s="176"/>
      <c r="F37" s="18" t="s">
        <v>160</v>
      </c>
      <c r="G37" s="18" t="s">
        <v>160</v>
      </c>
      <c r="H37" s="51"/>
    </row>
    <row r="38" spans="1:8" s="2" customFormat="1" ht="209.45" customHeight="1">
      <c r="A38" s="254"/>
      <c r="B38" s="259"/>
      <c r="C38" s="278" t="s">
        <v>165</v>
      </c>
      <c r="D38" s="427" t="s">
        <v>662</v>
      </c>
      <c r="E38" s="288"/>
      <c r="F38" s="6" t="s">
        <v>160</v>
      </c>
      <c r="G38" s="6" t="s">
        <v>160</v>
      </c>
      <c r="H38" s="184"/>
    </row>
    <row r="39" spans="1:8" s="2" customFormat="1" ht="59.25" customHeight="1">
      <c r="A39" s="861">
        <v>5</v>
      </c>
      <c r="B39" s="780" t="s">
        <v>151</v>
      </c>
      <c r="C39" s="279" t="s">
        <v>162</v>
      </c>
      <c r="D39" s="462" t="s">
        <v>161</v>
      </c>
      <c r="E39" s="980" t="s">
        <v>418</v>
      </c>
      <c r="F39" s="52" t="s">
        <v>160</v>
      </c>
      <c r="G39" s="52" t="s">
        <v>160</v>
      </c>
      <c r="H39" s="50"/>
    </row>
    <row r="40" spans="1:8" s="2" customFormat="1" ht="150" customHeight="1">
      <c r="A40" s="863"/>
      <c r="B40" s="782"/>
      <c r="C40" s="278" t="s">
        <v>166</v>
      </c>
      <c r="D40" s="427" t="s">
        <v>663</v>
      </c>
      <c r="E40" s="981"/>
      <c r="F40" s="6" t="s">
        <v>160</v>
      </c>
      <c r="G40" s="6" t="s">
        <v>160</v>
      </c>
      <c r="H40" s="90"/>
    </row>
    <row r="41" spans="1:8" s="2" customFormat="1" ht="72" customHeight="1">
      <c r="A41" s="861">
        <v>6</v>
      </c>
      <c r="B41" s="780" t="s">
        <v>152</v>
      </c>
      <c r="C41" s="279" t="s">
        <v>163</v>
      </c>
      <c r="D41" s="462" t="s">
        <v>164</v>
      </c>
      <c r="E41" s="980" t="s">
        <v>419</v>
      </c>
      <c r="F41" s="52" t="s">
        <v>160</v>
      </c>
      <c r="G41" s="52" t="s">
        <v>160</v>
      </c>
      <c r="H41" s="52"/>
    </row>
    <row r="42" spans="1:8" s="2" customFormat="1" ht="127.5" customHeight="1">
      <c r="A42" s="863"/>
      <c r="B42" s="782"/>
      <c r="C42" s="278" t="s">
        <v>170</v>
      </c>
      <c r="D42" s="427" t="s">
        <v>664</v>
      </c>
      <c r="E42" s="981"/>
      <c r="F42" s="6" t="s">
        <v>160</v>
      </c>
      <c r="G42" s="6" t="s">
        <v>160</v>
      </c>
      <c r="H42" s="6"/>
    </row>
    <row r="43" spans="1:8" s="2" customFormat="1" ht="39.75" customHeight="1">
      <c r="A43" s="861">
        <v>7</v>
      </c>
      <c r="B43" s="780" t="s">
        <v>10</v>
      </c>
      <c r="C43" s="874" t="s">
        <v>783</v>
      </c>
      <c r="D43" s="874"/>
      <c r="E43" s="874"/>
      <c r="F43" s="874"/>
      <c r="G43" s="874"/>
      <c r="H43" s="874"/>
    </row>
    <row r="44" spans="1:8" s="2" customFormat="1" ht="136.5" customHeight="1">
      <c r="A44" s="862"/>
      <c r="B44" s="781"/>
      <c r="C44" s="282" t="s">
        <v>665</v>
      </c>
      <c r="D44" s="977" t="s">
        <v>573</v>
      </c>
      <c r="E44" s="980" t="s">
        <v>11</v>
      </c>
      <c r="F44" s="978" t="s">
        <v>95</v>
      </c>
      <c r="G44" s="978" t="s">
        <v>9</v>
      </c>
      <c r="H44" s="978"/>
    </row>
    <row r="45" spans="1:8" s="2" customFormat="1" ht="102.75" customHeight="1">
      <c r="A45" s="862"/>
      <c r="B45" s="781"/>
      <c r="C45" s="278" t="s">
        <v>296</v>
      </c>
      <c r="D45" s="886"/>
      <c r="E45" s="981"/>
      <c r="F45" s="979"/>
      <c r="G45" s="979"/>
      <c r="H45" s="979"/>
    </row>
    <row r="46" spans="1:8" s="55" customFormat="1" ht="90.6" customHeight="1">
      <c r="A46" s="862"/>
      <c r="B46" s="781"/>
      <c r="C46" s="237" t="s">
        <v>666</v>
      </c>
      <c r="D46" s="694" t="s">
        <v>574</v>
      </c>
      <c r="E46" s="187"/>
      <c r="F46" s="250"/>
      <c r="G46" s="250"/>
      <c r="H46" s="301"/>
    </row>
    <row r="47" spans="1:8" s="55" customFormat="1" ht="65.25" customHeight="1">
      <c r="A47" s="863"/>
      <c r="B47" s="782"/>
      <c r="C47" s="278" t="s">
        <v>171</v>
      </c>
      <c r="D47" s="302"/>
      <c r="E47" s="261"/>
      <c r="F47" s="6"/>
      <c r="G47" s="6"/>
      <c r="H47" s="303"/>
    </row>
    <row r="48" spans="1:8" s="2" customFormat="1" ht="24.95" customHeight="1">
      <c r="A48" s="974" t="s">
        <v>12</v>
      </c>
      <c r="B48" s="975"/>
      <c r="C48" s="975"/>
      <c r="D48" s="975"/>
      <c r="E48" s="975"/>
      <c r="F48" s="975"/>
      <c r="G48" s="975"/>
      <c r="H48" s="976"/>
    </row>
    <row r="49" spans="1:8" s="2" customFormat="1" ht="28.5" customHeight="1">
      <c r="A49" s="861">
        <v>1</v>
      </c>
      <c r="B49" s="780" t="s">
        <v>13</v>
      </c>
      <c r="C49" s="987" t="s">
        <v>421</v>
      </c>
      <c r="D49" s="987"/>
      <c r="E49" s="987"/>
      <c r="F49" s="987"/>
      <c r="G49" s="987"/>
      <c r="H49" s="987"/>
    </row>
    <row r="50" spans="1:8" s="2" customFormat="1" ht="28.5" customHeight="1">
      <c r="A50" s="862"/>
      <c r="B50" s="781"/>
      <c r="C50" s="982" t="s">
        <v>420</v>
      </c>
      <c r="D50" s="983"/>
      <c r="E50" s="983"/>
      <c r="F50" s="983"/>
      <c r="G50" s="983"/>
      <c r="H50" s="984"/>
    </row>
    <row r="51" spans="1:8" s="2" customFormat="1" ht="51" customHeight="1">
      <c r="A51" s="862"/>
      <c r="B51" s="781"/>
      <c r="C51" s="279" t="s">
        <v>238</v>
      </c>
      <c r="D51" s="462" t="s">
        <v>578</v>
      </c>
      <c r="E51" s="282" t="s">
        <v>14</v>
      </c>
      <c r="F51" s="52" t="s">
        <v>9</v>
      </c>
      <c r="G51" s="5" t="s">
        <v>9</v>
      </c>
      <c r="H51" s="5" t="s">
        <v>9</v>
      </c>
    </row>
    <row r="52" spans="1:8" s="2" customFormat="1" ht="85.5" customHeight="1">
      <c r="A52" s="862"/>
      <c r="B52" s="781"/>
      <c r="C52" s="48" t="s">
        <v>239</v>
      </c>
      <c r="D52" s="985" t="s">
        <v>579</v>
      </c>
      <c r="E52" s="268"/>
      <c r="F52" s="195"/>
      <c r="G52" s="15"/>
      <c r="H52" s="15"/>
    </row>
    <row r="53" spans="1:8" s="2" customFormat="1" ht="189.75" customHeight="1">
      <c r="A53" s="862"/>
      <c r="B53" s="781"/>
      <c r="C53" s="245" t="s">
        <v>784</v>
      </c>
      <c r="D53" s="986"/>
      <c r="E53" s="256"/>
      <c r="F53" s="251"/>
      <c r="G53" s="251"/>
      <c r="H53" s="251"/>
    </row>
    <row r="54" spans="1:8" s="2" customFormat="1" ht="120" customHeight="1">
      <c r="A54" s="212"/>
      <c r="B54" s="277"/>
      <c r="C54" s="280" t="s">
        <v>785</v>
      </c>
      <c r="D54" s="466" t="s">
        <v>580</v>
      </c>
      <c r="E54" s="257" t="s">
        <v>240</v>
      </c>
      <c r="F54" s="276" t="s">
        <v>9</v>
      </c>
      <c r="G54" s="276" t="s">
        <v>9</v>
      </c>
      <c r="H54" s="276"/>
    </row>
    <row r="55" spans="1:8" s="2" customFormat="1" ht="19.5" customHeight="1">
      <c r="A55" s="212"/>
      <c r="B55" s="277"/>
      <c r="C55" s="277" t="s">
        <v>15</v>
      </c>
      <c r="D55" s="887" t="s">
        <v>581</v>
      </c>
      <c r="E55" s="887" t="s">
        <v>240</v>
      </c>
      <c r="F55" s="195"/>
      <c r="G55" s="195"/>
      <c r="H55" s="195"/>
    </row>
    <row r="56" spans="1:8" s="2" customFormat="1" ht="84" customHeight="1">
      <c r="A56" s="212"/>
      <c r="B56" s="277"/>
      <c r="C56" s="245" t="s">
        <v>786</v>
      </c>
      <c r="D56" s="781"/>
      <c r="E56" s="781"/>
      <c r="F56" s="251" t="s">
        <v>9</v>
      </c>
      <c r="G56" s="251" t="s">
        <v>9</v>
      </c>
      <c r="H56" s="251"/>
    </row>
    <row r="57" spans="1:8" s="2" customFormat="1" ht="76.5" customHeight="1">
      <c r="A57" s="212"/>
      <c r="B57" s="277"/>
      <c r="C57" s="280" t="s">
        <v>241</v>
      </c>
      <c r="D57" s="781"/>
      <c r="E57" s="781"/>
      <c r="F57" s="276" t="s">
        <v>9</v>
      </c>
      <c r="G57" s="276" t="s">
        <v>9</v>
      </c>
      <c r="H57" s="276"/>
    </row>
    <row r="58" spans="1:8" s="2" customFormat="1" ht="24.95" customHeight="1">
      <c r="A58" s="212"/>
      <c r="B58" s="277"/>
      <c r="C58" s="280" t="s">
        <v>787</v>
      </c>
      <c r="D58" s="781"/>
      <c r="E58" s="781"/>
      <c r="F58" s="276" t="s">
        <v>9</v>
      </c>
      <c r="G58" s="276" t="s">
        <v>9</v>
      </c>
      <c r="H58" s="276"/>
    </row>
    <row r="59" spans="1:8" s="2" customFormat="1" ht="39.950000000000003" customHeight="1">
      <c r="A59" s="212"/>
      <c r="B59" s="277"/>
      <c r="C59" s="280" t="s">
        <v>242</v>
      </c>
      <c r="D59" s="781"/>
      <c r="E59" s="781"/>
      <c r="F59" s="276" t="s">
        <v>9</v>
      </c>
      <c r="G59" s="276" t="s">
        <v>9</v>
      </c>
      <c r="H59" s="276"/>
    </row>
    <row r="60" spans="1:8" s="2" customFormat="1" ht="20.100000000000001" customHeight="1">
      <c r="A60" s="819">
        <v>1</v>
      </c>
      <c r="B60" s="781"/>
      <c r="C60" s="48" t="s">
        <v>788</v>
      </c>
      <c r="D60" s="781"/>
      <c r="E60" s="781"/>
      <c r="F60" s="250"/>
      <c r="G60" s="250"/>
      <c r="H60" s="250"/>
    </row>
    <row r="61" spans="1:8" s="2" customFormat="1" ht="30.6" customHeight="1">
      <c r="A61" s="819"/>
      <c r="B61" s="781"/>
      <c r="C61" s="245" t="s">
        <v>641</v>
      </c>
      <c r="D61" s="781"/>
      <c r="E61" s="781"/>
      <c r="F61" s="251" t="s">
        <v>9</v>
      </c>
      <c r="G61" s="251" t="s">
        <v>9</v>
      </c>
      <c r="H61" s="251"/>
    </row>
    <row r="62" spans="1:8" s="2" customFormat="1" ht="20.100000000000001" customHeight="1">
      <c r="A62" s="819"/>
      <c r="B62" s="781"/>
      <c r="C62" s="48" t="s">
        <v>789</v>
      </c>
      <c r="D62" s="781"/>
      <c r="E62" s="781"/>
      <c r="F62" s="195"/>
      <c r="G62" s="195"/>
      <c r="H62" s="195"/>
    </row>
    <row r="63" spans="1:8" s="2" customFormat="1" ht="37.15" customHeight="1">
      <c r="A63" s="819"/>
      <c r="B63" s="781"/>
      <c r="C63" s="245" t="s">
        <v>16</v>
      </c>
      <c r="D63" s="781"/>
      <c r="E63" s="781"/>
      <c r="F63" s="251" t="s">
        <v>9</v>
      </c>
      <c r="G63" s="251" t="s">
        <v>9</v>
      </c>
      <c r="H63" s="251"/>
    </row>
    <row r="64" spans="1:8" s="2" customFormat="1" ht="21.95" customHeight="1">
      <c r="A64" s="819"/>
      <c r="B64" s="781"/>
      <c r="C64" s="277" t="s">
        <v>790</v>
      </c>
      <c r="D64" s="781"/>
      <c r="E64" s="781"/>
      <c r="F64" s="250"/>
      <c r="G64" s="250"/>
      <c r="H64" s="250"/>
    </row>
    <row r="65" spans="1:9" s="2" customFormat="1" ht="30" customHeight="1">
      <c r="A65" s="819"/>
      <c r="B65" s="781"/>
      <c r="C65" s="245" t="s">
        <v>243</v>
      </c>
      <c r="D65" s="781"/>
      <c r="E65" s="781"/>
      <c r="F65" s="251" t="s">
        <v>9</v>
      </c>
      <c r="G65" s="251" t="s">
        <v>9</v>
      </c>
      <c r="H65" s="251"/>
    </row>
    <row r="66" spans="1:9" s="2" customFormat="1" ht="20.100000000000001" customHeight="1">
      <c r="A66" s="819"/>
      <c r="B66" s="781"/>
      <c r="C66" s="277" t="s">
        <v>791</v>
      </c>
      <c r="D66" s="781"/>
      <c r="E66" s="781"/>
      <c r="F66" s="250"/>
      <c r="G66" s="250"/>
      <c r="H66" s="250"/>
    </row>
    <row r="67" spans="1:9" s="2" customFormat="1" ht="30" customHeight="1">
      <c r="A67" s="819"/>
      <c r="B67" s="781"/>
      <c r="C67" s="245" t="s">
        <v>17</v>
      </c>
      <c r="D67" s="888"/>
      <c r="E67" s="781"/>
      <c r="F67" s="251" t="s">
        <v>9</v>
      </c>
      <c r="G67" s="251" t="s">
        <v>9</v>
      </c>
      <c r="H67" s="251"/>
    </row>
    <row r="68" spans="1:9" s="2" customFormat="1" ht="20.100000000000001" customHeight="1">
      <c r="A68" s="819"/>
      <c r="B68" s="781"/>
      <c r="C68" s="277" t="s">
        <v>792</v>
      </c>
      <c r="D68" s="804" t="s">
        <v>582</v>
      </c>
      <c r="E68" s="781"/>
      <c r="F68" s="250"/>
      <c r="G68" s="250"/>
      <c r="H68" s="250"/>
    </row>
    <row r="69" spans="1:9" s="2" customFormat="1" ht="39.950000000000003" customHeight="1">
      <c r="A69" s="819"/>
      <c r="B69" s="781"/>
      <c r="C69" s="245" t="s">
        <v>793</v>
      </c>
      <c r="D69" s="834"/>
      <c r="E69" s="781"/>
      <c r="F69" s="251" t="s">
        <v>9</v>
      </c>
      <c r="G69" s="251" t="s">
        <v>9</v>
      </c>
      <c r="H69" s="251"/>
    </row>
    <row r="70" spans="1:9" s="2" customFormat="1" ht="61.5" customHeight="1">
      <c r="A70" s="819"/>
      <c r="B70" s="781"/>
      <c r="C70" s="280" t="s">
        <v>794</v>
      </c>
      <c r="D70" s="424" t="s">
        <v>583</v>
      </c>
      <c r="E70" s="781"/>
      <c r="F70" s="276" t="s">
        <v>18</v>
      </c>
      <c r="G70" s="276" t="s">
        <v>18</v>
      </c>
      <c r="H70" s="276"/>
    </row>
    <row r="71" spans="1:9" s="2" customFormat="1" ht="59.25" customHeight="1">
      <c r="A71" s="829"/>
      <c r="B71" s="782"/>
      <c r="C71" s="278" t="s">
        <v>244</v>
      </c>
      <c r="D71" s="422" t="s">
        <v>584</v>
      </c>
      <c r="E71" s="782"/>
      <c r="F71" s="6" t="s">
        <v>9</v>
      </c>
      <c r="G71" s="6" t="s">
        <v>9</v>
      </c>
      <c r="H71" s="6"/>
    </row>
    <row r="72" spans="1:9" s="2" customFormat="1" ht="25.5" customHeight="1">
      <c r="A72" s="974" t="s">
        <v>96</v>
      </c>
      <c r="B72" s="975"/>
      <c r="C72" s="975"/>
      <c r="D72" s="975"/>
      <c r="E72" s="975"/>
      <c r="F72" s="975"/>
      <c r="G72" s="975"/>
      <c r="H72" s="976"/>
    </row>
    <row r="73" spans="1:9" s="2" customFormat="1" ht="30.75" customHeight="1">
      <c r="A73" s="832">
        <v>1</v>
      </c>
      <c r="B73" s="815" t="s">
        <v>97</v>
      </c>
      <c r="C73" s="858" t="s">
        <v>795</v>
      </c>
      <c r="D73" s="858"/>
      <c r="E73" s="858"/>
      <c r="F73" s="858"/>
      <c r="G73" s="858"/>
      <c r="H73" s="858"/>
      <c r="I73" s="2" t="s">
        <v>642</v>
      </c>
    </row>
    <row r="74" spans="1:9" s="2" customFormat="1" ht="30" customHeight="1">
      <c r="A74" s="856"/>
      <c r="B74" s="857"/>
      <c r="C74" s="859" t="s">
        <v>796</v>
      </c>
      <c r="D74" s="859"/>
      <c r="E74" s="859"/>
      <c r="F74" s="859"/>
      <c r="G74" s="859"/>
      <c r="H74" s="859"/>
    </row>
    <row r="75" spans="1:9" s="2" customFormat="1" ht="242.25" customHeight="1">
      <c r="A75" s="856"/>
      <c r="B75" s="857"/>
      <c r="C75" s="241" t="s">
        <v>1189</v>
      </c>
      <c r="D75" s="423" t="s">
        <v>667</v>
      </c>
      <c r="E75" s="262" t="s">
        <v>422</v>
      </c>
      <c r="F75" s="7" t="s">
        <v>18</v>
      </c>
      <c r="G75" s="8" t="s">
        <v>18</v>
      </c>
      <c r="H75" s="50"/>
    </row>
    <row r="76" spans="1:9" s="2" customFormat="1" ht="87" customHeight="1">
      <c r="A76" s="856"/>
      <c r="B76" s="857"/>
      <c r="C76" s="257" t="s">
        <v>245</v>
      </c>
      <c r="D76" s="424" t="s">
        <v>668</v>
      </c>
      <c r="E76" s="280" t="s">
        <v>19</v>
      </c>
      <c r="F76" s="276" t="s">
        <v>18</v>
      </c>
      <c r="G76" s="14" t="s">
        <v>18</v>
      </c>
      <c r="H76" s="47"/>
    </row>
    <row r="77" spans="1:9" s="2" customFormat="1" ht="90.75" customHeight="1">
      <c r="A77" s="856"/>
      <c r="B77" s="857"/>
      <c r="C77" s="242" t="s">
        <v>246</v>
      </c>
      <c r="D77" s="422" t="s">
        <v>585</v>
      </c>
      <c r="E77" s="278" t="s">
        <v>19</v>
      </c>
      <c r="F77" s="6" t="s">
        <v>18</v>
      </c>
      <c r="G77" s="9" t="s">
        <v>18</v>
      </c>
      <c r="H77" s="51"/>
    </row>
    <row r="78" spans="1:9" s="2" customFormat="1" ht="49.5" customHeight="1">
      <c r="A78" s="861">
        <v>2</v>
      </c>
      <c r="B78" s="780" t="s">
        <v>173</v>
      </c>
      <c r="C78" s="282" t="s">
        <v>247</v>
      </c>
      <c r="D78" s="423" t="s">
        <v>586</v>
      </c>
      <c r="E78" s="279" t="s">
        <v>20</v>
      </c>
      <c r="F78" s="52" t="s">
        <v>9</v>
      </c>
      <c r="G78" s="52" t="s">
        <v>9</v>
      </c>
      <c r="H78" s="50"/>
    </row>
    <row r="79" spans="1:9" s="2" customFormat="1" ht="69.75" customHeight="1">
      <c r="A79" s="862"/>
      <c r="B79" s="781"/>
      <c r="C79" s="257" t="s">
        <v>21</v>
      </c>
      <c r="D79" s="424" t="s">
        <v>589</v>
      </c>
      <c r="E79" s="280" t="s">
        <v>22</v>
      </c>
      <c r="F79" s="276" t="s">
        <v>9</v>
      </c>
      <c r="G79" s="276" t="s">
        <v>9</v>
      </c>
      <c r="H79" s="47"/>
    </row>
    <row r="80" spans="1:9" s="2" customFormat="1" ht="79.5" customHeight="1">
      <c r="A80" s="862"/>
      <c r="B80" s="781"/>
      <c r="C80" s="257" t="s">
        <v>248</v>
      </c>
      <c r="D80" s="424" t="s">
        <v>587</v>
      </c>
      <c r="E80" s="280" t="s">
        <v>23</v>
      </c>
      <c r="F80" s="276" t="s">
        <v>9</v>
      </c>
      <c r="G80" s="276" t="s">
        <v>9</v>
      </c>
      <c r="H80" s="47"/>
    </row>
    <row r="81" spans="1:8" s="2" customFormat="1" ht="63.95" customHeight="1">
      <c r="A81" s="863"/>
      <c r="B81" s="782"/>
      <c r="C81" s="246" t="s">
        <v>174</v>
      </c>
      <c r="D81" s="21" t="s">
        <v>588</v>
      </c>
      <c r="E81" s="21" t="s">
        <v>148</v>
      </c>
      <c r="F81" s="18" t="s">
        <v>9</v>
      </c>
      <c r="G81" s="18" t="s">
        <v>9</v>
      </c>
      <c r="H81" s="51"/>
    </row>
    <row r="82" spans="1:8" s="2" customFormat="1" ht="35.1" customHeight="1">
      <c r="A82" s="816">
        <v>3</v>
      </c>
      <c r="B82" s="815" t="s">
        <v>24</v>
      </c>
      <c r="C82" s="787" t="s">
        <v>797</v>
      </c>
      <c r="D82" s="788"/>
      <c r="E82" s="788"/>
      <c r="F82" s="788"/>
      <c r="G82" s="788"/>
      <c r="H82" s="789"/>
    </row>
    <row r="83" spans="1:8" s="2" customFormat="1" ht="67.5" customHeight="1">
      <c r="A83" s="819"/>
      <c r="B83" s="815"/>
      <c r="C83" s="256" t="s">
        <v>650</v>
      </c>
      <c r="D83" s="409" t="s">
        <v>590</v>
      </c>
      <c r="E83" s="781" t="s">
        <v>175</v>
      </c>
      <c r="F83" s="251" t="s">
        <v>176</v>
      </c>
      <c r="G83" s="251" t="s">
        <v>176</v>
      </c>
      <c r="H83" s="251" t="s">
        <v>176</v>
      </c>
    </row>
    <row r="84" spans="1:8" s="2" customFormat="1" ht="65.25" customHeight="1">
      <c r="A84" s="819"/>
      <c r="B84" s="815"/>
      <c r="C84" s="246" t="s">
        <v>651</v>
      </c>
      <c r="D84" s="21" t="s">
        <v>591</v>
      </c>
      <c r="E84" s="782"/>
      <c r="F84" s="6" t="s">
        <v>9</v>
      </c>
      <c r="G84" s="9" t="s">
        <v>9</v>
      </c>
      <c r="H84" s="9" t="s">
        <v>9</v>
      </c>
    </row>
    <row r="85" spans="1:8" s="55" customFormat="1" ht="56.25" customHeight="1">
      <c r="A85" s="816">
        <v>4</v>
      </c>
      <c r="B85" s="780" t="s">
        <v>25</v>
      </c>
      <c r="C85" s="256" t="s">
        <v>249</v>
      </c>
      <c r="D85" s="409" t="s">
        <v>592</v>
      </c>
      <c r="E85" s="780" t="s">
        <v>26</v>
      </c>
      <c r="F85" s="52" t="s">
        <v>95</v>
      </c>
      <c r="G85" s="5" t="s">
        <v>95</v>
      </c>
      <c r="H85" s="5" t="s">
        <v>9</v>
      </c>
    </row>
    <row r="86" spans="1:8" s="55" customFormat="1" ht="56.25" customHeight="1">
      <c r="A86" s="829"/>
      <c r="B86" s="782"/>
      <c r="C86" s="242" t="s">
        <v>27</v>
      </c>
      <c r="D86" s="422" t="s">
        <v>593</v>
      </c>
      <c r="E86" s="782"/>
      <c r="F86" s="6" t="s">
        <v>9</v>
      </c>
      <c r="G86" s="9" t="s">
        <v>95</v>
      </c>
      <c r="H86" s="9"/>
    </row>
    <row r="87" spans="1:8" s="2" customFormat="1" ht="35.1" customHeight="1">
      <c r="A87" s="816">
        <v>5</v>
      </c>
      <c r="B87" s="780" t="s">
        <v>423</v>
      </c>
      <c r="C87" s="858" t="s">
        <v>798</v>
      </c>
      <c r="D87" s="858"/>
      <c r="E87" s="858"/>
      <c r="F87" s="858"/>
      <c r="G87" s="858"/>
      <c r="H87" s="858"/>
    </row>
    <row r="88" spans="1:8" s="2" customFormat="1" ht="35.1" customHeight="1">
      <c r="A88" s="821"/>
      <c r="B88" s="783"/>
      <c r="C88" s="859" t="s">
        <v>799</v>
      </c>
      <c r="D88" s="859"/>
      <c r="E88" s="859"/>
      <c r="F88" s="859"/>
      <c r="G88" s="859"/>
      <c r="H88" s="859"/>
    </row>
    <row r="89" spans="1:8" s="2" customFormat="1" ht="49.5" customHeight="1">
      <c r="A89" s="821"/>
      <c r="B89" s="783"/>
      <c r="C89" s="279" t="s">
        <v>250</v>
      </c>
      <c r="D89" s="423" t="s">
        <v>594</v>
      </c>
      <c r="E89" s="282" t="s">
        <v>28</v>
      </c>
      <c r="F89" s="7" t="s">
        <v>95</v>
      </c>
      <c r="G89" s="8" t="s">
        <v>95</v>
      </c>
      <c r="H89" s="50"/>
    </row>
    <row r="90" spans="1:8" s="2" customFormat="1" ht="63.75" customHeight="1">
      <c r="A90" s="822"/>
      <c r="B90" s="784"/>
      <c r="C90" s="278" t="s">
        <v>251</v>
      </c>
      <c r="D90" s="422" t="s">
        <v>669</v>
      </c>
      <c r="E90" s="242" t="s">
        <v>424</v>
      </c>
      <c r="F90" s="18" t="s">
        <v>9</v>
      </c>
      <c r="G90" s="18" t="s">
        <v>95</v>
      </c>
      <c r="H90" s="51"/>
    </row>
    <row r="91" spans="1:8" s="2" customFormat="1" ht="35.1" customHeight="1">
      <c r="A91" s="816">
        <v>6</v>
      </c>
      <c r="B91" s="780" t="s">
        <v>29</v>
      </c>
      <c r="C91" s="820" t="s">
        <v>800</v>
      </c>
      <c r="D91" s="820"/>
      <c r="E91" s="820"/>
      <c r="F91" s="820"/>
      <c r="G91" s="820"/>
      <c r="H91" s="820"/>
    </row>
    <row r="92" spans="1:8" s="2" customFormat="1" ht="35.1" customHeight="1">
      <c r="A92" s="817"/>
      <c r="B92" s="783"/>
      <c r="C92" s="860" t="s">
        <v>801</v>
      </c>
      <c r="D92" s="860"/>
      <c r="E92" s="860"/>
      <c r="F92" s="860"/>
      <c r="G92" s="860"/>
      <c r="H92" s="860"/>
    </row>
    <row r="93" spans="1:8" s="2" customFormat="1" ht="49.5" customHeight="1">
      <c r="A93" s="817"/>
      <c r="B93" s="783"/>
      <c r="C93" s="279" t="s">
        <v>252</v>
      </c>
      <c r="D93" s="423" t="s">
        <v>595</v>
      </c>
      <c r="E93" s="279" t="s">
        <v>425</v>
      </c>
      <c r="F93" s="52" t="s">
        <v>95</v>
      </c>
      <c r="G93" s="52" t="s">
        <v>9</v>
      </c>
      <c r="H93" s="52" t="s">
        <v>95</v>
      </c>
    </row>
    <row r="94" spans="1:8" s="2" customFormat="1" ht="51.75" customHeight="1">
      <c r="A94" s="818"/>
      <c r="B94" s="784"/>
      <c r="C94" s="21" t="s">
        <v>253</v>
      </c>
      <c r="D94" s="21" t="s">
        <v>596</v>
      </c>
      <c r="E94" s="21" t="s">
        <v>30</v>
      </c>
      <c r="F94" s="18" t="s">
        <v>18</v>
      </c>
      <c r="G94" s="18" t="s">
        <v>18</v>
      </c>
      <c r="H94" s="18" t="s">
        <v>95</v>
      </c>
    </row>
    <row r="95" spans="1:8" s="2" customFormat="1" ht="130.9" customHeight="1">
      <c r="A95" s="819">
        <v>6</v>
      </c>
      <c r="B95" s="781" t="s">
        <v>415</v>
      </c>
      <c r="C95" s="245" t="s">
        <v>254</v>
      </c>
      <c r="D95" s="409" t="s">
        <v>597</v>
      </c>
      <c r="E95" s="245" t="s">
        <v>177</v>
      </c>
      <c r="F95" s="251" t="s">
        <v>18</v>
      </c>
      <c r="G95" s="251" t="s">
        <v>18</v>
      </c>
      <c r="H95" s="49"/>
    </row>
    <row r="96" spans="1:8" s="2" customFormat="1" ht="55.5" customHeight="1">
      <c r="A96" s="817"/>
      <c r="B96" s="783"/>
      <c r="C96" s="280" t="s">
        <v>255</v>
      </c>
      <c r="D96" s="424" t="s">
        <v>598</v>
      </c>
      <c r="E96" s="280" t="s">
        <v>31</v>
      </c>
      <c r="F96" s="276" t="s">
        <v>18</v>
      </c>
      <c r="G96" s="276" t="s">
        <v>18</v>
      </c>
      <c r="H96" s="47"/>
    </row>
    <row r="97" spans="1:8" s="12" customFormat="1" ht="42" customHeight="1">
      <c r="A97" s="817"/>
      <c r="B97" s="783"/>
      <c r="C97" s="10" t="s">
        <v>294</v>
      </c>
      <c r="D97" s="467" t="s">
        <v>32</v>
      </c>
      <c r="E97" s="280" t="s">
        <v>178</v>
      </c>
      <c r="F97" s="276" t="s">
        <v>18</v>
      </c>
      <c r="G97" s="276" t="s">
        <v>18</v>
      </c>
      <c r="H97" s="56"/>
    </row>
    <row r="98" spans="1:8" s="12" customFormat="1" ht="87" customHeight="1">
      <c r="A98" s="817"/>
      <c r="B98" s="783"/>
      <c r="C98" s="10" t="s">
        <v>295</v>
      </c>
      <c r="D98" s="467" t="s">
        <v>33</v>
      </c>
      <c r="E98" s="280" t="s">
        <v>34</v>
      </c>
      <c r="F98" s="11" t="s">
        <v>9</v>
      </c>
      <c r="G98" s="11" t="s">
        <v>95</v>
      </c>
      <c r="H98" s="56"/>
    </row>
    <row r="99" spans="1:8" s="2" customFormat="1" ht="86.25" customHeight="1">
      <c r="A99" s="244">
        <v>7</v>
      </c>
      <c r="B99" s="249" t="s">
        <v>35</v>
      </c>
      <c r="C99" s="274" t="s">
        <v>256</v>
      </c>
      <c r="D99" s="420" t="s">
        <v>599</v>
      </c>
      <c r="E99" s="275" t="s">
        <v>36</v>
      </c>
      <c r="F99" s="4" t="s">
        <v>18</v>
      </c>
      <c r="G99" s="185" t="s">
        <v>18</v>
      </c>
      <c r="H99" s="4" t="s">
        <v>9</v>
      </c>
    </row>
    <row r="100" spans="1:8" s="55" customFormat="1" ht="35.1" customHeight="1">
      <c r="A100" s="849">
        <v>8</v>
      </c>
      <c r="B100" s="780" t="s">
        <v>182</v>
      </c>
      <c r="C100" s="836" t="s">
        <v>643</v>
      </c>
      <c r="D100" s="837"/>
      <c r="E100" s="837"/>
      <c r="F100" s="837"/>
      <c r="G100" s="837"/>
      <c r="H100" s="838"/>
    </row>
    <row r="101" spans="1:8" s="55" customFormat="1" ht="35.1" customHeight="1">
      <c r="A101" s="850"/>
      <c r="B101" s="781"/>
      <c r="C101" s="852" t="s">
        <v>426</v>
      </c>
      <c r="D101" s="853"/>
      <c r="E101" s="853"/>
      <c r="F101" s="853"/>
      <c r="G101" s="853"/>
      <c r="H101" s="854"/>
    </row>
    <row r="102" spans="1:8" s="55" customFormat="1" ht="35.1" customHeight="1">
      <c r="A102" s="850"/>
      <c r="B102" s="781"/>
      <c r="C102" s="852" t="s">
        <v>427</v>
      </c>
      <c r="D102" s="853"/>
      <c r="E102" s="853"/>
      <c r="F102" s="853"/>
      <c r="G102" s="853"/>
      <c r="H102" s="854"/>
    </row>
    <row r="103" spans="1:8" s="55" customFormat="1" ht="60.75" customHeight="1">
      <c r="A103" s="850"/>
      <c r="B103" s="781"/>
      <c r="C103" s="399" t="s">
        <v>257</v>
      </c>
      <c r="D103" s="423" t="s">
        <v>602</v>
      </c>
      <c r="E103" s="399" t="s">
        <v>37</v>
      </c>
      <c r="F103" s="199" t="s">
        <v>18</v>
      </c>
      <c r="G103" s="200" t="s">
        <v>18</v>
      </c>
      <c r="H103" s="304"/>
    </row>
    <row r="104" spans="1:8" s="55" customFormat="1" ht="63" customHeight="1">
      <c r="A104" s="850"/>
      <c r="B104" s="781"/>
      <c r="C104" s="393" t="s">
        <v>258</v>
      </c>
      <c r="D104" s="424" t="s">
        <v>603</v>
      </c>
      <c r="E104" s="393" t="s">
        <v>600</v>
      </c>
      <c r="F104" s="94" t="s">
        <v>18</v>
      </c>
      <c r="G104" s="95" t="s">
        <v>18</v>
      </c>
      <c r="H104" s="297"/>
    </row>
    <row r="105" spans="1:8" s="55" customFormat="1" ht="55.5" customHeight="1">
      <c r="A105" s="850"/>
      <c r="B105" s="781"/>
      <c r="C105" s="236" t="s">
        <v>649</v>
      </c>
      <c r="D105" s="421" t="s">
        <v>604</v>
      </c>
      <c r="E105" s="271" t="s">
        <v>601</v>
      </c>
      <c r="F105" s="94" t="s">
        <v>18</v>
      </c>
      <c r="G105" s="95" t="s">
        <v>18</v>
      </c>
      <c r="H105" s="297"/>
    </row>
    <row r="106" spans="1:8" s="55" customFormat="1" ht="56.25" customHeight="1">
      <c r="A106" s="850"/>
      <c r="B106" s="781"/>
      <c r="C106" s="13" t="s">
        <v>802</v>
      </c>
      <c r="D106" s="48" t="s">
        <v>670</v>
      </c>
      <c r="E106" s="13"/>
      <c r="F106" s="94" t="s">
        <v>18</v>
      </c>
      <c r="G106" s="95" t="s">
        <v>18</v>
      </c>
      <c r="H106" s="297"/>
    </row>
    <row r="107" spans="1:8" s="55" customFormat="1" ht="59.25" customHeight="1">
      <c r="A107" s="850"/>
      <c r="B107" s="781"/>
      <c r="C107" s="96" t="s">
        <v>803</v>
      </c>
      <c r="D107" s="48" t="s">
        <v>605</v>
      </c>
      <c r="E107" s="97" t="s">
        <v>428</v>
      </c>
      <c r="F107" s="94" t="s">
        <v>18</v>
      </c>
      <c r="G107" s="95" t="s">
        <v>18</v>
      </c>
      <c r="H107" s="94" t="s">
        <v>18</v>
      </c>
    </row>
    <row r="108" spans="1:8" s="55" customFormat="1" ht="54.75" customHeight="1">
      <c r="A108" s="850"/>
      <c r="B108" s="781"/>
      <c r="C108" s="48" t="s">
        <v>804</v>
      </c>
      <c r="D108" s="48" t="s">
        <v>606</v>
      </c>
      <c r="E108" s="305"/>
      <c r="F108" s="94"/>
      <c r="G108" s="95"/>
      <c r="H108" s="297"/>
    </row>
    <row r="109" spans="1:8" s="55" customFormat="1" ht="78" customHeight="1">
      <c r="A109" s="850"/>
      <c r="B109" s="781"/>
      <c r="C109" s="157" t="s">
        <v>671</v>
      </c>
      <c r="D109" s="424" t="s">
        <v>607</v>
      </c>
      <c r="E109" s="97" t="s">
        <v>609</v>
      </c>
      <c r="F109" s="94" t="s">
        <v>18</v>
      </c>
      <c r="G109" s="95" t="s">
        <v>18</v>
      </c>
      <c r="H109" s="297"/>
    </row>
    <row r="110" spans="1:8" s="55" customFormat="1" ht="68.25" customHeight="1">
      <c r="A110" s="850"/>
      <c r="B110" s="781"/>
      <c r="C110" s="157" t="s">
        <v>179</v>
      </c>
      <c r="D110" s="424" t="s">
        <v>672</v>
      </c>
      <c r="E110" s="97" t="s">
        <v>610</v>
      </c>
      <c r="F110" s="94" t="s">
        <v>18</v>
      </c>
      <c r="G110" s="95" t="s">
        <v>18</v>
      </c>
      <c r="H110" s="297"/>
    </row>
    <row r="111" spans="1:8" s="55" customFormat="1" ht="73.5" customHeight="1">
      <c r="A111" s="850"/>
      <c r="B111" s="781"/>
      <c r="C111" s="157" t="s">
        <v>180</v>
      </c>
      <c r="D111" s="424" t="s">
        <v>608</v>
      </c>
      <c r="E111" s="97"/>
      <c r="F111" s="94" t="s">
        <v>18</v>
      </c>
      <c r="G111" s="95" t="s">
        <v>18</v>
      </c>
      <c r="H111" s="297"/>
    </row>
    <row r="112" spans="1:8" s="55" customFormat="1" ht="52.5" customHeight="1">
      <c r="A112" s="851"/>
      <c r="B112" s="782"/>
      <c r="C112" s="21" t="s">
        <v>805</v>
      </c>
      <c r="D112" s="21" t="s">
        <v>611</v>
      </c>
      <c r="E112" s="21" t="s">
        <v>181</v>
      </c>
      <c r="F112" s="117" t="s">
        <v>18</v>
      </c>
      <c r="G112" s="118" t="s">
        <v>18</v>
      </c>
      <c r="H112" s="298"/>
    </row>
    <row r="113" spans="1:8" s="55" customFormat="1" ht="26.1" customHeight="1">
      <c r="A113" s="855">
        <v>9</v>
      </c>
      <c r="B113" s="867" t="s">
        <v>429</v>
      </c>
      <c r="C113" s="836" t="s">
        <v>806</v>
      </c>
      <c r="D113" s="837"/>
      <c r="E113" s="837"/>
      <c r="F113" s="837"/>
      <c r="G113" s="837"/>
      <c r="H113" s="838"/>
    </row>
    <row r="114" spans="1:8" s="55" customFormat="1" ht="26.1" customHeight="1">
      <c r="A114" s="855"/>
      <c r="B114" s="867"/>
      <c r="C114" s="852" t="s">
        <v>807</v>
      </c>
      <c r="D114" s="853"/>
      <c r="E114" s="853"/>
      <c r="F114" s="853"/>
      <c r="G114" s="853"/>
      <c r="H114" s="854"/>
    </row>
    <row r="115" spans="1:8" s="55" customFormat="1" ht="26.1" customHeight="1">
      <c r="A115" s="855"/>
      <c r="B115" s="867"/>
      <c r="C115" s="852" t="s">
        <v>808</v>
      </c>
      <c r="D115" s="853"/>
      <c r="E115" s="853"/>
      <c r="F115" s="853"/>
      <c r="G115" s="853"/>
      <c r="H115" s="854"/>
    </row>
    <row r="116" spans="1:8" s="55" customFormat="1" ht="26.1" customHeight="1">
      <c r="A116" s="855"/>
      <c r="B116" s="867"/>
      <c r="C116" s="852" t="s">
        <v>809</v>
      </c>
      <c r="D116" s="853"/>
      <c r="E116" s="853"/>
      <c r="F116" s="853"/>
      <c r="G116" s="853"/>
      <c r="H116" s="854"/>
    </row>
    <row r="117" spans="1:8" s="55" customFormat="1" ht="26.1" customHeight="1">
      <c r="A117" s="855"/>
      <c r="B117" s="867"/>
      <c r="C117" s="852" t="s">
        <v>810</v>
      </c>
      <c r="D117" s="853"/>
      <c r="E117" s="853"/>
      <c r="F117" s="853"/>
      <c r="G117" s="853"/>
      <c r="H117" s="854"/>
    </row>
    <row r="118" spans="1:8" s="55" customFormat="1" ht="26.1" customHeight="1">
      <c r="A118" s="855"/>
      <c r="B118" s="867"/>
      <c r="C118" s="852" t="s">
        <v>811</v>
      </c>
      <c r="D118" s="853"/>
      <c r="E118" s="853"/>
      <c r="F118" s="853"/>
      <c r="G118" s="853"/>
      <c r="H118" s="854"/>
    </row>
    <row r="119" spans="1:8" s="55" customFormat="1" ht="26.1" customHeight="1">
      <c r="A119" s="855"/>
      <c r="B119" s="867"/>
      <c r="C119" s="852" t="s">
        <v>812</v>
      </c>
      <c r="D119" s="853"/>
      <c r="E119" s="853"/>
      <c r="F119" s="853"/>
      <c r="G119" s="853"/>
      <c r="H119" s="854"/>
    </row>
    <row r="120" spans="1:8" s="55" customFormat="1" ht="26.1" customHeight="1">
      <c r="A120" s="855"/>
      <c r="B120" s="867"/>
      <c r="C120" s="864" t="s">
        <v>813</v>
      </c>
      <c r="D120" s="865"/>
      <c r="E120" s="865"/>
      <c r="F120" s="865"/>
      <c r="G120" s="865"/>
      <c r="H120" s="866"/>
    </row>
    <row r="121" spans="1:8" s="55" customFormat="1" ht="45" customHeight="1">
      <c r="A121" s="855"/>
      <c r="B121" s="867"/>
      <c r="C121" s="92" t="s">
        <v>259</v>
      </c>
      <c r="D121" s="409" t="s">
        <v>612</v>
      </c>
      <c r="E121" s="98" t="s">
        <v>430</v>
      </c>
      <c r="F121" s="99" t="s">
        <v>18</v>
      </c>
      <c r="G121" s="100" t="s">
        <v>18</v>
      </c>
      <c r="H121" s="222"/>
    </row>
    <row r="122" spans="1:8" s="55" customFormat="1" ht="85.5" customHeight="1">
      <c r="A122" s="855"/>
      <c r="B122" s="867"/>
      <c r="C122" s="93" t="s">
        <v>188</v>
      </c>
      <c r="D122" s="409" t="s">
        <v>613</v>
      </c>
      <c r="E122" s="101" t="s">
        <v>184</v>
      </c>
      <c r="F122" s="94" t="s">
        <v>18</v>
      </c>
      <c r="G122" s="95" t="s">
        <v>18</v>
      </c>
      <c r="H122" s="297"/>
    </row>
    <row r="123" spans="1:8" s="55" customFormat="1" ht="79.5" customHeight="1">
      <c r="A123" s="855"/>
      <c r="B123" s="867"/>
      <c r="C123" s="281" t="s">
        <v>260</v>
      </c>
      <c r="D123" s="409" t="s">
        <v>614</v>
      </c>
      <c r="E123" s="245" t="s">
        <v>185</v>
      </c>
      <c r="F123" s="94" t="s">
        <v>18</v>
      </c>
      <c r="G123" s="95" t="s">
        <v>18</v>
      </c>
      <c r="H123" s="297"/>
    </row>
    <row r="124" spans="1:8" s="55" customFormat="1" ht="62.25" customHeight="1">
      <c r="A124" s="855"/>
      <c r="B124" s="867"/>
      <c r="C124" s="17" t="s">
        <v>261</v>
      </c>
      <c r="D124" s="409" t="s">
        <v>1190</v>
      </c>
      <c r="E124" s="245" t="s">
        <v>386</v>
      </c>
      <c r="F124" s="94" t="s">
        <v>18</v>
      </c>
      <c r="G124" s="95" t="s">
        <v>18</v>
      </c>
      <c r="H124" s="297"/>
    </row>
    <row r="125" spans="1:8" s="55" customFormat="1" ht="45" customHeight="1">
      <c r="A125" s="855"/>
      <c r="B125" s="867"/>
      <c r="C125" s="281" t="s">
        <v>189</v>
      </c>
      <c r="D125" s="409" t="s">
        <v>1192</v>
      </c>
      <c r="E125" s="245" t="s">
        <v>387</v>
      </c>
      <c r="F125" s="94" t="s">
        <v>18</v>
      </c>
      <c r="G125" s="95" t="s">
        <v>18</v>
      </c>
      <c r="H125" s="297"/>
    </row>
    <row r="126" spans="1:8" s="55" customFormat="1" ht="111" customHeight="1">
      <c r="A126" s="855"/>
      <c r="B126" s="867"/>
      <c r="C126" s="280" t="s">
        <v>298</v>
      </c>
      <c r="D126" s="421" t="s">
        <v>1191</v>
      </c>
      <c r="E126" s="280" t="s">
        <v>186</v>
      </c>
      <c r="F126" s="94" t="s">
        <v>18</v>
      </c>
      <c r="G126" s="95" t="s">
        <v>18</v>
      </c>
      <c r="H126" s="297"/>
    </row>
    <row r="127" spans="1:8" s="55" customFormat="1" ht="71.25" customHeight="1">
      <c r="A127" s="855"/>
      <c r="B127" s="867"/>
      <c r="C127" s="141" t="s">
        <v>187</v>
      </c>
      <c r="D127" s="227" t="s">
        <v>814</v>
      </c>
      <c r="E127" s="306"/>
      <c r="F127" s="117" t="s">
        <v>183</v>
      </c>
      <c r="G127" s="307" t="s">
        <v>183</v>
      </c>
      <c r="H127" s="285"/>
    </row>
    <row r="128" spans="1:8" s="2" customFormat="1" ht="37.5" customHeight="1">
      <c r="A128" s="816">
        <v>10</v>
      </c>
      <c r="B128" s="780" t="s">
        <v>193</v>
      </c>
      <c r="C128" s="279" t="s">
        <v>190</v>
      </c>
      <c r="D128" s="423" t="s">
        <v>615</v>
      </c>
      <c r="E128" s="780" t="s">
        <v>147</v>
      </c>
      <c r="F128" s="52" t="s">
        <v>18</v>
      </c>
      <c r="G128" s="52" t="s">
        <v>18</v>
      </c>
      <c r="H128" s="50"/>
    </row>
    <row r="129" spans="1:8" s="2" customFormat="1" ht="47.25" customHeight="1">
      <c r="A129" s="819"/>
      <c r="B129" s="781"/>
      <c r="C129" s="280" t="s">
        <v>192</v>
      </c>
      <c r="D129" s="424" t="s">
        <v>616</v>
      </c>
      <c r="E129" s="781"/>
      <c r="F129" s="276" t="s">
        <v>18</v>
      </c>
      <c r="G129" s="276" t="s">
        <v>18</v>
      </c>
      <c r="H129" s="47"/>
    </row>
    <row r="130" spans="1:8" s="2" customFormat="1" ht="67.5" customHeight="1">
      <c r="A130" s="819"/>
      <c r="B130" s="781"/>
      <c r="C130" s="280" t="s">
        <v>191</v>
      </c>
      <c r="D130" s="424" t="s">
        <v>617</v>
      </c>
      <c r="E130" s="781"/>
      <c r="F130" s="276" t="s">
        <v>18</v>
      </c>
      <c r="G130" s="276" t="s">
        <v>18</v>
      </c>
      <c r="H130" s="276" t="s">
        <v>18</v>
      </c>
    </row>
    <row r="131" spans="1:8" s="2" customFormat="1" ht="46.5" customHeight="1">
      <c r="A131" s="819"/>
      <c r="B131" s="781"/>
      <c r="C131" s="392" t="s">
        <v>194</v>
      </c>
      <c r="D131" s="424" t="s">
        <v>618</v>
      </c>
      <c r="E131" s="781"/>
      <c r="F131" s="391" t="s">
        <v>18</v>
      </c>
      <c r="G131" s="391" t="s">
        <v>18</v>
      </c>
      <c r="H131" s="391" t="s">
        <v>18</v>
      </c>
    </row>
    <row r="132" spans="1:8" s="2" customFormat="1" ht="50.25" customHeight="1">
      <c r="A132" s="829"/>
      <c r="B132" s="782"/>
      <c r="C132" s="21" t="s">
        <v>195</v>
      </c>
      <c r="D132" s="21" t="s">
        <v>619</v>
      </c>
      <c r="E132" s="782"/>
      <c r="F132" s="18" t="s">
        <v>18</v>
      </c>
      <c r="G132" s="18" t="s">
        <v>18</v>
      </c>
      <c r="H132" s="18" t="s">
        <v>18</v>
      </c>
    </row>
    <row r="133" spans="1:8" s="2" customFormat="1" ht="30" customHeight="1">
      <c r="A133" s="816">
        <v>11</v>
      </c>
      <c r="B133" s="780" t="s">
        <v>431</v>
      </c>
      <c r="C133" s="836" t="s">
        <v>815</v>
      </c>
      <c r="D133" s="837"/>
      <c r="E133" s="837"/>
      <c r="F133" s="837"/>
      <c r="G133" s="837"/>
      <c r="H133" s="838"/>
    </row>
    <row r="134" spans="1:8" s="2" customFormat="1" ht="30" customHeight="1">
      <c r="A134" s="819"/>
      <c r="B134" s="781"/>
      <c r="C134" s="852" t="s">
        <v>816</v>
      </c>
      <c r="D134" s="853"/>
      <c r="E134" s="853"/>
      <c r="F134" s="853"/>
      <c r="G134" s="853"/>
      <c r="H134" s="854"/>
    </row>
    <row r="135" spans="1:8" s="2" customFormat="1" ht="30" customHeight="1">
      <c r="A135" s="819"/>
      <c r="B135" s="781"/>
      <c r="C135" s="852" t="s">
        <v>817</v>
      </c>
      <c r="D135" s="853"/>
      <c r="E135" s="853"/>
      <c r="F135" s="853"/>
      <c r="G135" s="853"/>
      <c r="H135" s="854"/>
    </row>
    <row r="136" spans="1:8" s="2" customFormat="1" ht="30" customHeight="1">
      <c r="A136" s="819"/>
      <c r="B136" s="781"/>
      <c r="C136" s="852" t="s">
        <v>818</v>
      </c>
      <c r="D136" s="853"/>
      <c r="E136" s="853"/>
      <c r="F136" s="853"/>
      <c r="G136" s="853"/>
      <c r="H136" s="854"/>
    </row>
    <row r="137" spans="1:8" s="2" customFormat="1" ht="30" customHeight="1">
      <c r="A137" s="819"/>
      <c r="B137" s="781"/>
      <c r="C137" s="852" t="s">
        <v>819</v>
      </c>
      <c r="D137" s="853"/>
      <c r="E137" s="853"/>
      <c r="F137" s="853"/>
      <c r="G137" s="853"/>
      <c r="H137" s="854"/>
    </row>
    <row r="138" spans="1:8" s="2" customFormat="1" ht="30" customHeight="1">
      <c r="A138" s="819"/>
      <c r="B138" s="781"/>
      <c r="C138" s="852" t="s">
        <v>820</v>
      </c>
      <c r="D138" s="853"/>
      <c r="E138" s="853"/>
      <c r="F138" s="853"/>
      <c r="G138" s="853"/>
      <c r="H138" s="854"/>
    </row>
    <row r="139" spans="1:8" s="2" customFormat="1" ht="30" customHeight="1">
      <c r="A139" s="819"/>
      <c r="B139" s="781"/>
      <c r="C139" s="852" t="s">
        <v>821</v>
      </c>
      <c r="D139" s="853"/>
      <c r="E139" s="853"/>
      <c r="F139" s="853"/>
      <c r="G139" s="853"/>
      <c r="H139" s="854"/>
    </row>
    <row r="140" spans="1:8" s="2" customFormat="1" ht="30" customHeight="1">
      <c r="A140" s="819"/>
      <c r="B140" s="781"/>
      <c r="C140" s="864" t="s">
        <v>822</v>
      </c>
      <c r="D140" s="865"/>
      <c r="E140" s="865"/>
      <c r="F140" s="865"/>
      <c r="G140" s="865"/>
      <c r="H140" s="866"/>
    </row>
    <row r="141" spans="1:8" s="2" customFormat="1" ht="84" customHeight="1">
      <c r="A141" s="819"/>
      <c r="B141" s="781"/>
      <c r="C141" s="282" t="s">
        <v>196</v>
      </c>
      <c r="D141" s="425" t="s">
        <v>620</v>
      </c>
      <c r="E141" s="282" t="s">
        <v>626</v>
      </c>
      <c r="F141" s="58" t="s">
        <v>200</v>
      </c>
      <c r="G141" s="58" t="s">
        <v>200</v>
      </c>
      <c r="H141" s="58" t="s">
        <v>200</v>
      </c>
    </row>
    <row r="142" spans="1:8" s="2" customFormat="1" ht="105.75" customHeight="1">
      <c r="A142" s="819"/>
      <c r="B142" s="781"/>
      <c r="C142" s="257" t="s">
        <v>197</v>
      </c>
      <c r="D142" s="415" t="s">
        <v>621</v>
      </c>
      <c r="E142" s="257" t="s">
        <v>627</v>
      </c>
      <c r="F142" s="64" t="s">
        <v>200</v>
      </c>
      <c r="G142" s="64" t="s">
        <v>200</v>
      </c>
      <c r="H142" s="64" t="s">
        <v>200</v>
      </c>
    </row>
    <row r="143" spans="1:8" s="2" customFormat="1" ht="59.25" customHeight="1">
      <c r="A143" s="819"/>
      <c r="B143" s="781"/>
      <c r="C143" s="686" t="s">
        <v>198</v>
      </c>
      <c r="D143" s="686" t="s">
        <v>622</v>
      </c>
      <c r="E143" s="686" t="s">
        <v>628</v>
      </c>
      <c r="F143" s="699" t="s">
        <v>200</v>
      </c>
      <c r="G143" s="699" t="s">
        <v>200</v>
      </c>
      <c r="H143" s="699" t="s">
        <v>200</v>
      </c>
    </row>
    <row r="144" spans="1:8" s="2" customFormat="1" ht="58.5" customHeight="1">
      <c r="A144" s="1015"/>
      <c r="B144" s="878"/>
      <c r="C144" s="102" t="s">
        <v>317</v>
      </c>
      <c r="D144" s="691" t="s">
        <v>623</v>
      </c>
      <c r="E144" s="762" t="s">
        <v>629</v>
      </c>
      <c r="F144" s="684" t="s">
        <v>200</v>
      </c>
      <c r="G144" s="684" t="s">
        <v>200</v>
      </c>
      <c r="H144" s="684" t="s">
        <v>200</v>
      </c>
    </row>
    <row r="145" spans="1:8" s="2" customFormat="1" ht="116.25" customHeight="1">
      <c r="A145" s="819"/>
      <c r="B145" s="876"/>
      <c r="C145" s="102" t="s">
        <v>318</v>
      </c>
      <c r="D145" s="691" t="s">
        <v>624</v>
      </c>
      <c r="E145" s="762"/>
      <c r="F145" s="684" t="s">
        <v>200</v>
      </c>
      <c r="G145" s="684" t="s">
        <v>200</v>
      </c>
      <c r="H145" s="684" t="s">
        <v>200</v>
      </c>
    </row>
    <row r="146" spans="1:8" s="2" customFormat="1" ht="54.75" customHeight="1">
      <c r="A146" s="829"/>
      <c r="B146" s="879"/>
      <c r="C146" s="696" t="s">
        <v>199</v>
      </c>
      <c r="D146" s="21" t="s">
        <v>625</v>
      </c>
      <c r="E146" s="708"/>
      <c r="F146" s="18" t="s">
        <v>200</v>
      </c>
      <c r="G146" s="18" t="s">
        <v>200</v>
      </c>
      <c r="H146" s="18" t="s">
        <v>200</v>
      </c>
    </row>
    <row r="147" spans="1:8" s="2" customFormat="1" ht="35.1" customHeight="1">
      <c r="A147" s="832">
        <v>12</v>
      </c>
      <c r="B147" s="780" t="s">
        <v>98</v>
      </c>
      <c r="C147" s="874" t="s">
        <v>432</v>
      </c>
      <c r="D147" s="874"/>
      <c r="E147" s="874"/>
      <c r="F147" s="874"/>
      <c r="G147" s="874"/>
      <c r="H147" s="874"/>
    </row>
    <row r="148" spans="1:8" s="2" customFormat="1" ht="54" customHeight="1">
      <c r="A148" s="832"/>
      <c r="B148" s="880"/>
      <c r="C148" s="245" t="s">
        <v>99</v>
      </c>
      <c r="D148" s="409" t="s">
        <v>630</v>
      </c>
      <c r="E148" s="815" t="s">
        <v>100</v>
      </c>
      <c r="F148" s="251" t="s">
        <v>88</v>
      </c>
      <c r="G148" s="251" t="s">
        <v>88</v>
      </c>
      <c r="H148" s="49"/>
    </row>
    <row r="149" spans="1:8" s="2" customFormat="1" ht="54" customHeight="1">
      <c r="A149" s="832"/>
      <c r="B149" s="880"/>
      <c r="C149" s="245" t="s">
        <v>823</v>
      </c>
      <c r="D149" s="409" t="s">
        <v>631</v>
      </c>
      <c r="E149" s="815"/>
      <c r="F149" s="251" t="s">
        <v>88</v>
      </c>
      <c r="G149" s="251" t="s">
        <v>88</v>
      </c>
      <c r="H149" s="49"/>
    </row>
    <row r="150" spans="1:8" s="2" customFormat="1" ht="57" customHeight="1">
      <c r="A150" s="832"/>
      <c r="B150" s="880"/>
      <c r="C150" s="280" t="s">
        <v>824</v>
      </c>
      <c r="D150" s="409" t="s">
        <v>632</v>
      </c>
      <c r="E150" s="815"/>
      <c r="F150" s="276" t="s">
        <v>88</v>
      </c>
      <c r="G150" s="276" t="s">
        <v>88</v>
      </c>
      <c r="H150" s="47"/>
    </row>
    <row r="151" spans="1:8" s="2" customFormat="1" ht="51.75" customHeight="1">
      <c r="A151" s="832"/>
      <c r="B151" s="881"/>
      <c r="C151" s="21" t="s">
        <v>825</v>
      </c>
      <c r="D151" s="21" t="s">
        <v>633</v>
      </c>
      <c r="E151" s="815"/>
      <c r="F151" s="18" t="s">
        <v>88</v>
      </c>
      <c r="G151" s="18" t="s">
        <v>88</v>
      </c>
      <c r="H151" s="51"/>
    </row>
    <row r="152" spans="1:8" s="2" customFormat="1" ht="66.95" customHeight="1">
      <c r="A152" s="244">
        <v>13</v>
      </c>
      <c r="B152" s="426" t="s">
        <v>502</v>
      </c>
      <c r="C152" s="422" t="s">
        <v>827</v>
      </c>
      <c r="D152" s="422" t="s">
        <v>503</v>
      </c>
      <c r="E152" s="249" t="s">
        <v>714</v>
      </c>
      <c r="F152" s="6" t="s">
        <v>572</v>
      </c>
      <c r="G152" s="6" t="s">
        <v>572</v>
      </c>
      <c r="H152" s="184"/>
    </row>
    <row r="153" spans="1:8" s="2" customFormat="1" ht="66.75" customHeight="1">
      <c r="A153" s="244">
        <v>14</v>
      </c>
      <c r="B153" s="249" t="s">
        <v>38</v>
      </c>
      <c r="C153" s="274" t="s">
        <v>826</v>
      </c>
      <c r="D153" s="419" t="s">
        <v>673</v>
      </c>
      <c r="E153" s="274" t="s">
        <v>39</v>
      </c>
      <c r="F153" s="4" t="s">
        <v>88</v>
      </c>
      <c r="G153" s="4" t="s">
        <v>88</v>
      </c>
      <c r="H153" s="53"/>
    </row>
    <row r="154" spans="1:8" s="2" customFormat="1" ht="66.75" customHeight="1">
      <c r="A154" s="244">
        <v>15</v>
      </c>
      <c r="B154" s="249" t="s">
        <v>40</v>
      </c>
      <c r="C154" s="274" t="s">
        <v>262</v>
      </c>
      <c r="D154" s="419" t="s">
        <v>674</v>
      </c>
      <c r="E154" s="274"/>
      <c r="F154" s="4" t="s">
        <v>88</v>
      </c>
      <c r="G154" s="4" t="s">
        <v>88</v>
      </c>
      <c r="H154" s="53"/>
    </row>
    <row r="155" spans="1:8" s="2" customFormat="1" ht="82.5" customHeight="1">
      <c r="A155" s="244">
        <v>16</v>
      </c>
      <c r="B155" s="249" t="s">
        <v>41</v>
      </c>
      <c r="C155" s="91" t="s">
        <v>263</v>
      </c>
      <c r="D155" s="420" t="s">
        <v>675</v>
      </c>
      <c r="E155" s="275" t="s">
        <v>634</v>
      </c>
      <c r="F155" s="4" t="s">
        <v>88</v>
      </c>
      <c r="G155" s="4" t="s">
        <v>88</v>
      </c>
      <c r="H155" s="43"/>
    </row>
    <row r="156" spans="1:8" s="2" customFormat="1" ht="93.75" customHeight="1">
      <c r="A156" s="685">
        <v>17</v>
      </c>
      <c r="B156" s="249" t="s">
        <v>42</v>
      </c>
      <c r="C156" s="91" t="s">
        <v>828</v>
      </c>
      <c r="D156" s="693" t="s">
        <v>1193</v>
      </c>
      <c r="E156" s="275" t="s">
        <v>43</v>
      </c>
      <c r="F156" s="4" t="s">
        <v>88</v>
      </c>
      <c r="G156" s="4" t="s">
        <v>88</v>
      </c>
      <c r="H156" s="53"/>
    </row>
    <row r="157" spans="1:8" s="2" customFormat="1" ht="144" customHeight="1">
      <c r="A157" s="244">
        <v>18</v>
      </c>
      <c r="B157" s="274" t="s">
        <v>882</v>
      </c>
      <c r="C157" s="274" t="s">
        <v>264</v>
      </c>
      <c r="D157" s="419" t="s">
        <v>676</v>
      </c>
      <c r="E157" s="274" t="s">
        <v>297</v>
      </c>
      <c r="F157" s="4" t="s">
        <v>18</v>
      </c>
      <c r="G157" s="185" t="s">
        <v>18</v>
      </c>
      <c r="H157" s="4" t="s">
        <v>18</v>
      </c>
    </row>
    <row r="158" spans="1:8" s="2" customFormat="1" ht="39" customHeight="1">
      <c r="A158" s="819">
        <v>19</v>
      </c>
      <c r="B158" s="889" t="s">
        <v>1194</v>
      </c>
      <c r="C158" s="859" t="s">
        <v>899</v>
      </c>
      <c r="D158" s="859"/>
      <c r="E158" s="859"/>
      <c r="F158" s="859" t="s">
        <v>101</v>
      </c>
      <c r="G158" s="859" t="s">
        <v>9</v>
      </c>
      <c r="H158" s="859"/>
    </row>
    <row r="159" spans="1:8" s="2" customFormat="1" ht="81.75" customHeight="1">
      <c r="A159" s="819"/>
      <c r="B159" s="889"/>
      <c r="C159" s="274" t="s">
        <v>265</v>
      </c>
      <c r="D159" s="419" t="s">
        <v>677</v>
      </c>
      <c r="E159" s="252" t="s">
        <v>102</v>
      </c>
      <c r="F159" s="4" t="s">
        <v>18</v>
      </c>
      <c r="G159" s="4" t="s">
        <v>18</v>
      </c>
      <c r="H159" s="43"/>
    </row>
    <row r="160" spans="1:8" s="2" customFormat="1" ht="73.5" customHeight="1">
      <c r="A160" s="816">
        <v>20</v>
      </c>
      <c r="B160" s="780" t="s">
        <v>44</v>
      </c>
      <c r="C160" s="479" t="s">
        <v>266</v>
      </c>
      <c r="D160" s="780" t="s">
        <v>678</v>
      </c>
      <c r="E160" s="803" t="s">
        <v>267</v>
      </c>
      <c r="F160" s="481" t="s">
        <v>18</v>
      </c>
      <c r="G160" s="481" t="s">
        <v>18</v>
      </c>
      <c r="H160" s="43"/>
    </row>
    <row r="161" spans="1:8" s="2" customFormat="1" ht="73.5" customHeight="1">
      <c r="A161" s="868"/>
      <c r="B161" s="869"/>
      <c r="C161" s="21" t="s">
        <v>900</v>
      </c>
      <c r="D161" s="869"/>
      <c r="E161" s="870"/>
      <c r="F161" s="18" t="s">
        <v>18</v>
      </c>
      <c r="G161" s="18" t="s">
        <v>18</v>
      </c>
      <c r="H161" s="51"/>
    </row>
    <row r="162" spans="1:8" s="2" customFormat="1" ht="180" customHeight="1">
      <c r="A162" s="816">
        <v>21</v>
      </c>
      <c r="B162" s="780" t="s">
        <v>45</v>
      </c>
      <c r="C162" s="787" t="s">
        <v>829</v>
      </c>
      <c r="D162" s="788"/>
      <c r="E162" s="788"/>
      <c r="F162" s="788"/>
      <c r="G162" s="788"/>
      <c r="H162" s="789"/>
    </row>
    <row r="163" spans="1:8" s="2" customFormat="1" ht="90" customHeight="1">
      <c r="A163" s="829"/>
      <c r="B163" s="782"/>
      <c r="C163" s="278" t="s">
        <v>462</v>
      </c>
      <c r="D163" s="688" t="s">
        <v>1195</v>
      </c>
      <c r="E163" s="278" t="s">
        <v>103</v>
      </c>
      <c r="F163" s="6" t="s">
        <v>101</v>
      </c>
      <c r="G163" s="6" t="s">
        <v>101</v>
      </c>
      <c r="H163" s="184"/>
    </row>
    <row r="164" spans="1:8" s="2" customFormat="1" ht="35.1" customHeight="1">
      <c r="A164" s="816">
        <v>22</v>
      </c>
      <c r="B164" s="890" t="s">
        <v>104</v>
      </c>
      <c r="C164" s="993" t="s">
        <v>644</v>
      </c>
      <c r="D164" s="994"/>
      <c r="E164" s="994"/>
      <c r="F164" s="994"/>
      <c r="G164" s="994"/>
      <c r="H164" s="995"/>
    </row>
    <row r="165" spans="1:8" s="2" customFormat="1" ht="35.1" customHeight="1">
      <c r="A165" s="819"/>
      <c r="B165" s="882"/>
      <c r="C165" s="871" t="s">
        <v>433</v>
      </c>
      <c r="D165" s="872"/>
      <c r="E165" s="872"/>
      <c r="F165" s="872"/>
      <c r="G165" s="872"/>
      <c r="H165" s="873"/>
    </row>
    <row r="166" spans="1:8" s="2" customFormat="1" ht="35.1" customHeight="1">
      <c r="A166" s="819"/>
      <c r="B166" s="882"/>
      <c r="C166" s="871" t="s">
        <v>434</v>
      </c>
      <c r="D166" s="872"/>
      <c r="E166" s="872"/>
      <c r="F166" s="872"/>
      <c r="G166" s="872"/>
      <c r="H166" s="873"/>
    </row>
    <row r="167" spans="1:8" s="2" customFormat="1" ht="35.1" customHeight="1">
      <c r="A167" s="819"/>
      <c r="B167" s="882"/>
      <c r="C167" s="871" t="s">
        <v>435</v>
      </c>
      <c r="D167" s="872"/>
      <c r="E167" s="872"/>
      <c r="F167" s="872"/>
      <c r="G167" s="872"/>
      <c r="H167" s="873"/>
    </row>
    <row r="168" spans="1:8" s="2" customFormat="1" ht="35.1" customHeight="1">
      <c r="A168" s="819"/>
      <c r="B168" s="882"/>
      <c r="C168" s="990" t="s">
        <v>436</v>
      </c>
      <c r="D168" s="991"/>
      <c r="E168" s="991"/>
      <c r="F168" s="991" t="s">
        <v>9</v>
      </c>
      <c r="G168" s="991" t="s">
        <v>9</v>
      </c>
      <c r="H168" s="992"/>
    </row>
    <row r="169" spans="1:8" s="2" customFormat="1" ht="74.25" customHeight="1">
      <c r="A169" s="819"/>
      <c r="B169" s="882"/>
      <c r="C169" s="390" t="s">
        <v>645</v>
      </c>
      <c r="D169" s="419" t="s">
        <v>558</v>
      </c>
      <c r="E169" s="780" t="s">
        <v>439</v>
      </c>
      <c r="F169" s="251" t="s">
        <v>18</v>
      </c>
      <c r="G169" s="251" t="s">
        <v>18</v>
      </c>
      <c r="H169" s="50"/>
    </row>
    <row r="170" spans="1:8" s="2" customFormat="1" ht="86.25" customHeight="1">
      <c r="A170" s="226"/>
      <c r="B170" s="225"/>
      <c r="C170" s="385" t="s">
        <v>268</v>
      </c>
      <c r="D170" s="16" t="s">
        <v>559</v>
      </c>
      <c r="E170" s="888"/>
      <c r="F170" s="251" t="s">
        <v>18</v>
      </c>
      <c r="G170" s="251" t="s">
        <v>18</v>
      </c>
      <c r="H170" s="47"/>
    </row>
    <row r="171" spans="1:8" s="2" customFormat="1" ht="75.75" customHeight="1">
      <c r="A171" s="226"/>
      <c r="B171" s="225"/>
      <c r="C171" s="272" t="s">
        <v>830</v>
      </c>
      <c r="D171" s="468" t="s">
        <v>560</v>
      </c>
      <c r="E171" s="272" t="s">
        <v>440</v>
      </c>
      <c r="F171" s="6" t="s">
        <v>18</v>
      </c>
      <c r="G171" s="6" t="s">
        <v>18</v>
      </c>
      <c r="H171" s="6" t="s">
        <v>18</v>
      </c>
    </row>
    <row r="172" spans="1:8" s="2" customFormat="1" ht="35.25" customHeight="1">
      <c r="A172" s="819"/>
      <c r="B172" s="882"/>
      <c r="C172" s="262" t="s">
        <v>646</v>
      </c>
      <c r="D172" s="780" t="s">
        <v>561</v>
      </c>
      <c r="E172" s="996" t="s">
        <v>438</v>
      </c>
      <c r="F172" s="52" t="s">
        <v>18</v>
      </c>
      <c r="G172" s="52" t="s">
        <v>18</v>
      </c>
      <c r="H172" s="50"/>
    </row>
    <row r="173" spans="1:8" s="2" customFormat="1" ht="108.75" customHeight="1">
      <c r="A173" s="819"/>
      <c r="B173" s="882"/>
      <c r="C173" s="424" t="s">
        <v>831</v>
      </c>
      <c r="D173" s="888"/>
      <c r="E173" s="762"/>
      <c r="F173" s="276" t="s">
        <v>301</v>
      </c>
      <c r="G173" s="276" t="s">
        <v>301</v>
      </c>
      <c r="H173" s="47"/>
    </row>
    <row r="174" spans="1:8" s="2" customFormat="1" ht="97.5" customHeight="1">
      <c r="A174" s="819"/>
      <c r="B174" s="882"/>
      <c r="C174" s="277" t="s">
        <v>832</v>
      </c>
      <c r="D174" s="421" t="s">
        <v>562</v>
      </c>
      <c r="E174" s="781" t="s">
        <v>437</v>
      </c>
      <c r="F174" s="883" t="s">
        <v>301</v>
      </c>
      <c r="G174" s="883" t="s">
        <v>301</v>
      </c>
      <c r="H174" s="883"/>
    </row>
    <row r="175" spans="1:8" s="2" customFormat="1" ht="305.25" customHeight="1">
      <c r="A175" s="819"/>
      <c r="B175" s="882"/>
      <c r="C175" s="228" t="s">
        <v>319</v>
      </c>
      <c r="D175" s="296" t="s">
        <v>1196</v>
      </c>
      <c r="E175" s="888"/>
      <c r="F175" s="884"/>
      <c r="G175" s="884"/>
      <c r="H175" s="884"/>
    </row>
    <row r="176" spans="1:8" s="55" customFormat="1" ht="34.5" customHeight="1">
      <c r="A176" s="861">
        <v>23</v>
      </c>
      <c r="B176" s="780" t="s">
        <v>302</v>
      </c>
      <c r="C176" s="836" t="s">
        <v>833</v>
      </c>
      <c r="D176" s="837"/>
      <c r="E176" s="837"/>
      <c r="F176" s="837"/>
      <c r="G176" s="837"/>
      <c r="H176" s="838"/>
    </row>
    <row r="177" spans="1:8" s="55" customFormat="1" ht="34.5" customHeight="1">
      <c r="A177" s="862"/>
      <c r="B177" s="885"/>
      <c r="C177" s="852" t="s">
        <v>834</v>
      </c>
      <c r="D177" s="853"/>
      <c r="E177" s="853"/>
      <c r="F177" s="853"/>
      <c r="G177" s="853"/>
      <c r="H177" s="854"/>
    </row>
    <row r="178" spans="1:8" s="55" customFormat="1" ht="34.5" customHeight="1">
      <c r="A178" s="862"/>
      <c r="B178" s="885"/>
      <c r="C178" s="864" t="s">
        <v>835</v>
      </c>
      <c r="D178" s="865"/>
      <c r="E178" s="865"/>
      <c r="F178" s="865"/>
      <c r="G178" s="865"/>
      <c r="H178" s="866"/>
    </row>
    <row r="179" spans="1:8" s="55" customFormat="1" ht="106.5" customHeight="1">
      <c r="A179" s="862"/>
      <c r="B179" s="885"/>
      <c r="C179" s="400" t="s">
        <v>836</v>
      </c>
      <c r="D179" s="417" t="s">
        <v>565</v>
      </c>
      <c r="E179" s="875" t="s">
        <v>303</v>
      </c>
      <c r="F179" s="891" t="s">
        <v>9</v>
      </c>
      <c r="G179" s="891" t="s">
        <v>304</v>
      </c>
      <c r="H179" s="997"/>
    </row>
    <row r="180" spans="1:8" s="55" customFormat="1" ht="46.5" customHeight="1">
      <c r="A180" s="862"/>
      <c r="B180" s="885"/>
      <c r="C180" s="48" t="s">
        <v>327</v>
      </c>
      <c r="D180" s="887" t="s">
        <v>1197</v>
      </c>
      <c r="E180" s="876"/>
      <c r="F180" s="883"/>
      <c r="G180" s="883"/>
      <c r="H180" s="775"/>
    </row>
    <row r="181" spans="1:8" s="55" customFormat="1" ht="187.5" customHeight="1">
      <c r="A181" s="862"/>
      <c r="B181" s="885"/>
      <c r="C181" s="229" t="s">
        <v>320</v>
      </c>
      <c r="D181" s="888"/>
      <c r="E181" s="877"/>
      <c r="F181" s="884"/>
      <c r="G181" s="884"/>
      <c r="H181" s="776"/>
    </row>
    <row r="182" spans="1:8" s="55" customFormat="1" ht="80.25" customHeight="1">
      <c r="A182" s="862"/>
      <c r="B182" s="885"/>
      <c r="C182" s="245" t="s">
        <v>837</v>
      </c>
      <c r="D182" s="409" t="s">
        <v>564</v>
      </c>
      <c r="E182" s="876" t="s">
        <v>441</v>
      </c>
      <c r="F182" s="883" t="s">
        <v>9</v>
      </c>
      <c r="G182" s="883" t="s">
        <v>305</v>
      </c>
      <c r="H182" s="775"/>
    </row>
    <row r="183" spans="1:8" s="55" customFormat="1" ht="307.5" customHeight="1">
      <c r="A183" s="862"/>
      <c r="B183" s="885"/>
      <c r="C183" s="48" t="s">
        <v>321</v>
      </c>
      <c r="D183" s="48" t="s">
        <v>1198</v>
      </c>
      <c r="E183" s="877"/>
      <c r="F183" s="884"/>
      <c r="G183" s="884"/>
      <c r="H183" s="776"/>
    </row>
    <row r="184" spans="1:8" s="55" customFormat="1" ht="78" customHeight="1">
      <c r="A184" s="863"/>
      <c r="B184" s="886"/>
      <c r="C184" s="21" t="s">
        <v>838</v>
      </c>
      <c r="D184" s="21" t="s">
        <v>563</v>
      </c>
      <c r="E184" s="309" t="s">
        <v>306</v>
      </c>
      <c r="F184" s="18" t="s">
        <v>9</v>
      </c>
      <c r="G184" s="201" t="s">
        <v>9</v>
      </c>
      <c r="H184" s="310"/>
    </row>
    <row r="185" spans="1:8" s="55" customFormat="1" ht="42" customHeight="1">
      <c r="A185" s="861">
        <v>24</v>
      </c>
      <c r="B185" s="780" t="s">
        <v>489</v>
      </c>
      <c r="C185" s="279" t="s">
        <v>488</v>
      </c>
      <c r="D185" s="421" t="s">
        <v>839</v>
      </c>
      <c r="E185" s="875" t="s">
        <v>840</v>
      </c>
      <c r="F185" s="52" t="s">
        <v>9</v>
      </c>
      <c r="G185" s="311" t="s">
        <v>9</v>
      </c>
      <c r="H185" s="312"/>
    </row>
    <row r="186" spans="1:8" s="55" customFormat="1" ht="42" customHeight="1">
      <c r="A186" s="862"/>
      <c r="B186" s="781"/>
      <c r="C186" s="313" t="s">
        <v>490</v>
      </c>
      <c r="D186" s="315" t="s">
        <v>495</v>
      </c>
      <c r="E186" s="876"/>
      <c r="F186" s="250" t="s">
        <v>9</v>
      </c>
      <c r="G186" s="314" t="s">
        <v>9</v>
      </c>
      <c r="H186" s="301"/>
    </row>
    <row r="187" spans="1:8" s="55" customFormat="1" ht="66" customHeight="1">
      <c r="A187" s="862"/>
      <c r="B187" s="781"/>
      <c r="C187" s="313" t="s">
        <v>679</v>
      </c>
      <c r="D187" s="421"/>
      <c r="E187" s="876"/>
      <c r="F187" s="250"/>
      <c r="G187" s="314"/>
      <c r="H187" s="301"/>
    </row>
    <row r="188" spans="1:8" s="55" customFormat="1" ht="48.6" customHeight="1">
      <c r="A188" s="862"/>
      <c r="B188" s="781"/>
      <c r="C188" s="315" t="s">
        <v>491</v>
      </c>
      <c r="D188" s="315" t="s">
        <v>496</v>
      </c>
      <c r="E188" s="876"/>
      <c r="F188" s="276" t="s">
        <v>9</v>
      </c>
      <c r="G188" s="316" t="s">
        <v>9</v>
      </c>
      <c r="H188" s="317"/>
    </row>
    <row r="189" spans="1:8" s="55" customFormat="1" ht="108" customHeight="1">
      <c r="A189" s="862"/>
      <c r="B189" s="781"/>
      <c r="C189" s="313" t="s">
        <v>492</v>
      </c>
      <c r="D189" s="315" t="s">
        <v>497</v>
      </c>
      <c r="E189" s="876"/>
      <c r="F189" s="276" t="s">
        <v>9</v>
      </c>
      <c r="G189" s="316" t="s">
        <v>9</v>
      </c>
      <c r="H189" s="317"/>
    </row>
    <row r="190" spans="1:8" s="55" customFormat="1" ht="60" customHeight="1">
      <c r="A190" s="862"/>
      <c r="B190" s="781"/>
      <c r="C190" s="313" t="s">
        <v>493</v>
      </c>
      <c r="D190" s="315" t="s">
        <v>498</v>
      </c>
      <c r="E190" s="876"/>
      <c r="F190" s="276" t="s">
        <v>9</v>
      </c>
      <c r="G190" s="316" t="s">
        <v>9</v>
      </c>
      <c r="H190" s="317"/>
    </row>
    <row r="191" spans="1:8" s="2" customFormat="1" ht="60" customHeight="1">
      <c r="A191" s="862"/>
      <c r="B191" s="781"/>
      <c r="C191" s="315" t="s">
        <v>494</v>
      </c>
      <c r="D191" s="315" t="s">
        <v>499</v>
      </c>
      <c r="E191" s="876"/>
      <c r="F191" s="276" t="s">
        <v>201</v>
      </c>
      <c r="G191" s="276" t="s">
        <v>201</v>
      </c>
      <c r="H191" s="276"/>
    </row>
    <row r="192" spans="1:8" s="2" customFormat="1" ht="42" customHeight="1">
      <c r="A192" s="863"/>
      <c r="B192" s="782"/>
      <c r="C192" s="21" t="s">
        <v>110</v>
      </c>
      <c r="D192" s="21" t="s">
        <v>841</v>
      </c>
      <c r="E192" s="879"/>
      <c r="F192" s="18" t="s">
        <v>201</v>
      </c>
      <c r="G192" s="18" t="s">
        <v>201</v>
      </c>
      <c r="H192" s="18"/>
    </row>
    <row r="193" spans="1:8" s="2" customFormat="1" ht="26.25" customHeight="1">
      <c r="A193" s="816">
        <v>25</v>
      </c>
      <c r="B193" s="867" t="s">
        <v>105</v>
      </c>
      <c r="C193" s="959" t="s">
        <v>842</v>
      </c>
      <c r="D193" s="960" t="s">
        <v>106</v>
      </c>
      <c r="E193" s="960" t="s">
        <v>106</v>
      </c>
      <c r="F193" s="960" t="s">
        <v>106</v>
      </c>
      <c r="G193" s="960" t="s">
        <v>106</v>
      </c>
      <c r="H193" s="961" t="s">
        <v>106</v>
      </c>
    </row>
    <row r="194" spans="1:8" s="2" customFormat="1" ht="26.25" customHeight="1">
      <c r="A194" s="819"/>
      <c r="B194" s="867"/>
      <c r="C194" s="852" t="s">
        <v>843</v>
      </c>
      <c r="D194" s="853" t="s">
        <v>107</v>
      </c>
      <c r="E194" s="853" t="s">
        <v>107</v>
      </c>
      <c r="F194" s="853" t="s">
        <v>107</v>
      </c>
      <c r="G194" s="853" t="s">
        <v>107</v>
      </c>
      <c r="H194" s="854" t="s">
        <v>107</v>
      </c>
    </row>
    <row r="195" spans="1:8" s="2" customFormat="1" ht="26.25" customHeight="1">
      <c r="A195" s="819"/>
      <c r="B195" s="867"/>
      <c r="C195" s="852" t="s">
        <v>844</v>
      </c>
      <c r="D195" s="853" t="s">
        <v>108</v>
      </c>
      <c r="E195" s="853" t="s">
        <v>108</v>
      </c>
      <c r="F195" s="853" t="s">
        <v>108</v>
      </c>
      <c r="G195" s="853" t="s">
        <v>108</v>
      </c>
      <c r="H195" s="854" t="s">
        <v>108</v>
      </c>
    </row>
    <row r="196" spans="1:8" s="2" customFormat="1" ht="26.25" customHeight="1">
      <c r="A196" s="819"/>
      <c r="B196" s="867"/>
      <c r="C196" s="777" t="s">
        <v>845</v>
      </c>
      <c r="D196" s="778" t="s">
        <v>109</v>
      </c>
      <c r="E196" s="778" t="s">
        <v>109</v>
      </c>
      <c r="F196" s="778" t="s">
        <v>109</v>
      </c>
      <c r="G196" s="778" t="s">
        <v>109</v>
      </c>
      <c r="H196" s="779" t="s">
        <v>109</v>
      </c>
    </row>
    <row r="197" spans="1:8" s="2" customFormat="1" ht="72" customHeight="1">
      <c r="A197" s="819"/>
      <c r="B197" s="867"/>
      <c r="C197" s="282" t="s">
        <v>269</v>
      </c>
      <c r="D197" s="423" t="s">
        <v>680</v>
      </c>
      <c r="E197" s="780" t="s">
        <v>442</v>
      </c>
      <c r="F197" s="52" t="s">
        <v>18</v>
      </c>
      <c r="G197" s="52" t="s">
        <v>18</v>
      </c>
      <c r="H197" s="52"/>
    </row>
    <row r="198" spans="1:8" s="2" customFormat="1" ht="59.25" customHeight="1">
      <c r="A198" s="819"/>
      <c r="B198" s="867"/>
      <c r="C198" s="268" t="s">
        <v>312</v>
      </c>
      <c r="D198" s="48" t="s">
        <v>681</v>
      </c>
      <c r="E198" s="781"/>
      <c r="F198" s="195" t="s">
        <v>9</v>
      </c>
      <c r="G198" s="142" t="s">
        <v>9</v>
      </c>
      <c r="H198" s="183"/>
    </row>
    <row r="199" spans="1:8" s="2" customFormat="1" ht="36" customHeight="1">
      <c r="A199" s="819"/>
      <c r="B199" s="867"/>
      <c r="C199" s="280" t="s">
        <v>202</v>
      </c>
      <c r="D199" s="48" t="s">
        <v>466</v>
      </c>
      <c r="E199" s="888"/>
      <c r="F199" s="195" t="s">
        <v>18</v>
      </c>
      <c r="G199" s="195" t="s">
        <v>18</v>
      </c>
      <c r="H199" s="195"/>
    </row>
    <row r="200" spans="1:8" s="2" customFormat="1" ht="35.1" customHeight="1">
      <c r="A200" s="816">
        <v>26</v>
      </c>
      <c r="B200" s="780" t="s">
        <v>46</v>
      </c>
      <c r="C200" s="959" t="s">
        <v>111</v>
      </c>
      <c r="D200" s="960" t="s">
        <v>111</v>
      </c>
      <c r="E200" s="960" t="s">
        <v>111</v>
      </c>
      <c r="F200" s="960" t="s">
        <v>111</v>
      </c>
      <c r="G200" s="960" t="s">
        <v>111</v>
      </c>
      <c r="H200" s="961" t="s">
        <v>111</v>
      </c>
    </row>
    <row r="201" spans="1:8" s="2" customFormat="1" ht="35.1" customHeight="1">
      <c r="A201" s="819"/>
      <c r="B201" s="781"/>
      <c r="C201" s="852" t="s">
        <v>443</v>
      </c>
      <c r="D201" s="853" t="s">
        <v>112</v>
      </c>
      <c r="E201" s="853" t="s">
        <v>112</v>
      </c>
      <c r="F201" s="853" t="s">
        <v>112</v>
      </c>
      <c r="G201" s="853" t="s">
        <v>112</v>
      </c>
      <c r="H201" s="854" t="s">
        <v>112</v>
      </c>
    </row>
    <row r="202" spans="1:8" s="2" customFormat="1" ht="35.1" customHeight="1">
      <c r="A202" s="819"/>
      <c r="B202" s="781"/>
      <c r="C202" s="852" t="s">
        <v>444</v>
      </c>
      <c r="D202" s="853" t="s">
        <v>113</v>
      </c>
      <c r="E202" s="853" t="s">
        <v>113</v>
      </c>
      <c r="F202" s="853" t="s">
        <v>113</v>
      </c>
      <c r="G202" s="853" t="s">
        <v>113</v>
      </c>
      <c r="H202" s="854" t="s">
        <v>113</v>
      </c>
    </row>
    <row r="203" spans="1:8" s="2" customFormat="1" ht="50.25" customHeight="1">
      <c r="A203" s="819"/>
      <c r="B203" s="781"/>
      <c r="C203" s="279" t="s">
        <v>114</v>
      </c>
      <c r="D203" s="423" t="s">
        <v>846</v>
      </c>
      <c r="E203" s="407" t="s">
        <v>848</v>
      </c>
      <c r="F203" s="58" t="s">
        <v>9</v>
      </c>
      <c r="G203" s="58" t="s">
        <v>9</v>
      </c>
      <c r="H203" s="279"/>
    </row>
    <row r="204" spans="1:8" s="321" customFormat="1" ht="68.25" customHeight="1">
      <c r="A204" s="819"/>
      <c r="B204" s="781"/>
      <c r="C204" s="256" t="s">
        <v>849</v>
      </c>
      <c r="D204" s="414" t="s">
        <v>847</v>
      </c>
      <c r="E204" s="277"/>
      <c r="F204" s="251" t="s">
        <v>18</v>
      </c>
      <c r="G204" s="319" t="s">
        <v>18</v>
      </c>
      <c r="H204" s="320"/>
    </row>
    <row r="205" spans="1:8" s="55" customFormat="1" ht="94.5" customHeight="1">
      <c r="A205" s="819"/>
      <c r="B205" s="781"/>
      <c r="C205" s="228" t="s">
        <v>850</v>
      </c>
      <c r="D205" s="469" t="s">
        <v>635</v>
      </c>
      <c r="E205" s="280" t="s">
        <v>445</v>
      </c>
      <c r="F205" s="129" t="s">
        <v>88</v>
      </c>
      <c r="G205" s="140" t="s">
        <v>88</v>
      </c>
      <c r="H205" s="297"/>
    </row>
    <row r="206" spans="1:8" s="55" customFormat="1" ht="63" customHeight="1">
      <c r="A206" s="819"/>
      <c r="B206" s="781"/>
      <c r="C206" s="230" t="s">
        <v>851</v>
      </c>
      <c r="D206" s="470" t="s">
        <v>636</v>
      </c>
      <c r="E206" s="781" t="s">
        <v>464</v>
      </c>
      <c r="F206" s="965" t="s">
        <v>88</v>
      </c>
      <c r="G206" s="965" t="s">
        <v>313</v>
      </c>
      <c r="H206" s="898"/>
    </row>
    <row r="207" spans="1:8" s="55" customFormat="1" ht="171.75" customHeight="1">
      <c r="A207" s="819"/>
      <c r="B207" s="781"/>
      <c r="C207" s="228" t="s">
        <v>446</v>
      </c>
      <c r="D207" s="469" t="s">
        <v>322</v>
      </c>
      <c r="E207" s="888"/>
      <c r="F207" s="966"/>
      <c r="G207" s="966"/>
      <c r="H207" s="972"/>
    </row>
    <row r="208" spans="1:8" s="55" customFormat="1" ht="60.75" customHeight="1">
      <c r="A208" s="819"/>
      <c r="B208" s="781"/>
      <c r="C208" s="402" t="s">
        <v>852</v>
      </c>
      <c r="D208" s="141" t="s">
        <v>1221</v>
      </c>
      <c r="E208" s="887" t="s">
        <v>447</v>
      </c>
      <c r="F208" s="132" t="s">
        <v>88</v>
      </c>
      <c r="G208" s="403" t="s">
        <v>313</v>
      </c>
      <c r="H208" s="298"/>
    </row>
    <row r="209" spans="1:9" s="55" customFormat="1" ht="249" customHeight="1">
      <c r="A209" s="819"/>
      <c r="B209" s="781"/>
      <c r="C209" s="230" t="s">
        <v>463</v>
      </c>
      <c r="D209" s="470" t="s">
        <v>1199</v>
      </c>
      <c r="E209" s="781"/>
      <c r="F209" s="389" t="s">
        <v>88</v>
      </c>
      <c r="G209" s="186" t="s">
        <v>323</v>
      </c>
      <c r="H209" s="396"/>
    </row>
    <row r="210" spans="1:9" s="321" customFormat="1" ht="73.5" customHeight="1">
      <c r="A210" s="819"/>
      <c r="B210" s="781"/>
      <c r="C210" s="429" t="s">
        <v>898</v>
      </c>
      <c r="D210" s="134"/>
      <c r="E210" s="887" t="s">
        <v>1200</v>
      </c>
      <c r="F210" s="276" t="s">
        <v>88</v>
      </c>
      <c r="G210" s="276" t="s">
        <v>313</v>
      </c>
      <c r="H210" s="276" t="s">
        <v>88</v>
      </c>
    </row>
    <row r="211" spans="1:9" s="321" customFormat="1" ht="56.25" customHeight="1">
      <c r="A211" s="819"/>
      <c r="B211" s="781"/>
      <c r="C211" s="48" t="s">
        <v>314</v>
      </c>
      <c r="D211" s="48" t="s">
        <v>465</v>
      </c>
      <c r="E211" s="781"/>
      <c r="F211" s="195" t="s">
        <v>9</v>
      </c>
      <c r="G211" s="698" t="s">
        <v>9</v>
      </c>
      <c r="H211" s="195"/>
    </row>
    <row r="212" spans="1:9" s="321" customFormat="1" ht="52.5" customHeight="1">
      <c r="A212" s="819"/>
      <c r="B212" s="781"/>
      <c r="C212" s="687" t="s">
        <v>647</v>
      </c>
      <c r="D212" s="687" t="s">
        <v>1201</v>
      </c>
      <c r="E212" s="970"/>
      <c r="F212" s="684" t="s">
        <v>18</v>
      </c>
      <c r="G212" s="316" t="s">
        <v>18</v>
      </c>
      <c r="H212" s="297"/>
    </row>
    <row r="213" spans="1:9" s="2" customFormat="1" ht="39" customHeight="1">
      <c r="A213" s="829"/>
      <c r="B213" s="782"/>
      <c r="C213" s="21" t="s">
        <v>648</v>
      </c>
      <c r="D213" s="21" t="s">
        <v>1202</v>
      </c>
      <c r="E213" s="971"/>
      <c r="F213" s="18" t="s">
        <v>18</v>
      </c>
      <c r="G213" s="19" t="s">
        <v>18</v>
      </c>
      <c r="H213" s="51"/>
    </row>
    <row r="214" spans="1:9" s="321" customFormat="1" ht="60" customHeight="1">
      <c r="A214" s="861">
        <v>27</v>
      </c>
      <c r="B214" s="967" t="s">
        <v>307</v>
      </c>
      <c r="C214" s="135" t="s">
        <v>308</v>
      </c>
      <c r="D214" s="135" t="s">
        <v>682</v>
      </c>
      <c r="E214" s="136"/>
      <c r="F214" s="1058" t="s">
        <v>18</v>
      </c>
      <c r="G214" s="1058" t="s">
        <v>18</v>
      </c>
      <c r="H214" s="475"/>
    </row>
    <row r="215" spans="1:9" s="55" customFormat="1" ht="61.5" customHeight="1">
      <c r="A215" s="862"/>
      <c r="B215" s="968"/>
      <c r="C215" s="227" t="s">
        <v>309</v>
      </c>
      <c r="D215" s="227" t="s">
        <v>683</v>
      </c>
      <c r="E215" s="405"/>
      <c r="F215" s="1059"/>
      <c r="G215" s="1059"/>
      <c r="H215" s="478"/>
    </row>
    <row r="216" spans="1:9" s="55" customFormat="1" ht="61.5" customHeight="1">
      <c r="A216" s="863"/>
      <c r="B216" s="969"/>
      <c r="C216" s="322" t="s">
        <v>853</v>
      </c>
      <c r="D216" s="322" t="s">
        <v>557</v>
      </c>
      <c r="E216" s="334"/>
      <c r="F216" s="18" t="s">
        <v>18</v>
      </c>
      <c r="G216" s="19" t="s">
        <v>18</v>
      </c>
      <c r="H216" s="404"/>
    </row>
    <row r="217" spans="1:9" s="2" customFormat="1" ht="35.1" customHeight="1">
      <c r="A217" s="830">
        <v>28</v>
      </c>
      <c r="B217" s="962" t="s">
        <v>115</v>
      </c>
      <c r="C217" s="964" t="s">
        <v>854</v>
      </c>
      <c r="D217" s="964"/>
      <c r="E217" s="964"/>
      <c r="F217" s="964"/>
      <c r="G217" s="964"/>
      <c r="H217" s="964"/>
      <c r="I217" s="59"/>
    </row>
    <row r="218" spans="1:9" s="2" customFormat="1" ht="35.1" customHeight="1">
      <c r="A218" s="821"/>
      <c r="B218" s="963"/>
      <c r="C218" s="859" t="s">
        <v>855</v>
      </c>
      <c r="D218" s="859"/>
      <c r="E218" s="859"/>
      <c r="F218" s="859"/>
      <c r="G218" s="859"/>
      <c r="H218" s="859"/>
    </row>
    <row r="219" spans="1:9" s="61" customFormat="1" ht="60.75" customHeight="1">
      <c r="A219" s="821"/>
      <c r="B219" s="963"/>
      <c r="C219" s="262" t="s">
        <v>270</v>
      </c>
      <c r="D219" s="417" t="s">
        <v>684</v>
      </c>
      <c r="E219" s="804" t="s">
        <v>448</v>
      </c>
      <c r="F219" s="60" t="s">
        <v>18</v>
      </c>
      <c r="G219" s="60" t="s">
        <v>18</v>
      </c>
      <c r="H219" s="170"/>
    </row>
    <row r="220" spans="1:9" s="61" customFormat="1" ht="57.75" customHeight="1">
      <c r="A220" s="821"/>
      <c r="B220" s="963"/>
      <c r="C220" s="280" t="s">
        <v>271</v>
      </c>
      <c r="D220" s="424" t="s">
        <v>685</v>
      </c>
      <c r="E220" s="804"/>
      <c r="F220" s="62" t="s">
        <v>18</v>
      </c>
      <c r="G220" s="62" t="s">
        <v>18</v>
      </c>
      <c r="H220" s="171"/>
    </row>
    <row r="221" spans="1:9" s="61" customFormat="1" ht="63.75" customHeight="1">
      <c r="A221" s="822"/>
      <c r="B221" s="786"/>
      <c r="C221" s="242" t="s">
        <v>47</v>
      </c>
      <c r="D221" s="422" t="s">
        <v>686</v>
      </c>
      <c r="E221" s="973"/>
      <c r="F221" s="63" t="s">
        <v>18</v>
      </c>
      <c r="G221" s="63" t="s">
        <v>116</v>
      </c>
      <c r="H221" s="172"/>
    </row>
    <row r="222" spans="1:9" s="2" customFormat="1" ht="35.1" customHeight="1">
      <c r="A222" s="816">
        <v>29</v>
      </c>
      <c r="B222" s="780" t="s">
        <v>48</v>
      </c>
      <c r="C222" s="787" t="s">
        <v>117</v>
      </c>
      <c r="D222" s="788"/>
      <c r="E222" s="788"/>
      <c r="F222" s="788"/>
      <c r="G222" s="788"/>
      <c r="H222" s="789"/>
    </row>
    <row r="223" spans="1:9" s="2" customFormat="1" ht="53.25" customHeight="1">
      <c r="A223" s="822"/>
      <c r="B223" s="786"/>
      <c r="C223" s="249" t="s">
        <v>49</v>
      </c>
      <c r="D223" s="408" t="s">
        <v>687</v>
      </c>
      <c r="E223" s="173" t="s">
        <v>118</v>
      </c>
      <c r="F223" s="4" t="s">
        <v>116</v>
      </c>
      <c r="G223" s="4" t="s">
        <v>119</v>
      </c>
      <c r="H223" s="53"/>
    </row>
    <row r="224" spans="1:9" s="2" customFormat="1" ht="70.5" customHeight="1">
      <c r="A224" s="244">
        <v>30</v>
      </c>
      <c r="B224" s="249" t="s">
        <v>50</v>
      </c>
      <c r="C224" s="274" t="s">
        <v>272</v>
      </c>
      <c r="D224" s="104" t="s">
        <v>688</v>
      </c>
      <c r="E224" s="104"/>
      <c r="F224" s="4" t="s">
        <v>18</v>
      </c>
      <c r="G224" s="4" t="s">
        <v>18</v>
      </c>
      <c r="H224" s="53"/>
    </row>
    <row r="225" spans="1:8" s="2" customFormat="1" ht="35.1" customHeight="1">
      <c r="A225" s="830">
        <v>31</v>
      </c>
      <c r="B225" s="875" t="s">
        <v>51</v>
      </c>
      <c r="C225" s="900" t="s">
        <v>856</v>
      </c>
      <c r="D225" s="900"/>
      <c r="E225" s="900"/>
      <c r="F225" s="900"/>
      <c r="G225" s="900"/>
      <c r="H225" s="900"/>
    </row>
    <row r="226" spans="1:8" s="2" customFormat="1" ht="35.1" customHeight="1">
      <c r="A226" s="831"/>
      <c r="B226" s="876"/>
      <c r="C226" s="860" t="s">
        <v>857</v>
      </c>
      <c r="D226" s="860"/>
      <c r="E226" s="860"/>
      <c r="F226" s="860" t="s">
        <v>116</v>
      </c>
      <c r="G226" s="860" t="s">
        <v>116</v>
      </c>
      <c r="H226" s="860"/>
    </row>
    <row r="227" spans="1:8" s="2" customFormat="1" ht="35.1" customHeight="1">
      <c r="A227" s="831"/>
      <c r="B227" s="876"/>
      <c r="C227" s="790" t="s">
        <v>858</v>
      </c>
      <c r="D227" s="790"/>
      <c r="E227" s="790"/>
      <c r="F227" s="790" t="s">
        <v>116</v>
      </c>
      <c r="G227" s="790" t="s">
        <v>116</v>
      </c>
      <c r="H227" s="791"/>
    </row>
    <row r="228" spans="1:8" s="61" customFormat="1" ht="67.5" customHeight="1">
      <c r="A228" s="831"/>
      <c r="B228" s="876"/>
      <c r="C228" s="44" t="s">
        <v>120</v>
      </c>
      <c r="D228" s="471" t="s">
        <v>689</v>
      </c>
      <c r="E228" s="780" t="s">
        <v>121</v>
      </c>
      <c r="F228" s="60" t="s">
        <v>116</v>
      </c>
      <c r="G228" s="60" t="s">
        <v>116</v>
      </c>
      <c r="H228" s="170"/>
    </row>
    <row r="229" spans="1:8" s="61" customFormat="1" ht="56.25" customHeight="1">
      <c r="A229" s="831"/>
      <c r="B229" s="876"/>
      <c r="C229" s="45" t="s">
        <v>122</v>
      </c>
      <c r="D229" s="412" t="s">
        <v>637</v>
      </c>
      <c r="E229" s="783"/>
      <c r="F229" s="62" t="s">
        <v>116</v>
      </c>
      <c r="G229" s="62" t="s">
        <v>116</v>
      </c>
      <c r="H229" s="171"/>
    </row>
    <row r="230" spans="1:8" s="61" customFormat="1" ht="62.25" customHeight="1">
      <c r="A230" s="831"/>
      <c r="B230" s="876"/>
      <c r="C230" s="45" t="s">
        <v>123</v>
      </c>
      <c r="D230" s="45" t="s">
        <v>467</v>
      </c>
      <c r="E230" s="783"/>
      <c r="F230" s="62" t="s">
        <v>116</v>
      </c>
      <c r="G230" s="62" t="s">
        <v>116</v>
      </c>
      <c r="H230" s="171"/>
    </row>
    <row r="231" spans="1:8" s="61" customFormat="1" ht="73.5" customHeight="1">
      <c r="A231" s="831"/>
      <c r="B231" s="876"/>
      <c r="C231" s="246" t="s">
        <v>883</v>
      </c>
      <c r="D231" s="309" t="s">
        <v>638</v>
      </c>
      <c r="E231" s="784"/>
      <c r="F231" s="66" t="s">
        <v>18</v>
      </c>
      <c r="G231" s="66" t="s">
        <v>18</v>
      </c>
      <c r="H231" s="63" t="s">
        <v>116</v>
      </c>
    </row>
    <row r="232" spans="1:8" s="61" customFormat="1" ht="54" customHeight="1">
      <c r="A232" s="831"/>
      <c r="B232" s="876"/>
      <c r="C232" s="282" t="s">
        <v>884</v>
      </c>
      <c r="D232" s="471" t="s">
        <v>639</v>
      </c>
      <c r="E232" s="780"/>
      <c r="F232" s="58" t="s">
        <v>18</v>
      </c>
      <c r="G232" s="58" t="s">
        <v>18</v>
      </c>
      <c r="H232" s="294" t="s">
        <v>116</v>
      </c>
    </row>
    <row r="233" spans="1:8" s="61" customFormat="1" ht="75.75" customHeight="1">
      <c r="A233" s="831"/>
      <c r="B233" s="876"/>
      <c r="C233" s="246" t="s">
        <v>124</v>
      </c>
      <c r="D233" s="309" t="s">
        <v>640</v>
      </c>
      <c r="E233" s="783"/>
      <c r="F233" s="66" t="s">
        <v>18</v>
      </c>
      <c r="G233" s="66" t="s">
        <v>18</v>
      </c>
      <c r="H233" s="63" t="s">
        <v>116</v>
      </c>
    </row>
    <row r="234" spans="1:8" s="61" customFormat="1" ht="55.5" customHeight="1">
      <c r="A234" s="897"/>
      <c r="B234" s="879"/>
      <c r="C234" s="242" t="s">
        <v>125</v>
      </c>
      <c r="D234" s="416" t="s">
        <v>901</v>
      </c>
      <c r="E234" s="784"/>
      <c r="F234" s="287" t="s">
        <v>18</v>
      </c>
      <c r="G234" s="287" t="s">
        <v>18</v>
      </c>
      <c r="H234" s="190" t="s">
        <v>116</v>
      </c>
    </row>
    <row r="235" spans="1:8" s="61" customFormat="1" ht="54" customHeight="1">
      <c r="A235" s="816">
        <v>32</v>
      </c>
      <c r="B235" s="903" t="s">
        <v>203</v>
      </c>
      <c r="C235" s="282" t="s">
        <v>204</v>
      </c>
      <c r="D235" s="690" t="s">
        <v>1203</v>
      </c>
      <c r="E235" s="780" t="s">
        <v>126</v>
      </c>
      <c r="F235" s="58" t="s">
        <v>18</v>
      </c>
      <c r="G235" s="58" t="s">
        <v>18</v>
      </c>
      <c r="H235" s="170"/>
    </row>
    <row r="236" spans="1:8" s="61" customFormat="1" ht="56.25" customHeight="1">
      <c r="A236" s="829"/>
      <c r="B236" s="904"/>
      <c r="C236" s="246" t="s">
        <v>205</v>
      </c>
      <c r="D236" s="21" t="s">
        <v>206</v>
      </c>
      <c r="E236" s="782"/>
      <c r="F236" s="66" t="s">
        <v>18</v>
      </c>
      <c r="G236" s="66" t="s">
        <v>18</v>
      </c>
      <c r="H236" s="172"/>
    </row>
    <row r="237" spans="1:8" s="61" customFormat="1" ht="30" customHeight="1">
      <c r="A237" s="816">
        <v>33</v>
      </c>
      <c r="B237" s="892" t="s">
        <v>310</v>
      </c>
      <c r="C237" s="836" t="s">
        <v>860</v>
      </c>
      <c r="D237" s="837"/>
      <c r="E237" s="837"/>
      <c r="F237" s="837"/>
      <c r="G237" s="837"/>
      <c r="H237" s="838"/>
    </row>
    <row r="238" spans="1:8" s="61" customFormat="1" ht="30" customHeight="1">
      <c r="A238" s="819"/>
      <c r="B238" s="893"/>
      <c r="C238" s="852" t="s">
        <v>861</v>
      </c>
      <c r="D238" s="853"/>
      <c r="E238" s="853"/>
      <c r="F238" s="853"/>
      <c r="G238" s="853"/>
      <c r="H238" s="854"/>
    </row>
    <row r="239" spans="1:8" s="61" customFormat="1" ht="30" customHeight="1">
      <c r="A239" s="819"/>
      <c r="B239" s="893"/>
      <c r="C239" s="852" t="s">
        <v>862</v>
      </c>
      <c r="D239" s="853"/>
      <c r="E239" s="853"/>
      <c r="F239" s="853"/>
      <c r="G239" s="853"/>
      <c r="H239" s="854"/>
    </row>
    <row r="240" spans="1:8" s="61" customFormat="1" ht="30" customHeight="1">
      <c r="A240" s="819"/>
      <c r="B240" s="893"/>
      <c r="C240" s="864" t="s">
        <v>863</v>
      </c>
      <c r="D240" s="865"/>
      <c r="E240" s="865"/>
      <c r="F240" s="865"/>
      <c r="G240" s="865"/>
      <c r="H240" s="866"/>
    </row>
    <row r="241" spans="1:9" s="55" customFormat="1" ht="69.75" customHeight="1">
      <c r="A241" s="819"/>
      <c r="B241" s="893"/>
      <c r="C241" s="175" t="s">
        <v>859</v>
      </c>
      <c r="D241" s="423" t="s">
        <v>566</v>
      </c>
      <c r="E241" s="174"/>
      <c r="F241" s="137"/>
      <c r="G241" s="138"/>
      <c r="H241" s="304"/>
    </row>
    <row r="242" spans="1:9" s="55" customFormat="1" ht="79.5" customHeight="1">
      <c r="A242" s="819"/>
      <c r="B242" s="893"/>
      <c r="C242" s="231" t="s">
        <v>451</v>
      </c>
      <c r="D242" s="424" t="s">
        <v>567</v>
      </c>
      <c r="E242" s="887" t="s">
        <v>449</v>
      </c>
      <c r="F242" s="11" t="s">
        <v>324</v>
      </c>
      <c r="G242" s="139" t="s">
        <v>88</v>
      </c>
      <c r="H242" s="297"/>
    </row>
    <row r="243" spans="1:9" s="55" customFormat="1" ht="221.25" customHeight="1">
      <c r="A243" s="819"/>
      <c r="B243" s="893"/>
      <c r="C243" s="231" t="s">
        <v>456</v>
      </c>
      <c r="D243" s="691" t="s">
        <v>1204</v>
      </c>
      <c r="E243" s="888"/>
      <c r="F243" s="11" t="s">
        <v>325</v>
      </c>
      <c r="G243" s="139" t="s">
        <v>326</v>
      </c>
      <c r="H243" s="297"/>
    </row>
    <row r="244" spans="1:9" s="55" customFormat="1" ht="71.25" customHeight="1">
      <c r="A244" s="819"/>
      <c r="B244" s="893"/>
      <c r="C244" s="231" t="s">
        <v>450</v>
      </c>
      <c r="D244" s="424" t="s">
        <v>568</v>
      </c>
      <c r="E244" s="878" t="s">
        <v>453</v>
      </c>
      <c r="F244" s="11" t="s">
        <v>88</v>
      </c>
      <c r="G244" s="11" t="s">
        <v>88</v>
      </c>
      <c r="H244" s="297"/>
    </row>
    <row r="245" spans="1:9" s="55" customFormat="1" ht="204" customHeight="1">
      <c r="A245" s="819"/>
      <c r="B245" s="893"/>
      <c r="C245" s="233" t="s">
        <v>457</v>
      </c>
      <c r="D245" s="695" t="s">
        <v>1205</v>
      </c>
      <c r="E245" s="879"/>
      <c r="F245" s="395" t="s">
        <v>88</v>
      </c>
      <c r="G245" s="395" t="s">
        <v>88</v>
      </c>
      <c r="H245" s="394"/>
    </row>
    <row r="246" spans="1:9" s="55" customFormat="1" ht="71.25" customHeight="1">
      <c r="A246" s="819"/>
      <c r="B246" s="893"/>
      <c r="C246" s="232" t="s">
        <v>452</v>
      </c>
      <c r="D246" s="409" t="s">
        <v>569</v>
      </c>
      <c r="E246" s="781" t="s">
        <v>454</v>
      </c>
      <c r="F246" s="901" t="s">
        <v>88</v>
      </c>
      <c r="G246" s="901" t="s">
        <v>88</v>
      </c>
      <c r="H246" s="898"/>
    </row>
    <row r="247" spans="1:9" s="55" customFormat="1" ht="73.5" customHeight="1">
      <c r="A247" s="819"/>
      <c r="B247" s="893"/>
      <c r="C247" s="233" t="s">
        <v>460</v>
      </c>
      <c r="D247" s="21" t="s">
        <v>1206</v>
      </c>
      <c r="E247" s="782"/>
      <c r="F247" s="902"/>
      <c r="G247" s="902"/>
      <c r="H247" s="899"/>
    </row>
    <row r="248" spans="1:9" s="55" customFormat="1" ht="71.25" customHeight="1">
      <c r="A248" s="819"/>
      <c r="B248" s="795"/>
      <c r="C248" s="234" t="s">
        <v>311</v>
      </c>
      <c r="D248" s="421" t="s">
        <v>570</v>
      </c>
      <c r="E248" s="780" t="s">
        <v>458</v>
      </c>
      <c r="F248" s="168" t="s">
        <v>88</v>
      </c>
      <c r="G248" s="177" t="s">
        <v>88</v>
      </c>
      <c r="H248" s="77"/>
      <c r="I248" s="318"/>
    </row>
    <row r="249" spans="1:9" s="55" customFormat="1" ht="75" customHeight="1">
      <c r="A249" s="829"/>
      <c r="B249" s="796"/>
      <c r="C249" s="235" t="s">
        <v>461</v>
      </c>
      <c r="D249" s="21" t="s">
        <v>1207</v>
      </c>
      <c r="E249" s="782"/>
      <c r="F249" s="57" t="s">
        <v>325</v>
      </c>
      <c r="G249" s="57" t="s">
        <v>325</v>
      </c>
      <c r="H249" s="298"/>
      <c r="I249" s="318"/>
    </row>
    <row r="250" spans="1:9" s="61" customFormat="1" ht="30" customHeight="1">
      <c r="A250" s="842">
        <v>34</v>
      </c>
      <c r="B250" s="839" t="s">
        <v>52</v>
      </c>
      <c r="C250" s="836" t="s">
        <v>864</v>
      </c>
      <c r="D250" s="837"/>
      <c r="E250" s="837"/>
      <c r="F250" s="837"/>
      <c r="G250" s="837"/>
      <c r="H250" s="838"/>
    </row>
    <row r="251" spans="1:9" s="61" customFormat="1" ht="30" customHeight="1">
      <c r="A251" s="843"/>
      <c r="B251" s="840"/>
      <c r="C251" s="799" t="s">
        <v>865</v>
      </c>
      <c r="D251" s="799"/>
      <c r="E251" s="799"/>
      <c r="F251" s="799" t="s">
        <v>116</v>
      </c>
      <c r="G251" s="799" t="s">
        <v>116</v>
      </c>
      <c r="H251" s="799"/>
    </row>
    <row r="252" spans="1:9" s="61" customFormat="1" ht="30" customHeight="1">
      <c r="A252" s="843"/>
      <c r="B252" s="840"/>
      <c r="C252" s="799" t="s">
        <v>866</v>
      </c>
      <c r="D252" s="799"/>
      <c r="E252" s="799"/>
      <c r="F252" s="799" t="s">
        <v>116</v>
      </c>
      <c r="G252" s="799" t="s">
        <v>116</v>
      </c>
      <c r="H252" s="799"/>
    </row>
    <row r="253" spans="1:9" s="61" customFormat="1" ht="30" customHeight="1">
      <c r="A253" s="843"/>
      <c r="B253" s="840"/>
      <c r="C253" s="799" t="s">
        <v>867</v>
      </c>
      <c r="D253" s="799"/>
      <c r="E253" s="799"/>
      <c r="F253" s="799" t="s">
        <v>116</v>
      </c>
      <c r="G253" s="799" t="s">
        <v>116</v>
      </c>
      <c r="H253" s="799"/>
    </row>
    <row r="254" spans="1:9" s="61" customFormat="1" ht="30" customHeight="1">
      <c r="A254" s="843"/>
      <c r="B254" s="840"/>
      <c r="C254" s="905" t="s">
        <v>868</v>
      </c>
      <c r="D254" s="905"/>
      <c r="E254" s="905"/>
      <c r="F254" s="905" t="s">
        <v>116</v>
      </c>
      <c r="G254" s="905" t="s">
        <v>116</v>
      </c>
      <c r="H254" s="905"/>
    </row>
    <row r="255" spans="1:9" s="65" customFormat="1" ht="60" customHeight="1">
      <c r="A255" s="843"/>
      <c r="B255" s="840"/>
      <c r="C255" s="23" t="s">
        <v>869</v>
      </c>
      <c r="D255" s="472" t="s">
        <v>690</v>
      </c>
      <c r="E255" s="780" t="s">
        <v>455</v>
      </c>
      <c r="F255" s="60" t="s">
        <v>116</v>
      </c>
      <c r="G255" s="60" t="s">
        <v>116</v>
      </c>
      <c r="H255" s="175"/>
    </row>
    <row r="256" spans="1:9" s="65" customFormat="1" ht="92.25" customHeight="1">
      <c r="A256" s="843"/>
      <c r="B256" s="840"/>
      <c r="C256" s="10" t="s">
        <v>127</v>
      </c>
      <c r="D256" s="472" t="s">
        <v>691</v>
      </c>
      <c r="E256" s="781"/>
      <c r="F256" s="62" t="s">
        <v>116</v>
      </c>
      <c r="G256" s="62" t="s">
        <v>116</v>
      </c>
      <c r="H256" s="10"/>
    </row>
    <row r="257" spans="1:8" s="65" customFormat="1" ht="67.5" customHeight="1">
      <c r="A257" s="843"/>
      <c r="B257" s="840"/>
      <c r="C257" s="482" t="s">
        <v>128</v>
      </c>
      <c r="D257" s="187" t="s">
        <v>692</v>
      </c>
      <c r="E257" s="781"/>
      <c r="F257" s="60" t="s">
        <v>116</v>
      </c>
      <c r="G257" s="60" t="s">
        <v>116</v>
      </c>
      <c r="H257" s="60" t="s">
        <v>9</v>
      </c>
    </row>
    <row r="258" spans="1:8" s="65" customFormat="1" ht="49.5" customHeight="1">
      <c r="A258" s="843"/>
      <c r="B258" s="840"/>
      <c r="C258" s="10" t="s">
        <v>902</v>
      </c>
      <c r="D258" s="171" t="s">
        <v>903</v>
      </c>
      <c r="E258" s="781"/>
      <c r="F258" s="62" t="s">
        <v>9</v>
      </c>
      <c r="G258" s="62" t="s">
        <v>9</v>
      </c>
      <c r="H258" s="10"/>
    </row>
    <row r="259" spans="1:8" s="65" customFormat="1" ht="45" customHeight="1">
      <c r="A259" s="844"/>
      <c r="B259" s="841"/>
      <c r="C259" s="189" t="s">
        <v>129</v>
      </c>
      <c r="D259" s="426" t="s">
        <v>468</v>
      </c>
      <c r="E259" s="782"/>
      <c r="F259" s="190" t="s">
        <v>116</v>
      </c>
      <c r="G259" s="190" t="s">
        <v>116</v>
      </c>
      <c r="H259" s="189"/>
    </row>
    <row r="260" spans="1:8" s="2" customFormat="1" ht="48.75" customHeight="1">
      <c r="A260" s="244">
        <v>35</v>
      </c>
      <c r="B260" s="274" t="s">
        <v>130</v>
      </c>
      <c r="C260" s="22" t="s">
        <v>273</v>
      </c>
      <c r="D260" s="419" t="s">
        <v>693</v>
      </c>
      <c r="E260" s="79" t="s">
        <v>53</v>
      </c>
      <c r="F260" s="4" t="s">
        <v>18</v>
      </c>
      <c r="G260" s="4" t="s">
        <v>18</v>
      </c>
      <c r="H260" s="53"/>
    </row>
    <row r="261" spans="1:8" s="2" customFormat="1" ht="96" customHeight="1">
      <c r="A261" s="1047">
        <v>36</v>
      </c>
      <c r="B261" s="797" t="s">
        <v>554</v>
      </c>
      <c r="C261" s="323" t="s">
        <v>575</v>
      </c>
      <c r="D261" s="473" t="s">
        <v>870</v>
      </c>
      <c r="E261" s="324" t="s">
        <v>552</v>
      </c>
      <c r="F261" s="325" t="s">
        <v>9</v>
      </c>
      <c r="G261" s="326" t="s">
        <v>9</v>
      </c>
      <c r="H261" s="284"/>
    </row>
    <row r="262" spans="1:8" s="2" customFormat="1" ht="249" customHeight="1">
      <c r="A262" s="1048"/>
      <c r="B262" s="798"/>
      <c r="C262" s="327" t="s">
        <v>553</v>
      </c>
      <c r="D262" s="474" t="s">
        <v>556</v>
      </c>
      <c r="E262" s="328" t="s">
        <v>871</v>
      </c>
      <c r="F262" s="329"/>
      <c r="G262" s="330"/>
      <c r="H262" s="266"/>
    </row>
    <row r="263" spans="1:8" s="2" customFormat="1" ht="172.15" customHeight="1">
      <c r="A263" s="254"/>
      <c r="B263" s="331"/>
      <c r="C263" s="332" t="s">
        <v>555</v>
      </c>
      <c r="D263" s="154"/>
      <c r="E263" s="78"/>
      <c r="F263" s="6"/>
      <c r="G263" s="6"/>
      <c r="H263" s="184"/>
    </row>
    <row r="264" spans="1:8" s="61" customFormat="1" ht="39.950000000000003" customHeight="1">
      <c r="A264" s="830">
        <v>37</v>
      </c>
      <c r="B264" s="803" t="s">
        <v>54</v>
      </c>
      <c r="C264" s="279" t="s">
        <v>131</v>
      </c>
      <c r="D264" s="690" t="s">
        <v>694</v>
      </c>
      <c r="E264" s="805" t="s">
        <v>1208</v>
      </c>
      <c r="F264" s="58" t="s">
        <v>18</v>
      </c>
      <c r="G264" s="58" t="s">
        <v>18</v>
      </c>
      <c r="H264" s="170"/>
    </row>
    <row r="265" spans="1:8" s="61" customFormat="1" ht="197.45" customHeight="1">
      <c r="A265" s="831"/>
      <c r="B265" s="804"/>
      <c r="C265" s="687" t="s">
        <v>1210</v>
      </c>
      <c r="D265" s="691" t="s">
        <v>1209</v>
      </c>
      <c r="E265" s="806"/>
      <c r="F265" s="64" t="s">
        <v>18</v>
      </c>
      <c r="G265" s="64" t="s">
        <v>18</v>
      </c>
      <c r="H265" s="171"/>
    </row>
    <row r="266" spans="1:8" s="67" customFormat="1" ht="31.5" customHeight="1">
      <c r="A266" s="812" t="s">
        <v>132</v>
      </c>
      <c r="B266" s="813"/>
      <c r="C266" s="813"/>
      <c r="D266" s="813"/>
      <c r="E266" s="813"/>
      <c r="F266" s="813"/>
      <c r="G266" s="813"/>
      <c r="H266" s="814"/>
    </row>
    <row r="267" spans="1:8" ht="108.75" customHeight="1">
      <c r="A267" s="54">
        <v>1</v>
      </c>
      <c r="B267" s="3" t="s">
        <v>207</v>
      </c>
      <c r="C267" s="243" t="s">
        <v>872</v>
      </c>
      <c r="D267" s="419" t="s">
        <v>208</v>
      </c>
      <c r="E267" s="274" t="s">
        <v>55</v>
      </c>
      <c r="F267" s="25" t="s">
        <v>18</v>
      </c>
      <c r="G267" s="25" t="s">
        <v>18</v>
      </c>
      <c r="H267" s="68"/>
    </row>
    <row r="268" spans="1:8" ht="31.5" customHeight="1">
      <c r="A268" s="938" t="s">
        <v>873</v>
      </c>
      <c r="B268" s="939"/>
      <c r="C268" s="939"/>
      <c r="D268" s="939"/>
      <c r="E268" s="939"/>
      <c r="F268" s="939"/>
      <c r="G268" s="939"/>
      <c r="H268" s="940"/>
    </row>
    <row r="269" spans="1:8" ht="60.75" customHeight="1">
      <c r="A269" s="816">
        <v>1</v>
      </c>
      <c r="B269" s="894" t="s">
        <v>56</v>
      </c>
      <c r="C269" s="279" t="s">
        <v>274</v>
      </c>
      <c r="D269" s="423" t="s">
        <v>209</v>
      </c>
      <c r="E269" s="282" t="s">
        <v>57</v>
      </c>
      <c r="F269" s="58" t="s">
        <v>18</v>
      </c>
      <c r="G269" s="202" t="s">
        <v>18</v>
      </c>
      <c r="H269" s="203"/>
    </row>
    <row r="270" spans="1:8" ht="63" customHeight="1">
      <c r="A270" s="819"/>
      <c r="B270" s="895"/>
      <c r="C270" s="245" t="s">
        <v>275</v>
      </c>
      <c r="D270" s="409" t="s">
        <v>210</v>
      </c>
      <c r="E270" s="781" t="s">
        <v>416</v>
      </c>
      <c r="F270" s="188" t="s">
        <v>18</v>
      </c>
      <c r="G270" s="191" t="s">
        <v>18</v>
      </c>
      <c r="H270" s="192"/>
    </row>
    <row r="271" spans="1:8" ht="53.25" customHeight="1">
      <c r="A271" s="819"/>
      <c r="B271" s="895"/>
      <c r="C271" s="280" t="s">
        <v>276</v>
      </c>
      <c r="D271" s="424" t="s">
        <v>211</v>
      </c>
      <c r="E271" s="783"/>
      <c r="F271" s="64" t="s">
        <v>18</v>
      </c>
      <c r="G271" s="120" t="s">
        <v>18</v>
      </c>
      <c r="H271" s="121"/>
    </row>
    <row r="272" spans="1:8" ht="50.25" customHeight="1">
      <c r="A272" s="829"/>
      <c r="B272" s="896"/>
      <c r="C272" s="278" t="s">
        <v>277</v>
      </c>
      <c r="D272" s="422" t="s">
        <v>212</v>
      </c>
      <c r="E272" s="784"/>
      <c r="F272" s="287" t="s">
        <v>18</v>
      </c>
      <c r="G272" s="69" t="s">
        <v>18</v>
      </c>
      <c r="H272" s="119"/>
    </row>
    <row r="273" spans="1:8" s="2" customFormat="1" ht="49.5" customHeight="1">
      <c r="A273" s="816">
        <v>2</v>
      </c>
      <c r="B273" s="780" t="s">
        <v>58</v>
      </c>
      <c r="C273" s="262" t="s">
        <v>278</v>
      </c>
      <c r="D273" s="417" t="s">
        <v>1219</v>
      </c>
      <c r="E273" s="241" t="s">
        <v>59</v>
      </c>
      <c r="F273" s="7" t="s">
        <v>9</v>
      </c>
      <c r="G273" s="7" t="s">
        <v>9</v>
      </c>
      <c r="H273" s="7" t="s">
        <v>9</v>
      </c>
    </row>
    <row r="274" spans="1:8" s="2" customFormat="1" ht="127.5" customHeight="1">
      <c r="A274" s="829"/>
      <c r="B274" s="782"/>
      <c r="C274" s="272"/>
      <c r="D274" s="155"/>
      <c r="E274" s="105"/>
      <c r="F274" s="6"/>
      <c r="G274" s="6"/>
      <c r="H274" s="90"/>
    </row>
    <row r="275" spans="1:8" s="2" customFormat="1" ht="86.25" customHeight="1" thickBot="1">
      <c r="A275" s="253">
        <v>3</v>
      </c>
      <c r="B275" s="198" t="s">
        <v>60</v>
      </c>
      <c r="C275" s="198" t="s">
        <v>885</v>
      </c>
      <c r="D275" s="198" t="s">
        <v>213</v>
      </c>
      <c r="E275" s="247" t="s">
        <v>220</v>
      </c>
      <c r="F275" s="72" t="s">
        <v>9</v>
      </c>
      <c r="G275" s="72" t="s">
        <v>9</v>
      </c>
      <c r="H275" s="72" t="s">
        <v>9</v>
      </c>
    </row>
    <row r="276" spans="1:8" s="2" customFormat="1" ht="49.5" customHeight="1" thickTop="1">
      <c r="A276" s="845"/>
      <c r="B276" s="847" t="s">
        <v>61</v>
      </c>
      <c r="C276" s="807" t="s">
        <v>62</v>
      </c>
      <c r="D276" s="807"/>
      <c r="E276" s="808"/>
      <c r="F276" s="211" t="s">
        <v>9</v>
      </c>
      <c r="G276" s="211" t="s">
        <v>9</v>
      </c>
      <c r="H276" s="83"/>
    </row>
    <row r="277" spans="1:8" s="2" customFormat="1" ht="65.25" customHeight="1">
      <c r="A277" s="845"/>
      <c r="B277" s="848"/>
      <c r="C277" s="809" t="s">
        <v>279</v>
      </c>
      <c r="D277" s="748"/>
      <c r="E277" s="749"/>
      <c r="F277" s="276" t="s">
        <v>9</v>
      </c>
      <c r="G277" s="276" t="s">
        <v>9</v>
      </c>
      <c r="H277" s="289"/>
    </row>
    <row r="278" spans="1:8" s="2" customFormat="1" ht="44.25" customHeight="1">
      <c r="A278" s="845"/>
      <c r="B278" s="848"/>
      <c r="C278" s="809" t="s">
        <v>280</v>
      </c>
      <c r="D278" s="748"/>
      <c r="E278" s="749"/>
      <c r="F278" s="276" t="s">
        <v>9</v>
      </c>
      <c r="G278" s="276" t="s">
        <v>9</v>
      </c>
      <c r="H278" s="289"/>
    </row>
    <row r="279" spans="1:8" s="2" customFormat="1" ht="53.25" customHeight="1">
      <c r="A279" s="845"/>
      <c r="B279" s="848"/>
      <c r="C279" s="809" t="s">
        <v>281</v>
      </c>
      <c r="D279" s="748"/>
      <c r="E279" s="749"/>
      <c r="F279" s="276" t="s">
        <v>9</v>
      </c>
      <c r="G279" s="276" t="s">
        <v>9</v>
      </c>
      <c r="H279" s="289"/>
    </row>
    <row r="280" spans="1:8" s="2" customFormat="1" ht="82.5" customHeight="1">
      <c r="A280" s="846"/>
      <c r="B280" s="848"/>
      <c r="C280" s="929" t="s">
        <v>282</v>
      </c>
      <c r="D280" s="929"/>
      <c r="E280" s="930"/>
      <c r="F280" s="6" t="s">
        <v>9</v>
      </c>
      <c r="G280" s="6" t="s">
        <v>9</v>
      </c>
      <c r="H280" s="75"/>
    </row>
    <row r="281" spans="1:8" s="2" customFormat="1" ht="96.75" customHeight="1" thickBot="1">
      <c r="A281" s="832">
        <v>4</v>
      </c>
      <c r="B281" s="803" t="s">
        <v>330</v>
      </c>
      <c r="C281" s="236" t="s">
        <v>283</v>
      </c>
      <c r="D281" s="109" t="s">
        <v>214</v>
      </c>
      <c r="E281" s="109" t="s">
        <v>219</v>
      </c>
      <c r="F281" s="250" t="s">
        <v>9</v>
      </c>
      <c r="G281" s="250" t="s">
        <v>9</v>
      </c>
      <c r="H281" s="250" t="s">
        <v>9</v>
      </c>
    </row>
    <row r="282" spans="1:8" s="2" customFormat="1" ht="72" customHeight="1" thickTop="1">
      <c r="A282" s="832"/>
      <c r="B282" s="810"/>
      <c r="C282" s="265" t="s">
        <v>63</v>
      </c>
      <c r="D282" s="428" t="s">
        <v>215</v>
      </c>
      <c r="E282" s="291"/>
      <c r="F282" s="204" t="s">
        <v>9</v>
      </c>
      <c r="G282" s="204" t="s">
        <v>9</v>
      </c>
      <c r="H282" s="205"/>
    </row>
    <row r="283" spans="1:8" s="2" customFormat="1" ht="200.25" customHeight="1" thickBot="1">
      <c r="A283" s="832"/>
      <c r="B283" s="811"/>
      <c r="C283" s="800" t="s">
        <v>284</v>
      </c>
      <c r="D283" s="801"/>
      <c r="E283" s="802"/>
      <c r="F283" s="72"/>
      <c r="G283" s="72"/>
      <c r="H283" s="73"/>
    </row>
    <row r="284" spans="1:8" s="2" customFormat="1" ht="200.25" customHeight="1" thickTop="1">
      <c r="A284" s="333">
        <v>5</v>
      </c>
      <c r="B284" s="322" t="s">
        <v>527</v>
      </c>
      <c r="C284" s="322" t="s">
        <v>528</v>
      </c>
      <c r="D284" s="322" t="s">
        <v>532</v>
      </c>
      <c r="E284" s="293" t="s">
        <v>529</v>
      </c>
      <c r="F284" s="219" t="s">
        <v>9</v>
      </c>
      <c r="G284" s="220" t="s">
        <v>9</v>
      </c>
      <c r="H284" s="70"/>
    </row>
    <row r="285" spans="1:8" s="2" customFormat="1" ht="200.25" customHeight="1" thickBot="1">
      <c r="A285" s="333">
        <v>6</v>
      </c>
      <c r="B285" s="331" t="s">
        <v>530</v>
      </c>
      <c r="C285" s="334" t="s">
        <v>1211</v>
      </c>
      <c r="D285" s="322" t="s">
        <v>533</v>
      </c>
      <c r="E285" s="334" t="s">
        <v>531</v>
      </c>
      <c r="F285" s="132" t="s">
        <v>9</v>
      </c>
      <c r="G285" s="133" t="s">
        <v>9</v>
      </c>
      <c r="H285" s="193"/>
    </row>
    <row r="286" spans="1:8" s="2" customFormat="1" ht="180.75" customHeight="1" thickTop="1" thickBot="1">
      <c r="A286" s="244">
        <v>7</v>
      </c>
      <c r="B286" s="109" t="s">
        <v>471</v>
      </c>
      <c r="C286" s="196" t="s">
        <v>886</v>
      </c>
      <c r="D286" s="107" t="s">
        <v>695</v>
      </c>
      <c r="E286" s="240" t="s">
        <v>217</v>
      </c>
      <c r="F286" s="71" t="s">
        <v>216</v>
      </c>
      <c r="G286" s="71" t="s">
        <v>216</v>
      </c>
      <c r="H286" s="71" t="s">
        <v>216</v>
      </c>
    </row>
    <row r="287" spans="1:8" s="2" customFormat="1" ht="21.6" customHeight="1" thickTop="1">
      <c r="A287" s="210"/>
      <c r="B287" s="737" t="s">
        <v>484</v>
      </c>
      <c r="C287" s="743" t="s">
        <v>486</v>
      </c>
      <c r="D287" s="743"/>
      <c r="E287" s="744"/>
      <c r="F287" s="147"/>
      <c r="G287" s="147"/>
      <c r="H287" s="148"/>
    </row>
    <row r="288" spans="1:8" s="2" customFormat="1" ht="48" customHeight="1">
      <c r="A288" s="159"/>
      <c r="B288" s="738"/>
      <c r="C288" s="833" t="s">
        <v>696</v>
      </c>
      <c r="D288" s="834"/>
      <c r="E288" s="834"/>
      <c r="F288" s="251" t="s">
        <v>216</v>
      </c>
      <c r="G288" s="251" t="s">
        <v>216</v>
      </c>
      <c r="H288" s="151"/>
    </row>
    <row r="289" spans="1:8" s="2" customFormat="1" ht="50.45" customHeight="1">
      <c r="A289" s="159"/>
      <c r="B289" s="738"/>
      <c r="C289" s="792" t="s">
        <v>1222</v>
      </c>
      <c r="D289" s="793"/>
      <c r="E289" s="794"/>
      <c r="F289" s="480" t="s">
        <v>88</v>
      </c>
      <c r="G289" s="480" t="s">
        <v>88</v>
      </c>
      <c r="H289" s="151"/>
    </row>
    <row r="290" spans="1:8" s="2" customFormat="1" ht="83.45" customHeight="1">
      <c r="A290" s="159"/>
      <c r="B290" s="738"/>
      <c r="C290" s="917" t="s">
        <v>697</v>
      </c>
      <c r="D290" s="918"/>
      <c r="E290" s="919"/>
      <c r="F290" s="251"/>
      <c r="G290" s="251"/>
      <c r="H290" s="151"/>
    </row>
    <row r="291" spans="1:8" s="2" customFormat="1" ht="52.5" customHeight="1">
      <c r="A291" s="159"/>
      <c r="B291" s="738"/>
      <c r="C291" s="1049" t="s">
        <v>698</v>
      </c>
      <c r="D291" s="887"/>
      <c r="E291" s="887"/>
      <c r="F291" s="785" t="s">
        <v>331</v>
      </c>
      <c r="G291" s="785" t="s">
        <v>331</v>
      </c>
      <c r="H291" s="988"/>
    </row>
    <row r="292" spans="1:8" s="2" customFormat="1" ht="185.45" customHeight="1">
      <c r="A292" s="159"/>
      <c r="B292" s="238" t="s">
        <v>534</v>
      </c>
      <c r="C292" s="919" t="s">
        <v>1212</v>
      </c>
      <c r="D292" s="888"/>
      <c r="E292" s="888"/>
      <c r="F292" s="785"/>
      <c r="G292" s="785"/>
      <c r="H292" s="988"/>
    </row>
    <row r="293" spans="1:8" s="2" customFormat="1" ht="42" customHeight="1">
      <c r="A293" s="159"/>
      <c r="B293" s="270"/>
      <c r="C293" s="754" t="s">
        <v>699</v>
      </c>
      <c r="D293" s="708"/>
      <c r="E293" s="708"/>
      <c r="F293" s="18" t="s">
        <v>216</v>
      </c>
      <c r="G293" s="18" t="s">
        <v>216</v>
      </c>
      <c r="H293" s="76"/>
    </row>
    <row r="294" spans="1:8" s="2" customFormat="1" ht="22.15" customHeight="1">
      <c r="A294" s="127"/>
      <c r="B294" s="1053" t="s">
        <v>485</v>
      </c>
      <c r="C294" s="1050" t="s">
        <v>486</v>
      </c>
      <c r="D294" s="1051"/>
      <c r="E294" s="1052"/>
      <c r="F294" s="250"/>
      <c r="G294" s="250"/>
      <c r="H294" s="125"/>
    </row>
    <row r="295" spans="1:8" s="2" customFormat="1" ht="28.9" customHeight="1">
      <c r="A295" s="127"/>
      <c r="B295" s="738"/>
      <c r="C295" s="834" t="s">
        <v>700</v>
      </c>
      <c r="D295" s="834"/>
      <c r="E295" s="834"/>
      <c r="F295" s="52" t="s">
        <v>88</v>
      </c>
      <c r="G295" s="52" t="s">
        <v>88</v>
      </c>
      <c r="H295" s="150"/>
    </row>
    <row r="296" spans="1:8" s="2" customFormat="1" ht="45.6" customHeight="1">
      <c r="A296" s="127"/>
      <c r="B296" s="738"/>
      <c r="C296" s="792" t="s">
        <v>487</v>
      </c>
      <c r="D296" s="793"/>
      <c r="E296" s="794"/>
      <c r="F296" s="52" t="s">
        <v>88</v>
      </c>
      <c r="G296" s="52" t="s">
        <v>88</v>
      </c>
      <c r="H296" s="151"/>
    </row>
    <row r="297" spans="1:8" s="2" customFormat="1" ht="90" customHeight="1">
      <c r="A297" s="127"/>
      <c r="B297" s="738"/>
      <c r="C297" s="917" t="s">
        <v>697</v>
      </c>
      <c r="D297" s="918"/>
      <c r="E297" s="919"/>
      <c r="F297" s="251"/>
      <c r="G297" s="251"/>
      <c r="H297" s="151"/>
    </row>
    <row r="298" spans="1:8" s="2" customFormat="1" ht="52.5" customHeight="1">
      <c r="A298" s="159"/>
      <c r="B298" s="738"/>
      <c r="C298" s="887" t="s">
        <v>698</v>
      </c>
      <c r="D298" s="887"/>
      <c r="E298" s="887"/>
      <c r="F298" s="785" t="s">
        <v>88</v>
      </c>
      <c r="G298" s="785" t="s">
        <v>88</v>
      </c>
      <c r="H298" s="988"/>
    </row>
    <row r="299" spans="1:8" s="2" customFormat="1" ht="186" customHeight="1">
      <c r="A299" s="845"/>
      <c r="B299" s="738"/>
      <c r="C299" s="888" t="s">
        <v>1213</v>
      </c>
      <c r="D299" s="888"/>
      <c r="E299" s="888"/>
      <c r="F299" s="785"/>
      <c r="G299" s="785"/>
      <c r="H299" s="988"/>
    </row>
    <row r="300" spans="1:8" s="2" customFormat="1" ht="36" customHeight="1" thickBot="1">
      <c r="A300" s="846"/>
      <c r="B300" s="739"/>
      <c r="C300" s="989" t="s">
        <v>699</v>
      </c>
      <c r="D300" s="989"/>
      <c r="E300" s="989"/>
      <c r="F300" s="123" t="s">
        <v>88</v>
      </c>
      <c r="G300" s="123" t="s">
        <v>88</v>
      </c>
      <c r="H300" s="124"/>
    </row>
    <row r="301" spans="1:8" s="2" customFormat="1" ht="250.5" customHeight="1" thickTop="1" thickBot="1">
      <c r="A301" s="255">
        <v>8</v>
      </c>
      <c r="B301" s="144" t="s">
        <v>472</v>
      </c>
      <c r="C301" s="143" t="s">
        <v>887</v>
      </c>
      <c r="D301" s="106" t="s">
        <v>701</v>
      </c>
      <c r="E301" s="248" t="s">
        <v>218</v>
      </c>
      <c r="F301" s="211" t="s">
        <v>9</v>
      </c>
      <c r="G301" s="211" t="s">
        <v>9</v>
      </c>
      <c r="H301" s="211" t="s">
        <v>9</v>
      </c>
    </row>
    <row r="302" spans="1:8" s="2" customFormat="1" ht="72.75" customHeight="1" thickTop="1">
      <c r="A302" s="210"/>
      <c r="B302" s="944" t="s">
        <v>332</v>
      </c>
      <c r="C302" s="947" t="s">
        <v>389</v>
      </c>
      <c r="D302" s="947"/>
      <c r="E302" s="947"/>
      <c r="F302" s="147" t="s">
        <v>88</v>
      </c>
      <c r="G302" s="147" t="s">
        <v>333</v>
      </c>
      <c r="H302" s="148"/>
    </row>
    <row r="303" spans="1:8" s="2" customFormat="1" ht="67.5" customHeight="1">
      <c r="A303" s="210"/>
      <c r="B303" s="945"/>
      <c r="C303" s="835" t="s">
        <v>390</v>
      </c>
      <c r="D303" s="835"/>
      <c r="E303" s="835"/>
      <c r="F303" s="276" t="s">
        <v>333</v>
      </c>
      <c r="G303" s="276" t="s">
        <v>88</v>
      </c>
      <c r="H303" s="289"/>
    </row>
    <row r="304" spans="1:8" s="2" customFormat="1" ht="75" customHeight="1">
      <c r="A304" s="263"/>
      <c r="B304" s="946"/>
      <c r="C304" s="937" t="s">
        <v>391</v>
      </c>
      <c r="D304" s="937"/>
      <c r="E304" s="937"/>
      <c r="F304" s="18" t="s">
        <v>88</v>
      </c>
      <c r="G304" s="18" t="s">
        <v>333</v>
      </c>
      <c r="H304" s="76"/>
    </row>
    <row r="305" spans="1:8" s="2" customFormat="1" ht="78.75" customHeight="1">
      <c r="A305" s="255"/>
      <c r="B305" s="1054" t="s">
        <v>334</v>
      </c>
      <c r="C305" s="1021" t="s">
        <v>392</v>
      </c>
      <c r="D305" s="1021"/>
      <c r="E305" s="1021"/>
      <c r="F305" s="52" t="s">
        <v>335</v>
      </c>
      <c r="G305" s="52" t="s">
        <v>88</v>
      </c>
      <c r="H305" s="150"/>
    </row>
    <row r="306" spans="1:8" s="2" customFormat="1" ht="70.5" customHeight="1">
      <c r="A306" s="255"/>
      <c r="B306" s="945"/>
      <c r="C306" s="835" t="s">
        <v>393</v>
      </c>
      <c r="D306" s="835"/>
      <c r="E306" s="835"/>
      <c r="F306" s="276" t="s">
        <v>88</v>
      </c>
      <c r="G306" s="276" t="s">
        <v>88</v>
      </c>
      <c r="H306" s="289"/>
    </row>
    <row r="307" spans="1:8" s="2" customFormat="1" ht="79.5" customHeight="1" thickBot="1">
      <c r="A307" s="264"/>
      <c r="B307" s="1055"/>
      <c r="C307" s="926" t="s">
        <v>394</v>
      </c>
      <c r="D307" s="926"/>
      <c r="E307" s="926"/>
      <c r="F307" s="123" t="s">
        <v>9</v>
      </c>
      <c r="G307" s="123" t="s">
        <v>9</v>
      </c>
      <c r="H307" s="124"/>
    </row>
    <row r="308" spans="1:8" s="2" customFormat="1" ht="121.5" customHeight="1" thickTop="1">
      <c r="A308" s="816">
        <v>9</v>
      </c>
      <c r="B308" s="782" t="s">
        <v>473</v>
      </c>
      <c r="C308" s="16" t="s">
        <v>888</v>
      </c>
      <c r="D308" s="888" t="s">
        <v>702</v>
      </c>
      <c r="E308" s="888" t="s">
        <v>64</v>
      </c>
      <c r="F308" s="251" t="s">
        <v>9</v>
      </c>
      <c r="G308" s="251" t="s">
        <v>9</v>
      </c>
      <c r="H308" s="251" t="s">
        <v>9</v>
      </c>
    </row>
    <row r="309" spans="1:8" s="2" customFormat="1" ht="82.5" customHeight="1" thickBot="1">
      <c r="A309" s="819"/>
      <c r="B309" s="710"/>
      <c r="C309" s="292" t="s">
        <v>336</v>
      </c>
      <c r="D309" s="989"/>
      <c r="E309" s="989"/>
      <c r="F309" s="123" t="s">
        <v>9</v>
      </c>
      <c r="G309" s="123" t="s">
        <v>9</v>
      </c>
      <c r="H309" s="123" t="s">
        <v>337</v>
      </c>
    </row>
    <row r="310" spans="1:8" s="2" customFormat="1" ht="290.25" customHeight="1" thickTop="1" thickBot="1">
      <c r="A310" s="335"/>
      <c r="B310" s="145"/>
      <c r="C310" s="146"/>
      <c r="D310" s="146"/>
      <c r="E310" s="146"/>
      <c r="F310" s="112"/>
      <c r="G310" s="112"/>
      <c r="H310" s="115"/>
    </row>
    <row r="311" spans="1:8" s="2" customFormat="1" ht="174.75" customHeight="1" thickTop="1" thickBot="1">
      <c r="A311" s="244">
        <v>10</v>
      </c>
      <c r="B311" s="149" t="s">
        <v>474</v>
      </c>
      <c r="C311" s="149" t="s">
        <v>889</v>
      </c>
      <c r="D311" s="149" t="s">
        <v>703</v>
      </c>
      <c r="E311" s="149" t="s">
        <v>342</v>
      </c>
      <c r="F311" s="71" t="s">
        <v>9</v>
      </c>
      <c r="G311" s="71" t="s">
        <v>9</v>
      </c>
      <c r="H311" s="71" t="s">
        <v>9</v>
      </c>
    </row>
    <row r="312" spans="1:8" s="2" customFormat="1" ht="43.5" customHeight="1" thickTop="1">
      <c r="A312" s="1044"/>
      <c r="B312" s="1027" t="s">
        <v>338</v>
      </c>
      <c r="C312" s="947" t="s">
        <v>340</v>
      </c>
      <c r="D312" s="947"/>
      <c r="E312" s="947"/>
      <c r="F312" s="147" t="s">
        <v>9</v>
      </c>
      <c r="G312" s="147" t="s">
        <v>9</v>
      </c>
      <c r="H312" s="147"/>
    </row>
    <row r="313" spans="1:8" s="2" customFormat="1" ht="50.1" customHeight="1">
      <c r="A313" s="1045"/>
      <c r="B313" s="1028"/>
      <c r="C313" s="835" t="s">
        <v>341</v>
      </c>
      <c r="D313" s="835"/>
      <c r="E313" s="835"/>
      <c r="F313" s="276" t="s">
        <v>9</v>
      </c>
      <c r="G313" s="276" t="s">
        <v>9</v>
      </c>
      <c r="H313" s="276"/>
    </row>
    <row r="314" spans="1:8" s="2" customFormat="1" ht="32.25" customHeight="1">
      <c r="A314" s="1045"/>
      <c r="B314" s="1028"/>
      <c r="C314" s="937" t="s">
        <v>344</v>
      </c>
      <c r="D314" s="937"/>
      <c r="E314" s="937"/>
      <c r="F314" s="18" t="s">
        <v>9</v>
      </c>
      <c r="G314" s="18" t="s">
        <v>9</v>
      </c>
      <c r="H314" s="18"/>
    </row>
    <row r="315" spans="1:8" s="2" customFormat="1" ht="50.1" customHeight="1">
      <c r="A315" s="1045"/>
      <c r="B315" s="915" t="s">
        <v>339</v>
      </c>
      <c r="C315" s="925" t="s">
        <v>340</v>
      </c>
      <c r="D315" s="925"/>
      <c r="E315" s="925"/>
      <c r="F315" s="251" t="s">
        <v>343</v>
      </c>
      <c r="G315" s="251" t="s">
        <v>343</v>
      </c>
      <c r="H315" s="251"/>
    </row>
    <row r="316" spans="1:8" s="2" customFormat="1" ht="50.1" customHeight="1">
      <c r="A316" s="1045"/>
      <c r="B316" s="915"/>
      <c r="C316" s="835" t="s">
        <v>341</v>
      </c>
      <c r="D316" s="835"/>
      <c r="E316" s="835"/>
      <c r="F316" s="276" t="s">
        <v>9</v>
      </c>
      <c r="G316" s="276" t="s">
        <v>9</v>
      </c>
      <c r="H316" s="276"/>
    </row>
    <row r="317" spans="1:8" s="2" customFormat="1" ht="42" customHeight="1" thickBot="1">
      <c r="A317" s="1046"/>
      <c r="B317" s="916"/>
      <c r="C317" s="926" t="s">
        <v>704</v>
      </c>
      <c r="D317" s="926"/>
      <c r="E317" s="926"/>
      <c r="F317" s="123" t="s">
        <v>9</v>
      </c>
      <c r="G317" s="123" t="s">
        <v>9</v>
      </c>
      <c r="H317" s="123"/>
    </row>
    <row r="318" spans="1:8" s="2" customFormat="1" ht="114.75" customHeight="1" thickTop="1" thickBot="1">
      <c r="A318" s="253">
        <v>11</v>
      </c>
      <c r="B318" s="252" t="s">
        <v>65</v>
      </c>
      <c r="C318" s="689" t="s">
        <v>1214</v>
      </c>
      <c r="D318" s="421" t="s">
        <v>705</v>
      </c>
      <c r="E318" s="252" t="s">
        <v>66</v>
      </c>
      <c r="F318" s="250" t="s">
        <v>216</v>
      </c>
      <c r="G318" s="250" t="s">
        <v>216</v>
      </c>
      <c r="H318" s="250" t="s">
        <v>216</v>
      </c>
    </row>
    <row r="319" spans="1:8" s="2" customFormat="1" ht="34.5" customHeight="1" thickTop="1">
      <c r="A319" s="210"/>
      <c r="B319" s="1035" t="s">
        <v>481</v>
      </c>
      <c r="C319" s="826" t="s">
        <v>906</v>
      </c>
      <c r="D319" s="1074"/>
      <c r="E319" s="1075"/>
      <c r="F319" s="147" t="s">
        <v>483</v>
      </c>
      <c r="G319" s="147" t="s">
        <v>88</v>
      </c>
      <c r="H319" s="148"/>
    </row>
    <row r="320" spans="1:8" s="2" customFormat="1" ht="50.25" customHeight="1">
      <c r="A320" s="210"/>
      <c r="B320" s="1070"/>
      <c r="C320" s="1029" t="s">
        <v>904</v>
      </c>
      <c r="D320" s="1030"/>
      <c r="E320" s="1031"/>
      <c r="F320" s="476" t="s">
        <v>9</v>
      </c>
      <c r="G320" s="476" t="s">
        <v>9</v>
      </c>
      <c r="H320" s="125"/>
    </row>
    <row r="321" spans="1:8" s="2" customFormat="1" ht="46.5" customHeight="1">
      <c r="A321" s="210"/>
      <c r="B321" s="1071"/>
      <c r="C321" s="1022" t="s">
        <v>905</v>
      </c>
      <c r="D321" s="1023"/>
      <c r="E321" s="1024"/>
      <c r="F321" s="18" t="s">
        <v>9</v>
      </c>
      <c r="G321" s="18" t="s">
        <v>9</v>
      </c>
      <c r="H321" s="75"/>
    </row>
    <row r="322" spans="1:8" s="2" customFormat="1" ht="39" customHeight="1">
      <c r="A322" s="210"/>
      <c r="B322" s="1066" t="s">
        <v>482</v>
      </c>
      <c r="C322" s="745" t="s">
        <v>906</v>
      </c>
      <c r="D322" s="1025"/>
      <c r="E322" s="1026"/>
      <c r="F322" s="52" t="s">
        <v>483</v>
      </c>
      <c r="G322" s="52" t="s">
        <v>88</v>
      </c>
      <c r="H322" s="150"/>
    </row>
    <row r="323" spans="1:8" s="2" customFormat="1" ht="47.25" customHeight="1">
      <c r="A323" s="210"/>
      <c r="B323" s="1072"/>
      <c r="C323" s="1069" t="s">
        <v>905</v>
      </c>
      <c r="D323" s="1030"/>
      <c r="E323" s="1031"/>
      <c r="F323" s="476" t="s">
        <v>9</v>
      </c>
      <c r="G323" s="476" t="s">
        <v>9</v>
      </c>
      <c r="H323" s="151"/>
    </row>
    <row r="324" spans="1:8" s="2" customFormat="1" ht="56.25" customHeight="1" thickBot="1">
      <c r="A324" s="210"/>
      <c r="B324" s="1073"/>
      <c r="C324" s="934" t="s">
        <v>907</v>
      </c>
      <c r="D324" s="935"/>
      <c r="E324" s="936"/>
      <c r="F324" s="476" t="s">
        <v>9</v>
      </c>
      <c r="G324" s="476" t="s">
        <v>9</v>
      </c>
      <c r="H324" s="122"/>
    </row>
    <row r="325" spans="1:8" s="2" customFormat="1" ht="127.5" customHeight="1" thickTop="1" thickBot="1">
      <c r="A325" s="832">
        <v>12</v>
      </c>
      <c r="B325" s="740" t="s">
        <v>328</v>
      </c>
      <c r="C325" s="108" t="s">
        <v>890</v>
      </c>
      <c r="D325" s="106" t="s">
        <v>706</v>
      </c>
      <c r="E325" s="269" t="s">
        <v>221</v>
      </c>
      <c r="F325" s="211" t="s">
        <v>216</v>
      </c>
      <c r="G325" s="211" t="s">
        <v>216</v>
      </c>
      <c r="H325" s="211" t="s">
        <v>216</v>
      </c>
    </row>
    <row r="326" spans="1:8" s="2" customFormat="1" ht="45.75" customHeight="1" thickTop="1" thickBot="1">
      <c r="A326" s="832"/>
      <c r="B326" s="741"/>
      <c r="C326" s="941" t="s">
        <v>67</v>
      </c>
      <c r="D326" s="942"/>
      <c r="E326" s="943"/>
      <c r="F326" s="71" t="s">
        <v>216</v>
      </c>
      <c r="G326" s="71" t="s">
        <v>216</v>
      </c>
      <c r="H326" s="74"/>
    </row>
    <row r="327" spans="1:8" s="2" customFormat="1" ht="150" customHeight="1" thickTop="1">
      <c r="A327" s="336">
        <v>13</v>
      </c>
      <c r="B327" s="267" t="s">
        <v>504</v>
      </c>
      <c r="C327" s="337" t="s">
        <v>505</v>
      </c>
      <c r="D327" s="422" t="s">
        <v>874</v>
      </c>
      <c r="E327" s="273" t="s">
        <v>222</v>
      </c>
      <c r="F327" s="6" t="s">
        <v>223</v>
      </c>
      <c r="G327" s="6" t="s">
        <v>223</v>
      </c>
      <c r="H327" s="6" t="s">
        <v>223</v>
      </c>
    </row>
    <row r="328" spans="1:8" s="2" customFormat="1" ht="136.5" customHeight="1" thickBot="1">
      <c r="A328" s="255">
        <v>14</v>
      </c>
      <c r="B328" s="262" t="s">
        <v>475</v>
      </c>
      <c r="C328" s="156" t="s">
        <v>395</v>
      </c>
      <c r="D328" s="421" t="s">
        <v>875</v>
      </c>
      <c r="E328" s="113" t="s">
        <v>224</v>
      </c>
      <c r="F328" s="250" t="s">
        <v>216</v>
      </c>
      <c r="G328" s="250" t="s">
        <v>216</v>
      </c>
      <c r="H328" s="250" t="s">
        <v>216</v>
      </c>
    </row>
    <row r="329" spans="1:8" s="2" customFormat="1" ht="50.1" customHeight="1" thickTop="1">
      <c r="A329" s="263"/>
      <c r="B329" s="737" t="s">
        <v>348</v>
      </c>
      <c r="C329" s="761" t="s">
        <v>345</v>
      </c>
      <c r="D329" s="761"/>
      <c r="E329" s="761"/>
      <c r="F329" s="147" t="s">
        <v>349</v>
      </c>
      <c r="G329" s="147" t="s">
        <v>349</v>
      </c>
      <c r="H329" s="148"/>
    </row>
    <row r="330" spans="1:8" s="2" customFormat="1" ht="50.1" customHeight="1">
      <c r="A330" s="263"/>
      <c r="B330" s="738"/>
      <c r="C330" s="762" t="s">
        <v>346</v>
      </c>
      <c r="D330" s="762"/>
      <c r="E330" s="762"/>
      <c r="F330" s="276" t="s">
        <v>349</v>
      </c>
      <c r="G330" s="276" t="s">
        <v>349</v>
      </c>
      <c r="H330" s="289"/>
    </row>
    <row r="331" spans="1:8" s="2" customFormat="1" ht="50.1" customHeight="1" thickBot="1">
      <c r="A331" s="153"/>
      <c r="B331" s="739"/>
      <c r="C331" s="763" t="s">
        <v>347</v>
      </c>
      <c r="D331" s="763"/>
      <c r="E331" s="763"/>
      <c r="F331" s="123" t="s">
        <v>216</v>
      </c>
      <c r="G331" s="123" t="s">
        <v>216</v>
      </c>
      <c r="H331" s="124"/>
    </row>
    <row r="332" spans="1:8" s="2" customFormat="1" ht="54.75" customHeight="1" thickTop="1">
      <c r="A332" s="816">
        <v>15</v>
      </c>
      <c r="B332" s="914" t="s">
        <v>476</v>
      </c>
      <c r="C332" s="197" t="s">
        <v>891</v>
      </c>
      <c r="D332" s="914" t="s">
        <v>707</v>
      </c>
      <c r="E332" s="914" t="s">
        <v>342</v>
      </c>
      <c r="F332" s="147" t="s">
        <v>349</v>
      </c>
      <c r="G332" s="147" t="s">
        <v>349</v>
      </c>
      <c r="H332" s="147" t="s">
        <v>9</v>
      </c>
    </row>
    <row r="333" spans="1:8" s="2" customFormat="1" ht="49.5" customHeight="1">
      <c r="A333" s="819"/>
      <c r="B333" s="885"/>
      <c r="C333" s="280" t="s">
        <v>350</v>
      </c>
      <c r="D333" s="781"/>
      <c r="E333" s="781"/>
      <c r="F333" s="276" t="s">
        <v>9</v>
      </c>
      <c r="G333" s="276" t="s">
        <v>9</v>
      </c>
      <c r="H333" s="276"/>
    </row>
    <row r="334" spans="1:8" s="2" customFormat="1" ht="56.25" customHeight="1">
      <c r="A334" s="829"/>
      <c r="B334" s="886"/>
      <c r="C334" s="21" t="s">
        <v>351</v>
      </c>
      <c r="D334" s="782"/>
      <c r="E334" s="782"/>
      <c r="F334" s="18" t="s">
        <v>9</v>
      </c>
      <c r="G334" s="18" t="s">
        <v>9</v>
      </c>
      <c r="H334" s="18"/>
    </row>
    <row r="335" spans="1:8" s="2" customFormat="1" ht="114.75" customHeight="1">
      <c r="A335" s="244">
        <v>16</v>
      </c>
      <c r="B335" s="274" t="s">
        <v>329</v>
      </c>
      <c r="C335" s="275" t="s">
        <v>396</v>
      </c>
      <c r="D335" s="419" t="s">
        <v>225</v>
      </c>
      <c r="E335" s="104" t="s">
        <v>221</v>
      </c>
      <c r="F335" s="4" t="s">
        <v>216</v>
      </c>
      <c r="G335" s="4" t="s">
        <v>216</v>
      </c>
      <c r="H335" s="4" t="s">
        <v>216</v>
      </c>
    </row>
    <row r="336" spans="1:8" s="2" customFormat="1" ht="114.75" customHeight="1">
      <c r="A336" s="338">
        <v>17</v>
      </c>
      <c r="B336" s="339" t="s">
        <v>506</v>
      </c>
      <c r="C336" s="340" t="s">
        <v>513</v>
      </c>
      <c r="D336" s="339" t="s">
        <v>507</v>
      </c>
      <c r="E336" s="104"/>
      <c r="F336" s="4" t="s">
        <v>88</v>
      </c>
      <c r="G336" s="4" t="s">
        <v>88</v>
      </c>
      <c r="H336" s="4" t="s">
        <v>88</v>
      </c>
    </row>
    <row r="337" spans="1:8" s="2" customFormat="1" ht="157.5" customHeight="1" thickBot="1">
      <c r="A337" s="341">
        <v>18</v>
      </c>
      <c r="B337" s="198" t="s">
        <v>477</v>
      </c>
      <c r="C337" s="262" t="s">
        <v>892</v>
      </c>
      <c r="D337" s="417" t="s">
        <v>876</v>
      </c>
      <c r="E337" s="110" t="s">
        <v>227</v>
      </c>
      <c r="F337" s="250" t="s">
        <v>216</v>
      </c>
      <c r="G337" s="250" t="s">
        <v>216</v>
      </c>
      <c r="H337" s="250" t="s">
        <v>216</v>
      </c>
    </row>
    <row r="338" spans="1:8" s="2" customFormat="1" ht="39.950000000000003" customHeight="1" thickTop="1">
      <c r="A338" s="127"/>
      <c r="B338" s="1019" t="s">
        <v>356</v>
      </c>
      <c r="C338" s="742" t="s">
        <v>352</v>
      </c>
      <c r="D338" s="743"/>
      <c r="E338" s="744"/>
      <c r="F338" s="147" t="s">
        <v>88</v>
      </c>
      <c r="G338" s="147" t="s">
        <v>88</v>
      </c>
      <c r="H338" s="148"/>
    </row>
    <row r="339" spans="1:8" s="2" customFormat="1" ht="39.950000000000003" customHeight="1">
      <c r="A339" s="127"/>
      <c r="B339" s="756"/>
      <c r="C339" s="758" t="s">
        <v>353</v>
      </c>
      <c r="D339" s="759"/>
      <c r="E339" s="760"/>
      <c r="F339" s="276" t="s">
        <v>88</v>
      </c>
      <c r="G339" s="276" t="s">
        <v>88</v>
      </c>
      <c r="H339" s="289"/>
    </row>
    <row r="340" spans="1:8" s="2" customFormat="1" ht="35.25" customHeight="1">
      <c r="A340" s="127"/>
      <c r="B340" s="756"/>
      <c r="C340" s="752" t="s">
        <v>354</v>
      </c>
      <c r="D340" s="753"/>
      <c r="E340" s="754"/>
      <c r="F340" s="18" t="s">
        <v>88</v>
      </c>
      <c r="G340" s="18" t="s">
        <v>88</v>
      </c>
      <c r="H340" s="76"/>
    </row>
    <row r="341" spans="1:8" s="2" customFormat="1" ht="39.950000000000003" customHeight="1">
      <c r="A341" s="127"/>
      <c r="B341" s="755" t="s">
        <v>355</v>
      </c>
      <c r="C341" s="745" t="s">
        <v>68</v>
      </c>
      <c r="D341" s="746"/>
      <c r="E341" s="747"/>
      <c r="F341" s="52" t="s">
        <v>88</v>
      </c>
      <c r="G341" s="52" t="s">
        <v>88</v>
      </c>
      <c r="H341" s="150"/>
    </row>
    <row r="342" spans="1:8" s="2" customFormat="1" ht="39.950000000000003" customHeight="1">
      <c r="A342" s="127"/>
      <c r="B342" s="756"/>
      <c r="C342" s="748" t="s">
        <v>69</v>
      </c>
      <c r="D342" s="748"/>
      <c r="E342" s="749"/>
      <c r="F342" s="276" t="s">
        <v>88</v>
      </c>
      <c r="G342" s="276" t="s">
        <v>88</v>
      </c>
      <c r="H342" s="289"/>
    </row>
    <row r="343" spans="1:8" s="2" customFormat="1" ht="39.950000000000003" customHeight="1" thickBot="1">
      <c r="A343" s="159"/>
      <c r="B343" s="757"/>
      <c r="C343" s="750" t="s">
        <v>286</v>
      </c>
      <c r="D343" s="750"/>
      <c r="E343" s="751"/>
      <c r="F343" s="114" t="s">
        <v>88</v>
      </c>
      <c r="G343" s="114" t="s">
        <v>88</v>
      </c>
      <c r="H343" s="122"/>
    </row>
    <row r="344" spans="1:8" s="2" customFormat="1" ht="174.75" customHeight="1" thickTop="1" thickBot="1">
      <c r="A344" s="127"/>
      <c r="B344" s="107" t="s">
        <v>478</v>
      </c>
      <c r="C344" s="107" t="s">
        <v>893</v>
      </c>
      <c r="D344" s="107" t="s">
        <v>877</v>
      </c>
      <c r="E344" s="107" t="s">
        <v>357</v>
      </c>
      <c r="F344" s="71" t="s">
        <v>358</v>
      </c>
      <c r="G344" s="71" t="s">
        <v>88</v>
      </c>
      <c r="H344" s="71" t="s">
        <v>88</v>
      </c>
    </row>
    <row r="345" spans="1:8" s="2" customFormat="1" ht="39.950000000000003" customHeight="1" thickTop="1">
      <c r="A345" s="127"/>
      <c r="B345" s="1019" t="s">
        <v>356</v>
      </c>
      <c r="C345" s="742" t="s">
        <v>362</v>
      </c>
      <c r="D345" s="743"/>
      <c r="E345" s="744"/>
      <c r="F345" s="147" t="s">
        <v>88</v>
      </c>
      <c r="G345" s="147" t="s">
        <v>88</v>
      </c>
      <c r="H345" s="148"/>
    </row>
    <row r="346" spans="1:8" s="2" customFormat="1" ht="39.950000000000003" customHeight="1">
      <c r="A346" s="127"/>
      <c r="B346" s="1020"/>
      <c r="C346" s="758" t="s">
        <v>361</v>
      </c>
      <c r="D346" s="759"/>
      <c r="E346" s="760"/>
      <c r="F346" s="251" t="s">
        <v>363</v>
      </c>
      <c r="G346" s="251" t="s">
        <v>88</v>
      </c>
      <c r="H346" s="151"/>
    </row>
    <row r="347" spans="1:8" s="2" customFormat="1" ht="42.75" customHeight="1">
      <c r="A347" s="127"/>
      <c r="B347" s="756"/>
      <c r="C347" s="758" t="s">
        <v>360</v>
      </c>
      <c r="D347" s="759"/>
      <c r="E347" s="760"/>
      <c r="F347" s="276" t="s">
        <v>88</v>
      </c>
      <c r="G347" s="276" t="s">
        <v>88</v>
      </c>
      <c r="H347" s="289"/>
    </row>
    <row r="348" spans="1:8" s="2" customFormat="1" ht="39.950000000000003" customHeight="1">
      <c r="A348" s="127"/>
      <c r="B348" s="756"/>
      <c r="C348" s="752" t="s">
        <v>359</v>
      </c>
      <c r="D348" s="753"/>
      <c r="E348" s="754"/>
      <c r="F348" s="18" t="s">
        <v>88</v>
      </c>
      <c r="G348" s="18" t="s">
        <v>88</v>
      </c>
      <c r="H348" s="76"/>
    </row>
    <row r="349" spans="1:8" s="2" customFormat="1" ht="39.950000000000003" customHeight="1">
      <c r="A349" s="127"/>
      <c r="B349" s="755" t="s">
        <v>355</v>
      </c>
      <c r="C349" s="745" t="s">
        <v>68</v>
      </c>
      <c r="D349" s="746"/>
      <c r="E349" s="747"/>
      <c r="F349" s="52" t="s">
        <v>88</v>
      </c>
      <c r="G349" s="52" t="s">
        <v>88</v>
      </c>
      <c r="H349" s="150"/>
    </row>
    <row r="350" spans="1:8" s="2" customFormat="1" ht="45" customHeight="1">
      <c r="A350" s="127"/>
      <c r="B350" s="756"/>
      <c r="C350" s="748" t="s">
        <v>69</v>
      </c>
      <c r="D350" s="748"/>
      <c r="E350" s="749"/>
      <c r="F350" s="276" t="s">
        <v>88</v>
      </c>
      <c r="G350" s="276" t="s">
        <v>88</v>
      </c>
      <c r="H350" s="289"/>
    </row>
    <row r="351" spans="1:8" s="2" customFormat="1" ht="56.25" customHeight="1" thickBot="1">
      <c r="A351" s="158"/>
      <c r="B351" s="757"/>
      <c r="C351" s="750" t="s">
        <v>286</v>
      </c>
      <c r="D351" s="750"/>
      <c r="E351" s="751"/>
      <c r="F351" s="114" t="s">
        <v>88</v>
      </c>
      <c r="G351" s="114" t="s">
        <v>88</v>
      </c>
      <c r="H351" s="122"/>
    </row>
    <row r="352" spans="1:8" s="2" customFormat="1" ht="206.25" customHeight="1" thickTop="1" thickBot="1">
      <c r="A352" s="255">
        <v>19</v>
      </c>
      <c r="B352" s="262" t="s">
        <v>70</v>
      </c>
      <c r="C352" s="20" t="s">
        <v>894</v>
      </c>
      <c r="D352" s="417" t="s">
        <v>878</v>
      </c>
      <c r="E352" s="262" t="s">
        <v>226</v>
      </c>
      <c r="F352" s="71" t="s">
        <v>216</v>
      </c>
      <c r="G352" s="71" t="s">
        <v>216</v>
      </c>
      <c r="H352" s="71" t="s">
        <v>216</v>
      </c>
    </row>
    <row r="353" spans="1:8" s="2" customFormat="1" ht="39.950000000000003" customHeight="1" thickTop="1">
      <c r="A353" s="210"/>
      <c r="B353" s="927" t="s">
        <v>71</v>
      </c>
      <c r="C353" s="807" t="s">
        <v>287</v>
      </c>
      <c r="D353" s="807"/>
      <c r="E353" s="808"/>
      <c r="F353" s="211" t="s">
        <v>216</v>
      </c>
      <c r="G353" s="211" t="s">
        <v>216</v>
      </c>
      <c r="H353" s="211"/>
    </row>
    <row r="354" spans="1:8" s="2" customFormat="1" ht="55.5" customHeight="1">
      <c r="A354" s="210"/>
      <c r="B354" s="928"/>
      <c r="C354" s="748" t="s">
        <v>288</v>
      </c>
      <c r="D354" s="748"/>
      <c r="E354" s="749"/>
      <c r="F354" s="276" t="s">
        <v>216</v>
      </c>
      <c r="G354" s="276" t="s">
        <v>216</v>
      </c>
      <c r="H354" s="276"/>
    </row>
    <row r="355" spans="1:8" s="2" customFormat="1" ht="39.950000000000003" customHeight="1">
      <c r="A355" s="210"/>
      <c r="B355" s="922"/>
      <c r="C355" s="929" t="s">
        <v>289</v>
      </c>
      <c r="D355" s="929"/>
      <c r="E355" s="930"/>
      <c r="F355" s="6" t="s">
        <v>216</v>
      </c>
      <c r="G355" s="6" t="s">
        <v>216</v>
      </c>
      <c r="H355" s="6"/>
    </row>
    <row r="356" spans="1:8" s="2" customFormat="1" ht="39.950000000000003" customHeight="1">
      <c r="A356" s="210"/>
      <c r="B356" s="928" t="s">
        <v>72</v>
      </c>
      <c r="C356" s="770" t="s">
        <v>73</v>
      </c>
      <c r="D356" s="770"/>
      <c r="E356" s="771"/>
      <c r="F356" s="250" t="s">
        <v>216</v>
      </c>
      <c r="G356" s="250" t="s">
        <v>216</v>
      </c>
      <c r="H356" s="250"/>
    </row>
    <row r="357" spans="1:8" s="2" customFormat="1" ht="39.950000000000003" customHeight="1">
      <c r="A357" s="210"/>
      <c r="B357" s="928"/>
      <c r="C357" s="748" t="s">
        <v>290</v>
      </c>
      <c r="D357" s="748"/>
      <c r="E357" s="749"/>
      <c r="F357" s="276" t="s">
        <v>216</v>
      </c>
      <c r="G357" s="276" t="s">
        <v>216</v>
      </c>
      <c r="H357" s="276"/>
    </row>
    <row r="358" spans="1:8" s="2" customFormat="1" ht="39.950000000000003" customHeight="1" thickBot="1">
      <c r="A358" s="264"/>
      <c r="B358" s="1043"/>
      <c r="C358" s="750" t="s">
        <v>291</v>
      </c>
      <c r="D358" s="750"/>
      <c r="E358" s="751"/>
      <c r="F358" s="114" t="s">
        <v>216</v>
      </c>
      <c r="G358" s="114" t="s">
        <v>216</v>
      </c>
      <c r="H358" s="114"/>
    </row>
    <row r="359" spans="1:8" s="2" customFormat="1" ht="139.9" customHeight="1" thickTop="1" thickBot="1">
      <c r="A359" s="342">
        <v>20</v>
      </c>
      <c r="B359" s="343" t="s">
        <v>508</v>
      </c>
      <c r="C359" s="344" t="s">
        <v>512</v>
      </c>
      <c r="D359" s="343" t="s">
        <v>511</v>
      </c>
      <c r="E359" s="106"/>
      <c r="F359" s="211" t="s">
        <v>522</v>
      </c>
      <c r="G359" s="211" t="s">
        <v>522</v>
      </c>
      <c r="H359" s="211" t="s">
        <v>88</v>
      </c>
    </row>
    <row r="360" spans="1:8" s="2" customFormat="1" ht="48" customHeight="1" thickTop="1">
      <c r="A360" s="210"/>
      <c r="B360" s="1035" t="s">
        <v>524</v>
      </c>
      <c r="C360" s="1040" t="s">
        <v>519</v>
      </c>
      <c r="D360" s="1041"/>
      <c r="E360" s="1042"/>
      <c r="F360" s="147" t="s">
        <v>522</v>
      </c>
      <c r="G360" s="147" t="s">
        <v>522</v>
      </c>
      <c r="H360" s="216"/>
    </row>
    <row r="361" spans="1:8" s="2" customFormat="1" ht="48" customHeight="1">
      <c r="A361" s="210"/>
      <c r="B361" s="1036"/>
      <c r="C361" s="1060" t="s">
        <v>520</v>
      </c>
      <c r="D361" s="1061"/>
      <c r="E361" s="1062"/>
      <c r="F361" s="276" t="s">
        <v>522</v>
      </c>
      <c r="G361" s="276" t="s">
        <v>522</v>
      </c>
      <c r="H361" s="217"/>
    </row>
    <row r="362" spans="1:8" s="2" customFormat="1" ht="48" customHeight="1">
      <c r="A362" s="210"/>
      <c r="B362" s="1020"/>
      <c r="C362" s="1032" t="s">
        <v>521</v>
      </c>
      <c r="D362" s="1033"/>
      <c r="E362" s="1034"/>
      <c r="F362" s="18" t="s">
        <v>522</v>
      </c>
      <c r="G362" s="18" t="s">
        <v>522</v>
      </c>
      <c r="H362" s="218"/>
    </row>
    <row r="363" spans="1:8" s="2" customFormat="1" ht="60" customHeight="1" thickBot="1">
      <c r="A363" s="210"/>
      <c r="B363" s="348" t="s">
        <v>518</v>
      </c>
      <c r="C363" s="734" t="s">
        <v>523</v>
      </c>
      <c r="D363" s="735"/>
      <c r="E363" s="736"/>
      <c r="F363" s="114" t="s">
        <v>522</v>
      </c>
      <c r="G363" s="114" t="s">
        <v>522</v>
      </c>
      <c r="H363" s="209"/>
    </row>
    <row r="364" spans="1:8" s="2" customFormat="1" ht="119.45" customHeight="1" thickTop="1">
      <c r="A364" s="244">
        <v>21</v>
      </c>
      <c r="B364" s="308" t="s">
        <v>509</v>
      </c>
      <c r="C364" s="345" t="s">
        <v>514</v>
      </c>
      <c r="D364" s="308" t="s">
        <v>516</v>
      </c>
      <c r="E364" s="278"/>
      <c r="F364" s="211" t="s">
        <v>88</v>
      </c>
      <c r="G364" s="211" t="s">
        <v>88</v>
      </c>
      <c r="H364" s="211" t="s">
        <v>88</v>
      </c>
    </row>
    <row r="365" spans="1:8" s="2" customFormat="1" ht="137.44999999999999" customHeight="1" thickBot="1">
      <c r="A365" s="253">
        <v>22</v>
      </c>
      <c r="B365" s="346" t="s">
        <v>510</v>
      </c>
      <c r="C365" s="347" t="s">
        <v>515</v>
      </c>
      <c r="D365" s="346" t="s">
        <v>517</v>
      </c>
      <c r="E365" s="262"/>
      <c r="F365" s="114" t="s">
        <v>88</v>
      </c>
      <c r="G365" s="114" t="s">
        <v>88</v>
      </c>
      <c r="H365" s="114" t="s">
        <v>88</v>
      </c>
    </row>
    <row r="366" spans="1:8" s="2" customFormat="1" ht="120.75" customHeight="1" thickTop="1">
      <c r="A366" s="210"/>
      <c r="B366" s="1035" t="s">
        <v>525</v>
      </c>
      <c r="C366" s="1040" t="s">
        <v>1215</v>
      </c>
      <c r="D366" s="1041"/>
      <c r="E366" s="1042"/>
      <c r="F366" s="147" t="s">
        <v>522</v>
      </c>
      <c r="G366" s="147" t="s">
        <v>522</v>
      </c>
      <c r="H366" s="216"/>
    </row>
    <row r="367" spans="1:8" s="2" customFormat="1" ht="38.25" customHeight="1">
      <c r="A367" s="210"/>
      <c r="B367" s="1036"/>
      <c r="C367" s="1060" t="s">
        <v>908</v>
      </c>
      <c r="D367" s="1063"/>
      <c r="E367" s="1057"/>
      <c r="F367" s="476" t="s">
        <v>88</v>
      </c>
      <c r="G367" s="476" t="s">
        <v>88</v>
      </c>
      <c r="H367" s="483"/>
    </row>
    <row r="368" spans="1:8" s="2" customFormat="1" ht="59.25" customHeight="1">
      <c r="A368" s="210"/>
      <c r="B368" s="1036"/>
      <c r="C368" s="1060" t="s">
        <v>909</v>
      </c>
      <c r="D368" s="1063"/>
      <c r="E368" s="1057"/>
      <c r="F368" s="476" t="s">
        <v>88</v>
      </c>
      <c r="G368" s="476" t="s">
        <v>88</v>
      </c>
      <c r="H368" s="483"/>
    </row>
    <row r="369" spans="1:8" s="2" customFormat="1" ht="57" customHeight="1">
      <c r="A369" s="210"/>
      <c r="B369" s="1036"/>
      <c r="C369" s="1060" t="s">
        <v>910</v>
      </c>
      <c r="D369" s="1063"/>
      <c r="E369" s="1057"/>
      <c r="F369" s="476" t="s">
        <v>88</v>
      </c>
      <c r="G369" s="476" t="s">
        <v>88</v>
      </c>
      <c r="H369" s="483"/>
    </row>
    <row r="370" spans="1:8" s="2" customFormat="1" ht="44.25" customHeight="1">
      <c r="A370" s="210"/>
      <c r="B370" s="1020"/>
      <c r="C370" s="1032" t="s">
        <v>911</v>
      </c>
      <c r="D370" s="1064"/>
      <c r="E370" s="1065"/>
      <c r="F370" s="18" t="s">
        <v>88</v>
      </c>
      <c r="G370" s="18" t="s">
        <v>88</v>
      </c>
      <c r="H370" s="484"/>
    </row>
    <row r="371" spans="1:8" s="2" customFormat="1" ht="37.5" customHeight="1">
      <c r="A371" s="210"/>
      <c r="B371" s="1066" t="s">
        <v>526</v>
      </c>
      <c r="C371" s="1037" t="s">
        <v>913</v>
      </c>
      <c r="D371" s="1038"/>
      <c r="E371" s="1039"/>
      <c r="F371" s="52" t="s">
        <v>88</v>
      </c>
      <c r="G371" s="5" t="s">
        <v>88</v>
      </c>
      <c r="H371" s="483"/>
    </row>
    <row r="372" spans="1:8" s="2" customFormat="1" ht="66.75" customHeight="1">
      <c r="A372" s="210"/>
      <c r="B372" s="1067"/>
      <c r="C372" s="1060" t="s">
        <v>912</v>
      </c>
      <c r="D372" s="1063"/>
      <c r="E372" s="1057"/>
      <c r="F372" s="476" t="s">
        <v>88</v>
      </c>
      <c r="G372" s="14" t="s">
        <v>88</v>
      </c>
      <c r="H372" s="151"/>
    </row>
    <row r="373" spans="1:8" s="2" customFormat="1" ht="34.5" customHeight="1" thickBot="1">
      <c r="A373" s="210"/>
      <c r="B373" s="1068"/>
      <c r="C373" s="734" t="s">
        <v>914</v>
      </c>
      <c r="D373" s="735"/>
      <c r="E373" s="736"/>
      <c r="F373" s="114" t="s">
        <v>522</v>
      </c>
      <c r="G373" s="114" t="s">
        <v>522</v>
      </c>
      <c r="H373" s="209"/>
    </row>
    <row r="374" spans="1:8" ht="167.25" customHeight="1" thickTop="1" thickBot="1">
      <c r="A374" s="349">
        <v>23</v>
      </c>
      <c r="B374" s="277" t="s">
        <v>479</v>
      </c>
      <c r="C374" s="213" t="s">
        <v>879</v>
      </c>
      <c r="D374" s="109" t="s">
        <v>708</v>
      </c>
      <c r="E374" s="214" t="s">
        <v>459</v>
      </c>
      <c r="F374" s="114" t="s">
        <v>18</v>
      </c>
      <c r="G374" s="114" t="s">
        <v>18</v>
      </c>
      <c r="H374" s="215" t="s">
        <v>9</v>
      </c>
    </row>
    <row r="375" spans="1:8" ht="35.1" customHeight="1" thickTop="1">
      <c r="A375" s="823" t="s">
        <v>1216</v>
      </c>
      <c r="B375" s="808"/>
      <c r="C375" s="826" t="s">
        <v>364</v>
      </c>
      <c r="D375" s="827"/>
      <c r="E375" s="828"/>
      <c r="F375" s="147"/>
      <c r="G375" s="147"/>
      <c r="H375" s="148"/>
    </row>
    <row r="376" spans="1:8" ht="30" customHeight="1">
      <c r="A376" s="824"/>
      <c r="B376" s="771"/>
      <c r="C376" s="758" t="s">
        <v>409</v>
      </c>
      <c r="D376" s="759"/>
      <c r="E376" s="760"/>
      <c r="F376" s="276" t="s">
        <v>9</v>
      </c>
      <c r="G376" s="276" t="s">
        <v>365</v>
      </c>
      <c r="H376" s="289"/>
    </row>
    <row r="377" spans="1:8" ht="30" customHeight="1">
      <c r="A377" s="824"/>
      <c r="B377" s="771"/>
      <c r="C377" s="758" t="s">
        <v>410</v>
      </c>
      <c r="D377" s="759"/>
      <c r="E377" s="760"/>
      <c r="F377" s="276" t="s">
        <v>9</v>
      </c>
      <c r="G377" s="276" t="s">
        <v>9</v>
      </c>
      <c r="H377" s="289"/>
    </row>
    <row r="378" spans="1:8" ht="35.1" customHeight="1">
      <c r="A378" s="824"/>
      <c r="B378" s="771"/>
      <c r="C378" s="758" t="s">
        <v>366</v>
      </c>
      <c r="D378" s="759"/>
      <c r="E378" s="760"/>
      <c r="F378" s="276" t="s">
        <v>9</v>
      </c>
      <c r="G378" s="276" t="s">
        <v>9</v>
      </c>
      <c r="H378" s="289"/>
    </row>
    <row r="379" spans="1:8" ht="35.1" customHeight="1" thickBot="1">
      <c r="A379" s="825"/>
      <c r="B379" s="751"/>
      <c r="C379" s="774" t="s">
        <v>367</v>
      </c>
      <c r="D379" s="772"/>
      <c r="E379" s="773"/>
      <c r="F379" s="123" t="s">
        <v>18</v>
      </c>
      <c r="G379" s="123" t="s">
        <v>18</v>
      </c>
      <c r="H379" s="124"/>
    </row>
    <row r="380" spans="1:8" ht="35.1" customHeight="1" thickTop="1">
      <c r="A380" s="823" t="s">
        <v>371</v>
      </c>
      <c r="B380" s="808"/>
      <c r="C380" s="807" t="s">
        <v>368</v>
      </c>
      <c r="D380" s="807"/>
      <c r="E380" s="808"/>
      <c r="F380" s="211" t="s">
        <v>18</v>
      </c>
      <c r="G380" s="206" t="s">
        <v>18</v>
      </c>
      <c r="H380" s="83"/>
    </row>
    <row r="381" spans="1:8" ht="35.1" customHeight="1" thickBot="1">
      <c r="A381" s="825"/>
      <c r="B381" s="751"/>
      <c r="C381" s="772" t="s">
        <v>369</v>
      </c>
      <c r="D381" s="772"/>
      <c r="E381" s="773"/>
      <c r="F381" s="123" t="s">
        <v>18</v>
      </c>
      <c r="G381" s="126" t="s">
        <v>18</v>
      </c>
      <c r="H381" s="124"/>
    </row>
    <row r="382" spans="1:8" ht="35.1" customHeight="1" thickTop="1">
      <c r="A382" s="764" t="s">
        <v>1223</v>
      </c>
      <c r="B382" s="765"/>
      <c r="C382" s="826" t="s">
        <v>370</v>
      </c>
      <c r="D382" s="827"/>
      <c r="E382" s="828"/>
      <c r="F382" s="147"/>
      <c r="G382" s="152"/>
      <c r="H382" s="148"/>
    </row>
    <row r="383" spans="1:8" ht="30" customHeight="1">
      <c r="A383" s="766"/>
      <c r="B383" s="767"/>
      <c r="C383" s="752" t="s">
        <v>411</v>
      </c>
      <c r="D383" s="753"/>
      <c r="E383" s="754"/>
      <c r="F383" s="18" t="s">
        <v>9</v>
      </c>
      <c r="G383" s="18" t="s">
        <v>365</v>
      </c>
      <c r="H383" s="76"/>
    </row>
    <row r="384" spans="1:8" ht="30" customHeight="1">
      <c r="A384" s="766"/>
      <c r="B384" s="767"/>
      <c r="C384" s="917" t="s">
        <v>1217</v>
      </c>
      <c r="D384" s="918"/>
      <c r="E384" s="919"/>
      <c r="F384" s="251" t="s">
        <v>9</v>
      </c>
      <c r="G384" s="251" t="s">
        <v>365</v>
      </c>
      <c r="H384" s="151"/>
    </row>
    <row r="385" spans="1:8" ht="30" customHeight="1">
      <c r="A385" s="766"/>
      <c r="B385" s="767"/>
      <c r="C385" s="758" t="s">
        <v>412</v>
      </c>
      <c r="D385" s="759"/>
      <c r="E385" s="760"/>
      <c r="F385" s="276" t="s">
        <v>9</v>
      </c>
      <c r="G385" s="276" t="s">
        <v>9</v>
      </c>
      <c r="H385" s="289"/>
    </row>
    <row r="386" spans="1:8" ht="35.1" customHeight="1" thickBot="1">
      <c r="A386" s="768"/>
      <c r="B386" s="769"/>
      <c r="C386" s="772" t="s">
        <v>369</v>
      </c>
      <c r="D386" s="772"/>
      <c r="E386" s="773"/>
      <c r="F386" s="123" t="s">
        <v>18</v>
      </c>
      <c r="G386" s="126" t="s">
        <v>18</v>
      </c>
      <c r="H386" s="124"/>
    </row>
    <row r="387" spans="1:8" ht="48" customHeight="1" thickTop="1">
      <c r="A387" s="335"/>
      <c r="B387" s="956" t="s">
        <v>571</v>
      </c>
      <c r="C387" s="957"/>
      <c r="D387" s="957"/>
      <c r="E387" s="957"/>
      <c r="F387" s="957"/>
      <c r="G387" s="957"/>
      <c r="H387" s="958"/>
    </row>
    <row r="388" spans="1:8" ht="81.599999999999994" customHeight="1" thickBot="1">
      <c r="A388" s="352">
        <v>24</v>
      </c>
      <c r="B388" s="353" t="s">
        <v>535</v>
      </c>
      <c r="C388" s="353" t="s">
        <v>880</v>
      </c>
      <c r="D388" s="353" t="s">
        <v>551</v>
      </c>
      <c r="E388" s="221"/>
      <c r="F388" s="354" t="s">
        <v>9</v>
      </c>
      <c r="G388" s="354" t="s">
        <v>9</v>
      </c>
      <c r="H388" s="354" t="s">
        <v>88</v>
      </c>
    </row>
    <row r="389" spans="1:8" ht="230.25" customHeight="1" thickTop="1">
      <c r="A389" s="335"/>
      <c r="B389" s="355" t="s">
        <v>76</v>
      </c>
      <c r="C389" s="356"/>
      <c r="D389" s="357"/>
      <c r="E389" s="358"/>
      <c r="F389" s="359"/>
      <c r="G389" s="359"/>
      <c r="H389" s="360"/>
    </row>
    <row r="390" spans="1:8" ht="9.75" hidden="1" customHeight="1">
      <c r="A390" s="335"/>
      <c r="B390" s="361"/>
      <c r="C390" s="362"/>
      <c r="D390" s="363"/>
      <c r="E390" s="364"/>
      <c r="F390" s="365"/>
      <c r="G390" s="365"/>
      <c r="H390" s="366"/>
    </row>
    <row r="391" spans="1:8" ht="81.599999999999994" customHeight="1">
      <c r="A391" s="335"/>
      <c r="B391" s="367" t="s">
        <v>77</v>
      </c>
      <c r="C391" s="713" t="s">
        <v>881</v>
      </c>
      <c r="D391" s="714"/>
      <c r="E391" s="368" t="s">
        <v>536</v>
      </c>
      <c r="F391" s="178" t="s">
        <v>9</v>
      </c>
      <c r="G391" s="178" t="s">
        <v>9</v>
      </c>
      <c r="H391" s="181"/>
    </row>
    <row r="392" spans="1:8" ht="81.599999999999994" customHeight="1">
      <c r="A392" s="335"/>
      <c r="B392" s="367" t="s">
        <v>78</v>
      </c>
      <c r="C392" s="713" t="s">
        <v>537</v>
      </c>
      <c r="D392" s="714"/>
      <c r="E392" s="180" t="s">
        <v>79</v>
      </c>
      <c r="F392" s="178" t="s">
        <v>9</v>
      </c>
      <c r="G392" s="178" t="s">
        <v>9</v>
      </c>
      <c r="H392" s="181"/>
    </row>
    <row r="393" spans="1:8" ht="81.599999999999994" customHeight="1">
      <c r="A393" s="335"/>
      <c r="B393" s="369" t="s">
        <v>133</v>
      </c>
      <c r="C393" s="732" t="s">
        <v>895</v>
      </c>
      <c r="D393" s="733"/>
      <c r="E393" s="370" t="s">
        <v>134</v>
      </c>
      <c r="F393" s="371" t="s">
        <v>9</v>
      </c>
      <c r="G393" s="371" t="s">
        <v>9</v>
      </c>
      <c r="H393" s="372"/>
    </row>
    <row r="394" spans="1:8" ht="81.599999999999994" customHeight="1">
      <c r="A394" s="335"/>
      <c r="B394" s="367" t="s">
        <v>135</v>
      </c>
      <c r="C394" s="713" t="s">
        <v>136</v>
      </c>
      <c r="D394" s="714"/>
      <c r="E394" s="180"/>
      <c r="F394" s="178" t="s">
        <v>9</v>
      </c>
      <c r="G394" s="178" t="s">
        <v>9</v>
      </c>
      <c r="H394" s="181"/>
    </row>
    <row r="395" spans="1:8" ht="81.599999999999994" customHeight="1">
      <c r="A395" s="335"/>
      <c r="B395" s="367" t="s">
        <v>84</v>
      </c>
      <c r="C395" s="717" t="s">
        <v>385</v>
      </c>
      <c r="D395" s="718"/>
      <c r="E395" s="373" t="s">
        <v>85</v>
      </c>
      <c r="F395" s="166" t="s">
        <v>9</v>
      </c>
      <c r="G395" s="166" t="s">
        <v>9</v>
      </c>
      <c r="H395" s="179"/>
    </row>
    <row r="396" spans="1:8" ht="81.599999999999994" customHeight="1">
      <c r="A396" s="335"/>
      <c r="B396" s="367" t="s">
        <v>538</v>
      </c>
      <c r="C396" s="711" t="s">
        <v>539</v>
      </c>
      <c r="D396" s="712"/>
      <c r="E396" s="373" t="s">
        <v>540</v>
      </c>
      <c r="F396" s="166" t="s">
        <v>9</v>
      </c>
      <c r="G396" s="166" t="s">
        <v>9</v>
      </c>
      <c r="H396" s="179"/>
    </row>
    <row r="397" spans="1:8" ht="86.25" customHeight="1">
      <c r="A397" s="335"/>
      <c r="B397" s="367" t="s">
        <v>541</v>
      </c>
      <c r="C397" s="711" t="s">
        <v>542</v>
      </c>
      <c r="D397" s="712"/>
      <c r="E397" s="373" t="s">
        <v>540</v>
      </c>
      <c r="F397" s="178" t="s">
        <v>9</v>
      </c>
      <c r="G397" s="178" t="s">
        <v>9</v>
      </c>
      <c r="H397" s="181" t="s">
        <v>18</v>
      </c>
    </row>
    <row r="398" spans="1:8" ht="192" customHeight="1">
      <c r="A398" s="335"/>
      <c r="B398" s="367" t="s">
        <v>543</v>
      </c>
      <c r="C398" s="713" t="s">
        <v>544</v>
      </c>
      <c r="D398" s="714"/>
      <c r="E398" s="368" t="s">
        <v>80</v>
      </c>
      <c r="F398" s="178" t="s">
        <v>9</v>
      </c>
      <c r="G398" s="178" t="s">
        <v>9</v>
      </c>
      <c r="H398" s="181"/>
    </row>
    <row r="399" spans="1:8" ht="146.44999999999999" customHeight="1">
      <c r="A399" s="350"/>
      <c r="B399" s="715" t="s">
        <v>81</v>
      </c>
      <c r="C399" s="717" t="s">
        <v>709</v>
      </c>
      <c r="D399" s="718"/>
      <c r="E399" s="373" t="s">
        <v>82</v>
      </c>
      <c r="F399" s="166" t="s">
        <v>9</v>
      </c>
      <c r="G399" s="166" t="s">
        <v>9</v>
      </c>
      <c r="H399" s="179"/>
    </row>
    <row r="400" spans="1:8" ht="49.15" customHeight="1">
      <c r="A400" s="374"/>
      <c r="B400" s="716"/>
      <c r="C400" s="719" t="s">
        <v>545</v>
      </c>
      <c r="D400" s="720"/>
      <c r="E400" s="375" t="s">
        <v>137</v>
      </c>
      <c r="F400" s="376" t="s">
        <v>9</v>
      </c>
      <c r="G400" s="376" t="s">
        <v>9</v>
      </c>
      <c r="H400" s="377"/>
    </row>
    <row r="401" spans="1:8" ht="81.599999999999994" customHeight="1">
      <c r="A401" s="351"/>
      <c r="B401" s="716"/>
      <c r="C401" s="707" t="s">
        <v>915</v>
      </c>
      <c r="D401" s="708"/>
      <c r="E401" s="21"/>
      <c r="F401" s="298"/>
      <c r="G401" s="298"/>
      <c r="H401" s="298"/>
    </row>
    <row r="402" spans="1:8" ht="186" customHeight="1">
      <c r="A402" s="350"/>
      <c r="B402" s="721" t="s">
        <v>546</v>
      </c>
      <c r="C402" s="717" t="s">
        <v>710</v>
      </c>
      <c r="D402" s="718"/>
      <c r="E402" s="167" t="s">
        <v>80</v>
      </c>
      <c r="F402" s="166" t="s">
        <v>9</v>
      </c>
      <c r="G402" s="166" t="s">
        <v>9</v>
      </c>
      <c r="H402" s="222"/>
    </row>
    <row r="403" spans="1:8" ht="47.45" customHeight="1">
      <c r="A403" s="374"/>
      <c r="B403" s="722"/>
      <c r="C403" s="723" t="s">
        <v>711</v>
      </c>
      <c r="D403" s="724"/>
      <c r="E403" s="378" t="s">
        <v>137</v>
      </c>
      <c r="F403" s="223" t="s">
        <v>9</v>
      </c>
      <c r="G403" s="223" t="s">
        <v>9</v>
      </c>
      <c r="H403" s="297"/>
    </row>
    <row r="404" spans="1:8" ht="114" customHeight="1">
      <c r="A404" s="351"/>
      <c r="B404" s="722"/>
      <c r="C404" s="725" t="s">
        <v>916</v>
      </c>
      <c r="D404" s="726"/>
      <c r="E404" s="379"/>
      <c r="F404" s="223" t="s">
        <v>9</v>
      </c>
      <c r="G404" s="223" t="s">
        <v>9</v>
      </c>
      <c r="H404" s="77"/>
    </row>
    <row r="405" spans="1:8" ht="126.75" customHeight="1">
      <c r="A405" s="335"/>
      <c r="B405" s="380" t="s">
        <v>547</v>
      </c>
      <c r="C405" s="711" t="s">
        <v>921</v>
      </c>
      <c r="D405" s="712"/>
      <c r="E405" s="368"/>
      <c r="F405" s="178" t="s">
        <v>9</v>
      </c>
      <c r="G405" s="178" t="s">
        <v>9</v>
      </c>
      <c r="H405" s="70"/>
    </row>
    <row r="406" spans="1:8" ht="72" customHeight="1">
      <c r="A406" s="335"/>
      <c r="B406" s="381" t="s">
        <v>548</v>
      </c>
      <c r="C406" s="728" t="s">
        <v>549</v>
      </c>
      <c r="D406" s="729"/>
      <c r="E406" s="278"/>
      <c r="F406" s="224" t="s">
        <v>9</v>
      </c>
      <c r="G406" s="224" t="s">
        <v>9</v>
      </c>
      <c r="H406" s="77"/>
    </row>
    <row r="407" spans="1:8" ht="98.25" customHeight="1">
      <c r="A407" s="350"/>
      <c r="B407" s="721" t="s">
        <v>550</v>
      </c>
      <c r="C407" s="730" t="s">
        <v>917</v>
      </c>
      <c r="D407" s="731"/>
      <c r="E407" s="718" t="s">
        <v>83</v>
      </c>
      <c r="F407" s="382" t="s">
        <v>9</v>
      </c>
      <c r="G407" s="382" t="s">
        <v>9</v>
      </c>
      <c r="H407" s="304"/>
    </row>
    <row r="408" spans="1:8" ht="144" customHeight="1">
      <c r="A408" s="374"/>
      <c r="B408" s="722"/>
      <c r="C408" s="1056" t="s">
        <v>918</v>
      </c>
      <c r="D408" s="1057"/>
      <c r="E408" s="726"/>
      <c r="F408" s="223" t="s">
        <v>9</v>
      </c>
      <c r="G408" s="223" t="s">
        <v>9</v>
      </c>
      <c r="H408" s="477"/>
    </row>
    <row r="409" spans="1:8" ht="112.5" customHeight="1">
      <c r="A409" s="374"/>
      <c r="B409" s="722"/>
      <c r="C409" s="1056" t="s">
        <v>919</v>
      </c>
      <c r="D409" s="1057"/>
      <c r="E409" s="726"/>
      <c r="F409" s="223" t="s">
        <v>9</v>
      </c>
      <c r="G409" s="223" t="s">
        <v>9</v>
      </c>
      <c r="H409" s="477"/>
    </row>
    <row r="410" spans="1:8" ht="118.15" customHeight="1">
      <c r="A410" s="351"/>
      <c r="B410" s="727"/>
      <c r="C410" s="707" t="s">
        <v>920</v>
      </c>
      <c r="D410" s="708"/>
      <c r="E410" s="733"/>
      <c r="F410" s="383" t="s">
        <v>9</v>
      </c>
      <c r="G410" s="383" t="s">
        <v>9</v>
      </c>
      <c r="H410" s="298"/>
    </row>
    <row r="411" spans="1:8" ht="81.599999999999994" customHeight="1" thickBot="1">
      <c r="A411" s="335"/>
      <c r="B411" s="384" t="s">
        <v>469</v>
      </c>
      <c r="C411" s="709" t="s">
        <v>470</v>
      </c>
      <c r="D411" s="710"/>
      <c r="E411" s="198"/>
      <c r="F411" s="80" t="s">
        <v>18</v>
      </c>
      <c r="G411" s="80" t="s">
        <v>18</v>
      </c>
      <c r="H411" s="80" t="s">
        <v>18</v>
      </c>
    </row>
    <row r="412" spans="1:8" ht="74.45" customHeight="1" thickTop="1">
      <c r="A412" s="938" t="s">
        <v>712</v>
      </c>
      <c r="B412" s="939"/>
      <c r="C412" s="939"/>
      <c r="D412" s="939"/>
      <c r="E412" s="939"/>
      <c r="F412" s="939"/>
      <c r="G412" s="939"/>
      <c r="H412" s="940"/>
    </row>
    <row r="413" spans="1:8" ht="76.5" customHeight="1">
      <c r="A413" s="819">
        <v>1</v>
      </c>
      <c r="B413" s="954" t="s">
        <v>56</v>
      </c>
      <c r="C413" s="81" t="s">
        <v>167</v>
      </c>
      <c r="D413" s="421" t="s">
        <v>138</v>
      </c>
      <c r="E413" s="781" t="s">
        <v>139</v>
      </c>
      <c r="F413" s="24" t="s">
        <v>18</v>
      </c>
      <c r="G413" s="82" t="s">
        <v>18</v>
      </c>
      <c r="H413" s="286" t="s">
        <v>18</v>
      </c>
    </row>
    <row r="414" spans="1:8" ht="75.75" customHeight="1">
      <c r="A414" s="819"/>
      <c r="B414" s="954"/>
      <c r="C414" s="281" t="s">
        <v>168</v>
      </c>
      <c r="D414" s="424" t="s">
        <v>140</v>
      </c>
      <c r="E414" s="781"/>
      <c r="F414" s="276" t="s">
        <v>18</v>
      </c>
      <c r="G414" s="14" t="s">
        <v>18</v>
      </c>
      <c r="H414" s="276" t="s">
        <v>18</v>
      </c>
    </row>
    <row r="415" spans="1:8" ht="63.75" customHeight="1">
      <c r="A415" s="829"/>
      <c r="B415" s="955"/>
      <c r="C415" s="272" t="s">
        <v>169</v>
      </c>
      <c r="D415" s="422" t="s">
        <v>141</v>
      </c>
      <c r="E415" s="782"/>
      <c r="F415" s="6" t="s">
        <v>18</v>
      </c>
      <c r="G415" s="9" t="s">
        <v>18</v>
      </c>
      <c r="H415" s="6" t="s">
        <v>18</v>
      </c>
    </row>
    <row r="416" spans="1:8" s="2" customFormat="1" ht="99.75" customHeight="1">
      <c r="A416" s="244">
        <v>2</v>
      </c>
      <c r="B416" s="249" t="s">
        <v>58</v>
      </c>
      <c r="C416" s="274" t="s">
        <v>292</v>
      </c>
      <c r="D416" s="419" t="s">
        <v>406</v>
      </c>
      <c r="E416" s="249" t="s">
        <v>59</v>
      </c>
      <c r="F416" s="4" t="s">
        <v>9</v>
      </c>
      <c r="G416" s="4" t="s">
        <v>9</v>
      </c>
      <c r="H416" s="4" t="s">
        <v>9</v>
      </c>
    </row>
    <row r="417" spans="1:8" s="2" customFormat="1" ht="81" customHeight="1" thickBot="1">
      <c r="A417" s="832">
        <v>3</v>
      </c>
      <c r="B417" s="950" t="s">
        <v>330</v>
      </c>
      <c r="C417" s="194" t="s">
        <v>283</v>
      </c>
      <c r="D417" s="417" t="s">
        <v>408</v>
      </c>
      <c r="E417" s="198" t="s">
        <v>219</v>
      </c>
      <c r="F417" s="7" t="s">
        <v>9</v>
      </c>
      <c r="G417" s="7" t="s">
        <v>9</v>
      </c>
      <c r="H417" s="7" t="s">
        <v>9</v>
      </c>
    </row>
    <row r="418" spans="1:8" s="2" customFormat="1" ht="72.75" customHeight="1" thickTop="1" thickBot="1">
      <c r="A418" s="832"/>
      <c r="B418" s="741"/>
      <c r="C418" s="239" t="s">
        <v>86</v>
      </c>
      <c r="D418" s="107" t="s">
        <v>228</v>
      </c>
      <c r="E418" s="109"/>
      <c r="F418" s="211" t="s">
        <v>9</v>
      </c>
      <c r="G418" s="211" t="s">
        <v>9</v>
      </c>
      <c r="H418" s="74"/>
    </row>
    <row r="419" spans="1:8" s="2" customFormat="1" ht="219" customHeight="1" thickTop="1">
      <c r="A419" s="832"/>
      <c r="B419" s="950"/>
      <c r="C419" s="951" t="s">
        <v>413</v>
      </c>
      <c r="D419" s="952"/>
      <c r="E419" s="953"/>
      <c r="F419" s="204"/>
      <c r="G419" s="204"/>
      <c r="H419" s="204"/>
    </row>
    <row r="420" spans="1:8" s="2" customFormat="1" ht="220.5" customHeight="1" thickBot="1">
      <c r="A420" s="255">
        <v>4</v>
      </c>
      <c r="B420" s="208" t="s">
        <v>472</v>
      </c>
      <c r="C420" s="207" t="s">
        <v>887</v>
      </c>
      <c r="D420" s="421" t="s">
        <v>407</v>
      </c>
      <c r="E420" s="237" t="s">
        <v>218</v>
      </c>
      <c r="F420" s="114" t="s">
        <v>9</v>
      </c>
      <c r="G420" s="114" t="s">
        <v>9</v>
      </c>
      <c r="H420" s="114" t="s">
        <v>9</v>
      </c>
    </row>
    <row r="421" spans="1:8" s="2" customFormat="1" ht="63.75" customHeight="1" thickTop="1">
      <c r="A421" s="210"/>
      <c r="B421" s="944" t="s">
        <v>332</v>
      </c>
      <c r="C421" s="947" t="s">
        <v>389</v>
      </c>
      <c r="D421" s="947"/>
      <c r="E421" s="947"/>
      <c r="F421" s="147" t="s">
        <v>88</v>
      </c>
      <c r="G421" s="147" t="s">
        <v>88</v>
      </c>
      <c r="H421" s="148"/>
    </row>
    <row r="422" spans="1:8" s="2" customFormat="1" ht="56.25" customHeight="1">
      <c r="A422" s="210"/>
      <c r="B422" s="945"/>
      <c r="C422" s="835" t="s">
        <v>390</v>
      </c>
      <c r="D422" s="835"/>
      <c r="E422" s="835"/>
      <c r="F422" s="276" t="s">
        <v>88</v>
      </c>
      <c r="G422" s="276" t="s">
        <v>88</v>
      </c>
      <c r="H422" s="289"/>
    </row>
    <row r="423" spans="1:8" s="2" customFormat="1" ht="54.75" customHeight="1">
      <c r="A423" s="210"/>
      <c r="B423" s="946"/>
      <c r="C423" s="937" t="s">
        <v>391</v>
      </c>
      <c r="D423" s="937"/>
      <c r="E423" s="937"/>
      <c r="F423" s="18" t="s">
        <v>88</v>
      </c>
      <c r="G423" s="18" t="s">
        <v>88</v>
      </c>
      <c r="H423" s="76"/>
    </row>
    <row r="424" spans="1:8" s="2" customFormat="1" ht="68.25" customHeight="1">
      <c r="A424" s="255"/>
      <c r="B424" s="948" t="s">
        <v>334</v>
      </c>
      <c r="C424" s="925" t="s">
        <v>392</v>
      </c>
      <c r="D424" s="925"/>
      <c r="E424" s="925"/>
      <c r="F424" s="251" t="s">
        <v>88</v>
      </c>
      <c r="G424" s="251" t="s">
        <v>88</v>
      </c>
      <c r="H424" s="151"/>
    </row>
    <row r="425" spans="1:8" s="2" customFormat="1" ht="59.25" customHeight="1">
      <c r="A425" s="255"/>
      <c r="B425" s="945"/>
      <c r="C425" s="835" t="s">
        <v>393</v>
      </c>
      <c r="D425" s="835"/>
      <c r="E425" s="835"/>
      <c r="F425" s="276" t="s">
        <v>88</v>
      </c>
      <c r="G425" s="276" t="s">
        <v>88</v>
      </c>
      <c r="H425" s="289"/>
    </row>
    <row r="426" spans="1:8" s="2" customFormat="1" ht="58.5" customHeight="1" thickBot="1">
      <c r="A426" s="264"/>
      <c r="B426" s="949"/>
      <c r="C426" s="926" t="s">
        <v>394</v>
      </c>
      <c r="D426" s="926"/>
      <c r="E426" s="926"/>
      <c r="F426" s="123" t="s">
        <v>9</v>
      </c>
      <c r="G426" s="123" t="s">
        <v>9</v>
      </c>
      <c r="H426" s="124"/>
    </row>
    <row r="427" spans="1:8" s="2" customFormat="1" ht="117.75" customHeight="1" thickTop="1">
      <c r="A427" s="816">
        <v>5</v>
      </c>
      <c r="B427" s="914" t="s">
        <v>473</v>
      </c>
      <c r="C427" s="197" t="s">
        <v>397</v>
      </c>
      <c r="D427" s="914" t="s">
        <v>229</v>
      </c>
      <c r="E427" s="914" t="s">
        <v>64</v>
      </c>
      <c r="F427" s="211" t="s">
        <v>9</v>
      </c>
      <c r="G427" s="147" t="s">
        <v>9</v>
      </c>
      <c r="H427" s="147" t="s">
        <v>9</v>
      </c>
    </row>
    <row r="428" spans="1:8" s="2" customFormat="1" ht="98.25" customHeight="1">
      <c r="A428" s="829"/>
      <c r="B428" s="782"/>
      <c r="C428" s="272" t="s">
        <v>398</v>
      </c>
      <c r="D428" s="782"/>
      <c r="E428" s="782"/>
      <c r="F428" s="18" t="s">
        <v>9</v>
      </c>
      <c r="G428" s="6" t="s">
        <v>9</v>
      </c>
      <c r="H428" s="6" t="s">
        <v>9</v>
      </c>
    </row>
    <row r="429" spans="1:8" s="2" customFormat="1" ht="106.5" customHeight="1" thickBot="1">
      <c r="A429" s="816">
        <v>6</v>
      </c>
      <c r="B429" s="920" t="s">
        <v>328</v>
      </c>
      <c r="C429" s="20" t="s">
        <v>399</v>
      </c>
      <c r="D429" s="417" t="s">
        <v>233</v>
      </c>
      <c r="E429" s="111" t="s">
        <v>230</v>
      </c>
      <c r="F429" s="7" t="s">
        <v>9</v>
      </c>
      <c r="G429" s="7" t="s">
        <v>9</v>
      </c>
      <c r="H429" s="7" t="s">
        <v>9</v>
      </c>
    </row>
    <row r="430" spans="1:8" s="2" customFormat="1" ht="45" customHeight="1" thickTop="1" thickBot="1">
      <c r="A430" s="829"/>
      <c r="B430" s="921"/>
      <c r="C430" s="941" t="s">
        <v>67</v>
      </c>
      <c r="D430" s="942"/>
      <c r="E430" s="943"/>
      <c r="F430" s="71" t="s">
        <v>9</v>
      </c>
      <c r="G430" s="71" t="s">
        <v>9</v>
      </c>
      <c r="H430" s="74" t="s">
        <v>9</v>
      </c>
    </row>
    <row r="431" spans="1:8" s="2" customFormat="1" ht="142.5" customHeight="1" thickTop="1">
      <c r="A431" s="254">
        <v>7</v>
      </c>
      <c r="B431" s="688" t="s">
        <v>504</v>
      </c>
      <c r="C431" s="692" t="s">
        <v>922</v>
      </c>
      <c r="D431" s="422" t="s">
        <v>234</v>
      </c>
      <c r="E431" s="273" t="s">
        <v>222</v>
      </c>
      <c r="F431" s="6" t="s">
        <v>223</v>
      </c>
      <c r="G431" s="6" t="s">
        <v>223</v>
      </c>
      <c r="H431" s="6" t="s">
        <v>223</v>
      </c>
    </row>
    <row r="432" spans="1:8" s="2" customFormat="1" ht="92.25" customHeight="1" thickBot="1">
      <c r="A432" s="816">
        <v>8</v>
      </c>
      <c r="B432" s="803" t="s">
        <v>1218</v>
      </c>
      <c r="C432" s="110" t="s">
        <v>285</v>
      </c>
      <c r="D432" s="417" t="s">
        <v>235</v>
      </c>
      <c r="E432" s="111" t="s">
        <v>232</v>
      </c>
      <c r="F432" s="250" t="s">
        <v>9</v>
      </c>
      <c r="G432" s="250" t="s">
        <v>9</v>
      </c>
      <c r="H432" s="250" t="s">
        <v>9</v>
      </c>
    </row>
    <row r="433" spans="1:8" s="2" customFormat="1" ht="50.25" customHeight="1" thickTop="1">
      <c r="A433" s="819"/>
      <c r="B433" s="810"/>
      <c r="C433" s="823" t="s">
        <v>400</v>
      </c>
      <c r="D433" s="807"/>
      <c r="E433" s="808"/>
      <c r="F433" s="211" t="s">
        <v>9</v>
      </c>
      <c r="G433" s="211" t="s">
        <v>9</v>
      </c>
      <c r="H433" s="83"/>
    </row>
    <row r="434" spans="1:8" s="2" customFormat="1" ht="50.1" customHeight="1" thickBot="1">
      <c r="A434" s="829"/>
      <c r="B434" s="811"/>
      <c r="C434" s="908" t="s">
        <v>231</v>
      </c>
      <c r="D434" s="772"/>
      <c r="E434" s="773"/>
      <c r="F434" s="123" t="s">
        <v>9</v>
      </c>
      <c r="G434" s="123" t="s">
        <v>9</v>
      </c>
      <c r="H434" s="124"/>
    </row>
    <row r="435" spans="1:8" s="2" customFormat="1" ht="126.75" customHeight="1" thickTop="1" thickBot="1">
      <c r="A435" s="816">
        <v>9</v>
      </c>
      <c r="B435" s="803" t="s">
        <v>475</v>
      </c>
      <c r="C435" s="156" t="s">
        <v>401</v>
      </c>
      <c r="D435" s="421" t="s">
        <v>384</v>
      </c>
      <c r="E435" s="113" t="s">
        <v>224</v>
      </c>
      <c r="F435" s="250" t="s">
        <v>9</v>
      </c>
      <c r="G435" s="250" t="s">
        <v>9</v>
      </c>
      <c r="H435" s="250" t="s">
        <v>9</v>
      </c>
    </row>
    <row r="436" spans="1:8" s="2" customFormat="1" ht="54" customHeight="1" thickTop="1">
      <c r="A436" s="819"/>
      <c r="B436" s="810"/>
      <c r="C436" s="931" t="s">
        <v>345</v>
      </c>
      <c r="D436" s="761"/>
      <c r="E436" s="761"/>
      <c r="F436" s="147" t="s">
        <v>88</v>
      </c>
      <c r="G436" s="147" t="s">
        <v>88</v>
      </c>
      <c r="H436" s="148"/>
    </row>
    <row r="437" spans="1:8" s="2" customFormat="1" ht="57.75" customHeight="1">
      <c r="A437" s="819"/>
      <c r="B437" s="810"/>
      <c r="C437" s="932" t="s">
        <v>346</v>
      </c>
      <c r="D437" s="762"/>
      <c r="E437" s="762"/>
      <c r="F437" s="276" t="s">
        <v>88</v>
      </c>
      <c r="G437" s="276" t="s">
        <v>88</v>
      </c>
      <c r="H437" s="289"/>
    </row>
    <row r="438" spans="1:8" s="2" customFormat="1" ht="49.5" customHeight="1" thickBot="1">
      <c r="A438" s="829"/>
      <c r="B438" s="811"/>
      <c r="C438" s="933" t="s">
        <v>403</v>
      </c>
      <c r="D438" s="763"/>
      <c r="E438" s="763"/>
      <c r="F438" s="123" t="s">
        <v>88</v>
      </c>
      <c r="G438" s="123" t="s">
        <v>88</v>
      </c>
      <c r="H438" s="124"/>
    </row>
    <row r="439" spans="1:8" s="2" customFormat="1" ht="64.5" customHeight="1" thickTop="1">
      <c r="A439" s="816">
        <v>10</v>
      </c>
      <c r="B439" s="780" t="s">
        <v>480</v>
      </c>
      <c r="C439" s="236" t="s">
        <v>404</v>
      </c>
      <c r="D439" s="410" t="s">
        <v>373</v>
      </c>
      <c r="E439" s="197" t="s">
        <v>374</v>
      </c>
      <c r="F439" s="250" t="s">
        <v>372</v>
      </c>
      <c r="G439" s="250" t="s">
        <v>372</v>
      </c>
      <c r="H439" s="147" t="s">
        <v>372</v>
      </c>
    </row>
    <row r="440" spans="1:8" s="2" customFormat="1" ht="57.75" customHeight="1">
      <c r="A440" s="819"/>
      <c r="B440" s="781"/>
      <c r="C440" s="758" t="s">
        <v>350</v>
      </c>
      <c r="D440" s="759"/>
      <c r="E440" s="760"/>
      <c r="F440" s="276" t="s">
        <v>93</v>
      </c>
      <c r="G440" s="276" t="s">
        <v>9</v>
      </c>
      <c r="H440" s="276"/>
    </row>
    <row r="441" spans="1:8" s="2" customFormat="1" ht="60" customHeight="1">
      <c r="A441" s="829"/>
      <c r="B441" s="782"/>
      <c r="C441" s="752" t="s">
        <v>351</v>
      </c>
      <c r="D441" s="753"/>
      <c r="E441" s="754"/>
      <c r="F441" s="18" t="s">
        <v>9</v>
      </c>
      <c r="G441" s="18" t="s">
        <v>9</v>
      </c>
      <c r="H441" s="18"/>
    </row>
    <row r="442" spans="1:8" s="2" customFormat="1" ht="206.25" customHeight="1" thickBot="1">
      <c r="A442" s="160">
        <v>11</v>
      </c>
      <c r="B442" s="262" t="s">
        <v>70</v>
      </c>
      <c r="C442" s="198" t="s">
        <v>896</v>
      </c>
      <c r="D442" s="406" t="s">
        <v>236</v>
      </c>
      <c r="E442" s="198" t="s">
        <v>226</v>
      </c>
      <c r="F442" s="250" t="s">
        <v>18</v>
      </c>
      <c r="G442" s="250" t="s">
        <v>18</v>
      </c>
      <c r="H442" s="250" t="s">
        <v>18</v>
      </c>
    </row>
    <row r="443" spans="1:8" s="2" customFormat="1" ht="42.75" customHeight="1" thickTop="1">
      <c r="A443" s="162"/>
      <c r="B443" s="927" t="s">
        <v>71</v>
      </c>
      <c r="C443" s="807" t="s">
        <v>287</v>
      </c>
      <c r="D443" s="807"/>
      <c r="E443" s="808"/>
      <c r="F443" s="211" t="s">
        <v>18</v>
      </c>
      <c r="G443" s="211" t="s">
        <v>18</v>
      </c>
      <c r="H443" s="83"/>
    </row>
    <row r="444" spans="1:8" s="2" customFormat="1" ht="54.75" customHeight="1">
      <c r="A444" s="162"/>
      <c r="B444" s="928"/>
      <c r="C444" s="748" t="s">
        <v>288</v>
      </c>
      <c r="D444" s="748"/>
      <c r="E444" s="749"/>
      <c r="F444" s="276" t="s">
        <v>18</v>
      </c>
      <c r="G444" s="276" t="s">
        <v>18</v>
      </c>
      <c r="H444" s="289"/>
    </row>
    <row r="445" spans="1:8" s="2" customFormat="1" ht="35.25" customHeight="1">
      <c r="A445" s="162"/>
      <c r="B445" s="922"/>
      <c r="C445" s="929" t="s">
        <v>289</v>
      </c>
      <c r="D445" s="929"/>
      <c r="E445" s="930"/>
      <c r="F445" s="6" t="s">
        <v>18</v>
      </c>
      <c r="G445" s="6" t="s">
        <v>18</v>
      </c>
      <c r="H445" s="75"/>
    </row>
    <row r="446" spans="1:8" s="2" customFormat="1" ht="39.950000000000003" customHeight="1">
      <c r="A446" s="162"/>
      <c r="B446" s="922" t="s">
        <v>72</v>
      </c>
      <c r="C446" s="770" t="s">
        <v>73</v>
      </c>
      <c r="D446" s="770"/>
      <c r="E446" s="771"/>
      <c r="F446" s="250" t="s">
        <v>18</v>
      </c>
      <c r="G446" s="250" t="s">
        <v>18</v>
      </c>
      <c r="H446" s="125"/>
    </row>
    <row r="447" spans="1:8" s="2" customFormat="1" ht="42.75" customHeight="1">
      <c r="A447" s="163"/>
      <c r="B447" s="848"/>
      <c r="C447" s="748" t="s">
        <v>290</v>
      </c>
      <c r="D447" s="748"/>
      <c r="E447" s="749"/>
      <c r="F447" s="276" t="s">
        <v>18</v>
      </c>
      <c r="G447" s="276" t="s">
        <v>18</v>
      </c>
      <c r="H447" s="289"/>
    </row>
    <row r="448" spans="1:8" s="2" customFormat="1" ht="35.25" customHeight="1" thickBot="1">
      <c r="A448" s="161"/>
      <c r="B448" s="923"/>
      <c r="C448" s="750" t="s">
        <v>291</v>
      </c>
      <c r="D448" s="750"/>
      <c r="E448" s="751"/>
      <c r="F448" s="114" t="s">
        <v>18</v>
      </c>
      <c r="G448" s="114" t="s">
        <v>18</v>
      </c>
      <c r="H448" s="122"/>
    </row>
    <row r="449" spans="1:8" s="2" customFormat="1" ht="168.75" customHeight="1" thickTop="1" thickBot="1">
      <c r="A449" s="164">
        <v>12</v>
      </c>
      <c r="B449" s="109" t="s">
        <v>479</v>
      </c>
      <c r="C449" s="271" t="s">
        <v>402</v>
      </c>
      <c r="D449" s="421" t="s">
        <v>87</v>
      </c>
      <c r="E449" s="262" t="s">
        <v>74</v>
      </c>
      <c r="F449" s="250" t="s">
        <v>18</v>
      </c>
      <c r="G449" s="250" t="s">
        <v>18</v>
      </c>
      <c r="H449" s="250" t="s">
        <v>18</v>
      </c>
    </row>
    <row r="450" spans="1:8" s="2" customFormat="1" ht="59.25" customHeight="1" thickTop="1">
      <c r="A450" s="162"/>
      <c r="B450" s="909" t="s">
        <v>375</v>
      </c>
      <c r="C450" s="823" t="s">
        <v>377</v>
      </c>
      <c r="D450" s="807"/>
      <c r="E450" s="808"/>
      <c r="F450" s="147" t="s">
        <v>18</v>
      </c>
      <c r="G450" s="211" t="s">
        <v>18</v>
      </c>
      <c r="H450" s="83"/>
    </row>
    <row r="451" spans="1:8" s="2" customFormat="1" ht="33.75" customHeight="1">
      <c r="A451" s="162"/>
      <c r="B451" s="906"/>
      <c r="C451" s="924" t="s">
        <v>379</v>
      </c>
      <c r="D451" s="759"/>
      <c r="E451" s="760"/>
      <c r="F451" s="250" t="s">
        <v>372</v>
      </c>
      <c r="G451" s="276" t="s">
        <v>372</v>
      </c>
      <c r="H451" s="289"/>
    </row>
    <row r="452" spans="1:8" s="2" customFormat="1" ht="39.950000000000003" customHeight="1">
      <c r="A452" s="162"/>
      <c r="B452" s="910"/>
      <c r="C452" s="911" t="s">
        <v>378</v>
      </c>
      <c r="D452" s="912"/>
      <c r="E452" s="913"/>
      <c r="F452" s="18" t="s">
        <v>18</v>
      </c>
      <c r="G452" s="18" t="s">
        <v>380</v>
      </c>
      <c r="H452" s="76"/>
    </row>
    <row r="453" spans="1:8" s="2" customFormat="1" ht="39.950000000000003" customHeight="1">
      <c r="A453" s="162"/>
      <c r="B453" s="906" t="s">
        <v>376</v>
      </c>
      <c r="C453" s="770" t="s">
        <v>381</v>
      </c>
      <c r="D453" s="770"/>
      <c r="E453" s="771"/>
      <c r="F453" s="250" t="s">
        <v>18</v>
      </c>
      <c r="G453" s="250" t="s">
        <v>18</v>
      </c>
      <c r="H453" s="125"/>
    </row>
    <row r="454" spans="1:8" s="2" customFormat="1" ht="39.75" customHeight="1">
      <c r="A454" s="161"/>
      <c r="B454" s="910"/>
      <c r="C454" s="911" t="s">
        <v>382</v>
      </c>
      <c r="D454" s="912"/>
      <c r="E454" s="913"/>
      <c r="F454" s="18" t="s">
        <v>18</v>
      </c>
      <c r="G454" s="18" t="s">
        <v>18</v>
      </c>
      <c r="H454" s="76"/>
    </row>
    <row r="455" spans="1:8" s="2" customFormat="1" ht="71.25" customHeight="1">
      <c r="A455" s="162"/>
      <c r="B455" s="906" t="s">
        <v>75</v>
      </c>
      <c r="C455" s="770" t="s">
        <v>383</v>
      </c>
      <c r="D455" s="770"/>
      <c r="E455" s="771"/>
      <c r="F455" s="250" t="s">
        <v>18</v>
      </c>
      <c r="G455" s="250" t="s">
        <v>18</v>
      </c>
      <c r="H455" s="125"/>
    </row>
    <row r="456" spans="1:8" s="2" customFormat="1" ht="39.950000000000003" customHeight="1" thickBot="1">
      <c r="A456" s="165"/>
      <c r="B456" s="907"/>
      <c r="C456" s="908" t="s">
        <v>382</v>
      </c>
      <c r="D456" s="772"/>
      <c r="E456" s="773"/>
      <c r="F456" s="123" t="s">
        <v>18</v>
      </c>
      <c r="G456" s="123" t="s">
        <v>18</v>
      </c>
      <c r="H456" s="124"/>
    </row>
    <row r="457" spans="1:8" ht="12" thickTop="1"/>
    <row r="470" ht="12.95" customHeight="1"/>
  </sheetData>
  <mergeCells count="433">
    <mergeCell ref="B322:B324"/>
    <mergeCell ref="C319:E319"/>
    <mergeCell ref="A281:A283"/>
    <mergeCell ref="B305:B307"/>
    <mergeCell ref="A222:A223"/>
    <mergeCell ref="C409:D409"/>
    <mergeCell ref="C408:D408"/>
    <mergeCell ref="G214:G215"/>
    <mergeCell ref="F214:F215"/>
    <mergeCell ref="C361:E361"/>
    <mergeCell ref="C395:D395"/>
    <mergeCell ref="C367:E367"/>
    <mergeCell ref="C369:E369"/>
    <mergeCell ref="C368:E368"/>
    <mergeCell ref="C370:E370"/>
    <mergeCell ref="C372:E372"/>
    <mergeCell ref="B371:B373"/>
    <mergeCell ref="G298:G299"/>
    <mergeCell ref="E407:E410"/>
    <mergeCell ref="C377:E377"/>
    <mergeCell ref="C357:E357"/>
    <mergeCell ref="C358:E358"/>
    <mergeCell ref="B353:B355"/>
    <mergeCell ref="C353:E353"/>
    <mergeCell ref="C323:E323"/>
    <mergeCell ref="B319:B321"/>
    <mergeCell ref="C317:E317"/>
    <mergeCell ref="C315:E315"/>
    <mergeCell ref="C291:E291"/>
    <mergeCell ref="B302:B304"/>
    <mergeCell ref="C303:E303"/>
    <mergeCell ref="C298:E298"/>
    <mergeCell ref="C290:E290"/>
    <mergeCell ref="C294:E294"/>
    <mergeCell ref="B294:B300"/>
    <mergeCell ref="C297:E297"/>
    <mergeCell ref="C296:E296"/>
    <mergeCell ref="G291:G292"/>
    <mergeCell ref="E144:E146"/>
    <mergeCell ref="C376:E376"/>
    <mergeCell ref="C383:E383"/>
    <mergeCell ref="C380:E380"/>
    <mergeCell ref="C362:E362"/>
    <mergeCell ref="B366:B370"/>
    <mergeCell ref="C371:E371"/>
    <mergeCell ref="C366:E366"/>
    <mergeCell ref="A380:B381"/>
    <mergeCell ref="C360:E360"/>
    <mergeCell ref="C363:E363"/>
    <mergeCell ref="B360:B362"/>
    <mergeCell ref="C354:E354"/>
    <mergeCell ref="B356:B358"/>
    <mergeCell ref="A332:A334"/>
    <mergeCell ref="A312:A317"/>
    <mergeCell ref="A308:A309"/>
    <mergeCell ref="C355:E355"/>
    <mergeCell ref="B349:B351"/>
    <mergeCell ref="A261:A262"/>
    <mergeCell ref="C304:E304"/>
    <mergeCell ref="C312:E312"/>
    <mergeCell ref="C316:E316"/>
    <mergeCell ref="D55:D67"/>
    <mergeCell ref="A144:A146"/>
    <mergeCell ref="C27:H27"/>
    <mergeCell ref="B14:B17"/>
    <mergeCell ref="B23:B26"/>
    <mergeCell ref="C350:E350"/>
    <mergeCell ref="B345:B348"/>
    <mergeCell ref="C345:E345"/>
    <mergeCell ref="C347:E347"/>
    <mergeCell ref="B338:B340"/>
    <mergeCell ref="D332:D334"/>
    <mergeCell ref="E332:E334"/>
    <mergeCell ref="C307:E307"/>
    <mergeCell ref="C302:E302"/>
    <mergeCell ref="C305:E305"/>
    <mergeCell ref="C321:E321"/>
    <mergeCell ref="C322:E322"/>
    <mergeCell ref="C299:E299"/>
    <mergeCell ref="C300:E300"/>
    <mergeCell ref="B287:B291"/>
    <mergeCell ref="C287:E287"/>
    <mergeCell ref="C292:E292"/>
    <mergeCell ref="B312:B314"/>
    <mergeCell ref="C320:E320"/>
    <mergeCell ref="A1:H1"/>
    <mergeCell ref="A12:B13"/>
    <mergeCell ref="C12:C13"/>
    <mergeCell ref="D12:D13"/>
    <mergeCell ref="E12:E13"/>
    <mergeCell ref="F12:H12"/>
    <mergeCell ref="E28:E29"/>
    <mergeCell ref="E39:E40"/>
    <mergeCell ref="E41:E42"/>
    <mergeCell ref="B28:B29"/>
    <mergeCell ref="B39:B40"/>
    <mergeCell ref="B41:B42"/>
    <mergeCell ref="A28:A29"/>
    <mergeCell ref="D30:D31"/>
    <mergeCell ref="A18:H18"/>
    <mergeCell ref="A22:H22"/>
    <mergeCell ref="D32:D34"/>
    <mergeCell ref="A30:A34"/>
    <mergeCell ref="B30:B34"/>
    <mergeCell ref="A23:A26"/>
    <mergeCell ref="A14:A17"/>
    <mergeCell ref="A185:A192"/>
    <mergeCell ref="E185:E192"/>
    <mergeCell ref="H291:H292"/>
    <mergeCell ref="H298:H299"/>
    <mergeCell ref="D308:D309"/>
    <mergeCell ref="E308:E309"/>
    <mergeCell ref="C313:E313"/>
    <mergeCell ref="C23:H23"/>
    <mergeCell ref="C24:H24"/>
    <mergeCell ref="C25:H25"/>
    <mergeCell ref="E55:E71"/>
    <mergeCell ref="E169:E170"/>
    <mergeCell ref="C168:H168"/>
    <mergeCell ref="C164:H164"/>
    <mergeCell ref="C158:H158"/>
    <mergeCell ref="C162:H162"/>
    <mergeCell ref="C166:H166"/>
    <mergeCell ref="D172:D173"/>
    <mergeCell ref="E172:E173"/>
    <mergeCell ref="E174:E175"/>
    <mergeCell ref="C167:H167"/>
    <mergeCell ref="C295:E295"/>
    <mergeCell ref="F291:F292"/>
    <mergeCell ref="A200:A213"/>
    <mergeCell ref="H206:H207"/>
    <mergeCell ref="E219:E221"/>
    <mergeCell ref="B200:B213"/>
    <mergeCell ref="A72:H72"/>
    <mergeCell ref="A39:A40"/>
    <mergeCell ref="A41:A42"/>
    <mergeCell ref="C43:H43"/>
    <mergeCell ref="D44:D45"/>
    <mergeCell ref="F44:F45"/>
    <mergeCell ref="G44:G45"/>
    <mergeCell ref="H44:H45"/>
    <mergeCell ref="E44:E45"/>
    <mergeCell ref="C50:H50"/>
    <mergeCell ref="D52:D53"/>
    <mergeCell ref="A60:A71"/>
    <mergeCell ref="B60:B71"/>
    <mergeCell ref="D68:D69"/>
    <mergeCell ref="C49:H49"/>
    <mergeCell ref="A48:H48"/>
    <mergeCell ref="B43:B47"/>
    <mergeCell ref="A43:A47"/>
    <mergeCell ref="B49:B53"/>
    <mergeCell ref="A49:A53"/>
    <mergeCell ref="A133:A143"/>
    <mergeCell ref="C279:E279"/>
    <mergeCell ref="C280:E280"/>
    <mergeCell ref="A268:H268"/>
    <mergeCell ref="A214:A216"/>
    <mergeCell ref="C200:H200"/>
    <mergeCell ref="C201:H201"/>
    <mergeCell ref="C193:H193"/>
    <mergeCell ref="B217:B221"/>
    <mergeCell ref="E210:E211"/>
    <mergeCell ref="E197:E199"/>
    <mergeCell ref="C217:H217"/>
    <mergeCell ref="A193:A199"/>
    <mergeCell ref="E208:E209"/>
    <mergeCell ref="C202:H202"/>
    <mergeCell ref="G206:G207"/>
    <mergeCell ref="B214:B216"/>
    <mergeCell ref="A217:A221"/>
    <mergeCell ref="E212:E213"/>
    <mergeCell ref="B193:B199"/>
    <mergeCell ref="C194:H194"/>
    <mergeCell ref="C195:H195"/>
    <mergeCell ref="E206:E207"/>
    <mergeCell ref="C218:H218"/>
    <mergeCell ref="F206:F207"/>
    <mergeCell ref="C324:E324"/>
    <mergeCell ref="C314:E314"/>
    <mergeCell ref="A412:H412"/>
    <mergeCell ref="C430:E430"/>
    <mergeCell ref="C433:E433"/>
    <mergeCell ref="C434:E434"/>
    <mergeCell ref="B421:B423"/>
    <mergeCell ref="C421:E421"/>
    <mergeCell ref="C422:E422"/>
    <mergeCell ref="C423:E423"/>
    <mergeCell ref="B424:B426"/>
    <mergeCell ref="A417:A419"/>
    <mergeCell ref="B417:B419"/>
    <mergeCell ref="C419:E419"/>
    <mergeCell ref="A432:A434"/>
    <mergeCell ref="B432:B434"/>
    <mergeCell ref="A427:A428"/>
    <mergeCell ref="A413:A415"/>
    <mergeCell ref="B413:B415"/>
    <mergeCell ref="E413:E415"/>
    <mergeCell ref="C326:E326"/>
    <mergeCell ref="B387:H387"/>
    <mergeCell ref="C391:D391"/>
    <mergeCell ref="C392:D392"/>
    <mergeCell ref="C441:E441"/>
    <mergeCell ref="C424:E424"/>
    <mergeCell ref="D427:D428"/>
    <mergeCell ref="E427:E428"/>
    <mergeCell ref="C425:E425"/>
    <mergeCell ref="C426:E426"/>
    <mergeCell ref="A435:A438"/>
    <mergeCell ref="B435:B438"/>
    <mergeCell ref="B443:B445"/>
    <mergeCell ref="C443:E443"/>
    <mergeCell ref="C444:E444"/>
    <mergeCell ref="C445:E445"/>
    <mergeCell ref="C436:E436"/>
    <mergeCell ref="C437:E437"/>
    <mergeCell ref="C438:E438"/>
    <mergeCell ref="A429:A430"/>
    <mergeCell ref="A439:A441"/>
    <mergeCell ref="B439:B441"/>
    <mergeCell ref="B455:B456"/>
    <mergeCell ref="C455:E455"/>
    <mergeCell ref="C456:E456"/>
    <mergeCell ref="B450:B452"/>
    <mergeCell ref="C450:E450"/>
    <mergeCell ref="C452:E452"/>
    <mergeCell ref="B332:B334"/>
    <mergeCell ref="B315:B317"/>
    <mergeCell ref="B427:B428"/>
    <mergeCell ref="C385:E385"/>
    <mergeCell ref="C384:E384"/>
    <mergeCell ref="C381:E381"/>
    <mergeCell ref="C382:E382"/>
    <mergeCell ref="C339:E339"/>
    <mergeCell ref="B429:B430"/>
    <mergeCell ref="B453:B454"/>
    <mergeCell ref="C453:E453"/>
    <mergeCell ref="C454:E454"/>
    <mergeCell ref="B446:B448"/>
    <mergeCell ref="C446:E446"/>
    <mergeCell ref="C447:E447"/>
    <mergeCell ref="C448:E448"/>
    <mergeCell ref="C451:E451"/>
    <mergeCell ref="C440:E440"/>
    <mergeCell ref="A237:A247"/>
    <mergeCell ref="B237:B247"/>
    <mergeCell ref="B269:B272"/>
    <mergeCell ref="A235:A236"/>
    <mergeCell ref="A225:A234"/>
    <mergeCell ref="A269:A272"/>
    <mergeCell ref="H246:H247"/>
    <mergeCell ref="C225:H225"/>
    <mergeCell ref="G246:G247"/>
    <mergeCell ref="B235:B236"/>
    <mergeCell ref="B225:B234"/>
    <mergeCell ref="E246:E247"/>
    <mergeCell ref="F246:F247"/>
    <mergeCell ref="C238:H238"/>
    <mergeCell ref="C239:H239"/>
    <mergeCell ref="C240:H240"/>
    <mergeCell ref="C237:H237"/>
    <mergeCell ref="E244:E245"/>
    <mergeCell ref="E242:E243"/>
    <mergeCell ref="C226:H226"/>
    <mergeCell ref="C251:H251"/>
    <mergeCell ref="C252:H252"/>
    <mergeCell ref="C254:H254"/>
    <mergeCell ref="E255:E259"/>
    <mergeCell ref="E182:E183"/>
    <mergeCell ref="F182:F183"/>
    <mergeCell ref="G174:G175"/>
    <mergeCell ref="H174:H175"/>
    <mergeCell ref="F174:F175"/>
    <mergeCell ref="A176:A184"/>
    <mergeCell ref="B176:B184"/>
    <mergeCell ref="G182:G183"/>
    <mergeCell ref="D180:D181"/>
    <mergeCell ref="C177:H177"/>
    <mergeCell ref="C178:H178"/>
    <mergeCell ref="F179:F181"/>
    <mergeCell ref="G179:G181"/>
    <mergeCell ref="H179:H181"/>
    <mergeCell ref="A160:A161"/>
    <mergeCell ref="D160:D161"/>
    <mergeCell ref="E160:E161"/>
    <mergeCell ref="B160:B161"/>
    <mergeCell ref="E148:E151"/>
    <mergeCell ref="C165:H165"/>
    <mergeCell ref="C147:H147"/>
    <mergeCell ref="E179:E181"/>
    <mergeCell ref="B144:B146"/>
    <mergeCell ref="B147:B151"/>
    <mergeCell ref="B172:B175"/>
    <mergeCell ref="A172:A175"/>
    <mergeCell ref="C176:H176"/>
    <mergeCell ref="A158:A159"/>
    <mergeCell ref="A162:A163"/>
    <mergeCell ref="B158:B159"/>
    <mergeCell ref="A147:A151"/>
    <mergeCell ref="B162:B163"/>
    <mergeCell ref="B164:B169"/>
    <mergeCell ref="A164:A169"/>
    <mergeCell ref="C120:H120"/>
    <mergeCell ref="C133:H133"/>
    <mergeCell ref="C134:H134"/>
    <mergeCell ref="B113:B127"/>
    <mergeCell ref="C100:H100"/>
    <mergeCell ref="C101:H101"/>
    <mergeCell ref="C114:H114"/>
    <mergeCell ref="C115:H115"/>
    <mergeCell ref="C116:H116"/>
    <mergeCell ref="C102:H102"/>
    <mergeCell ref="B133:B143"/>
    <mergeCell ref="C117:H117"/>
    <mergeCell ref="B128:B132"/>
    <mergeCell ref="C113:H113"/>
    <mergeCell ref="C139:H139"/>
    <mergeCell ref="C140:H140"/>
    <mergeCell ref="C137:H137"/>
    <mergeCell ref="C135:H135"/>
    <mergeCell ref="C138:H138"/>
    <mergeCell ref="A128:A132"/>
    <mergeCell ref="E128:E132"/>
    <mergeCell ref="A100:A112"/>
    <mergeCell ref="B100:B112"/>
    <mergeCell ref="C118:H118"/>
    <mergeCell ref="C119:H119"/>
    <mergeCell ref="C136:H136"/>
    <mergeCell ref="A113:A127"/>
    <mergeCell ref="A73:A77"/>
    <mergeCell ref="B73:B77"/>
    <mergeCell ref="C73:H73"/>
    <mergeCell ref="B91:B94"/>
    <mergeCell ref="B95:B98"/>
    <mergeCell ref="C87:H87"/>
    <mergeCell ref="C88:H88"/>
    <mergeCell ref="C92:H92"/>
    <mergeCell ref="E85:E86"/>
    <mergeCell ref="A85:A86"/>
    <mergeCell ref="B85:B86"/>
    <mergeCell ref="A78:A81"/>
    <mergeCell ref="B78:B81"/>
    <mergeCell ref="E83:E84"/>
    <mergeCell ref="C74:H74"/>
    <mergeCell ref="A82:A84"/>
    <mergeCell ref="B82:B84"/>
    <mergeCell ref="C82:H82"/>
    <mergeCell ref="A91:A94"/>
    <mergeCell ref="A95:A98"/>
    <mergeCell ref="C91:H91"/>
    <mergeCell ref="A87:A90"/>
    <mergeCell ref="B87:B90"/>
    <mergeCell ref="A375:B379"/>
    <mergeCell ref="C375:E375"/>
    <mergeCell ref="A248:A249"/>
    <mergeCell ref="A264:A265"/>
    <mergeCell ref="A325:A326"/>
    <mergeCell ref="C288:E288"/>
    <mergeCell ref="C293:E293"/>
    <mergeCell ref="B308:B309"/>
    <mergeCell ref="C306:E306"/>
    <mergeCell ref="C250:H250"/>
    <mergeCell ref="B250:B259"/>
    <mergeCell ref="A250:A259"/>
    <mergeCell ref="A276:A280"/>
    <mergeCell ref="B276:B280"/>
    <mergeCell ref="A273:A274"/>
    <mergeCell ref="E270:E272"/>
    <mergeCell ref="A299:A300"/>
    <mergeCell ref="H182:H183"/>
    <mergeCell ref="C196:H196"/>
    <mergeCell ref="B185:B192"/>
    <mergeCell ref="E232:E234"/>
    <mergeCell ref="E235:E236"/>
    <mergeCell ref="F298:F299"/>
    <mergeCell ref="B222:B223"/>
    <mergeCell ref="C222:H222"/>
    <mergeCell ref="C227:H227"/>
    <mergeCell ref="E228:E231"/>
    <mergeCell ref="C289:E289"/>
    <mergeCell ref="B248:B249"/>
    <mergeCell ref="E248:E249"/>
    <mergeCell ref="B273:B274"/>
    <mergeCell ref="B261:B262"/>
    <mergeCell ref="C253:H253"/>
    <mergeCell ref="C283:E283"/>
    <mergeCell ref="B264:B265"/>
    <mergeCell ref="E264:E265"/>
    <mergeCell ref="C276:E276"/>
    <mergeCell ref="C277:E277"/>
    <mergeCell ref="C278:E278"/>
    <mergeCell ref="B281:B283"/>
    <mergeCell ref="A266:H266"/>
    <mergeCell ref="C393:D393"/>
    <mergeCell ref="C394:D394"/>
    <mergeCell ref="C373:E373"/>
    <mergeCell ref="B329:B331"/>
    <mergeCell ref="B325:B326"/>
    <mergeCell ref="C338:E338"/>
    <mergeCell ref="C341:E341"/>
    <mergeCell ref="C342:E342"/>
    <mergeCell ref="C343:E343"/>
    <mergeCell ref="C340:E340"/>
    <mergeCell ref="B341:B343"/>
    <mergeCell ref="C348:E348"/>
    <mergeCell ref="C346:E346"/>
    <mergeCell ref="C329:E329"/>
    <mergeCell ref="C330:E330"/>
    <mergeCell ref="C331:E331"/>
    <mergeCell ref="C349:E349"/>
    <mergeCell ref="A382:B386"/>
    <mergeCell ref="C356:E356"/>
    <mergeCell ref="C351:E351"/>
    <mergeCell ref="C386:E386"/>
    <mergeCell ref="C378:E378"/>
    <mergeCell ref="C379:E379"/>
    <mergeCell ref="C410:D410"/>
    <mergeCell ref="C411:D411"/>
    <mergeCell ref="C396:D396"/>
    <mergeCell ref="C397:D397"/>
    <mergeCell ref="C398:D398"/>
    <mergeCell ref="B399:B401"/>
    <mergeCell ref="C399:D399"/>
    <mergeCell ref="C400:D400"/>
    <mergeCell ref="C401:D401"/>
    <mergeCell ref="B402:B404"/>
    <mergeCell ref="C402:D402"/>
    <mergeCell ref="C403:D403"/>
    <mergeCell ref="C404:D404"/>
    <mergeCell ref="B407:B410"/>
    <mergeCell ref="C405:D405"/>
    <mergeCell ref="C406:D406"/>
    <mergeCell ref="C407:D407"/>
  </mergeCells>
  <phoneticPr fontId="3"/>
  <pageMargins left="0.70866141732283472" right="0.70866141732283472" top="0.74803149606299213" bottom="0.74803149606299213" header="0.31496062992125984" footer="0.31496062992125984"/>
  <pageSetup paperSize="9" scale="81" fitToHeight="0" orientation="portrait" r:id="rId1"/>
  <headerFooter>
    <oddFooter>&amp;R&amp;9特定施設入居者生活介護（予防含む）&amp;P</oddFooter>
  </headerFooter>
  <rowBreaks count="39" manualBreakCount="39">
    <brk id="21" max="7" man="1"/>
    <brk id="34" max="7" man="1"/>
    <brk id="42" min="1" max="7" man="1"/>
    <brk id="71" max="7" man="1"/>
    <brk id="81" max="7" man="1"/>
    <brk id="98" max="7" man="1"/>
    <brk id="112" min="1" max="7" man="1"/>
    <brk id="127" min="1" max="7" man="1"/>
    <brk id="143" min="1" max="7" man="1"/>
    <brk id="156" max="7" man="1"/>
    <brk id="163" max="7" man="1"/>
    <brk id="173" max="7" man="1"/>
    <brk id="179" max="7" man="1"/>
    <brk id="184" max="7" man="1"/>
    <brk id="199" max="16383" man="1"/>
    <brk id="208" max="7" man="1"/>
    <brk id="216" max="7" man="1"/>
    <brk id="231" max="7" man="1"/>
    <brk id="243" max="7" man="1"/>
    <brk id="260" max="7" man="1"/>
    <brk id="267" max="7" man="1"/>
    <brk id="280" max="7" man="1"/>
    <brk id="285" max="7" man="1"/>
    <brk id="292" max="7" man="1"/>
    <brk id="303" max="7" man="1"/>
    <brk id="311" min="1" max="7" man="1"/>
    <brk id="324" max="7" man="1"/>
    <brk id="335" max="7" man="1"/>
    <brk id="348" max="7" man="1"/>
    <brk id="363" max="7" man="1"/>
    <brk id="374" max="7" man="1"/>
    <brk id="379" max="7" man="1"/>
    <brk id="386" max="7" man="1"/>
    <brk id="396" max="7" man="1"/>
    <brk id="411" max="7" man="1"/>
    <brk id="419" min="1" max="7" man="1"/>
    <brk id="428" min="1" max="7" man="1"/>
    <brk id="441" max="7" man="1"/>
    <brk id="452"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37D78-3D82-403B-92A0-A304530A7627}">
  <sheetPr>
    <pageSetUpPr fitToPage="1"/>
  </sheetPr>
  <dimension ref="A1:BO290"/>
  <sheetViews>
    <sheetView showGridLines="0" view="pageBreakPreview" zoomScale="50" zoomScaleNormal="55" zoomScaleSheetLayoutView="50" workbookViewId="0"/>
  </sheetViews>
  <sheetFormatPr defaultColWidth="4.5" defaultRowHeight="14.25"/>
  <cols>
    <col min="1" max="1" width="0.875" style="522" customWidth="1"/>
    <col min="2" max="2" width="5.75" style="522" customWidth="1"/>
    <col min="3" max="4" width="8.125" style="522" customWidth="1"/>
    <col min="5" max="8" width="3.25" style="522" hidden="1" customWidth="1"/>
    <col min="9" max="10" width="3.25" style="522" customWidth="1"/>
    <col min="11" max="62" width="5.75" style="522" customWidth="1"/>
    <col min="63" max="63" width="1.125" style="522" customWidth="1"/>
    <col min="64" max="16384" width="4.5" style="522"/>
  </cols>
  <sheetData>
    <row r="1" spans="2:67" s="485" customFormat="1" ht="20.25" customHeight="1">
      <c r="C1" s="486" t="s">
        <v>923</v>
      </c>
      <c r="D1" s="486"/>
      <c r="E1" s="486"/>
      <c r="F1" s="486"/>
      <c r="G1" s="486"/>
      <c r="H1" s="486"/>
      <c r="I1" s="486"/>
      <c r="J1" s="486"/>
      <c r="M1" s="487" t="s">
        <v>924</v>
      </c>
      <c r="P1" s="486"/>
      <c r="Q1" s="486"/>
      <c r="R1" s="486"/>
      <c r="S1" s="486"/>
      <c r="T1" s="486"/>
      <c r="U1" s="486"/>
      <c r="V1" s="486"/>
      <c r="W1" s="486"/>
      <c r="AS1" s="488" t="s">
        <v>925</v>
      </c>
      <c r="AT1" s="1199" t="s">
        <v>926</v>
      </c>
      <c r="AU1" s="1200"/>
      <c r="AV1" s="1200"/>
      <c r="AW1" s="1200"/>
      <c r="AX1" s="1200"/>
      <c r="AY1" s="1200"/>
      <c r="AZ1" s="1200"/>
      <c r="BA1" s="1200"/>
      <c r="BB1" s="1200"/>
      <c r="BC1" s="1200"/>
      <c r="BD1" s="1200"/>
      <c r="BE1" s="1200"/>
      <c r="BF1" s="1200"/>
      <c r="BG1" s="1200"/>
      <c r="BH1" s="1200"/>
      <c r="BI1" s="1200"/>
      <c r="BJ1" s="488" t="s">
        <v>927</v>
      </c>
    </row>
    <row r="2" spans="2:67" s="489" customFormat="1" ht="20.25" customHeight="1">
      <c r="J2" s="487"/>
      <c r="M2" s="487"/>
      <c r="N2" s="487"/>
      <c r="P2" s="488"/>
      <c r="Q2" s="488"/>
      <c r="R2" s="488"/>
      <c r="S2" s="488"/>
      <c r="T2" s="488"/>
      <c r="U2" s="488"/>
      <c r="V2" s="488"/>
      <c r="W2" s="488"/>
      <c r="AB2" s="490" t="s">
        <v>928</v>
      </c>
      <c r="AC2" s="1201">
        <v>7</v>
      </c>
      <c r="AD2" s="1201"/>
      <c r="AE2" s="490" t="s">
        <v>929</v>
      </c>
      <c r="AF2" s="1202">
        <f>IF(AC2=0,"",YEAR(DATE(2018+AC2,1,1)))</f>
        <v>2025</v>
      </c>
      <c r="AG2" s="1202"/>
      <c r="AH2" s="491" t="s">
        <v>930</v>
      </c>
      <c r="AI2" s="491" t="s">
        <v>931</v>
      </c>
      <c r="AJ2" s="1201">
        <v>4</v>
      </c>
      <c r="AK2" s="1201"/>
      <c r="AL2" s="491" t="s">
        <v>932</v>
      </c>
      <c r="AS2" s="488" t="s">
        <v>933</v>
      </c>
      <c r="AT2" s="1201" t="s">
        <v>934</v>
      </c>
      <c r="AU2" s="1201"/>
      <c r="AV2" s="1201"/>
      <c r="AW2" s="1201"/>
      <c r="AX2" s="1201"/>
      <c r="AY2" s="1201"/>
      <c r="AZ2" s="1201"/>
      <c r="BA2" s="1201"/>
      <c r="BB2" s="1201"/>
      <c r="BC2" s="1201"/>
      <c r="BD2" s="1201"/>
      <c r="BE2" s="1201"/>
      <c r="BF2" s="1201"/>
      <c r="BG2" s="1201"/>
      <c r="BH2" s="1201"/>
      <c r="BI2" s="1201"/>
      <c r="BJ2" s="488" t="s">
        <v>927</v>
      </c>
      <c r="BK2" s="488"/>
      <c r="BL2" s="488"/>
      <c r="BM2" s="488"/>
    </row>
    <row r="3" spans="2:67" s="489" customFormat="1" ht="20.25" customHeight="1">
      <c r="J3" s="487"/>
      <c r="M3" s="487"/>
      <c r="O3" s="488"/>
      <c r="P3" s="488"/>
      <c r="Q3" s="488"/>
      <c r="R3" s="488"/>
      <c r="S3" s="488"/>
      <c r="T3" s="488"/>
      <c r="U3" s="488"/>
      <c r="AC3" s="492"/>
      <c r="AD3" s="492"/>
      <c r="AE3" s="493"/>
      <c r="AF3" s="494"/>
      <c r="AG3" s="493"/>
      <c r="BD3" s="495" t="s">
        <v>935</v>
      </c>
      <c r="BE3" s="1203" t="s">
        <v>936</v>
      </c>
      <c r="BF3" s="1204"/>
      <c r="BG3" s="1204"/>
      <c r="BH3" s="1205"/>
      <c r="BI3" s="488"/>
    </row>
    <row r="4" spans="2:67" s="489" customFormat="1" ht="20.25" customHeight="1">
      <c r="B4" s="496"/>
      <c r="C4" s="496"/>
      <c r="D4" s="496"/>
      <c r="E4" s="496"/>
      <c r="F4" s="496"/>
      <c r="G4" s="496"/>
      <c r="H4" s="496"/>
      <c r="I4" s="496"/>
      <c r="J4" s="497"/>
      <c r="K4" s="496"/>
      <c r="L4" s="496"/>
      <c r="M4" s="497"/>
      <c r="N4" s="496"/>
      <c r="O4" s="498"/>
      <c r="P4" s="498"/>
      <c r="Q4" s="498"/>
      <c r="R4" s="498"/>
      <c r="S4" s="498"/>
      <c r="T4" s="498"/>
      <c r="U4" s="498"/>
      <c r="V4" s="496"/>
      <c r="W4" s="496"/>
      <c r="X4" s="496"/>
      <c r="Y4" s="496"/>
      <c r="Z4" s="496"/>
      <c r="AA4" s="496"/>
      <c r="AB4" s="496"/>
      <c r="AC4" s="499"/>
      <c r="AD4" s="499"/>
      <c r="AE4" s="500"/>
      <c r="AF4" s="501"/>
      <c r="AG4" s="500"/>
      <c r="AH4" s="496"/>
      <c r="AI4" s="496"/>
      <c r="AJ4" s="496"/>
      <c r="AK4" s="496"/>
      <c r="AL4" s="496"/>
      <c r="AM4" s="496"/>
      <c r="AN4" s="496"/>
      <c r="AO4" s="496"/>
      <c r="AP4" s="496"/>
      <c r="AQ4" s="496"/>
      <c r="AR4" s="496"/>
      <c r="BD4" s="495" t="s">
        <v>937</v>
      </c>
      <c r="BE4" s="1203" t="s">
        <v>938</v>
      </c>
      <c r="BF4" s="1204"/>
      <c r="BG4" s="1204"/>
      <c r="BH4" s="1205"/>
      <c r="BI4" s="488"/>
    </row>
    <row r="5" spans="2:67" s="489" customFormat="1" ht="9" customHeight="1">
      <c r="B5" s="496"/>
      <c r="C5" s="496"/>
      <c r="D5" s="496"/>
      <c r="E5" s="496"/>
      <c r="F5" s="496"/>
      <c r="G5" s="496"/>
      <c r="H5" s="496"/>
      <c r="I5" s="496"/>
      <c r="J5" s="497"/>
      <c r="K5" s="496"/>
      <c r="L5" s="496"/>
      <c r="M5" s="497"/>
      <c r="N5" s="496"/>
      <c r="O5" s="498"/>
      <c r="P5" s="498"/>
      <c r="Q5" s="498"/>
      <c r="R5" s="498"/>
      <c r="S5" s="498"/>
      <c r="T5" s="498"/>
      <c r="U5" s="498"/>
      <c r="V5" s="496"/>
      <c r="W5" s="496"/>
      <c r="X5" s="496"/>
      <c r="Y5" s="496"/>
      <c r="Z5" s="496"/>
      <c r="AA5" s="496"/>
      <c r="AB5" s="496"/>
      <c r="AC5" s="502"/>
      <c r="AD5" s="502"/>
      <c r="AE5" s="496"/>
      <c r="AF5" s="496"/>
      <c r="AG5" s="496"/>
      <c r="AH5" s="496"/>
      <c r="AI5" s="496"/>
      <c r="AJ5" s="503"/>
      <c r="AK5" s="503"/>
      <c r="AL5" s="503"/>
      <c r="AM5" s="503"/>
      <c r="AN5" s="503"/>
      <c r="AO5" s="503"/>
      <c r="AP5" s="503"/>
      <c r="AQ5" s="503"/>
      <c r="AR5" s="503"/>
      <c r="AS5" s="485"/>
      <c r="AT5" s="485"/>
      <c r="AU5" s="485"/>
      <c r="AV5" s="485"/>
      <c r="AW5" s="485"/>
      <c r="AX5" s="485"/>
      <c r="AY5" s="485"/>
      <c r="AZ5" s="485"/>
      <c r="BA5" s="485"/>
      <c r="BB5" s="485"/>
      <c r="BC5" s="485"/>
      <c r="BD5" s="485"/>
      <c r="BE5" s="485"/>
      <c r="BF5" s="485"/>
      <c r="BG5" s="485"/>
      <c r="BH5" s="504"/>
      <c r="BI5" s="504"/>
    </row>
    <row r="6" spans="2:67" s="489" customFormat="1" ht="21" customHeight="1">
      <c r="B6" s="505"/>
      <c r="C6" s="506"/>
      <c r="D6" s="506"/>
      <c r="E6" s="506"/>
      <c r="F6" s="506"/>
      <c r="G6" s="506"/>
      <c r="H6" s="506"/>
      <c r="I6" s="506"/>
      <c r="J6" s="506"/>
      <c r="K6" s="507"/>
      <c r="L6" s="507"/>
      <c r="M6" s="507"/>
      <c r="N6" s="508"/>
      <c r="O6" s="507"/>
      <c r="P6" s="507"/>
      <c r="Q6" s="507"/>
      <c r="R6" s="496"/>
      <c r="S6" s="496"/>
      <c r="T6" s="496"/>
      <c r="U6" s="496"/>
      <c r="V6" s="496"/>
      <c r="W6" s="496"/>
      <c r="X6" s="496"/>
      <c r="Y6" s="496"/>
      <c r="Z6" s="496"/>
      <c r="AA6" s="496"/>
      <c r="AB6" s="496"/>
      <c r="AC6" s="496"/>
      <c r="AD6" s="496"/>
      <c r="AE6" s="496"/>
      <c r="AF6" s="496"/>
      <c r="AG6" s="496"/>
      <c r="AH6" s="496"/>
      <c r="AI6" s="496"/>
      <c r="AJ6" s="503"/>
      <c r="AK6" s="503"/>
      <c r="AL6" s="503"/>
      <c r="AM6" s="503"/>
      <c r="AN6" s="503"/>
      <c r="AO6" s="503" t="s">
        <v>939</v>
      </c>
      <c r="AP6" s="503"/>
      <c r="AQ6" s="503"/>
      <c r="AR6" s="503"/>
      <c r="AS6" s="485"/>
      <c r="AT6" s="485"/>
      <c r="AU6" s="485"/>
      <c r="AW6" s="509"/>
      <c r="AX6" s="509"/>
      <c r="AY6" s="510"/>
      <c r="AZ6" s="485"/>
      <c r="BA6" s="1226">
        <v>40</v>
      </c>
      <c r="BB6" s="1227"/>
      <c r="BC6" s="510" t="s">
        <v>940</v>
      </c>
      <c r="BD6" s="485"/>
      <c r="BE6" s="1226">
        <v>160</v>
      </c>
      <c r="BF6" s="1227"/>
      <c r="BG6" s="510" t="s">
        <v>941</v>
      </c>
      <c r="BH6" s="485"/>
      <c r="BI6" s="504"/>
    </row>
    <row r="7" spans="2:67" s="489" customFormat="1" ht="5.25" customHeight="1">
      <c r="B7" s="505"/>
      <c r="C7" s="511"/>
      <c r="D7" s="511"/>
      <c r="E7" s="511"/>
      <c r="F7" s="511"/>
      <c r="G7" s="511"/>
      <c r="H7" s="511"/>
      <c r="I7" s="511"/>
      <c r="J7" s="507"/>
      <c r="K7" s="507"/>
      <c r="L7" s="507"/>
      <c r="M7" s="508"/>
      <c r="N7" s="507"/>
      <c r="O7" s="507"/>
      <c r="P7" s="507"/>
      <c r="Q7" s="507"/>
      <c r="R7" s="496"/>
      <c r="S7" s="496"/>
      <c r="T7" s="496"/>
      <c r="U7" s="496"/>
      <c r="V7" s="496"/>
      <c r="W7" s="496"/>
      <c r="X7" s="496"/>
      <c r="Y7" s="496"/>
      <c r="Z7" s="496"/>
      <c r="AA7" s="496"/>
      <c r="AB7" s="496"/>
      <c r="AC7" s="496"/>
      <c r="AD7" s="496"/>
      <c r="AE7" s="496"/>
      <c r="AF7" s="496"/>
      <c r="AG7" s="496"/>
      <c r="AH7" s="496"/>
      <c r="AI7" s="496"/>
      <c r="AJ7" s="503"/>
      <c r="AK7" s="503"/>
      <c r="AL7" s="503"/>
      <c r="AM7" s="503"/>
      <c r="AN7" s="503"/>
      <c r="AO7" s="503"/>
      <c r="AP7" s="503"/>
      <c r="AQ7" s="503"/>
      <c r="AR7" s="503"/>
      <c r="AS7" s="503"/>
      <c r="AT7" s="503"/>
      <c r="AU7" s="503"/>
      <c r="AV7" s="503"/>
      <c r="AW7" s="503"/>
      <c r="AX7" s="503"/>
      <c r="AY7" s="503"/>
      <c r="AZ7" s="503"/>
      <c r="BA7" s="503"/>
      <c r="BB7" s="503"/>
      <c r="BC7" s="503"/>
      <c r="BD7" s="503"/>
      <c r="BE7" s="503"/>
      <c r="BF7" s="503"/>
      <c r="BG7" s="503"/>
      <c r="BH7" s="512"/>
      <c r="BI7" s="512"/>
      <c r="BJ7" s="496"/>
    </row>
    <row r="8" spans="2:67" s="489" customFormat="1" ht="21" customHeight="1">
      <c r="B8" s="513"/>
      <c r="C8" s="508"/>
      <c r="D8" s="508"/>
      <c r="E8" s="508"/>
      <c r="F8" s="508"/>
      <c r="G8" s="508"/>
      <c r="H8" s="508"/>
      <c r="I8" s="508"/>
      <c r="J8" s="507"/>
      <c r="K8" s="507"/>
      <c r="L8" s="507"/>
      <c r="M8" s="508"/>
      <c r="N8" s="507"/>
      <c r="O8" s="507"/>
      <c r="P8" s="507"/>
      <c r="Q8" s="507"/>
      <c r="R8" s="496"/>
      <c r="S8" s="496"/>
      <c r="T8" s="496"/>
      <c r="U8" s="496"/>
      <c r="V8" s="496"/>
      <c r="W8" s="496"/>
      <c r="X8" s="496"/>
      <c r="Y8" s="496"/>
      <c r="Z8" s="496"/>
      <c r="AA8" s="496"/>
      <c r="AB8" s="496"/>
      <c r="AC8" s="496"/>
      <c r="AD8" s="496"/>
      <c r="AE8" s="496"/>
      <c r="AF8" s="496"/>
      <c r="AG8" s="496"/>
      <c r="AH8" s="496"/>
      <c r="AI8" s="496"/>
      <c r="AJ8" s="514"/>
      <c r="AK8" s="514"/>
      <c r="AL8" s="514"/>
      <c r="AM8" s="506"/>
      <c r="AN8" s="515"/>
      <c r="AO8" s="516"/>
      <c r="AP8" s="516"/>
      <c r="AQ8" s="505"/>
      <c r="AR8" s="509"/>
      <c r="AS8" s="509"/>
      <c r="AT8" s="509"/>
      <c r="AU8" s="517"/>
      <c r="AV8" s="517"/>
      <c r="AW8" s="503"/>
      <c r="AX8" s="509"/>
      <c r="AY8" s="509"/>
      <c r="AZ8" s="508"/>
      <c r="BA8" s="503"/>
      <c r="BB8" s="503" t="s">
        <v>942</v>
      </c>
      <c r="BC8" s="503"/>
      <c r="BD8" s="503"/>
      <c r="BE8" s="1228">
        <f>DAY(EOMONTH(DATE(AF2,AJ2,1),0))</f>
        <v>30</v>
      </c>
      <c r="BF8" s="1229"/>
      <c r="BG8" s="503" t="s">
        <v>943</v>
      </c>
      <c r="BH8" s="503"/>
      <c r="BI8" s="503"/>
      <c r="BJ8" s="496"/>
      <c r="BM8" s="488"/>
      <c r="BN8" s="488"/>
      <c r="BO8" s="488"/>
    </row>
    <row r="9" spans="2:67" s="489" customFormat="1" ht="5.25" customHeight="1">
      <c r="B9" s="513"/>
      <c r="C9" s="508"/>
      <c r="D9" s="508"/>
      <c r="E9" s="508"/>
      <c r="F9" s="508"/>
      <c r="G9" s="508"/>
      <c r="H9" s="508"/>
      <c r="I9" s="508"/>
      <c r="J9" s="507"/>
      <c r="K9" s="507"/>
      <c r="L9" s="507"/>
      <c r="M9" s="508"/>
      <c r="N9" s="507"/>
      <c r="O9" s="507"/>
      <c r="P9" s="507"/>
      <c r="Q9" s="507"/>
      <c r="R9" s="496"/>
      <c r="S9" s="496"/>
      <c r="T9" s="496"/>
      <c r="U9" s="496"/>
      <c r="V9" s="496"/>
      <c r="W9" s="496"/>
      <c r="X9" s="496"/>
      <c r="Y9" s="496"/>
      <c r="Z9" s="496"/>
      <c r="AA9" s="496"/>
      <c r="AB9" s="496"/>
      <c r="AC9" s="496"/>
      <c r="AD9" s="496"/>
      <c r="AE9" s="496"/>
      <c r="AF9" s="496"/>
      <c r="AG9" s="496"/>
      <c r="AH9" s="496"/>
      <c r="AI9" s="496"/>
      <c r="AJ9" s="514"/>
      <c r="AK9" s="514"/>
      <c r="AL9" s="514"/>
      <c r="AM9" s="506"/>
      <c r="AN9" s="515"/>
      <c r="AO9" s="516"/>
      <c r="AP9" s="516"/>
      <c r="AQ9" s="505"/>
      <c r="AR9" s="509"/>
      <c r="AS9" s="509"/>
      <c r="AT9" s="509"/>
      <c r="AU9" s="517"/>
      <c r="AV9" s="517"/>
      <c r="AW9" s="503"/>
      <c r="AX9" s="509"/>
      <c r="AY9" s="509"/>
      <c r="AZ9" s="508"/>
      <c r="BA9" s="503"/>
      <c r="BB9" s="503"/>
      <c r="BC9" s="503"/>
      <c r="BD9" s="503"/>
      <c r="BE9" s="508"/>
      <c r="BF9" s="508"/>
      <c r="BG9" s="503"/>
      <c r="BH9" s="503"/>
      <c r="BI9" s="503"/>
      <c r="BJ9" s="496"/>
      <c r="BM9" s="488"/>
      <c r="BN9" s="488"/>
      <c r="BO9" s="488"/>
    </row>
    <row r="10" spans="2:67" s="489" customFormat="1" ht="21" customHeight="1">
      <c r="B10" s="513"/>
      <c r="C10" s="508"/>
      <c r="D10" s="508"/>
      <c r="E10" s="508"/>
      <c r="F10" s="508"/>
      <c r="G10" s="508"/>
      <c r="H10" s="508"/>
      <c r="I10" s="508"/>
      <c r="J10" s="507"/>
      <c r="K10" s="507"/>
      <c r="L10" s="507"/>
      <c r="M10" s="508"/>
      <c r="N10" s="507"/>
      <c r="O10" s="507"/>
      <c r="P10" s="507"/>
      <c r="Q10" s="507"/>
      <c r="R10" s="496"/>
      <c r="S10" s="496"/>
      <c r="T10" s="496"/>
      <c r="U10" s="496"/>
      <c r="V10" s="496"/>
      <c r="W10" s="496"/>
      <c r="X10" s="496"/>
      <c r="Y10" s="496"/>
      <c r="Z10" s="496"/>
      <c r="AA10" s="496"/>
      <c r="AB10" s="496"/>
      <c r="AC10" s="496"/>
      <c r="AD10" s="496"/>
      <c r="AE10" s="496"/>
      <c r="AF10" s="496"/>
      <c r="AG10" s="496"/>
      <c r="AH10" s="496"/>
      <c r="AI10" s="496"/>
      <c r="AJ10" s="514"/>
      <c r="AK10" s="514"/>
      <c r="AL10" s="514"/>
      <c r="AM10" s="506"/>
      <c r="AN10" s="515"/>
      <c r="AO10" s="516"/>
      <c r="AP10" s="516"/>
      <c r="AQ10" s="505"/>
      <c r="AR10" s="509"/>
      <c r="AS10" s="503" t="s">
        <v>944</v>
      </c>
      <c r="AT10" s="506"/>
      <c r="AU10" s="506"/>
      <c r="AV10" s="518"/>
      <c r="AW10" s="503"/>
      <c r="AX10" s="519"/>
      <c r="AY10" s="519"/>
      <c r="AZ10" s="519"/>
      <c r="BA10" s="503"/>
      <c r="BB10" s="503"/>
      <c r="BC10" s="512" t="s">
        <v>945</v>
      </c>
      <c r="BD10" s="503"/>
      <c r="BE10" s="1226"/>
      <c r="BF10" s="1227"/>
      <c r="BG10" s="510" t="s">
        <v>946</v>
      </c>
      <c r="BH10" s="503"/>
      <c r="BI10" s="503"/>
      <c r="BJ10" s="496"/>
      <c r="BM10" s="488"/>
      <c r="BN10" s="488"/>
      <c r="BO10" s="488"/>
    </row>
    <row r="11" spans="2:67" ht="5.25" customHeight="1" thickBot="1">
      <c r="B11" s="520"/>
      <c r="C11" s="521"/>
      <c r="D11" s="521"/>
      <c r="E11" s="521"/>
      <c r="F11" s="521"/>
      <c r="G11" s="521"/>
      <c r="H11" s="521"/>
      <c r="I11" s="521"/>
      <c r="J11" s="521"/>
      <c r="K11" s="520"/>
      <c r="L11" s="520"/>
      <c r="M11" s="520"/>
      <c r="N11" s="520"/>
      <c r="O11" s="520"/>
      <c r="P11" s="520"/>
      <c r="Q11" s="520"/>
      <c r="R11" s="520"/>
      <c r="S11" s="520"/>
      <c r="T11" s="520"/>
      <c r="U11" s="520"/>
      <c r="V11" s="520"/>
      <c r="W11" s="520"/>
      <c r="X11" s="520"/>
      <c r="Y11" s="520"/>
      <c r="Z11" s="520"/>
      <c r="AA11" s="520"/>
      <c r="AB11" s="520"/>
      <c r="AC11" s="521"/>
      <c r="AD11" s="520"/>
      <c r="AE11" s="520"/>
      <c r="AF11" s="520"/>
      <c r="AG11" s="520"/>
      <c r="AH11" s="520"/>
      <c r="AI11" s="520"/>
      <c r="AJ11" s="520"/>
      <c r="AK11" s="520"/>
      <c r="AL11" s="520"/>
      <c r="AM11" s="520"/>
      <c r="AN11" s="520"/>
      <c r="AO11" s="520"/>
      <c r="AP11" s="520"/>
      <c r="AQ11" s="520"/>
      <c r="AR11" s="520"/>
      <c r="AT11" s="523"/>
      <c r="BK11" s="524"/>
      <c r="BL11" s="524"/>
      <c r="BM11" s="524"/>
    </row>
    <row r="12" spans="2:67" ht="21.6" customHeight="1">
      <c r="B12" s="1162" t="s">
        <v>947</v>
      </c>
      <c r="C12" s="1165" t="s">
        <v>1102</v>
      </c>
      <c r="D12" s="1166"/>
      <c r="E12" s="525"/>
      <c r="F12" s="526"/>
      <c r="G12" s="525"/>
      <c r="H12" s="526"/>
      <c r="I12" s="1171" t="s">
        <v>1103</v>
      </c>
      <c r="J12" s="1172"/>
      <c r="K12" s="1177" t="s">
        <v>1104</v>
      </c>
      <c r="L12" s="1178"/>
      <c r="M12" s="1178"/>
      <c r="N12" s="1166"/>
      <c r="O12" s="1177" t="s">
        <v>1105</v>
      </c>
      <c r="P12" s="1178"/>
      <c r="Q12" s="1178"/>
      <c r="R12" s="1178"/>
      <c r="S12" s="1166"/>
      <c r="T12" s="527"/>
      <c r="U12" s="527"/>
      <c r="V12" s="528"/>
      <c r="W12" s="1206" t="s">
        <v>1106</v>
      </c>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8" t="str">
        <f>IF(BE3="４週","(10)1～4週目の勤務時間数合計","(10)1か月の勤務時間数　合計")</f>
        <v>(10)1～4週目の勤務時間数合計</v>
      </c>
      <c r="BC12" s="1209"/>
      <c r="BD12" s="1214" t="s">
        <v>1107</v>
      </c>
      <c r="BE12" s="1215"/>
      <c r="BF12" s="1165" t="s">
        <v>1108</v>
      </c>
      <c r="BG12" s="1178"/>
      <c r="BH12" s="1178"/>
      <c r="BI12" s="1178"/>
      <c r="BJ12" s="1220"/>
    </row>
    <row r="13" spans="2:67" ht="20.25" customHeight="1">
      <c r="B13" s="1163"/>
      <c r="C13" s="1167"/>
      <c r="D13" s="1168"/>
      <c r="E13" s="529"/>
      <c r="F13" s="530"/>
      <c r="G13" s="529"/>
      <c r="H13" s="530"/>
      <c r="I13" s="1173"/>
      <c r="J13" s="1174"/>
      <c r="K13" s="1179"/>
      <c r="L13" s="1180"/>
      <c r="M13" s="1180"/>
      <c r="N13" s="1168"/>
      <c r="O13" s="1179"/>
      <c r="P13" s="1180"/>
      <c r="Q13" s="1180"/>
      <c r="R13" s="1180"/>
      <c r="S13" s="1168"/>
      <c r="T13" s="531"/>
      <c r="U13" s="531"/>
      <c r="V13" s="532"/>
      <c r="W13" s="1223" t="s">
        <v>955</v>
      </c>
      <c r="X13" s="1223"/>
      <c r="Y13" s="1223"/>
      <c r="Z13" s="1223"/>
      <c r="AA13" s="1223"/>
      <c r="AB13" s="1223"/>
      <c r="AC13" s="1224"/>
      <c r="AD13" s="1225" t="s">
        <v>956</v>
      </c>
      <c r="AE13" s="1223"/>
      <c r="AF13" s="1223"/>
      <c r="AG13" s="1223"/>
      <c r="AH13" s="1223"/>
      <c r="AI13" s="1223"/>
      <c r="AJ13" s="1224"/>
      <c r="AK13" s="1225" t="s">
        <v>957</v>
      </c>
      <c r="AL13" s="1223"/>
      <c r="AM13" s="1223"/>
      <c r="AN13" s="1223"/>
      <c r="AO13" s="1223"/>
      <c r="AP13" s="1223"/>
      <c r="AQ13" s="1224"/>
      <c r="AR13" s="1225" t="s">
        <v>958</v>
      </c>
      <c r="AS13" s="1223"/>
      <c r="AT13" s="1223"/>
      <c r="AU13" s="1223"/>
      <c r="AV13" s="1223"/>
      <c r="AW13" s="1223"/>
      <c r="AX13" s="1224"/>
      <c r="AY13" s="1225" t="s">
        <v>959</v>
      </c>
      <c r="AZ13" s="1223"/>
      <c r="BA13" s="1223"/>
      <c r="BB13" s="1210"/>
      <c r="BC13" s="1211"/>
      <c r="BD13" s="1216"/>
      <c r="BE13" s="1217"/>
      <c r="BF13" s="1167"/>
      <c r="BG13" s="1180"/>
      <c r="BH13" s="1180"/>
      <c r="BI13" s="1180"/>
      <c r="BJ13" s="1221"/>
    </row>
    <row r="14" spans="2:67" ht="20.25" customHeight="1">
      <c r="B14" s="1163"/>
      <c r="C14" s="1167"/>
      <c r="D14" s="1168"/>
      <c r="E14" s="529"/>
      <c r="F14" s="530"/>
      <c r="G14" s="529"/>
      <c r="H14" s="530"/>
      <c r="I14" s="1173"/>
      <c r="J14" s="1174"/>
      <c r="K14" s="1179"/>
      <c r="L14" s="1180"/>
      <c r="M14" s="1180"/>
      <c r="N14" s="1168"/>
      <c r="O14" s="1179"/>
      <c r="P14" s="1180"/>
      <c r="Q14" s="1180"/>
      <c r="R14" s="1180"/>
      <c r="S14" s="1168"/>
      <c r="T14" s="531"/>
      <c r="U14" s="531"/>
      <c r="V14" s="532"/>
      <c r="W14" s="533">
        <v>1</v>
      </c>
      <c r="X14" s="534">
        <v>2</v>
      </c>
      <c r="Y14" s="534">
        <v>3</v>
      </c>
      <c r="Z14" s="534">
        <v>4</v>
      </c>
      <c r="AA14" s="534">
        <v>5</v>
      </c>
      <c r="AB14" s="534">
        <v>6</v>
      </c>
      <c r="AC14" s="535">
        <v>7</v>
      </c>
      <c r="AD14" s="536">
        <v>8</v>
      </c>
      <c r="AE14" s="534">
        <v>9</v>
      </c>
      <c r="AF14" s="534">
        <v>10</v>
      </c>
      <c r="AG14" s="534">
        <v>11</v>
      </c>
      <c r="AH14" s="534">
        <v>12</v>
      </c>
      <c r="AI14" s="534">
        <v>13</v>
      </c>
      <c r="AJ14" s="535">
        <v>14</v>
      </c>
      <c r="AK14" s="533">
        <v>15</v>
      </c>
      <c r="AL14" s="534">
        <v>16</v>
      </c>
      <c r="AM14" s="534">
        <v>17</v>
      </c>
      <c r="AN14" s="534">
        <v>18</v>
      </c>
      <c r="AO14" s="534">
        <v>19</v>
      </c>
      <c r="AP14" s="534">
        <v>20</v>
      </c>
      <c r="AQ14" s="535">
        <v>21</v>
      </c>
      <c r="AR14" s="536">
        <v>22</v>
      </c>
      <c r="AS14" s="534">
        <v>23</v>
      </c>
      <c r="AT14" s="534">
        <v>24</v>
      </c>
      <c r="AU14" s="534">
        <v>25</v>
      </c>
      <c r="AV14" s="534">
        <v>26</v>
      </c>
      <c r="AW14" s="534">
        <v>27</v>
      </c>
      <c r="AX14" s="535">
        <v>28</v>
      </c>
      <c r="AY14" s="537" t="str">
        <f>IF($BE$3="実績",IF(DAY(DATE($AF$2,$AJ$2,29))=29,29,""),"")</f>
        <v/>
      </c>
      <c r="AZ14" s="538" t="str">
        <f>IF($BE$3="実績",IF(DAY(DATE($AF$2,$AJ$2,30))=30,30,""),"")</f>
        <v/>
      </c>
      <c r="BA14" s="539" t="str">
        <f>IF($BE$3="実績",IF(DAY(DATE($AF$2,$AJ$2,31))=31,31,""),"")</f>
        <v/>
      </c>
      <c r="BB14" s="1210"/>
      <c r="BC14" s="1211"/>
      <c r="BD14" s="1216"/>
      <c r="BE14" s="1217"/>
      <c r="BF14" s="1167"/>
      <c r="BG14" s="1180"/>
      <c r="BH14" s="1180"/>
      <c r="BI14" s="1180"/>
      <c r="BJ14" s="1221"/>
    </row>
    <row r="15" spans="2:67" ht="20.25" hidden="1" customHeight="1">
      <c r="B15" s="1163"/>
      <c r="C15" s="1167"/>
      <c r="D15" s="1168"/>
      <c r="E15" s="529"/>
      <c r="F15" s="530"/>
      <c r="G15" s="529"/>
      <c r="H15" s="530"/>
      <c r="I15" s="1173"/>
      <c r="J15" s="1174"/>
      <c r="K15" s="1179"/>
      <c r="L15" s="1180"/>
      <c r="M15" s="1180"/>
      <c r="N15" s="1168"/>
      <c r="O15" s="1179"/>
      <c r="P15" s="1180"/>
      <c r="Q15" s="1180"/>
      <c r="R15" s="1180"/>
      <c r="S15" s="1168"/>
      <c r="T15" s="531"/>
      <c r="U15" s="531"/>
      <c r="V15" s="532"/>
      <c r="W15" s="533">
        <f>WEEKDAY(DATE($AF$2,$AJ$2,1))</f>
        <v>3</v>
      </c>
      <c r="X15" s="534">
        <f>WEEKDAY(DATE($AF$2,$AJ$2,2))</f>
        <v>4</v>
      </c>
      <c r="Y15" s="534">
        <f>WEEKDAY(DATE($AF$2,$AJ$2,3))</f>
        <v>5</v>
      </c>
      <c r="Z15" s="534">
        <f>WEEKDAY(DATE($AF$2,$AJ$2,4))</f>
        <v>6</v>
      </c>
      <c r="AA15" s="534">
        <f>WEEKDAY(DATE($AF$2,$AJ$2,5))</f>
        <v>7</v>
      </c>
      <c r="AB15" s="534">
        <f>WEEKDAY(DATE($AF$2,$AJ$2,6))</f>
        <v>1</v>
      </c>
      <c r="AC15" s="535">
        <f>WEEKDAY(DATE($AF$2,$AJ$2,7))</f>
        <v>2</v>
      </c>
      <c r="AD15" s="536">
        <f>WEEKDAY(DATE($AF$2,$AJ$2,8))</f>
        <v>3</v>
      </c>
      <c r="AE15" s="534">
        <f>WEEKDAY(DATE($AF$2,$AJ$2,9))</f>
        <v>4</v>
      </c>
      <c r="AF15" s="534">
        <f>WEEKDAY(DATE($AF$2,$AJ$2,10))</f>
        <v>5</v>
      </c>
      <c r="AG15" s="534">
        <f>WEEKDAY(DATE($AF$2,$AJ$2,11))</f>
        <v>6</v>
      </c>
      <c r="AH15" s="534">
        <f>WEEKDAY(DATE($AF$2,$AJ$2,12))</f>
        <v>7</v>
      </c>
      <c r="AI15" s="534">
        <f>WEEKDAY(DATE($AF$2,$AJ$2,13))</f>
        <v>1</v>
      </c>
      <c r="AJ15" s="535">
        <f>WEEKDAY(DATE($AF$2,$AJ$2,14))</f>
        <v>2</v>
      </c>
      <c r="AK15" s="536">
        <f>WEEKDAY(DATE($AF$2,$AJ$2,15))</f>
        <v>3</v>
      </c>
      <c r="AL15" s="534">
        <f>WEEKDAY(DATE($AF$2,$AJ$2,16))</f>
        <v>4</v>
      </c>
      <c r="AM15" s="534">
        <f>WEEKDAY(DATE($AF$2,$AJ$2,17))</f>
        <v>5</v>
      </c>
      <c r="AN15" s="534">
        <f>WEEKDAY(DATE($AF$2,$AJ$2,18))</f>
        <v>6</v>
      </c>
      <c r="AO15" s="534">
        <f>WEEKDAY(DATE($AF$2,$AJ$2,19))</f>
        <v>7</v>
      </c>
      <c r="AP15" s="534">
        <f>WEEKDAY(DATE($AF$2,$AJ$2,20))</f>
        <v>1</v>
      </c>
      <c r="AQ15" s="535">
        <f>WEEKDAY(DATE($AF$2,$AJ$2,21))</f>
        <v>2</v>
      </c>
      <c r="AR15" s="536">
        <f>WEEKDAY(DATE($AF$2,$AJ$2,22))</f>
        <v>3</v>
      </c>
      <c r="AS15" s="534">
        <f>WEEKDAY(DATE($AF$2,$AJ$2,23))</f>
        <v>4</v>
      </c>
      <c r="AT15" s="534">
        <f>WEEKDAY(DATE($AF$2,$AJ$2,24))</f>
        <v>5</v>
      </c>
      <c r="AU15" s="534">
        <f>WEEKDAY(DATE($AF$2,$AJ$2,25))</f>
        <v>6</v>
      </c>
      <c r="AV15" s="534">
        <f>WEEKDAY(DATE($AF$2,$AJ$2,26))</f>
        <v>7</v>
      </c>
      <c r="AW15" s="534">
        <f>WEEKDAY(DATE($AF$2,$AJ$2,27))</f>
        <v>1</v>
      </c>
      <c r="AX15" s="535">
        <f>WEEKDAY(DATE($AF$2,$AJ$2,28))</f>
        <v>2</v>
      </c>
      <c r="AY15" s="536">
        <f>IF(AY14=29,WEEKDAY(DATE($AF$2,$AJ$2,29)),0)</f>
        <v>0</v>
      </c>
      <c r="AZ15" s="534">
        <f>IF(AZ14=30,WEEKDAY(DATE($AF$2,$AJ$2,30)),0)</f>
        <v>0</v>
      </c>
      <c r="BA15" s="535">
        <f>IF(BA14=31,WEEKDAY(DATE($AF$2,$AJ$2,31)),0)</f>
        <v>0</v>
      </c>
      <c r="BB15" s="1210"/>
      <c r="BC15" s="1211"/>
      <c r="BD15" s="1216"/>
      <c r="BE15" s="1217"/>
      <c r="BF15" s="1167"/>
      <c r="BG15" s="1180"/>
      <c r="BH15" s="1180"/>
      <c r="BI15" s="1180"/>
      <c r="BJ15" s="1221"/>
    </row>
    <row r="16" spans="2:67" ht="20.25" customHeight="1" thickBot="1">
      <c r="B16" s="1164"/>
      <c r="C16" s="1169"/>
      <c r="D16" s="1170"/>
      <c r="E16" s="540"/>
      <c r="F16" s="541"/>
      <c r="G16" s="540"/>
      <c r="H16" s="541"/>
      <c r="I16" s="1175"/>
      <c r="J16" s="1176"/>
      <c r="K16" s="1181"/>
      <c r="L16" s="1182"/>
      <c r="M16" s="1182"/>
      <c r="N16" s="1170"/>
      <c r="O16" s="1181"/>
      <c r="P16" s="1182"/>
      <c r="Q16" s="1182"/>
      <c r="R16" s="1182"/>
      <c r="S16" s="1170"/>
      <c r="T16" s="542"/>
      <c r="U16" s="542"/>
      <c r="V16" s="543"/>
      <c r="W16" s="544" t="str">
        <f>IF(W15=1,"日",IF(W15=2,"月",IF(W15=3,"火",IF(W15=4,"水",IF(W15=5,"木",IF(W15=6,"金","土"))))))</f>
        <v>火</v>
      </c>
      <c r="X16" s="545" t="str">
        <f t="shared" ref="X16:AX16" si="0">IF(X15=1,"日",IF(X15=2,"月",IF(X15=3,"火",IF(X15=4,"水",IF(X15=5,"木",IF(X15=6,"金","土"))))))</f>
        <v>水</v>
      </c>
      <c r="Y16" s="545" t="str">
        <f t="shared" si="0"/>
        <v>木</v>
      </c>
      <c r="Z16" s="545" t="str">
        <f t="shared" si="0"/>
        <v>金</v>
      </c>
      <c r="AA16" s="545" t="str">
        <f t="shared" si="0"/>
        <v>土</v>
      </c>
      <c r="AB16" s="545" t="str">
        <f t="shared" si="0"/>
        <v>日</v>
      </c>
      <c r="AC16" s="546" t="str">
        <f t="shared" si="0"/>
        <v>月</v>
      </c>
      <c r="AD16" s="547" t="str">
        <f>IF(AD15=1,"日",IF(AD15=2,"月",IF(AD15=3,"火",IF(AD15=4,"水",IF(AD15=5,"木",IF(AD15=6,"金","土"))))))</f>
        <v>火</v>
      </c>
      <c r="AE16" s="545" t="str">
        <f t="shared" si="0"/>
        <v>水</v>
      </c>
      <c r="AF16" s="545" t="str">
        <f t="shared" si="0"/>
        <v>木</v>
      </c>
      <c r="AG16" s="545" t="str">
        <f t="shared" si="0"/>
        <v>金</v>
      </c>
      <c r="AH16" s="545" t="str">
        <f t="shared" si="0"/>
        <v>土</v>
      </c>
      <c r="AI16" s="545" t="str">
        <f t="shared" si="0"/>
        <v>日</v>
      </c>
      <c r="AJ16" s="546" t="str">
        <f t="shared" si="0"/>
        <v>月</v>
      </c>
      <c r="AK16" s="547" t="str">
        <f>IF(AK15=1,"日",IF(AK15=2,"月",IF(AK15=3,"火",IF(AK15=4,"水",IF(AK15=5,"木",IF(AK15=6,"金","土"))))))</f>
        <v>火</v>
      </c>
      <c r="AL16" s="545" t="str">
        <f t="shared" si="0"/>
        <v>水</v>
      </c>
      <c r="AM16" s="545" t="str">
        <f t="shared" si="0"/>
        <v>木</v>
      </c>
      <c r="AN16" s="545" t="str">
        <f t="shared" si="0"/>
        <v>金</v>
      </c>
      <c r="AO16" s="545" t="str">
        <f t="shared" si="0"/>
        <v>土</v>
      </c>
      <c r="AP16" s="545" t="str">
        <f t="shared" si="0"/>
        <v>日</v>
      </c>
      <c r="AQ16" s="546" t="str">
        <f t="shared" si="0"/>
        <v>月</v>
      </c>
      <c r="AR16" s="547" t="str">
        <f>IF(AR15=1,"日",IF(AR15=2,"月",IF(AR15=3,"火",IF(AR15=4,"水",IF(AR15=5,"木",IF(AR15=6,"金","土"))))))</f>
        <v>火</v>
      </c>
      <c r="AS16" s="545" t="str">
        <f t="shared" si="0"/>
        <v>水</v>
      </c>
      <c r="AT16" s="545" t="str">
        <f t="shared" si="0"/>
        <v>木</v>
      </c>
      <c r="AU16" s="545" t="str">
        <f t="shared" si="0"/>
        <v>金</v>
      </c>
      <c r="AV16" s="545" t="str">
        <f t="shared" si="0"/>
        <v>土</v>
      </c>
      <c r="AW16" s="545" t="str">
        <f t="shared" si="0"/>
        <v>日</v>
      </c>
      <c r="AX16" s="546" t="str">
        <f t="shared" si="0"/>
        <v>月</v>
      </c>
      <c r="AY16" s="545" t="str">
        <f>IF(AY15=1,"日",IF(AY15=2,"月",IF(AY15=3,"火",IF(AY15=4,"水",IF(AY15=5,"木",IF(AY15=6,"金",IF(AY15=0,"","土")))))))</f>
        <v/>
      </c>
      <c r="AZ16" s="545" t="str">
        <f>IF(AZ15=1,"日",IF(AZ15=2,"月",IF(AZ15=3,"火",IF(AZ15=4,"水",IF(AZ15=5,"木",IF(AZ15=6,"金",IF(AZ15=0,"","土")))))))</f>
        <v/>
      </c>
      <c r="BA16" s="545" t="str">
        <f>IF(BA15=1,"日",IF(BA15=2,"月",IF(BA15=3,"火",IF(BA15=4,"水",IF(BA15=5,"木",IF(BA15=6,"金",IF(BA15=0,"","土")))))))</f>
        <v/>
      </c>
      <c r="BB16" s="1212"/>
      <c r="BC16" s="1213"/>
      <c r="BD16" s="1218"/>
      <c r="BE16" s="1219"/>
      <c r="BF16" s="1169"/>
      <c r="BG16" s="1182"/>
      <c r="BH16" s="1182"/>
      <c r="BI16" s="1182"/>
      <c r="BJ16" s="1222"/>
    </row>
    <row r="17" spans="2:62" ht="20.25" customHeight="1">
      <c r="B17" s="1119">
        <f>B15+1</f>
        <v>1</v>
      </c>
      <c r="C17" s="1188"/>
      <c r="D17" s="1189"/>
      <c r="E17" s="548"/>
      <c r="F17" s="549"/>
      <c r="G17" s="548"/>
      <c r="H17" s="549"/>
      <c r="I17" s="1190"/>
      <c r="J17" s="1191"/>
      <c r="K17" s="1192"/>
      <c r="L17" s="1193"/>
      <c r="M17" s="1193"/>
      <c r="N17" s="1189"/>
      <c r="O17" s="1194"/>
      <c r="P17" s="1195"/>
      <c r="Q17" s="1195"/>
      <c r="R17" s="1195"/>
      <c r="S17" s="1196"/>
      <c r="T17" s="550" t="s">
        <v>964</v>
      </c>
      <c r="U17" s="551"/>
      <c r="V17" s="552"/>
      <c r="W17" s="553"/>
      <c r="X17" s="554"/>
      <c r="Y17" s="554"/>
      <c r="Z17" s="554"/>
      <c r="AA17" s="554"/>
      <c r="AB17" s="554"/>
      <c r="AC17" s="555"/>
      <c r="AD17" s="553"/>
      <c r="AE17" s="554"/>
      <c r="AF17" s="554"/>
      <c r="AG17" s="554"/>
      <c r="AH17" s="554"/>
      <c r="AI17" s="554"/>
      <c r="AJ17" s="555"/>
      <c r="AK17" s="553"/>
      <c r="AL17" s="554"/>
      <c r="AM17" s="554"/>
      <c r="AN17" s="554"/>
      <c r="AO17" s="554"/>
      <c r="AP17" s="554"/>
      <c r="AQ17" s="555"/>
      <c r="AR17" s="553"/>
      <c r="AS17" s="554"/>
      <c r="AT17" s="554"/>
      <c r="AU17" s="554"/>
      <c r="AV17" s="554"/>
      <c r="AW17" s="554"/>
      <c r="AX17" s="555"/>
      <c r="AY17" s="553"/>
      <c r="AZ17" s="554"/>
      <c r="BA17" s="554"/>
      <c r="BB17" s="1197"/>
      <c r="BC17" s="1198"/>
      <c r="BD17" s="1183"/>
      <c r="BE17" s="1184"/>
      <c r="BF17" s="1185"/>
      <c r="BG17" s="1186"/>
      <c r="BH17" s="1186"/>
      <c r="BI17" s="1186"/>
      <c r="BJ17" s="1187"/>
    </row>
    <row r="18" spans="2:62" ht="20.25" customHeight="1">
      <c r="B18" s="1142"/>
      <c r="C18" s="1156"/>
      <c r="D18" s="1157"/>
      <c r="E18" s="556"/>
      <c r="F18" s="557">
        <f>C17</f>
        <v>0</v>
      </c>
      <c r="G18" s="556"/>
      <c r="H18" s="557">
        <f>I17</f>
        <v>0</v>
      </c>
      <c r="I18" s="1158"/>
      <c r="J18" s="1159"/>
      <c r="K18" s="1160"/>
      <c r="L18" s="1161"/>
      <c r="M18" s="1161"/>
      <c r="N18" s="1157"/>
      <c r="O18" s="1133"/>
      <c r="P18" s="1134"/>
      <c r="Q18" s="1134"/>
      <c r="R18" s="1134"/>
      <c r="S18" s="1135"/>
      <c r="T18" s="558" t="s">
        <v>967</v>
      </c>
      <c r="U18" s="559"/>
      <c r="V18" s="560"/>
      <c r="W18" s="561" t="str">
        <f>IF(W17="","",VLOOKUP(W17,シフト記号表!$C$6:$L$47,10,FALSE))</f>
        <v/>
      </c>
      <c r="X18" s="562" t="str">
        <f>IF(X17="","",VLOOKUP(X17,シフト記号表!$C$6:$L$47,10,FALSE))</f>
        <v/>
      </c>
      <c r="Y18" s="562" t="str">
        <f>IF(Y17="","",VLOOKUP(Y17,シフト記号表!$C$6:$L$47,10,FALSE))</f>
        <v/>
      </c>
      <c r="Z18" s="562" t="str">
        <f>IF(Z17="","",VLOOKUP(Z17,シフト記号表!$C$6:$L$47,10,FALSE))</f>
        <v/>
      </c>
      <c r="AA18" s="562" t="str">
        <f>IF(AA17="","",VLOOKUP(AA17,シフト記号表!$C$6:$L$47,10,FALSE))</f>
        <v/>
      </c>
      <c r="AB18" s="562" t="str">
        <f>IF(AB17="","",VLOOKUP(AB17,シフト記号表!$C$6:$L$47,10,FALSE))</f>
        <v/>
      </c>
      <c r="AC18" s="563" t="str">
        <f>IF(AC17="","",VLOOKUP(AC17,シフト記号表!$C$6:$L$47,10,FALSE))</f>
        <v/>
      </c>
      <c r="AD18" s="561" t="str">
        <f>IF(AD17="","",VLOOKUP(AD17,シフト記号表!$C$6:$L$47,10,FALSE))</f>
        <v/>
      </c>
      <c r="AE18" s="562" t="str">
        <f>IF(AE17="","",VLOOKUP(AE17,シフト記号表!$C$6:$L$47,10,FALSE))</f>
        <v/>
      </c>
      <c r="AF18" s="562" t="str">
        <f>IF(AF17="","",VLOOKUP(AF17,シフト記号表!$C$6:$L$47,10,FALSE))</f>
        <v/>
      </c>
      <c r="AG18" s="562" t="str">
        <f>IF(AG17="","",VLOOKUP(AG17,シフト記号表!$C$6:$L$47,10,FALSE))</f>
        <v/>
      </c>
      <c r="AH18" s="562" t="str">
        <f>IF(AH17="","",VLOOKUP(AH17,シフト記号表!$C$6:$L$47,10,FALSE))</f>
        <v/>
      </c>
      <c r="AI18" s="562" t="str">
        <f>IF(AI17="","",VLOOKUP(AI17,シフト記号表!$C$6:$L$47,10,FALSE))</f>
        <v/>
      </c>
      <c r="AJ18" s="563" t="str">
        <f>IF(AJ17="","",VLOOKUP(AJ17,シフト記号表!$C$6:$L$47,10,FALSE))</f>
        <v/>
      </c>
      <c r="AK18" s="561" t="str">
        <f>IF(AK17="","",VLOOKUP(AK17,シフト記号表!$C$6:$L$47,10,FALSE))</f>
        <v/>
      </c>
      <c r="AL18" s="562" t="str">
        <f>IF(AL17="","",VLOOKUP(AL17,シフト記号表!$C$6:$L$47,10,FALSE))</f>
        <v/>
      </c>
      <c r="AM18" s="562" t="str">
        <f>IF(AM17="","",VLOOKUP(AM17,シフト記号表!$C$6:$L$47,10,FALSE))</f>
        <v/>
      </c>
      <c r="AN18" s="562" t="str">
        <f>IF(AN17="","",VLOOKUP(AN17,シフト記号表!$C$6:$L$47,10,FALSE))</f>
        <v/>
      </c>
      <c r="AO18" s="562" t="str">
        <f>IF(AO17="","",VLOOKUP(AO17,シフト記号表!$C$6:$L$47,10,FALSE))</f>
        <v/>
      </c>
      <c r="AP18" s="562" t="str">
        <f>IF(AP17="","",VLOOKUP(AP17,シフト記号表!$C$6:$L$47,10,FALSE))</f>
        <v/>
      </c>
      <c r="AQ18" s="563" t="str">
        <f>IF(AQ17="","",VLOOKUP(AQ17,シフト記号表!$C$6:$L$47,10,FALSE))</f>
        <v/>
      </c>
      <c r="AR18" s="561" t="str">
        <f>IF(AR17="","",VLOOKUP(AR17,シフト記号表!$C$6:$L$47,10,FALSE))</f>
        <v/>
      </c>
      <c r="AS18" s="562" t="str">
        <f>IF(AS17="","",VLOOKUP(AS17,シフト記号表!$C$6:$L$47,10,FALSE))</f>
        <v/>
      </c>
      <c r="AT18" s="562" t="str">
        <f>IF(AT17="","",VLOOKUP(AT17,シフト記号表!$C$6:$L$47,10,FALSE))</f>
        <v/>
      </c>
      <c r="AU18" s="562" t="str">
        <f>IF(AU17="","",VLOOKUP(AU17,シフト記号表!$C$6:$L$47,10,FALSE))</f>
        <v/>
      </c>
      <c r="AV18" s="562" t="str">
        <f>IF(AV17="","",VLOOKUP(AV17,シフト記号表!$C$6:$L$47,10,FALSE))</f>
        <v/>
      </c>
      <c r="AW18" s="562" t="str">
        <f>IF(AW17="","",VLOOKUP(AW17,シフト記号表!$C$6:$L$47,10,FALSE))</f>
        <v/>
      </c>
      <c r="AX18" s="563" t="str">
        <f>IF(AX17="","",VLOOKUP(AX17,シフト記号表!$C$6:$L$47,10,FALSE))</f>
        <v/>
      </c>
      <c r="AY18" s="561" t="str">
        <f>IF(AY17="","",VLOOKUP(AY17,シフト記号表!$C$6:$L$47,10,FALSE))</f>
        <v/>
      </c>
      <c r="AZ18" s="562" t="str">
        <f>IF(AZ17="","",VLOOKUP(AZ17,シフト記号表!$C$6:$L$47,10,FALSE))</f>
        <v/>
      </c>
      <c r="BA18" s="562" t="str">
        <f>IF(BA17="","",VLOOKUP(BA17,シフト記号表!$C$6:$L$47,10,FALSE))</f>
        <v/>
      </c>
      <c r="BB18" s="1153">
        <f>IF($BE$3="４週",SUM(W18:AX18),IF($BE$3="暦月",SUM(W18:BA18),""))</f>
        <v>0</v>
      </c>
      <c r="BC18" s="1154"/>
      <c r="BD18" s="1155">
        <f>IF($BE$3="４週",BB18/4,IF($BE$3="暦月",(BB18/($BE$8/7)),""))</f>
        <v>0</v>
      </c>
      <c r="BE18" s="1154"/>
      <c r="BF18" s="1150"/>
      <c r="BG18" s="1151"/>
      <c r="BH18" s="1151"/>
      <c r="BI18" s="1151"/>
      <c r="BJ18" s="1152"/>
    </row>
    <row r="19" spans="2:62" ht="20.25" customHeight="1">
      <c r="B19" s="1119">
        <f>B17+1</f>
        <v>2</v>
      </c>
      <c r="C19" s="1121"/>
      <c r="D19" s="1122"/>
      <c r="E19" s="564"/>
      <c r="F19" s="565"/>
      <c r="G19" s="564"/>
      <c r="H19" s="565"/>
      <c r="I19" s="1125"/>
      <c r="J19" s="1126"/>
      <c r="K19" s="1129"/>
      <c r="L19" s="1130"/>
      <c r="M19" s="1130"/>
      <c r="N19" s="1122"/>
      <c r="O19" s="1133"/>
      <c r="P19" s="1134"/>
      <c r="Q19" s="1134"/>
      <c r="R19" s="1134"/>
      <c r="S19" s="1135"/>
      <c r="T19" s="566" t="s">
        <v>964</v>
      </c>
      <c r="U19" s="567"/>
      <c r="V19" s="568"/>
      <c r="W19" s="569"/>
      <c r="X19" s="570"/>
      <c r="Y19" s="570"/>
      <c r="Z19" s="570"/>
      <c r="AA19" s="570"/>
      <c r="AB19" s="570"/>
      <c r="AC19" s="571"/>
      <c r="AD19" s="569"/>
      <c r="AE19" s="570"/>
      <c r="AF19" s="570"/>
      <c r="AG19" s="570"/>
      <c r="AH19" s="570"/>
      <c r="AI19" s="570"/>
      <c r="AJ19" s="571"/>
      <c r="AK19" s="569"/>
      <c r="AL19" s="570"/>
      <c r="AM19" s="570"/>
      <c r="AN19" s="570"/>
      <c r="AO19" s="570"/>
      <c r="AP19" s="570"/>
      <c r="AQ19" s="571"/>
      <c r="AR19" s="569"/>
      <c r="AS19" s="570"/>
      <c r="AT19" s="570"/>
      <c r="AU19" s="570"/>
      <c r="AV19" s="570"/>
      <c r="AW19" s="570"/>
      <c r="AX19" s="571"/>
      <c r="AY19" s="569"/>
      <c r="AZ19" s="570"/>
      <c r="BA19" s="572"/>
      <c r="BB19" s="1139"/>
      <c r="BC19" s="1140"/>
      <c r="BD19" s="1098"/>
      <c r="BE19" s="1099"/>
      <c r="BF19" s="1100"/>
      <c r="BG19" s="1101"/>
      <c r="BH19" s="1101"/>
      <c r="BI19" s="1101"/>
      <c r="BJ19" s="1102"/>
    </row>
    <row r="20" spans="2:62" ht="20.25" customHeight="1">
      <c r="B20" s="1142"/>
      <c r="C20" s="1156"/>
      <c r="D20" s="1157"/>
      <c r="E20" s="556"/>
      <c r="F20" s="557">
        <f>C19</f>
        <v>0</v>
      </c>
      <c r="G20" s="556"/>
      <c r="H20" s="557">
        <f>I19</f>
        <v>0</v>
      </c>
      <c r="I20" s="1158"/>
      <c r="J20" s="1159"/>
      <c r="K20" s="1160"/>
      <c r="L20" s="1161"/>
      <c r="M20" s="1161"/>
      <c r="N20" s="1157"/>
      <c r="O20" s="1133"/>
      <c r="P20" s="1134"/>
      <c r="Q20" s="1134"/>
      <c r="R20" s="1134"/>
      <c r="S20" s="1135"/>
      <c r="T20" s="558" t="s">
        <v>967</v>
      </c>
      <c r="U20" s="559"/>
      <c r="V20" s="560"/>
      <c r="W20" s="561" t="str">
        <f>IF(W19="","",VLOOKUP(W19,シフト記号表!$C$6:$L$47,10,FALSE))</f>
        <v/>
      </c>
      <c r="X20" s="562" t="str">
        <f>IF(X19="","",VLOOKUP(X19,シフト記号表!$C$6:$L$47,10,FALSE))</f>
        <v/>
      </c>
      <c r="Y20" s="562" t="str">
        <f>IF(Y19="","",VLOOKUP(Y19,シフト記号表!$C$6:$L$47,10,FALSE))</f>
        <v/>
      </c>
      <c r="Z20" s="562" t="str">
        <f>IF(Z19="","",VLOOKUP(Z19,シフト記号表!$C$6:$L$47,10,FALSE))</f>
        <v/>
      </c>
      <c r="AA20" s="562" t="str">
        <f>IF(AA19="","",VLOOKUP(AA19,シフト記号表!$C$6:$L$47,10,FALSE))</f>
        <v/>
      </c>
      <c r="AB20" s="562" t="str">
        <f>IF(AB19="","",VLOOKUP(AB19,シフト記号表!$C$6:$L$47,10,FALSE))</f>
        <v/>
      </c>
      <c r="AC20" s="563" t="str">
        <f>IF(AC19="","",VLOOKUP(AC19,シフト記号表!$C$6:$L$47,10,FALSE))</f>
        <v/>
      </c>
      <c r="AD20" s="561" t="str">
        <f>IF(AD19="","",VLOOKUP(AD19,シフト記号表!$C$6:$L$47,10,FALSE))</f>
        <v/>
      </c>
      <c r="AE20" s="562" t="str">
        <f>IF(AE19="","",VLOOKUP(AE19,シフト記号表!$C$6:$L$47,10,FALSE))</f>
        <v/>
      </c>
      <c r="AF20" s="562" t="str">
        <f>IF(AF19="","",VLOOKUP(AF19,シフト記号表!$C$6:$L$47,10,FALSE))</f>
        <v/>
      </c>
      <c r="AG20" s="562" t="str">
        <f>IF(AG19="","",VLOOKUP(AG19,シフト記号表!$C$6:$L$47,10,FALSE))</f>
        <v/>
      </c>
      <c r="AH20" s="562" t="str">
        <f>IF(AH19="","",VLOOKUP(AH19,シフト記号表!$C$6:$L$47,10,FALSE))</f>
        <v/>
      </c>
      <c r="AI20" s="562" t="str">
        <f>IF(AI19="","",VLOOKUP(AI19,シフト記号表!$C$6:$L$47,10,FALSE))</f>
        <v/>
      </c>
      <c r="AJ20" s="563" t="str">
        <f>IF(AJ19="","",VLOOKUP(AJ19,シフト記号表!$C$6:$L$47,10,FALSE))</f>
        <v/>
      </c>
      <c r="AK20" s="561" t="str">
        <f>IF(AK19="","",VLOOKUP(AK19,シフト記号表!$C$6:$L$47,10,FALSE))</f>
        <v/>
      </c>
      <c r="AL20" s="562" t="str">
        <f>IF(AL19="","",VLOOKUP(AL19,シフト記号表!$C$6:$L$47,10,FALSE))</f>
        <v/>
      </c>
      <c r="AM20" s="562" t="str">
        <f>IF(AM19="","",VLOOKUP(AM19,シフト記号表!$C$6:$L$47,10,FALSE))</f>
        <v/>
      </c>
      <c r="AN20" s="562" t="str">
        <f>IF(AN19="","",VLOOKUP(AN19,シフト記号表!$C$6:$L$47,10,FALSE))</f>
        <v/>
      </c>
      <c r="AO20" s="562" t="str">
        <f>IF(AO19="","",VLOOKUP(AO19,シフト記号表!$C$6:$L$47,10,FALSE))</f>
        <v/>
      </c>
      <c r="AP20" s="562" t="str">
        <f>IF(AP19="","",VLOOKUP(AP19,シフト記号表!$C$6:$L$47,10,FALSE))</f>
        <v/>
      </c>
      <c r="AQ20" s="563" t="str">
        <f>IF(AQ19="","",VLOOKUP(AQ19,シフト記号表!$C$6:$L$47,10,FALSE))</f>
        <v/>
      </c>
      <c r="AR20" s="561" t="str">
        <f>IF(AR19="","",VLOOKUP(AR19,シフト記号表!$C$6:$L$47,10,FALSE))</f>
        <v/>
      </c>
      <c r="AS20" s="562" t="str">
        <f>IF(AS19="","",VLOOKUP(AS19,シフト記号表!$C$6:$L$47,10,FALSE))</f>
        <v/>
      </c>
      <c r="AT20" s="562" t="str">
        <f>IF(AT19="","",VLOOKUP(AT19,シフト記号表!$C$6:$L$47,10,FALSE))</f>
        <v/>
      </c>
      <c r="AU20" s="562" t="str">
        <f>IF(AU19="","",VLOOKUP(AU19,シフト記号表!$C$6:$L$47,10,FALSE))</f>
        <v/>
      </c>
      <c r="AV20" s="562" t="str">
        <f>IF(AV19="","",VLOOKUP(AV19,シフト記号表!$C$6:$L$47,10,FALSE))</f>
        <v/>
      </c>
      <c r="AW20" s="562" t="str">
        <f>IF(AW19="","",VLOOKUP(AW19,シフト記号表!$C$6:$L$47,10,FALSE))</f>
        <v/>
      </c>
      <c r="AX20" s="563" t="str">
        <f>IF(AX19="","",VLOOKUP(AX19,シフト記号表!$C$6:$L$47,10,FALSE))</f>
        <v/>
      </c>
      <c r="AY20" s="561" t="str">
        <f>IF(AY19="","",VLOOKUP(AY19,シフト記号表!$C$6:$L$47,10,FALSE))</f>
        <v/>
      </c>
      <c r="AZ20" s="562" t="str">
        <f>IF(AZ19="","",VLOOKUP(AZ19,シフト記号表!$C$6:$L$47,10,FALSE))</f>
        <v/>
      </c>
      <c r="BA20" s="562" t="str">
        <f>IF(BA19="","",VLOOKUP(BA19,シフト記号表!$C$6:$L$47,10,FALSE))</f>
        <v/>
      </c>
      <c r="BB20" s="1153">
        <f>IF($BE$3="４週",SUM(W20:AX20),IF($BE$3="暦月",SUM(W20:BA20),""))</f>
        <v>0</v>
      </c>
      <c r="BC20" s="1154"/>
      <c r="BD20" s="1155">
        <f>IF($BE$3="４週",BB20/4,IF($BE$3="暦月",(BB20/($BE$8/7)),""))</f>
        <v>0</v>
      </c>
      <c r="BE20" s="1154"/>
      <c r="BF20" s="1150"/>
      <c r="BG20" s="1151"/>
      <c r="BH20" s="1151"/>
      <c r="BI20" s="1151"/>
      <c r="BJ20" s="1152"/>
    </row>
    <row r="21" spans="2:62" ht="20.25" customHeight="1">
      <c r="B21" s="1119">
        <f>B19+1</f>
        <v>3</v>
      </c>
      <c r="C21" s="1121"/>
      <c r="D21" s="1122"/>
      <c r="E21" s="556"/>
      <c r="F21" s="557"/>
      <c r="G21" s="556"/>
      <c r="H21" s="557"/>
      <c r="I21" s="1125"/>
      <c r="J21" s="1126"/>
      <c r="K21" s="1129"/>
      <c r="L21" s="1130"/>
      <c r="M21" s="1130"/>
      <c r="N21" s="1122"/>
      <c r="O21" s="1133"/>
      <c r="P21" s="1134"/>
      <c r="Q21" s="1134"/>
      <c r="R21" s="1134"/>
      <c r="S21" s="1135"/>
      <c r="T21" s="566" t="s">
        <v>964</v>
      </c>
      <c r="U21" s="567"/>
      <c r="V21" s="568"/>
      <c r="W21" s="569"/>
      <c r="X21" s="570"/>
      <c r="Y21" s="570"/>
      <c r="Z21" s="570"/>
      <c r="AA21" s="570"/>
      <c r="AB21" s="570"/>
      <c r="AC21" s="571"/>
      <c r="AD21" s="569"/>
      <c r="AE21" s="570"/>
      <c r="AF21" s="570"/>
      <c r="AG21" s="570"/>
      <c r="AH21" s="570"/>
      <c r="AI21" s="570"/>
      <c r="AJ21" s="571"/>
      <c r="AK21" s="569"/>
      <c r="AL21" s="570"/>
      <c r="AM21" s="570"/>
      <c r="AN21" s="570"/>
      <c r="AO21" s="570"/>
      <c r="AP21" s="570"/>
      <c r="AQ21" s="571"/>
      <c r="AR21" s="569"/>
      <c r="AS21" s="570"/>
      <c r="AT21" s="570"/>
      <c r="AU21" s="570"/>
      <c r="AV21" s="570"/>
      <c r="AW21" s="570"/>
      <c r="AX21" s="571"/>
      <c r="AY21" s="569"/>
      <c r="AZ21" s="570"/>
      <c r="BA21" s="572"/>
      <c r="BB21" s="1139"/>
      <c r="BC21" s="1140"/>
      <c r="BD21" s="1098"/>
      <c r="BE21" s="1099"/>
      <c r="BF21" s="1100"/>
      <c r="BG21" s="1101"/>
      <c r="BH21" s="1101"/>
      <c r="BI21" s="1101"/>
      <c r="BJ21" s="1102"/>
    </row>
    <row r="22" spans="2:62" ht="20.25" customHeight="1">
      <c r="B22" s="1142"/>
      <c r="C22" s="1156"/>
      <c r="D22" s="1157"/>
      <c r="E22" s="556"/>
      <c r="F22" s="557">
        <f>C21</f>
        <v>0</v>
      </c>
      <c r="G22" s="556"/>
      <c r="H22" s="557">
        <f>I21</f>
        <v>0</v>
      </c>
      <c r="I22" s="1158"/>
      <c r="J22" s="1159"/>
      <c r="K22" s="1160"/>
      <c r="L22" s="1161"/>
      <c r="M22" s="1161"/>
      <c r="N22" s="1157"/>
      <c r="O22" s="1133"/>
      <c r="P22" s="1134"/>
      <c r="Q22" s="1134"/>
      <c r="R22" s="1134"/>
      <c r="S22" s="1135"/>
      <c r="T22" s="558" t="s">
        <v>967</v>
      </c>
      <c r="U22" s="559"/>
      <c r="V22" s="560"/>
      <c r="W22" s="561" t="str">
        <f>IF(W21="","",VLOOKUP(W21,シフト記号表!$C$6:$L$47,10,FALSE))</f>
        <v/>
      </c>
      <c r="X22" s="562" t="str">
        <f>IF(X21="","",VLOOKUP(X21,シフト記号表!$C$6:$L$47,10,FALSE))</f>
        <v/>
      </c>
      <c r="Y22" s="562" t="str">
        <f>IF(Y21="","",VLOOKUP(Y21,シフト記号表!$C$6:$L$47,10,FALSE))</f>
        <v/>
      </c>
      <c r="Z22" s="562" t="str">
        <f>IF(Z21="","",VLOOKUP(Z21,シフト記号表!$C$6:$L$47,10,FALSE))</f>
        <v/>
      </c>
      <c r="AA22" s="562" t="str">
        <f>IF(AA21="","",VLOOKUP(AA21,シフト記号表!$C$6:$L$47,10,FALSE))</f>
        <v/>
      </c>
      <c r="AB22" s="562" t="str">
        <f>IF(AB21="","",VLOOKUP(AB21,シフト記号表!$C$6:$L$47,10,FALSE))</f>
        <v/>
      </c>
      <c r="AC22" s="563" t="str">
        <f>IF(AC21="","",VLOOKUP(AC21,シフト記号表!$C$6:$L$47,10,FALSE))</f>
        <v/>
      </c>
      <c r="AD22" s="561" t="str">
        <f>IF(AD21="","",VLOOKUP(AD21,シフト記号表!$C$6:$L$47,10,FALSE))</f>
        <v/>
      </c>
      <c r="AE22" s="562" t="str">
        <f>IF(AE21="","",VLOOKUP(AE21,シフト記号表!$C$6:$L$47,10,FALSE))</f>
        <v/>
      </c>
      <c r="AF22" s="562" t="str">
        <f>IF(AF21="","",VLOOKUP(AF21,シフト記号表!$C$6:$L$47,10,FALSE))</f>
        <v/>
      </c>
      <c r="AG22" s="562" t="str">
        <f>IF(AG21="","",VLOOKUP(AG21,シフト記号表!$C$6:$L$47,10,FALSE))</f>
        <v/>
      </c>
      <c r="AH22" s="562" t="str">
        <f>IF(AH21="","",VLOOKUP(AH21,シフト記号表!$C$6:$L$47,10,FALSE))</f>
        <v/>
      </c>
      <c r="AI22" s="562" t="str">
        <f>IF(AI21="","",VLOOKUP(AI21,シフト記号表!$C$6:$L$47,10,FALSE))</f>
        <v/>
      </c>
      <c r="AJ22" s="563" t="str">
        <f>IF(AJ21="","",VLOOKUP(AJ21,シフト記号表!$C$6:$L$47,10,FALSE))</f>
        <v/>
      </c>
      <c r="AK22" s="561" t="str">
        <f>IF(AK21="","",VLOOKUP(AK21,シフト記号表!$C$6:$L$47,10,FALSE))</f>
        <v/>
      </c>
      <c r="AL22" s="562" t="str">
        <f>IF(AL21="","",VLOOKUP(AL21,シフト記号表!$C$6:$L$47,10,FALSE))</f>
        <v/>
      </c>
      <c r="AM22" s="562" t="str">
        <f>IF(AM21="","",VLOOKUP(AM21,シフト記号表!$C$6:$L$47,10,FALSE))</f>
        <v/>
      </c>
      <c r="AN22" s="562" t="str">
        <f>IF(AN21="","",VLOOKUP(AN21,シフト記号表!$C$6:$L$47,10,FALSE))</f>
        <v/>
      </c>
      <c r="AO22" s="562" t="str">
        <f>IF(AO21="","",VLOOKUP(AO21,シフト記号表!$C$6:$L$47,10,FALSE))</f>
        <v/>
      </c>
      <c r="AP22" s="562" t="str">
        <f>IF(AP21="","",VLOOKUP(AP21,シフト記号表!$C$6:$L$47,10,FALSE))</f>
        <v/>
      </c>
      <c r="AQ22" s="563" t="str">
        <f>IF(AQ21="","",VLOOKUP(AQ21,シフト記号表!$C$6:$L$47,10,FALSE))</f>
        <v/>
      </c>
      <c r="AR22" s="561" t="str">
        <f>IF(AR21="","",VLOOKUP(AR21,シフト記号表!$C$6:$L$47,10,FALSE))</f>
        <v/>
      </c>
      <c r="AS22" s="562" t="str">
        <f>IF(AS21="","",VLOOKUP(AS21,シフト記号表!$C$6:$L$47,10,FALSE))</f>
        <v/>
      </c>
      <c r="AT22" s="562" t="str">
        <f>IF(AT21="","",VLOOKUP(AT21,シフト記号表!$C$6:$L$47,10,FALSE))</f>
        <v/>
      </c>
      <c r="AU22" s="562" t="str">
        <f>IF(AU21="","",VLOOKUP(AU21,シフト記号表!$C$6:$L$47,10,FALSE))</f>
        <v/>
      </c>
      <c r="AV22" s="562" t="str">
        <f>IF(AV21="","",VLOOKUP(AV21,シフト記号表!$C$6:$L$47,10,FALSE))</f>
        <v/>
      </c>
      <c r="AW22" s="562" t="str">
        <f>IF(AW21="","",VLOOKUP(AW21,シフト記号表!$C$6:$L$47,10,FALSE))</f>
        <v/>
      </c>
      <c r="AX22" s="563" t="str">
        <f>IF(AX21="","",VLOOKUP(AX21,シフト記号表!$C$6:$L$47,10,FALSE))</f>
        <v/>
      </c>
      <c r="AY22" s="561" t="str">
        <f>IF(AY21="","",VLOOKUP(AY21,シフト記号表!$C$6:$L$47,10,FALSE))</f>
        <v/>
      </c>
      <c r="AZ22" s="562" t="str">
        <f>IF(AZ21="","",VLOOKUP(AZ21,シフト記号表!$C$6:$L$47,10,FALSE))</f>
        <v/>
      </c>
      <c r="BA22" s="562" t="str">
        <f>IF(BA21="","",VLOOKUP(BA21,シフト記号表!$C$6:$L$47,10,FALSE))</f>
        <v/>
      </c>
      <c r="BB22" s="1153">
        <f>IF($BE$3="４週",SUM(W22:AX22),IF($BE$3="暦月",SUM(W22:BA22),""))</f>
        <v>0</v>
      </c>
      <c r="BC22" s="1154"/>
      <c r="BD22" s="1155">
        <f>IF($BE$3="４週",BB22/4,IF($BE$3="暦月",(BB22/($BE$8/7)),""))</f>
        <v>0</v>
      </c>
      <c r="BE22" s="1154"/>
      <c r="BF22" s="1150"/>
      <c r="BG22" s="1151"/>
      <c r="BH22" s="1151"/>
      <c r="BI22" s="1151"/>
      <c r="BJ22" s="1152"/>
    </row>
    <row r="23" spans="2:62" ht="20.25" customHeight="1">
      <c r="B23" s="1119">
        <f>B21+1</f>
        <v>4</v>
      </c>
      <c r="C23" s="1121"/>
      <c r="D23" s="1122"/>
      <c r="E23" s="556"/>
      <c r="F23" s="557"/>
      <c r="G23" s="556"/>
      <c r="H23" s="557"/>
      <c r="I23" s="1125"/>
      <c r="J23" s="1126"/>
      <c r="K23" s="1129"/>
      <c r="L23" s="1130"/>
      <c r="M23" s="1130"/>
      <c r="N23" s="1122"/>
      <c r="O23" s="1133"/>
      <c r="P23" s="1134"/>
      <c r="Q23" s="1134"/>
      <c r="R23" s="1134"/>
      <c r="S23" s="1135"/>
      <c r="T23" s="566" t="s">
        <v>964</v>
      </c>
      <c r="U23" s="567"/>
      <c r="V23" s="568"/>
      <c r="W23" s="569"/>
      <c r="X23" s="570"/>
      <c r="Y23" s="570"/>
      <c r="Z23" s="570"/>
      <c r="AA23" s="570"/>
      <c r="AB23" s="570"/>
      <c r="AC23" s="571"/>
      <c r="AD23" s="569"/>
      <c r="AE23" s="570"/>
      <c r="AF23" s="570"/>
      <c r="AG23" s="570"/>
      <c r="AH23" s="570"/>
      <c r="AI23" s="570"/>
      <c r="AJ23" s="571"/>
      <c r="AK23" s="569"/>
      <c r="AL23" s="570"/>
      <c r="AM23" s="570"/>
      <c r="AN23" s="570"/>
      <c r="AO23" s="570"/>
      <c r="AP23" s="570"/>
      <c r="AQ23" s="571"/>
      <c r="AR23" s="569"/>
      <c r="AS23" s="570"/>
      <c r="AT23" s="570"/>
      <c r="AU23" s="570"/>
      <c r="AV23" s="570"/>
      <c r="AW23" s="570"/>
      <c r="AX23" s="571"/>
      <c r="AY23" s="569"/>
      <c r="AZ23" s="570"/>
      <c r="BA23" s="572"/>
      <c r="BB23" s="1139"/>
      <c r="BC23" s="1140"/>
      <c r="BD23" s="1098"/>
      <c r="BE23" s="1099"/>
      <c r="BF23" s="1100"/>
      <c r="BG23" s="1101"/>
      <c r="BH23" s="1101"/>
      <c r="BI23" s="1101"/>
      <c r="BJ23" s="1102"/>
    </row>
    <row r="24" spans="2:62" ht="20.25" customHeight="1">
      <c r="B24" s="1142"/>
      <c r="C24" s="1156"/>
      <c r="D24" s="1157"/>
      <c r="E24" s="556"/>
      <c r="F24" s="557">
        <f>C23</f>
        <v>0</v>
      </c>
      <c r="G24" s="556"/>
      <c r="H24" s="557">
        <f>I23</f>
        <v>0</v>
      </c>
      <c r="I24" s="1158"/>
      <c r="J24" s="1159"/>
      <c r="K24" s="1160"/>
      <c r="L24" s="1161"/>
      <c r="M24" s="1161"/>
      <c r="N24" s="1157"/>
      <c r="O24" s="1133"/>
      <c r="P24" s="1134"/>
      <c r="Q24" s="1134"/>
      <c r="R24" s="1134"/>
      <c r="S24" s="1135"/>
      <c r="T24" s="558" t="s">
        <v>967</v>
      </c>
      <c r="U24" s="559"/>
      <c r="V24" s="560"/>
      <c r="W24" s="561" t="str">
        <f>IF(W23="","",VLOOKUP(W23,シフト記号表!$C$6:$L$47,10,FALSE))</f>
        <v/>
      </c>
      <c r="X24" s="562" t="str">
        <f>IF(X23="","",VLOOKUP(X23,シフト記号表!$C$6:$L$47,10,FALSE))</f>
        <v/>
      </c>
      <c r="Y24" s="562" t="str">
        <f>IF(Y23="","",VLOOKUP(Y23,シフト記号表!$C$6:$L$47,10,FALSE))</f>
        <v/>
      </c>
      <c r="Z24" s="562" t="str">
        <f>IF(Z23="","",VLOOKUP(Z23,シフト記号表!$C$6:$L$47,10,FALSE))</f>
        <v/>
      </c>
      <c r="AA24" s="562" t="str">
        <f>IF(AA23="","",VLOOKUP(AA23,シフト記号表!$C$6:$L$47,10,FALSE))</f>
        <v/>
      </c>
      <c r="AB24" s="562" t="str">
        <f>IF(AB23="","",VLOOKUP(AB23,シフト記号表!$C$6:$L$47,10,FALSE))</f>
        <v/>
      </c>
      <c r="AC24" s="563" t="str">
        <f>IF(AC23="","",VLOOKUP(AC23,シフト記号表!$C$6:$L$47,10,FALSE))</f>
        <v/>
      </c>
      <c r="AD24" s="561" t="str">
        <f>IF(AD23="","",VLOOKUP(AD23,シフト記号表!$C$6:$L$47,10,FALSE))</f>
        <v/>
      </c>
      <c r="AE24" s="562" t="str">
        <f>IF(AE23="","",VLOOKUP(AE23,シフト記号表!$C$6:$L$47,10,FALSE))</f>
        <v/>
      </c>
      <c r="AF24" s="562" t="str">
        <f>IF(AF23="","",VLOOKUP(AF23,シフト記号表!$C$6:$L$47,10,FALSE))</f>
        <v/>
      </c>
      <c r="AG24" s="562" t="str">
        <f>IF(AG23="","",VLOOKUP(AG23,シフト記号表!$C$6:$L$47,10,FALSE))</f>
        <v/>
      </c>
      <c r="AH24" s="562" t="str">
        <f>IF(AH23="","",VLOOKUP(AH23,シフト記号表!$C$6:$L$47,10,FALSE))</f>
        <v/>
      </c>
      <c r="AI24" s="562" t="str">
        <f>IF(AI23="","",VLOOKUP(AI23,シフト記号表!$C$6:$L$47,10,FALSE))</f>
        <v/>
      </c>
      <c r="AJ24" s="563" t="str">
        <f>IF(AJ23="","",VLOOKUP(AJ23,シフト記号表!$C$6:$L$47,10,FALSE))</f>
        <v/>
      </c>
      <c r="AK24" s="561" t="str">
        <f>IF(AK23="","",VLOOKUP(AK23,シフト記号表!$C$6:$L$47,10,FALSE))</f>
        <v/>
      </c>
      <c r="AL24" s="562" t="str">
        <f>IF(AL23="","",VLOOKUP(AL23,シフト記号表!$C$6:$L$47,10,FALSE))</f>
        <v/>
      </c>
      <c r="AM24" s="562" t="str">
        <f>IF(AM23="","",VLOOKUP(AM23,シフト記号表!$C$6:$L$47,10,FALSE))</f>
        <v/>
      </c>
      <c r="AN24" s="562" t="str">
        <f>IF(AN23="","",VLOOKUP(AN23,シフト記号表!$C$6:$L$47,10,FALSE))</f>
        <v/>
      </c>
      <c r="AO24" s="562" t="str">
        <f>IF(AO23="","",VLOOKUP(AO23,シフト記号表!$C$6:$L$47,10,FALSE))</f>
        <v/>
      </c>
      <c r="AP24" s="562" t="str">
        <f>IF(AP23="","",VLOOKUP(AP23,シフト記号表!$C$6:$L$47,10,FALSE))</f>
        <v/>
      </c>
      <c r="AQ24" s="563" t="str">
        <f>IF(AQ23="","",VLOOKUP(AQ23,シフト記号表!$C$6:$L$47,10,FALSE))</f>
        <v/>
      </c>
      <c r="AR24" s="561" t="str">
        <f>IF(AR23="","",VLOOKUP(AR23,シフト記号表!$C$6:$L$47,10,FALSE))</f>
        <v/>
      </c>
      <c r="AS24" s="562" t="str">
        <f>IF(AS23="","",VLOOKUP(AS23,シフト記号表!$C$6:$L$47,10,FALSE))</f>
        <v/>
      </c>
      <c r="AT24" s="562" t="str">
        <f>IF(AT23="","",VLOOKUP(AT23,シフト記号表!$C$6:$L$47,10,FALSE))</f>
        <v/>
      </c>
      <c r="AU24" s="562" t="str">
        <f>IF(AU23="","",VLOOKUP(AU23,シフト記号表!$C$6:$L$47,10,FALSE))</f>
        <v/>
      </c>
      <c r="AV24" s="562" t="str">
        <f>IF(AV23="","",VLOOKUP(AV23,シフト記号表!$C$6:$L$47,10,FALSE))</f>
        <v/>
      </c>
      <c r="AW24" s="562" t="str">
        <f>IF(AW23="","",VLOOKUP(AW23,シフト記号表!$C$6:$L$47,10,FALSE))</f>
        <v/>
      </c>
      <c r="AX24" s="563" t="str">
        <f>IF(AX23="","",VLOOKUP(AX23,シフト記号表!$C$6:$L$47,10,FALSE))</f>
        <v/>
      </c>
      <c r="AY24" s="561" t="str">
        <f>IF(AY23="","",VLOOKUP(AY23,シフト記号表!$C$6:$L$47,10,FALSE))</f>
        <v/>
      </c>
      <c r="AZ24" s="562" t="str">
        <f>IF(AZ23="","",VLOOKUP(AZ23,シフト記号表!$C$6:$L$47,10,FALSE))</f>
        <v/>
      </c>
      <c r="BA24" s="562" t="str">
        <f>IF(BA23="","",VLOOKUP(BA23,シフト記号表!$C$6:$L$47,10,FALSE))</f>
        <v/>
      </c>
      <c r="BB24" s="1153">
        <f>IF($BE$3="４週",SUM(W24:AX24),IF($BE$3="暦月",SUM(W24:BA24),""))</f>
        <v>0</v>
      </c>
      <c r="BC24" s="1154"/>
      <c r="BD24" s="1155">
        <f>IF($BE$3="４週",BB24/4,IF($BE$3="暦月",(BB24/($BE$8/7)),""))</f>
        <v>0</v>
      </c>
      <c r="BE24" s="1154"/>
      <c r="BF24" s="1150"/>
      <c r="BG24" s="1151"/>
      <c r="BH24" s="1151"/>
      <c r="BI24" s="1151"/>
      <c r="BJ24" s="1152"/>
    </row>
    <row r="25" spans="2:62" ht="20.25" customHeight="1">
      <c r="B25" s="1119">
        <f>B23+1</f>
        <v>5</v>
      </c>
      <c r="C25" s="1121"/>
      <c r="D25" s="1122"/>
      <c r="E25" s="556"/>
      <c r="F25" s="557"/>
      <c r="G25" s="556"/>
      <c r="H25" s="557"/>
      <c r="I25" s="1125"/>
      <c r="J25" s="1126"/>
      <c r="K25" s="1129"/>
      <c r="L25" s="1130"/>
      <c r="M25" s="1130"/>
      <c r="N25" s="1122"/>
      <c r="O25" s="1133"/>
      <c r="P25" s="1134"/>
      <c r="Q25" s="1134"/>
      <c r="R25" s="1134"/>
      <c r="S25" s="1135"/>
      <c r="T25" s="566" t="s">
        <v>964</v>
      </c>
      <c r="U25" s="567"/>
      <c r="V25" s="568"/>
      <c r="W25" s="569"/>
      <c r="X25" s="570"/>
      <c r="Y25" s="570"/>
      <c r="Z25" s="570"/>
      <c r="AA25" s="570"/>
      <c r="AB25" s="570"/>
      <c r="AC25" s="571"/>
      <c r="AD25" s="569"/>
      <c r="AE25" s="570"/>
      <c r="AF25" s="570"/>
      <c r="AG25" s="570"/>
      <c r="AH25" s="570"/>
      <c r="AI25" s="570"/>
      <c r="AJ25" s="571"/>
      <c r="AK25" s="569"/>
      <c r="AL25" s="570"/>
      <c r="AM25" s="570"/>
      <c r="AN25" s="570"/>
      <c r="AO25" s="570"/>
      <c r="AP25" s="570"/>
      <c r="AQ25" s="571"/>
      <c r="AR25" s="569"/>
      <c r="AS25" s="570"/>
      <c r="AT25" s="570"/>
      <c r="AU25" s="570"/>
      <c r="AV25" s="570"/>
      <c r="AW25" s="570"/>
      <c r="AX25" s="571"/>
      <c r="AY25" s="569"/>
      <c r="AZ25" s="570"/>
      <c r="BA25" s="572"/>
      <c r="BB25" s="1139"/>
      <c r="BC25" s="1140"/>
      <c r="BD25" s="1098"/>
      <c r="BE25" s="1099"/>
      <c r="BF25" s="1100"/>
      <c r="BG25" s="1101"/>
      <c r="BH25" s="1101"/>
      <c r="BI25" s="1101"/>
      <c r="BJ25" s="1102"/>
    </row>
    <row r="26" spans="2:62" ht="20.25" customHeight="1">
      <c r="B26" s="1142"/>
      <c r="C26" s="1156"/>
      <c r="D26" s="1157"/>
      <c r="E26" s="556"/>
      <c r="F26" s="557">
        <f>C25</f>
        <v>0</v>
      </c>
      <c r="G26" s="556"/>
      <c r="H26" s="557">
        <f>I25</f>
        <v>0</v>
      </c>
      <c r="I26" s="1158"/>
      <c r="J26" s="1159"/>
      <c r="K26" s="1160"/>
      <c r="L26" s="1161"/>
      <c r="M26" s="1161"/>
      <c r="N26" s="1157"/>
      <c r="O26" s="1133"/>
      <c r="P26" s="1134"/>
      <c r="Q26" s="1134"/>
      <c r="R26" s="1134"/>
      <c r="S26" s="1135"/>
      <c r="T26" s="573" t="s">
        <v>967</v>
      </c>
      <c r="U26" s="574"/>
      <c r="V26" s="575"/>
      <c r="W26" s="561" t="str">
        <f>IF(W25="","",VLOOKUP(W25,シフト記号表!$C$6:$L$47,10,FALSE))</f>
        <v/>
      </c>
      <c r="X26" s="562" t="str">
        <f>IF(X25="","",VLOOKUP(X25,シフト記号表!$C$6:$L$47,10,FALSE))</f>
        <v/>
      </c>
      <c r="Y26" s="562" t="str">
        <f>IF(Y25="","",VLOOKUP(Y25,シフト記号表!$C$6:$L$47,10,FALSE))</f>
        <v/>
      </c>
      <c r="Z26" s="562" t="str">
        <f>IF(Z25="","",VLOOKUP(Z25,シフト記号表!$C$6:$L$47,10,FALSE))</f>
        <v/>
      </c>
      <c r="AA26" s="562" t="str">
        <f>IF(AA25="","",VLOOKUP(AA25,シフト記号表!$C$6:$L$47,10,FALSE))</f>
        <v/>
      </c>
      <c r="AB26" s="562" t="str">
        <f>IF(AB25="","",VLOOKUP(AB25,シフト記号表!$C$6:$L$47,10,FALSE))</f>
        <v/>
      </c>
      <c r="AC26" s="563" t="str">
        <f>IF(AC25="","",VLOOKUP(AC25,シフト記号表!$C$6:$L$47,10,FALSE))</f>
        <v/>
      </c>
      <c r="AD26" s="561" t="str">
        <f>IF(AD25="","",VLOOKUP(AD25,シフト記号表!$C$6:$L$47,10,FALSE))</f>
        <v/>
      </c>
      <c r="AE26" s="562" t="str">
        <f>IF(AE25="","",VLOOKUP(AE25,シフト記号表!$C$6:$L$47,10,FALSE))</f>
        <v/>
      </c>
      <c r="AF26" s="562" t="str">
        <f>IF(AF25="","",VLOOKUP(AF25,シフト記号表!$C$6:$L$47,10,FALSE))</f>
        <v/>
      </c>
      <c r="AG26" s="562" t="str">
        <f>IF(AG25="","",VLOOKUP(AG25,シフト記号表!$C$6:$L$47,10,FALSE))</f>
        <v/>
      </c>
      <c r="AH26" s="562" t="str">
        <f>IF(AH25="","",VLOOKUP(AH25,シフト記号表!$C$6:$L$47,10,FALSE))</f>
        <v/>
      </c>
      <c r="AI26" s="562" t="str">
        <f>IF(AI25="","",VLOOKUP(AI25,シフト記号表!$C$6:$L$47,10,FALSE))</f>
        <v/>
      </c>
      <c r="AJ26" s="563" t="str">
        <f>IF(AJ25="","",VLOOKUP(AJ25,シフト記号表!$C$6:$L$47,10,FALSE))</f>
        <v/>
      </c>
      <c r="AK26" s="561" t="str">
        <f>IF(AK25="","",VLOOKUP(AK25,シフト記号表!$C$6:$L$47,10,FALSE))</f>
        <v/>
      </c>
      <c r="AL26" s="562" t="str">
        <f>IF(AL25="","",VLOOKUP(AL25,シフト記号表!$C$6:$L$47,10,FALSE))</f>
        <v/>
      </c>
      <c r="AM26" s="562" t="str">
        <f>IF(AM25="","",VLOOKUP(AM25,シフト記号表!$C$6:$L$47,10,FALSE))</f>
        <v/>
      </c>
      <c r="AN26" s="562" t="str">
        <f>IF(AN25="","",VLOOKUP(AN25,シフト記号表!$C$6:$L$47,10,FALSE))</f>
        <v/>
      </c>
      <c r="AO26" s="562" t="str">
        <f>IF(AO25="","",VLOOKUP(AO25,シフト記号表!$C$6:$L$47,10,FALSE))</f>
        <v/>
      </c>
      <c r="AP26" s="562" t="str">
        <f>IF(AP25="","",VLOOKUP(AP25,シフト記号表!$C$6:$L$47,10,FALSE))</f>
        <v/>
      </c>
      <c r="AQ26" s="563" t="str">
        <f>IF(AQ25="","",VLOOKUP(AQ25,シフト記号表!$C$6:$L$47,10,FALSE))</f>
        <v/>
      </c>
      <c r="AR26" s="561" t="str">
        <f>IF(AR25="","",VLOOKUP(AR25,シフト記号表!$C$6:$L$47,10,FALSE))</f>
        <v/>
      </c>
      <c r="AS26" s="562" t="str">
        <f>IF(AS25="","",VLOOKUP(AS25,シフト記号表!$C$6:$L$47,10,FALSE))</f>
        <v/>
      </c>
      <c r="AT26" s="562" t="str">
        <f>IF(AT25="","",VLOOKUP(AT25,シフト記号表!$C$6:$L$47,10,FALSE))</f>
        <v/>
      </c>
      <c r="AU26" s="562" t="str">
        <f>IF(AU25="","",VLOOKUP(AU25,シフト記号表!$C$6:$L$47,10,FALSE))</f>
        <v/>
      </c>
      <c r="AV26" s="562" t="str">
        <f>IF(AV25="","",VLOOKUP(AV25,シフト記号表!$C$6:$L$47,10,FALSE))</f>
        <v/>
      </c>
      <c r="AW26" s="562" t="str">
        <f>IF(AW25="","",VLOOKUP(AW25,シフト記号表!$C$6:$L$47,10,FALSE))</f>
        <v/>
      </c>
      <c r="AX26" s="563" t="str">
        <f>IF(AX25="","",VLOOKUP(AX25,シフト記号表!$C$6:$L$47,10,FALSE))</f>
        <v/>
      </c>
      <c r="AY26" s="561" t="str">
        <f>IF(AY25="","",VLOOKUP(AY25,シフト記号表!$C$6:$L$47,10,FALSE))</f>
        <v/>
      </c>
      <c r="AZ26" s="562" t="str">
        <f>IF(AZ25="","",VLOOKUP(AZ25,シフト記号表!$C$6:$L$47,10,FALSE))</f>
        <v/>
      </c>
      <c r="BA26" s="562" t="str">
        <f>IF(BA25="","",VLOOKUP(BA25,シフト記号表!$C$6:$L$47,10,FALSE))</f>
        <v/>
      </c>
      <c r="BB26" s="1153">
        <f>IF($BE$3="４週",SUM(W26:AX26),IF($BE$3="暦月",SUM(W26:BA26),""))</f>
        <v>0</v>
      </c>
      <c r="BC26" s="1154"/>
      <c r="BD26" s="1155">
        <f>IF($BE$3="４週",BB26/4,IF($BE$3="暦月",(BB26/($BE$8/7)),""))</f>
        <v>0</v>
      </c>
      <c r="BE26" s="1154"/>
      <c r="BF26" s="1150"/>
      <c r="BG26" s="1151"/>
      <c r="BH26" s="1151"/>
      <c r="BI26" s="1151"/>
      <c r="BJ26" s="1152"/>
    </row>
    <row r="27" spans="2:62" ht="20.25" customHeight="1">
      <c r="B27" s="1119">
        <f>B25+1</f>
        <v>6</v>
      </c>
      <c r="C27" s="1121"/>
      <c r="D27" s="1122"/>
      <c r="E27" s="556"/>
      <c r="F27" s="557"/>
      <c r="G27" s="556"/>
      <c r="H27" s="557"/>
      <c r="I27" s="1125"/>
      <c r="J27" s="1126"/>
      <c r="K27" s="1129"/>
      <c r="L27" s="1130"/>
      <c r="M27" s="1130"/>
      <c r="N27" s="1122"/>
      <c r="O27" s="1133"/>
      <c r="P27" s="1134"/>
      <c r="Q27" s="1134"/>
      <c r="R27" s="1134"/>
      <c r="S27" s="1135"/>
      <c r="T27" s="576" t="s">
        <v>964</v>
      </c>
      <c r="U27" s="577"/>
      <c r="V27" s="578"/>
      <c r="W27" s="569"/>
      <c r="X27" s="570"/>
      <c r="Y27" s="570"/>
      <c r="Z27" s="570"/>
      <c r="AA27" s="570"/>
      <c r="AB27" s="570"/>
      <c r="AC27" s="571"/>
      <c r="AD27" s="569"/>
      <c r="AE27" s="570"/>
      <c r="AF27" s="570"/>
      <c r="AG27" s="570"/>
      <c r="AH27" s="570"/>
      <c r="AI27" s="570"/>
      <c r="AJ27" s="571"/>
      <c r="AK27" s="569"/>
      <c r="AL27" s="570"/>
      <c r="AM27" s="570"/>
      <c r="AN27" s="570"/>
      <c r="AO27" s="570"/>
      <c r="AP27" s="570"/>
      <c r="AQ27" s="571"/>
      <c r="AR27" s="569"/>
      <c r="AS27" s="570"/>
      <c r="AT27" s="570"/>
      <c r="AU27" s="570"/>
      <c r="AV27" s="570"/>
      <c r="AW27" s="570"/>
      <c r="AX27" s="571"/>
      <c r="AY27" s="569"/>
      <c r="AZ27" s="570"/>
      <c r="BA27" s="572"/>
      <c r="BB27" s="1139"/>
      <c r="BC27" s="1140"/>
      <c r="BD27" s="1098"/>
      <c r="BE27" s="1099"/>
      <c r="BF27" s="1100"/>
      <c r="BG27" s="1101"/>
      <c r="BH27" s="1101"/>
      <c r="BI27" s="1101"/>
      <c r="BJ27" s="1102"/>
    </row>
    <row r="28" spans="2:62" ht="20.25" customHeight="1">
      <c r="B28" s="1142"/>
      <c r="C28" s="1156"/>
      <c r="D28" s="1157"/>
      <c r="E28" s="556"/>
      <c r="F28" s="557">
        <f>C27</f>
        <v>0</v>
      </c>
      <c r="G28" s="556"/>
      <c r="H28" s="557">
        <f>I27</f>
        <v>0</v>
      </c>
      <c r="I28" s="1158"/>
      <c r="J28" s="1159"/>
      <c r="K28" s="1160"/>
      <c r="L28" s="1161"/>
      <c r="M28" s="1161"/>
      <c r="N28" s="1157"/>
      <c r="O28" s="1133"/>
      <c r="P28" s="1134"/>
      <c r="Q28" s="1134"/>
      <c r="R28" s="1134"/>
      <c r="S28" s="1135"/>
      <c r="T28" s="558" t="s">
        <v>967</v>
      </c>
      <c r="U28" s="559"/>
      <c r="V28" s="560"/>
      <c r="W28" s="561" t="str">
        <f>IF(W27="","",VLOOKUP(W27,シフト記号表!$C$6:$L$47,10,FALSE))</f>
        <v/>
      </c>
      <c r="X28" s="562" t="str">
        <f>IF(X27="","",VLOOKUP(X27,シフト記号表!$C$6:$L$47,10,FALSE))</f>
        <v/>
      </c>
      <c r="Y28" s="562" t="str">
        <f>IF(Y27="","",VLOOKUP(Y27,シフト記号表!$C$6:$L$47,10,FALSE))</f>
        <v/>
      </c>
      <c r="Z28" s="562" t="str">
        <f>IF(Z27="","",VLOOKUP(Z27,シフト記号表!$C$6:$L$47,10,FALSE))</f>
        <v/>
      </c>
      <c r="AA28" s="562" t="str">
        <f>IF(AA27="","",VLOOKUP(AA27,シフト記号表!$C$6:$L$47,10,FALSE))</f>
        <v/>
      </c>
      <c r="AB28" s="562" t="str">
        <f>IF(AB27="","",VLOOKUP(AB27,シフト記号表!$C$6:$L$47,10,FALSE))</f>
        <v/>
      </c>
      <c r="AC28" s="563" t="str">
        <f>IF(AC27="","",VLOOKUP(AC27,シフト記号表!$C$6:$L$47,10,FALSE))</f>
        <v/>
      </c>
      <c r="AD28" s="561" t="str">
        <f>IF(AD27="","",VLOOKUP(AD27,シフト記号表!$C$6:$L$47,10,FALSE))</f>
        <v/>
      </c>
      <c r="AE28" s="562" t="str">
        <f>IF(AE27="","",VLOOKUP(AE27,シフト記号表!$C$6:$L$47,10,FALSE))</f>
        <v/>
      </c>
      <c r="AF28" s="562" t="str">
        <f>IF(AF27="","",VLOOKUP(AF27,シフト記号表!$C$6:$L$47,10,FALSE))</f>
        <v/>
      </c>
      <c r="AG28" s="562" t="str">
        <f>IF(AG27="","",VLOOKUP(AG27,シフト記号表!$C$6:$L$47,10,FALSE))</f>
        <v/>
      </c>
      <c r="AH28" s="562" t="str">
        <f>IF(AH27="","",VLOOKUP(AH27,シフト記号表!$C$6:$L$47,10,FALSE))</f>
        <v/>
      </c>
      <c r="AI28" s="562" t="str">
        <f>IF(AI27="","",VLOOKUP(AI27,シフト記号表!$C$6:$L$47,10,FALSE))</f>
        <v/>
      </c>
      <c r="AJ28" s="563" t="str">
        <f>IF(AJ27="","",VLOOKUP(AJ27,シフト記号表!$C$6:$L$47,10,FALSE))</f>
        <v/>
      </c>
      <c r="AK28" s="561" t="str">
        <f>IF(AK27="","",VLOOKUP(AK27,シフト記号表!$C$6:$L$47,10,FALSE))</f>
        <v/>
      </c>
      <c r="AL28" s="562" t="str">
        <f>IF(AL27="","",VLOOKUP(AL27,シフト記号表!$C$6:$L$47,10,FALSE))</f>
        <v/>
      </c>
      <c r="AM28" s="562" t="str">
        <f>IF(AM27="","",VLOOKUP(AM27,シフト記号表!$C$6:$L$47,10,FALSE))</f>
        <v/>
      </c>
      <c r="AN28" s="562" t="str">
        <f>IF(AN27="","",VLOOKUP(AN27,シフト記号表!$C$6:$L$47,10,FALSE))</f>
        <v/>
      </c>
      <c r="AO28" s="562" t="str">
        <f>IF(AO27="","",VLOOKUP(AO27,シフト記号表!$C$6:$L$47,10,FALSE))</f>
        <v/>
      </c>
      <c r="AP28" s="562" t="str">
        <f>IF(AP27="","",VLOOKUP(AP27,シフト記号表!$C$6:$L$47,10,FALSE))</f>
        <v/>
      </c>
      <c r="AQ28" s="563" t="str">
        <f>IF(AQ27="","",VLOOKUP(AQ27,シフト記号表!$C$6:$L$47,10,FALSE))</f>
        <v/>
      </c>
      <c r="AR28" s="561" t="str">
        <f>IF(AR27="","",VLOOKUP(AR27,シフト記号表!$C$6:$L$47,10,FALSE))</f>
        <v/>
      </c>
      <c r="AS28" s="562" t="str">
        <f>IF(AS27="","",VLOOKUP(AS27,シフト記号表!$C$6:$L$47,10,FALSE))</f>
        <v/>
      </c>
      <c r="AT28" s="562" t="str">
        <f>IF(AT27="","",VLOOKUP(AT27,シフト記号表!$C$6:$L$47,10,FALSE))</f>
        <v/>
      </c>
      <c r="AU28" s="562" t="str">
        <f>IF(AU27="","",VLOOKUP(AU27,シフト記号表!$C$6:$L$47,10,FALSE))</f>
        <v/>
      </c>
      <c r="AV28" s="562" t="str">
        <f>IF(AV27="","",VLOOKUP(AV27,シフト記号表!$C$6:$L$47,10,FALSE))</f>
        <v/>
      </c>
      <c r="AW28" s="562" t="str">
        <f>IF(AW27="","",VLOOKUP(AW27,シフト記号表!$C$6:$L$47,10,FALSE))</f>
        <v/>
      </c>
      <c r="AX28" s="563" t="str">
        <f>IF(AX27="","",VLOOKUP(AX27,シフト記号表!$C$6:$L$47,10,FALSE))</f>
        <v/>
      </c>
      <c r="AY28" s="561" t="str">
        <f>IF(AY27="","",VLOOKUP(AY27,シフト記号表!$C$6:$L$47,10,FALSE))</f>
        <v/>
      </c>
      <c r="AZ28" s="562" t="str">
        <f>IF(AZ27="","",VLOOKUP(AZ27,シフト記号表!$C$6:$L$47,10,FALSE))</f>
        <v/>
      </c>
      <c r="BA28" s="562" t="str">
        <f>IF(BA27="","",VLOOKUP(BA27,シフト記号表!$C$6:$L$47,10,FALSE))</f>
        <v/>
      </c>
      <c r="BB28" s="1153">
        <f>IF($BE$3="４週",SUM(W28:AX28),IF($BE$3="暦月",SUM(W28:BA28),""))</f>
        <v>0</v>
      </c>
      <c r="BC28" s="1154"/>
      <c r="BD28" s="1155">
        <f>IF($BE$3="４週",BB28/4,IF($BE$3="暦月",(BB28/($BE$8/7)),""))</f>
        <v>0</v>
      </c>
      <c r="BE28" s="1154"/>
      <c r="BF28" s="1150"/>
      <c r="BG28" s="1151"/>
      <c r="BH28" s="1151"/>
      <c r="BI28" s="1151"/>
      <c r="BJ28" s="1152"/>
    </row>
    <row r="29" spans="2:62" ht="20.25" customHeight="1">
      <c r="B29" s="1119">
        <f>B27+1</f>
        <v>7</v>
      </c>
      <c r="C29" s="1121"/>
      <c r="D29" s="1122"/>
      <c r="E29" s="556"/>
      <c r="F29" s="557"/>
      <c r="G29" s="556"/>
      <c r="H29" s="557"/>
      <c r="I29" s="1125"/>
      <c r="J29" s="1126"/>
      <c r="K29" s="1129"/>
      <c r="L29" s="1130"/>
      <c r="M29" s="1130"/>
      <c r="N29" s="1122"/>
      <c r="O29" s="1133"/>
      <c r="P29" s="1134"/>
      <c r="Q29" s="1134"/>
      <c r="R29" s="1134"/>
      <c r="S29" s="1135"/>
      <c r="T29" s="566" t="s">
        <v>964</v>
      </c>
      <c r="U29" s="567"/>
      <c r="V29" s="568"/>
      <c r="W29" s="569"/>
      <c r="X29" s="570"/>
      <c r="Y29" s="570"/>
      <c r="Z29" s="570"/>
      <c r="AA29" s="570"/>
      <c r="AB29" s="570"/>
      <c r="AC29" s="571"/>
      <c r="AD29" s="569"/>
      <c r="AE29" s="570"/>
      <c r="AF29" s="570"/>
      <c r="AG29" s="570"/>
      <c r="AH29" s="570"/>
      <c r="AI29" s="570"/>
      <c r="AJ29" s="571"/>
      <c r="AK29" s="569"/>
      <c r="AL29" s="570"/>
      <c r="AM29" s="570"/>
      <c r="AN29" s="570"/>
      <c r="AO29" s="570"/>
      <c r="AP29" s="570"/>
      <c r="AQ29" s="571"/>
      <c r="AR29" s="569"/>
      <c r="AS29" s="570"/>
      <c r="AT29" s="570"/>
      <c r="AU29" s="570"/>
      <c r="AV29" s="570"/>
      <c r="AW29" s="570"/>
      <c r="AX29" s="571"/>
      <c r="AY29" s="569"/>
      <c r="AZ29" s="570"/>
      <c r="BA29" s="572"/>
      <c r="BB29" s="1139"/>
      <c r="BC29" s="1140"/>
      <c r="BD29" s="1098"/>
      <c r="BE29" s="1099"/>
      <c r="BF29" s="1100"/>
      <c r="BG29" s="1101"/>
      <c r="BH29" s="1101"/>
      <c r="BI29" s="1101"/>
      <c r="BJ29" s="1102"/>
    </row>
    <row r="30" spans="2:62" ht="20.25" customHeight="1">
      <c r="B30" s="1142"/>
      <c r="C30" s="1156"/>
      <c r="D30" s="1157"/>
      <c r="E30" s="556"/>
      <c r="F30" s="557">
        <f>C29</f>
        <v>0</v>
      </c>
      <c r="G30" s="556"/>
      <c r="H30" s="557">
        <f>I29</f>
        <v>0</v>
      </c>
      <c r="I30" s="1158"/>
      <c r="J30" s="1159"/>
      <c r="K30" s="1160"/>
      <c r="L30" s="1161"/>
      <c r="M30" s="1161"/>
      <c r="N30" s="1157"/>
      <c r="O30" s="1133"/>
      <c r="P30" s="1134"/>
      <c r="Q30" s="1134"/>
      <c r="R30" s="1134"/>
      <c r="S30" s="1135"/>
      <c r="T30" s="558" t="s">
        <v>967</v>
      </c>
      <c r="U30" s="559"/>
      <c r="V30" s="560"/>
      <c r="W30" s="561" t="str">
        <f>IF(W29="","",VLOOKUP(W29,シフト記号表!$C$6:$L$47,10,FALSE))</f>
        <v/>
      </c>
      <c r="X30" s="562" t="str">
        <f>IF(X29="","",VLOOKUP(X29,シフト記号表!$C$6:$L$47,10,FALSE))</f>
        <v/>
      </c>
      <c r="Y30" s="562" t="str">
        <f>IF(Y29="","",VLOOKUP(Y29,シフト記号表!$C$6:$L$47,10,FALSE))</f>
        <v/>
      </c>
      <c r="Z30" s="562" t="str">
        <f>IF(Z29="","",VLOOKUP(Z29,シフト記号表!$C$6:$L$47,10,FALSE))</f>
        <v/>
      </c>
      <c r="AA30" s="562" t="str">
        <f>IF(AA29="","",VLOOKUP(AA29,シフト記号表!$C$6:$L$47,10,FALSE))</f>
        <v/>
      </c>
      <c r="AB30" s="562" t="str">
        <f>IF(AB29="","",VLOOKUP(AB29,シフト記号表!$C$6:$L$47,10,FALSE))</f>
        <v/>
      </c>
      <c r="AC30" s="563" t="str">
        <f>IF(AC29="","",VLOOKUP(AC29,シフト記号表!$C$6:$L$47,10,FALSE))</f>
        <v/>
      </c>
      <c r="AD30" s="561" t="str">
        <f>IF(AD29="","",VLOOKUP(AD29,シフト記号表!$C$6:$L$47,10,FALSE))</f>
        <v/>
      </c>
      <c r="AE30" s="562" t="str">
        <f>IF(AE29="","",VLOOKUP(AE29,シフト記号表!$C$6:$L$47,10,FALSE))</f>
        <v/>
      </c>
      <c r="AF30" s="562" t="str">
        <f>IF(AF29="","",VLOOKUP(AF29,シフト記号表!$C$6:$L$47,10,FALSE))</f>
        <v/>
      </c>
      <c r="AG30" s="562" t="str">
        <f>IF(AG29="","",VLOOKUP(AG29,シフト記号表!$C$6:$L$47,10,FALSE))</f>
        <v/>
      </c>
      <c r="AH30" s="562" t="str">
        <f>IF(AH29="","",VLOOKUP(AH29,シフト記号表!$C$6:$L$47,10,FALSE))</f>
        <v/>
      </c>
      <c r="AI30" s="562" t="str">
        <f>IF(AI29="","",VLOOKUP(AI29,シフト記号表!$C$6:$L$47,10,FALSE))</f>
        <v/>
      </c>
      <c r="AJ30" s="563" t="str">
        <f>IF(AJ29="","",VLOOKUP(AJ29,シフト記号表!$C$6:$L$47,10,FALSE))</f>
        <v/>
      </c>
      <c r="AK30" s="561" t="str">
        <f>IF(AK29="","",VLOOKUP(AK29,シフト記号表!$C$6:$L$47,10,FALSE))</f>
        <v/>
      </c>
      <c r="AL30" s="562" t="str">
        <f>IF(AL29="","",VLOOKUP(AL29,シフト記号表!$C$6:$L$47,10,FALSE))</f>
        <v/>
      </c>
      <c r="AM30" s="562" t="str">
        <f>IF(AM29="","",VLOOKUP(AM29,シフト記号表!$C$6:$L$47,10,FALSE))</f>
        <v/>
      </c>
      <c r="AN30" s="562" t="str">
        <f>IF(AN29="","",VLOOKUP(AN29,シフト記号表!$C$6:$L$47,10,FALSE))</f>
        <v/>
      </c>
      <c r="AO30" s="562" t="str">
        <f>IF(AO29="","",VLOOKUP(AO29,シフト記号表!$C$6:$L$47,10,FALSE))</f>
        <v/>
      </c>
      <c r="AP30" s="562" t="str">
        <f>IF(AP29="","",VLOOKUP(AP29,シフト記号表!$C$6:$L$47,10,FALSE))</f>
        <v/>
      </c>
      <c r="AQ30" s="563" t="str">
        <f>IF(AQ29="","",VLOOKUP(AQ29,シフト記号表!$C$6:$L$47,10,FALSE))</f>
        <v/>
      </c>
      <c r="AR30" s="561" t="str">
        <f>IF(AR29="","",VLOOKUP(AR29,シフト記号表!$C$6:$L$47,10,FALSE))</f>
        <v/>
      </c>
      <c r="AS30" s="562" t="str">
        <f>IF(AS29="","",VLOOKUP(AS29,シフト記号表!$C$6:$L$47,10,FALSE))</f>
        <v/>
      </c>
      <c r="AT30" s="562" t="str">
        <f>IF(AT29="","",VLOOKUP(AT29,シフト記号表!$C$6:$L$47,10,FALSE))</f>
        <v/>
      </c>
      <c r="AU30" s="562" t="str">
        <f>IF(AU29="","",VLOOKUP(AU29,シフト記号表!$C$6:$L$47,10,FALSE))</f>
        <v/>
      </c>
      <c r="AV30" s="562" t="str">
        <f>IF(AV29="","",VLOOKUP(AV29,シフト記号表!$C$6:$L$47,10,FALSE))</f>
        <v/>
      </c>
      <c r="AW30" s="562" t="str">
        <f>IF(AW29="","",VLOOKUP(AW29,シフト記号表!$C$6:$L$47,10,FALSE))</f>
        <v/>
      </c>
      <c r="AX30" s="563" t="str">
        <f>IF(AX29="","",VLOOKUP(AX29,シフト記号表!$C$6:$L$47,10,FALSE))</f>
        <v/>
      </c>
      <c r="AY30" s="561" t="str">
        <f>IF(AY29="","",VLOOKUP(AY29,シフト記号表!$C$6:$L$47,10,FALSE))</f>
        <v/>
      </c>
      <c r="AZ30" s="562" t="str">
        <f>IF(AZ29="","",VLOOKUP(AZ29,シフト記号表!$C$6:$L$47,10,FALSE))</f>
        <v/>
      </c>
      <c r="BA30" s="562" t="str">
        <f>IF(BA29="","",VLOOKUP(BA29,シフト記号表!$C$6:$L$47,10,FALSE))</f>
        <v/>
      </c>
      <c r="BB30" s="1153">
        <f>IF($BE$3="４週",SUM(W30:AX30),IF($BE$3="暦月",SUM(W30:BA30),""))</f>
        <v>0</v>
      </c>
      <c r="BC30" s="1154"/>
      <c r="BD30" s="1155">
        <f>IF($BE$3="４週",BB30/4,IF($BE$3="暦月",(BB30/($BE$8/7)),""))</f>
        <v>0</v>
      </c>
      <c r="BE30" s="1154"/>
      <c r="BF30" s="1150"/>
      <c r="BG30" s="1151"/>
      <c r="BH30" s="1151"/>
      <c r="BI30" s="1151"/>
      <c r="BJ30" s="1152"/>
    </row>
    <row r="31" spans="2:62" ht="20.25" customHeight="1">
      <c r="B31" s="1119">
        <f>B29+1</f>
        <v>8</v>
      </c>
      <c r="C31" s="1121"/>
      <c r="D31" s="1122"/>
      <c r="E31" s="556"/>
      <c r="F31" s="557"/>
      <c r="G31" s="556"/>
      <c r="H31" s="557"/>
      <c r="I31" s="1125"/>
      <c r="J31" s="1126"/>
      <c r="K31" s="1129"/>
      <c r="L31" s="1130"/>
      <c r="M31" s="1130"/>
      <c r="N31" s="1122"/>
      <c r="O31" s="1133"/>
      <c r="P31" s="1134"/>
      <c r="Q31" s="1134"/>
      <c r="R31" s="1134"/>
      <c r="S31" s="1135"/>
      <c r="T31" s="566" t="s">
        <v>964</v>
      </c>
      <c r="U31" s="567"/>
      <c r="V31" s="568"/>
      <c r="W31" s="569"/>
      <c r="X31" s="570"/>
      <c r="Y31" s="570"/>
      <c r="Z31" s="570"/>
      <c r="AA31" s="570"/>
      <c r="AB31" s="570"/>
      <c r="AC31" s="571"/>
      <c r="AD31" s="569"/>
      <c r="AE31" s="570"/>
      <c r="AF31" s="570"/>
      <c r="AG31" s="570"/>
      <c r="AH31" s="570"/>
      <c r="AI31" s="570"/>
      <c r="AJ31" s="571"/>
      <c r="AK31" s="569"/>
      <c r="AL31" s="570"/>
      <c r="AM31" s="570"/>
      <c r="AN31" s="570"/>
      <c r="AO31" s="570"/>
      <c r="AP31" s="570"/>
      <c r="AQ31" s="571"/>
      <c r="AR31" s="569"/>
      <c r="AS31" s="570"/>
      <c r="AT31" s="570"/>
      <c r="AU31" s="570"/>
      <c r="AV31" s="570"/>
      <c r="AW31" s="570"/>
      <c r="AX31" s="571"/>
      <c r="AY31" s="569"/>
      <c r="AZ31" s="570"/>
      <c r="BA31" s="572"/>
      <c r="BB31" s="1139"/>
      <c r="BC31" s="1140"/>
      <c r="BD31" s="1098"/>
      <c r="BE31" s="1099"/>
      <c r="BF31" s="1100"/>
      <c r="BG31" s="1101"/>
      <c r="BH31" s="1101"/>
      <c r="BI31" s="1101"/>
      <c r="BJ31" s="1102"/>
    </row>
    <row r="32" spans="2:62" ht="20.25" customHeight="1">
      <c r="B32" s="1142"/>
      <c r="C32" s="1156"/>
      <c r="D32" s="1157"/>
      <c r="E32" s="556"/>
      <c r="F32" s="557">
        <f>C31</f>
        <v>0</v>
      </c>
      <c r="G32" s="556"/>
      <c r="H32" s="557">
        <f>I31</f>
        <v>0</v>
      </c>
      <c r="I32" s="1158"/>
      <c r="J32" s="1159"/>
      <c r="K32" s="1160"/>
      <c r="L32" s="1161"/>
      <c r="M32" s="1161"/>
      <c r="N32" s="1157"/>
      <c r="O32" s="1133"/>
      <c r="P32" s="1134"/>
      <c r="Q32" s="1134"/>
      <c r="R32" s="1134"/>
      <c r="S32" s="1135"/>
      <c r="T32" s="558" t="s">
        <v>967</v>
      </c>
      <c r="U32" s="559"/>
      <c r="V32" s="560"/>
      <c r="W32" s="561" t="str">
        <f>IF(W31="","",VLOOKUP(W31,シフト記号表!$C$6:$L$47,10,FALSE))</f>
        <v/>
      </c>
      <c r="X32" s="562" t="str">
        <f>IF(X31="","",VLOOKUP(X31,シフト記号表!$C$6:$L$47,10,FALSE))</f>
        <v/>
      </c>
      <c r="Y32" s="562" t="str">
        <f>IF(Y31="","",VLOOKUP(Y31,シフト記号表!$C$6:$L$47,10,FALSE))</f>
        <v/>
      </c>
      <c r="Z32" s="562" t="str">
        <f>IF(Z31="","",VLOOKUP(Z31,シフト記号表!$C$6:$L$47,10,FALSE))</f>
        <v/>
      </c>
      <c r="AA32" s="562" t="str">
        <f>IF(AA31="","",VLOOKUP(AA31,シフト記号表!$C$6:$L$47,10,FALSE))</f>
        <v/>
      </c>
      <c r="AB32" s="562" t="str">
        <f>IF(AB31="","",VLOOKUP(AB31,シフト記号表!$C$6:$L$47,10,FALSE))</f>
        <v/>
      </c>
      <c r="AC32" s="563" t="str">
        <f>IF(AC31="","",VLOOKUP(AC31,シフト記号表!$C$6:$L$47,10,FALSE))</f>
        <v/>
      </c>
      <c r="AD32" s="561" t="str">
        <f>IF(AD31="","",VLOOKUP(AD31,シフト記号表!$C$6:$L$47,10,FALSE))</f>
        <v/>
      </c>
      <c r="AE32" s="562" t="str">
        <f>IF(AE31="","",VLOOKUP(AE31,シフト記号表!$C$6:$L$47,10,FALSE))</f>
        <v/>
      </c>
      <c r="AF32" s="562" t="str">
        <f>IF(AF31="","",VLOOKUP(AF31,シフト記号表!$C$6:$L$47,10,FALSE))</f>
        <v/>
      </c>
      <c r="AG32" s="562" t="str">
        <f>IF(AG31="","",VLOOKUP(AG31,シフト記号表!$C$6:$L$47,10,FALSE))</f>
        <v/>
      </c>
      <c r="AH32" s="562" t="str">
        <f>IF(AH31="","",VLOOKUP(AH31,シフト記号表!$C$6:$L$47,10,FALSE))</f>
        <v/>
      </c>
      <c r="AI32" s="562" t="str">
        <f>IF(AI31="","",VLOOKUP(AI31,シフト記号表!$C$6:$L$47,10,FALSE))</f>
        <v/>
      </c>
      <c r="AJ32" s="563" t="str">
        <f>IF(AJ31="","",VLOOKUP(AJ31,シフト記号表!$C$6:$L$47,10,FALSE))</f>
        <v/>
      </c>
      <c r="AK32" s="561" t="str">
        <f>IF(AK31="","",VLOOKUP(AK31,シフト記号表!$C$6:$L$47,10,FALSE))</f>
        <v/>
      </c>
      <c r="AL32" s="562" t="str">
        <f>IF(AL31="","",VLOOKUP(AL31,シフト記号表!$C$6:$L$47,10,FALSE))</f>
        <v/>
      </c>
      <c r="AM32" s="562" t="str">
        <f>IF(AM31="","",VLOOKUP(AM31,シフト記号表!$C$6:$L$47,10,FALSE))</f>
        <v/>
      </c>
      <c r="AN32" s="562" t="str">
        <f>IF(AN31="","",VLOOKUP(AN31,シフト記号表!$C$6:$L$47,10,FALSE))</f>
        <v/>
      </c>
      <c r="AO32" s="562" t="str">
        <f>IF(AO31="","",VLOOKUP(AO31,シフト記号表!$C$6:$L$47,10,FALSE))</f>
        <v/>
      </c>
      <c r="AP32" s="562" t="str">
        <f>IF(AP31="","",VLOOKUP(AP31,シフト記号表!$C$6:$L$47,10,FALSE))</f>
        <v/>
      </c>
      <c r="AQ32" s="563" t="str">
        <f>IF(AQ31="","",VLOOKUP(AQ31,シフト記号表!$C$6:$L$47,10,FALSE))</f>
        <v/>
      </c>
      <c r="AR32" s="561" t="str">
        <f>IF(AR31="","",VLOOKUP(AR31,シフト記号表!$C$6:$L$47,10,FALSE))</f>
        <v/>
      </c>
      <c r="AS32" s="562" t="str">
        <f>IF(AS31="","",VLOOKUP(AS31,シフト記号表!$C$6:$L$47,10,FALSE))</f>
        <v/>
      </c>
      <c r="AT32" s="562" t="str">
        <f>IF(AT31="","",VLOOKUP(AT31,シフト記号表!$C$6:$L$47,10,FALSE))</f>
        <v/>
      </c>
      <c r="AU32" s="562" t="str">
        <f>IF(AU31="","",VLOOKUP(AU31,シフト記号表!$C$6:$L$47,10,FALSE))</f>
        <v/>
      </c>
      <c r="AV32" s="562" t="str">
        <f>IF(AV31="","",VLOOKUP(AV31,シフト記号表!$C$6:$L$47,10,FALSE))</f>
        <v/>
      </c>
      <c r="AW32" s="562" t="str">
        <f>IF(AW31="","",VLOOKUP(AW31,シフト記号表!$C$6:$L$47,10,FALSE))</f>
        <v/>
      </c>
      <c r="AX32" s="563" t="str">
        <f>IF(AX31="","",VLOOKUP(AX31,シフト記号表!$C$6:$L$47,10,FALSE))</f>
        <v/>
      </c>
      <c r="AY32" s="561" t="str">
        <f>IF(AY31="","",VLOOKUP(AY31,シフト記号表!$C$6:$L$47,10,FALSE))</f>
        <v/>
      </c>
      <c r="AZ32" s="562" t="str">
        <f>IF(AZ31="","",VLOOKUP(AZ31,シフト記号表!$C$6:$L$47,10,FALSE))</f>
        <v/>
      </c>
      <c r="BA32" s="562" t="str">
        <f>IF(BA31="","",VLOOKUP(BA31,シフト記号表!$C$6:$L$47,10,FALSE))</f>
        <v/>
      </c>
      <c r="BB32" s="1153">
        <f>IF($BE$3="４週",SUM(W32:AX32),IF($BE$3="暦月",SUM(W32:BA32),""))</f>
        <v>0</v>
      </c>
      <c r="BC32" s="1154"/>
      <c r="BD32" s="1155">
        <f>IF($BE$3="４週",BB32/4,IF($BE$3="暦月",(BB32/($BE$8/7)),""))</f>
        <v>0</v>
      </c>
      <c r="BE32" s="1154"/>
      <c r="BF32" s="1150"/>
      <c r="BG32" s="1151"/>
      <c r="BH32" s="1151"/>
      <c r="BI32" s="1151"/>
      <c r="BJ32" s="1152"/>
    </row>
    <row r="33" spans="2:62" ht="20.25" customHeight="1">
      <c r="B33" s="1119">
        <f>B31+1</f>
        <v>9</v>
      </c>
      <c r="C33" s="1121"/>
      <c r="D33" s="1122"/>
      <c r="E33" s="556"/>
      <c r="F33" s="557"/>
      <c r="G33" s="556"/>
      <c r="H33" s="557"/>
      <c r="I33" s="1125"/>
      <c r="J33" s="1126"/>
      <c r="K33" s="1129"/>
      <c r="L33" s="1130"/>
      <c r="M33" s="1130"/>
      <c r="N33" s="1122"/>
      <c r="O33" s="1133"/>
      <c r="P33" s="1134"/>
      <c r="Q33" s="1134"/>
      <c r="R33" s="1134"/>
      <c r="S33" s="1135"/>
      <c r="T33" s="566" t="s">
        <v>964</v>
      </c>
      <c r="U33" s="567"/>
      <c r="V33" s="568"/>
      <c r="W33" s="569"/>
      <c r="X33" s="570"/>
      <c r="Y33" s="570"/>
      <c r="Z33" s="570"/>
      <c r="AA33" s="570"/>
      <c r="AB33" s="570"/>
      <c r="AC33" s="571"/>
      <c r="AD33" s="569"/>
      <c r="AE33" s="570"/>
      <c r="AF33" s="570"/>
      <c r="AG33" s="570"/>
      <c r="AH33" s="570"/>
      <c r="AI33" s="570"/>
      <c r="AJ33" s="571"/>
      <c r="AK33" s="569"/>
      <c r="AL33" s="570"/>
      <c r="AM33" s="570"/>
      <c r="AN33" s="570"/>
      <c r="AO33" s="570"/>
      <c r="AP33" s="570"/>
      <c r="AQ33" s="571"/>
      <c r="AR33" s="569"/>
      <c r="AS33" s="570"/>
      <c r="AT33" s="570"/>
      <c r="AU33" s="570"/>
      <c r="AV33" s="570"/>
      <c r="AW33" s="570"/>
      <c r="AX33" s="571"/>
      <c r="AY33" s="569"/>
      <c r="AZ33" s="570"/>
      <c r="BA33" s="572"/>
      <c r="BB33" s="1139"/>
      <c r="BC33" s="1140"/>
      <c r="BD33" s="1098"/>
      <c r="BE33" s="1099"/>
      <c r="BF33" s="1100"/>
      <c r="BG33" s="1101"/>
      <c r="BH33" s="1101"/>
      <c r="BI33" s="1101"/>
      <c r="BJ33" s="1102"/>
    </row>
    <row r="34" spans="2:62" ht="20.25" customHeight="1">
      <c r="B34" s="1142"/>
      <c r="C34" s="1156"/>
      <c r="D34" s="1157"/>
      <c r="E34" s="556"/>
      <c r="F34" s="557">
        <f>C33</f>
        <v>0</v>
      </c>
      <c r="G34" s="556"/>
      <c r="H34" s="557">
        <f>I33</f>
        <v>0</v>
      </c>
      <c r="I34" s="1158"/>
      <c r="J34" s="1159"/>
      <c r="K34" s="1160"/>
      <c r="L34" s="1161"/>
      <c r="M34" s="1161"/>
      <c r="N34" s="1157"/>
      <c r="O34" s="1133"/>
      <c r="P34" s="1134"/>
      <c r="Q34" s="1134"/>
      <c r="R34" s="1134"/>
      <c r="S34" s="1135"/>
      <c r="T34" s="573" t="s">
        <v>967</v>
      </c>
      <c r="U34" s="574"/>
      <c r="V34" s="575"/>
      <c r="W34" s="561" t="str">
        <f>IF(W33="","",VLOOKUP(W33,シフト記号表!$C$6:$L$47,10,FALSE))</f>
        <v/>
      </c>
      <c r="X34" s="562" t="str">
        <f>IF(X33="","",VLOOKUP(X33,シフト記号表!$C$6:$L$47,10,FALSE))</f>
        <v/>
      </c>
      <c r="Y34" s="562" t="str">
        <f>IF(Y33="","",VLOOKUP(Y33,シフト記号表!$C$6:$L$47,10,FALSE))</f>
        <v/>
      </c>
      <c r="Z34" s="562" t="str">
        <f>IF(Z33="","",VLOOKUP(Z33,シフト記号表!$C$6:$L$47,10,FALSE))</f>
        <v/>
      </c>
      <c r="AA34" s="562" t="str">
        <f>IF(AA33="","",VLOOKUP(AA33,シフト記号表!$C$6:$L$47,10,FALSE))</f>
        <v/>
      </c>
      <c r="AB34" s="562" t="str">
        <f>IF(AB33="","",VLOOKUP(AB33,シフト記号表!$C$6:$L$47,10,FALSE))</f>
        <v/>
      </c>
      <c r="AC34" s="563" t="str">
        <f>IF(AC33="","",VLOOKUP(AC33,シフト記号表!$C$6:$L$47,10,FALSE))</f>
        <v/>
      </c>
      <c r="AD34" s="561" t="str">
        <f>IF(AD33="","",VLOOKUP(AD33,シフト記号表!$C$6:$L$47,10,FALSE))</f>
        <v/>
      </c>
      <c r="AE34" s="562" t="str">
        <f>IF(AE33="","",VLOOKUP(AE33,シフト記号表!$C$6:$L$47,10,FALSE))</f>
        <v/>
      </c>
      <c r="AF34" s="562" t="str">
        <f>IF(AF33="","",VLOOKUP(AF33,シフト記号表!$C$6:$L$47,10,FALSE))</f>
        <v/>
      </c>
      <c r="AG34" s="562" t="str">
        <f>IF(AG33="","",VLOOKUP(AG33,シフト記号表!$C$6:$L$47,10,FALSE))</f>
        <v/>
      </c>
      <c r="AH34" s="562" t="str">
        <f>IF(AH33="","",VLOOKUP(AH33,シフト記号表!$C$6:$L$47,10,FALSE))</f>
        <v/>
      </c>
      <c r="AI34" s="562" t="str">
        <f>IF(AI33="","",VLOOKUP(AI33,シフト記号表!$C$6:$L$47,10,FALSE))</f>
        <v/>
      </c>
      <c r="AJ34" s="563" t="str">
        <f>IF(AJ33="","",VLOOKUP(AJ33,シフト記号表!$C$6:$L$47,10,FALSE))</f>
        <v/>
      </c>
      <c r="AK34" s="561" t="str">
        <f>IF(AK33="","",VLOOKUP(AK33,シフト記号表!$C$6:$L$47,10,FALSE))</f>
        <v/>
      </c>
      <c r="AL34" s="562" t="str">
        <f>IF(AL33="","",VLOOKUP(AL33,シフト記号表!$C$6:$L$47,10,FALSE))</f>
        <v/>
      </c>
      <c r="AM34" s="562" t="str">
        <f>IF(AM33="","",VLOOKUP(AM33,シフト記号表!$C$6:$L$47,10,FALSE))</f>
        <v/>
      </c>
      <c r="AN34" s="562" t="str">
        <f>IF(AN33="","",VLOOKUP(AN33,シフト記号表!$C$6:$L$47,10,FALSE))</f>
        <v/>
      </c>
      <c r="AO34" s="562" t="str">
        <f>IF(AO33="","",VLOOKUP(AO33,シフト記号表!$C$6:$L$47,10,FALSE))</f>
        <v/>
      </c>
      <c r="AP34" s="562" t="str">
        <f>IF(AP33="","",VLOOKUP(AP33,シフト記号表!$C$6:$L$47,10,FALSE))</f>
        <v/>
      </c>
      <c r="AQ34" s="563" t="str">
        <f>IF(AQ33="","",VLOOKUP(AQ33,シフト記号表!$C$6:$L$47,10,FALSE))</f>
        <v/>
      </c>
      <c r="AR34" s="561" t="str">
        <f>IF(AR33="","",VLOOKUP(AR33,シフト記号表!$C$6:$L$47,10,FALSE))</f>
        <v/>
      </c>
      <c r="AS34" s="562" t="str">
        <f>IF(AS33="","",VLOOKUP(AS33,シフト記号表!$C$6:$L$47,10,FALSE))</f>
        <v/>
      </c>
      <c r="AT34" s="562" t="str">
        <f>IF(AT33="","",VLOOKUP(AT33,シフト記号表!$C$6:$L$47,10,FALSE))</f>
        <v/>
      </c>
      <c r="AU34" s="562" t="str">
        <f>IF(AU33="","",VLOOKUP(AU33,シフト記号表!$C$6:$L$47,10,FALSE))</f>
        <v/>
      </c>
      <c r="AV34" s="562" t="str">
        <f>IF(AV33="","",VLOOKUP(AV33,シフト記号表!$C$6:$L$47,10,FALSE))</f>
        <v/>
      </c>
      <c r="AW34" s="562" t="str">
        <f>IF(AW33="","",VLOOKUP(AW33,シフト記号表!$C$6:$L$47,10,FALSE))</f>
        <v/>
      </c>
      <c r="AX34" s="563" t="str">
        <f>IF(AX33="","",VLOOKUP(AX33,シフト記号表!$C$6:$L$47,10,FALSE))</f>
        <v/>
      </c>
      <c r="AY34" s="561" t="str">
        <f>IF(AY33="","",VLOOKUP(AY33,シフト記号表!$C$6:$L$47,10,FALSE))</f>
        <v/>
      </c>
      <c r="AZ34" s="562" t="str">
        <f>IF(AZ33="","",VLOOKUP(AZ33,シフト記号表!$C$6:$L$47,10,FALSE))</f>
        <v/>
      </c>
      <c r="BA34" s="562" t="str">
        <f>IF(BA33="","",VLOOKUP(BA33,シフト記号表!$C$6:$L$47,10,FALSE))</f>
        <v/>
      </c>
      <c r="BB34" s="1153">
        <f>IF($BE$3="４週",SUM(W34:AX34),IF($BE$3="暦月",SUM(W34:BA34),""))</f>
        <v>0</v>
      </c>
      <c r="BC34" s="1154"/>
      <c r="BD34" s="1155">
        <f>IF($BE$3="４週",BB34/4,IF($BE$3="暦月",(BB34/($BE$8/7)),""))</f>
        <v>0</v>
      </c>
      <c r="BE34" s="1154"/>
      <c r="BF34" s="1150"/>
      <c r="BG34" s="1151"/>
      <c r="BH34" s="1151"/>
      <c r="BI34" s="1151"/>
      <c r="BJ34" s="1152"/>
    </row>
    <row r="35" spans="2:62" ht="20.25" customHeight="1">
      <c r="B35" s="1119">
        <f>B33+1</f>
        <v>10</v>
      </c>
      <c r="C35" s="1121"/>
      <c r="D35" s="1122"/>
      <c r="E35" s="556"/>
      <c r="F35" s="557"/>
      <c r="G35" s="556"/>
      <c r="H35" s="557"/>
      <c r="I35" s="1125"/>
      <c r="J35" s="1126"/>
      <c r="K35" s="1129"/>
      <c r="L35" s="1130"/>
      <c r="M35" s="1130"/>
      <c r="N35" s="1122"/>
      <c r="O35" s="1133"/>
      <c r="P35" s="1134"/>
      <c r="Q35" s="1134"/>
      <c r="R35" s="1134"/>
      <c r="S35" s="1135"/>
      <c r="T35" s="576" t="s">
        <v>964</v>
      </c>
      <c r="U35" s="577"/>
      <c r="V35" s="578"/>
      <c r="W35" s="569"/>
      <c r="X35" s="570"/>
      <c r="Y35" s="570"/>
      <c r="Z35" s="570"/>
      <c r="AA35" s="570"/>
      <c r="AB35" s="570"/>
      <c r="AC35" s="571"/>
      <c r="AD35" s="569"/>
      <c r="AE35" s="570"/>
      <c r="AF35" s="570"/>
      <c r="AG35" s="570"/>
      <c r="AH35" s="570"/>
      <c r="AI35" s="570"/>
      <c r="AJ35" s="571"/>
      <c r="AK35" s="569"/>
      <c r="AL35" s="570"/>
      <c r="AM35" s="570"/>
      <c r="AN35" s="570"/>
      <c r="AO35" s="570"/>
      <c r="AP35" s="570"/>
      <c r="AQ35" s="571"/>
      <c r="AR35" s="569"/>
      <c r="AS35" s="570"/>
      <c r="AT35" s="570"/>
      <c r="AU35" s="570"/>
      <c r="AV35" s="570"/>
      <c r="AW35" s="570"/>
      <c r="AX35" s="571"/>
      <c r="AY35" s="569"/>
      <c r="AZ35" s="570"/>
      <c r="BA35" s="572"/>
      <c r="BB35" s="1139"/>
      <c r="BC35" s="1140"/>
      <c r="BD35" s="1098"/>
      <c r="BE35" s="1099"/>
      <c r="BF35" s="1100"/>
      <c r="BG35" s="1101"/>
      <c r="BH35" s="1101"/>
      <c r="BI35" s="1101"/>
      <c r="BJ35" s="1102"/>
    </row>
    <row r="36" spans="2:62" ht="20.25" customHeight="1">
      <c r="B36" s="1142"/>
      <c r="C36" s="1156"/>
      <c r="D36" s="1157"/>
      <c r="E36" s="556"/>
      <c r="F36" s="557">
        <f>C35</f>
        <v>0</v>
      </c>
      <c r="G36" s="556"/>
      <c r="H36" s="557">
        <f>I35</f>
        <v>0</v>
      </c>
      <c r="I36" s="1158"/>
      <c r="J36" s="1159"/>
      <c r="K36" s="1160"/>
      <c r="L36" s="1161"/>
      <c r="M36" s="1161"/>
      <c r="N36" s="1157"/>
      <c r="O36" s="1133"/>
      <c r="P36" s="1134"/>
      <c r="Q36" s="1134"/>
      <c r="R36" s="1134"/>
      <c r="S36" s="1135"/>
      <c r="T36" s="573" t="s">
        <v>967</v>
      </c>
      <c r="U36" s="574"/>
      <c r="V36" s="575"/>
      <c r="W36" s="561" t="str">
        <f>IF(W35="","",VLOOKUP(W35,シフト記号表!$C$6:$L$47,10,FALSE))</f>
        <v/>
      </c>
      <c r="X36" s="562" t="str">
        <f>IF(X35="","",VLOOKUP(X35,シフト記号表!$C$6:$L$47,10,FALSE))</f>
        <v/>
      </c>
      <c r="Y36" s="562" t="str">
        <f>IF(Y35="","",VLOOKUP(Y35,シフト記号表!$C$6:$L$47,10,FALSE))</f>
        <v/>
      </c>
      <c r="Z36" s="562" t="str">
        <f>IF(Z35="","",VLOOKUP(Z35,シフト記号表!$C$6:$L$47,10,FALSE))</f>
        <v/>
      </c>
      <c r="AA36" s="562" t="str">
        <f>IF(AA35="","",VLOOKUP(AA35,シフト記号表!$C$6:$L$47,10,FALSE))</f>
        <v/>
      </c>
      <c r="AB36" s="562" t="str">
        <f>IF(AB35="","",VLOOKUP(AB35,シフト記号表!$C$6:$L$47,10,FALSE))</f>
        <v/>
      </c>
      <c r="AC36" s="563" t="str">
        <f>IF(AC35="","",VLOOKUP(AC35,シフト記号表!$C$6:$L$47,10,FALSE))</f>
        <v/>
      </c>
      <c r="AD36" s="561" t="str">
        <f>IF(AD35="","",VLOOKUP(AD35,シフト記号表!$C$6:$L$47,10,FALSE))</f>
        <v/>
      </c>
      <c r="AE36" s="562" t="str">
        <f>IF(AE35="","",VLOOKUP(AE35,シフト記号表!$C$6:$L$47,10,FALSE))</f>
        <v/>
      </c>
      <c r="AF36" s="562" t="str">
        <f>IF(AF35="","",VLOOKUP(AF35,シフト記号表!$C$6:$L$47,10,FALSE))</f>
        <v/>
      </c>
      <c r="AG36" s="562" t="str">
        <f>IF(AG35="","",VLOOKUP(AG35,シフト記号表!$C$6:$L$47,10,FALSE))</f>
        <v/>
      </c>
      <c r="AH36" s="562" t="str">
        <f>IF(AH35="","",VLOOKUP(AH35,シフト記号表!$C$6:$L$47,10,FALSE))</f>
        <v/>
      </c>
      <c r="AI36" s="562" t="str">
        <f>IF(AI35="","",VLOOKUP(AI35,シフト記号表!$C$6:$L$47,10,FALSE))</f>
        <v/>
      </c>
      <c r="AJ36" s="563" t="str">
        <f>IF(AJ35="","",VLOOKUP(AJ35,シフト記号表!$C$6:$L$47,10,FALSE))</f>
        <v/>
      </c>
      <c r="AK36" s="561" t="str">
        <f>IF(AK35="","",VLOOKUP(AK35,シフト記号表!$C$6:$L$47,10,FALSE))</f>
        <v/>
      </c>
      <c r="AL36" s="562" t="str">
        <f>IF(AL35="","",VLOOKUP(AL35,シフト記号表!$C$6:$L$47,10,FALSE))</f>
        <v/>
      </c>
      <c r="AM36" s="562" t="str">
        <f>IF(AM35="","",VLOOKUP(AM35,シフト記号表!$C$6:$L$47,10,FALSE))</f>
        <v/>
      </c>
      <c r="AN36" s="562" t="str">
        <f>IF(AN35="","",VLOOKUP(AN35,シフト記号表!$C$6:$L$47,10,FALSE))</f>
        <v/>
      </c>
      <c r="AO36" s="562" t="str">
        <f>IF(AO35="","",VLOOKUP(AO35,シフト記号表!$C$6:$L$47,10,FALSE))</f>
        <v/>
      </c>
      <c r="AP36" s="562" t="str">
        <f>IF(AP35="","",VLOOKUP(AP35,シフト記号表!$C$6:$L$47,10,FALSE))</f>
        <v/>
      </c>
      <c r="AQ36" s="563" t="str">
        <f>IF(AQ35="","",VLOOKUP(AQ35,シフト記号表!$C$6:$L$47,10,FALSE))</f>
        <v/>
      </c>
      <c r="AR36" s="561" t="str">
        <f>IF(AR35="","",VLOOKUP(AR35,シフト記号表!$C$6:$L$47,10,FALSE))</f>
        <v/>
      </c>
      <c r="AS36" s="562" t="str">
        <f>IF(AS35="","",VLOOKUP(AS35,シフト記号表!$C$6:$L$47,10,FALSE))</f>
        <v/>
      </c>
      <c r="AT36" s="562" t="str">
        <f>IF(AT35="","",VLOOKUP(AT35,シフト記号表!$C$6:$L$47,10,FALSE))</f>
        <v/>
      </c>
      <c r="AU36" s="562" t="str">
        <f>IF(AU35="","",VLOOKUP(AU35,シフト記号表!$C$6:$L$47,10,FALSE))</f>
        <v/>
      </c>
      <c r="AV36" s="562" t="str">
        <f>IF(AV35="","",VLOOKUP(AV35,シフト記号表!$C$6:$L$47,10,FALSE))</f>
        <v/>
      </c>
      <c r="AW36" s="562" t="str">
        <f>IF(AW35="","",VLOOKUP(AW35,シフト記号表!$C$6:$L$47,10,FALSE))</f>
        <v/>
      </c>
      <c r="AX36" s="563" t="str">
        <f>IF(AX35="","",VLOOKUP(AX35,シフト記号表!$C$6:$L$47,10,FALSE))</f>
        <v/>
      </c>
      <c r="AY36" s="561" t="str">
        <f>IF(AY35="","",VLOOKUP(AY35,シフト記号表!$C$6:$L$47,10,FALSE))</f>
        <v/>
      </c>
      <c r="AZ36" s="562" t="str">
        <f>IF(AZ35="","",VLOOKUP(AZ35,シフト記号表!$C$6:$L$47,10,FALSE))</f>
        <v/>
      </c>
      <c r="BA36" s="562" t="str">
        <f>IF(BA35="","",VLOOKUP(BA35,シフト記号表!$C$6:$L$47,10,FALSE))</f>
        <v/>
      </c>
      <c r="BB36" s="1153">
        <f>IF($BE$3="４週",SUM(W36:AX36),IF($BE$3="暦月",SUM(W36:BA36),""))</f>
        <v>0</v>
      </c>
      <c r="BC36" s="1154"/>
      <c r="BD36" s="1155">
        <f>IF($BE$3="４週",BB36/4,IF($BE$3="暦月",(BB36/($BE$8/7)),""))</f>
        <v>0</v>
      </c>
      <c r="BE36" s="1154"/>
      <c r="BF36" s="1150"/>
      <c r="BG36" s="1151"/>
      <c r="BH36" s="1151"/>
      <c r="BI36" s="1151"/>
      <c r="BJ36" s="1152"/>
    </row>
    <row r="37" spans="2:62" ht="20.25" customHeight="1">
      <c r="B37" s="1119">
        <f>B35+1</f>
        <v>11</v>
      </c>
      <c r="C37" s="1121"/>
      <c r="D37" s="1122"/>
      <c r="E37" s="556"/>
      <c r="F37" s="557"/>
      <c r="G37" s="556"/>
      <c r="H37" s="557"/>
      <c r="I37" s="1125"/>
      <c r="J37" s="1126"/>
      <c r="K37" s="1129"/>
      <c r="L37" s="1130"/>
      <c r="M37" s="1130"/>
      <c r="N37" s="1122"/>
      <c r="O37" s="1133"/>
      <c r="P37" s="1134"/>
      <c r="Q37" s="1134"/>
      <c r="R37" s="1134"/>
      <c r="S37" s="1135"/>
      <c r="T37" s="576" t="s">
        <v>964</v>
      </c>
      <c r="U37" s="577"/>
      <c r="V37" s="578"/>
      <c r="W37" s="569"/>
      <c r="X37" s="570"/>
      <c r="Y37" s="570"/>
      <c r="Z37" s="570"/>
      <c r="AA37" s="570"/>
      <c r="AB37" s="570"/>
      <c r="AC37" s="571"/>
      <c r="AD37" s="569"/>
      <c r="AE37" s="570"/>
      <c r="AF37" s="570"/>
      <c r="AG37" s="570"/>
      <c r="AH37" s="570"/>
      <c r="AI37" s="570"/>
      <c r="AJ37" s="571"/>
      <c r="AK37" s="569"/>
      <c r="AL37" s="570"/>
      <c r="AM37" s="570"/>
      <c r="AN37" s="570"/>
      <c r="AO37" s="570"/>
      <c r="AP37" s="570"/>
      <c r="AQ37" s="571"/>
      <c r="AR37" s="569"/>
      <c r="AS37" s="570"/>
      <c r="AT37" s="570"/>
      <c r="AU37" s="570"/>
      <c r="AV37" s="570"/>
      <c r="AW37" s="570"/>
      <c r="AX37" s="571"/>
      <c r="AY37" s="569"/>
      <c r="AZ37" s="570"/>
      <c r="BA37" s="572"/>
      <c r="BB37" s="1139"/>
      <c r="BC37" s="1140"/>
      <c r="BD37" s="1098"/>
      <c r="BE37" s="1099"/>
      <c r="BF37" s="1100"/>
      <c r="BG37" s="1101"/>
      <c r="BH37" s="1101"/>
      <c r="BI37" s="1101"/>
      <c r="BJ37" s="1102"/>
    </row>
    <row r="38" spans="2:62" ht="20.25" customHeight="1">
      <c r="B38" s="1142"/>
      <c r="C38" s="1156"/>
      <c r="D38" s="1157"/>
      <c r="E38" s="556"/>
      <c r="F38" s="557">
        <f>C37</f>
        <v>0</v>
      </c>
      <c r="G38" s="556"/>
      <c r="H38" s="557">
        <f>I37</f>
        <v>0</v>
      </c>
      <c r="I38" s="1158"/>
      <c r="J38" s="1159"/>
      <c r="K38" s="1160"/>
      <c r="L38" s="1161"/>
      <c r="M38" s="1161"/>
      <c r="N38" s="1157"/>
      <c r="O38" s="1133"/>
      <c r="P38" s="1134"/>
      <c r="Q38" s="1134"/>
      <c r="R38" s="1134"/>
      <c r="S38" s="1135"/>
      <c r="T38" s="573" t="s">
        <v>967</v>
      </c>
      <c r="U38" s="574"/>
      <c r="V38" s="575"/>
      <c r="W38" s="561" t="str">
        <f>IF(W37="","",VLOOKUP(W37,シフト記号表!$C$6:$L$47,10,FALSE))</f>
        <v/>
      </c>
      <c r="X38" s="562" t="str">
        <f>IF(X37="","",VLOOKUP(X37,シフト記号表!$C$6:$L$47,10,FALSE))</f>
        <v/>
      </c>
      <c r="Y38" s="562" t="str">
        <f>IF(Y37="","",VLOOKUP(Y37,シフト記号表!$C$6:$L$47,10,FALSE))</f>
        <v/>
      </c>
      <c r="Z38" s="562" t="str">
        <f>IF(Z37="","",VLOOKUP(Z37,シフト記号表!$C$6:$L$47,10,FALSE))</f>
        <v/>
      </c>
      <c r="AA38" s="562" t="str">
        <f>IF(AA37="","",VLOOKUP(AA37,シフト記号表!$C$6:$L$47,10,FALSE))</f>
        <v/>
      </c>
      <c r="AB38" s="562" t="str">
        <f>IF(AB37="","",VLOOKUP(AB37,シフト記号表!$C$6:$L$47,10,FALSE))</f>
        <v/>
      </c>
      <c r="AC38" s="563" t="str">
        <f>IF(AC37="","",VLOOKUP(AC37,シフト記号表!$C$6:$L$47,10,FALSE))</f>
        <v/>
      </c>
      <c r="AD38" s="561" t="str">
        <f>IF(AD37="","",VLOOKUP(AD37,シフト記号表!$C$6:$L$47,10,FALSE))</f>
        <v/>
      </c>
      <c r="AE38" s="562" t="str">
        <f>IF(AE37="","",VLOOKUP(AE37,シフト記号表!$C$6:$L$47,10,FALSE))</f>
        <v/>
      </c>
      <c r="AF38" s="562" t="str">
        <f>IF(AF37="","",VLOOKUP(AF37,シフト記号表!$C$6:$L$47,10,FALSE))</f>
        <v/>
      </c>
      <c r="AG38" s="562" t="str">
        <f>IF(AG37="","",VLOOKUP(AG37,シフト記号表!$C$6:$L$47,10,FALSE))</f>
        <v/>
      </c>
      <c r="AH38" s="562" t="str">
        <f>IF(AH37="","",VLOOKUP(AH37,シフト記号表!$C$6:$L$47,10,FALSE))</f>
        <v/>
      </c>
      <c r="AI38" s="562" t="str">
        <f>IF(AI37="","",VLOOKUP(AI37,シフト記号表!$C$6:$L$47,10,FALSE))</f>
        <v/>
      </c>
      <c r="AJ38" s="563" t="str">
        <f>IF(AJ37="","",VLOOKUP(AJ37,シフト記号表!$C$6:$L$47,10,FALSE))</f>
        <v/>
      </c>
      <c r="AK38" s="561" t="str">
        <f>IF(AK37="","",VLOOKUP(AK37,シフト記号表!$C$6:$L$47,10,FALSE))</f>
        <v/>
      </c>
      <c r="AL38" s="562" t="str">
        <f>IF(AL37="","",VLOOKUP(AL37,シフト記号表!$C$6:$L$47,10,FALSE))</f>
        <v/>
      </c>
      <c r="AM38" s="562" t="str">
        <f>IF(AM37="","",VLOOKUP(AM37,シフト記号表!$C$6:$L$47,10,FALSE))</f>
        <v/>
      </c>
      <c r="AN38" s="562" t="str">
        <f>IF(AN37="","",VLOOKUP(AN37,シフト記号表!$C$6:$L$47,10,FALSE))</f>
        <v/>
      </c>
      <c r="AO38" s="562" t="str">
        <f>IF(AO37="","",VLOOKUP(AO37,シフト記号表!$C$6:$L$47,10,FALSE))</f>
        <v/>
      </c>
      <c r="AP38" s="562" t="str">
        <f>IF(AP37="","",VLOOKUP(AP37,シフト記号表!$C$6:$L$47,10,FALSE))</f>
        <v/>
      </c>
      <c r="AQ38" s="563" t="str">
        <f>IF(AQ37="","",VLOOKUP(AQ37,シフト記号表!$C$6:$L$47,10,FALSE))</f>
        <v/>
      </c>
      <c r="AR38" s="561" t="str">
        <f>IF(AR37="","",VLOOKUP(AR37,シフト記号表!$C$6:$L$47,10,FALSE))</f>
        <v/>
      </c>
      <c r="AS38" s="562" t="str">
        <f>IF(AS37="","",VLOOKUP(AS37,シフト記号表!$C$6:$L$47,10,FALSE))</f>
        <v/>
      </c>
      <c r="AT38" s="562" t="str">
        <f>IF(AT37="","",VLOOKUP(AT37,シフト記号表!$C$6:$L$47,10,FALSE))</f>
        <v/>
      </c>
      <c r="AU38" s="562" t="str">
        <f>IF(AU37="","",VLOOKUP(AU37,シフト記号表!$C$6:$L$47,10,FALSE))</f>
        <v/>
      </c>
      <c r="AV38" s="562" t="str">
        <f>IF(AV37="","",VLOOKUP(AV37,シフト記号表!$C$6:$L$47,10,FALSE))</f>
        <v/>
      </c>
      <c r="AW38" s="562" t="str">
        <f>IF(AW37="","",VLOOKUP(AW37,シフト記号表!$C$6:$L$47,10,FALSE))</f>
        <v/>
      </c>
      <c r="AX38" s="563" t="str">
        <f>IF(AX37="","",VLOOKUP(AX37,シフト記号表!$C$6:$L$47,10,FALSE))</f>
        <v/>
      </c>
      <c r="AY38" s="561" t="str">
        <f>IF(AY37="","",VLOOKUP(AY37,シフト記号表!$C$6:$L$47,10,FALSE))</f>
        <v/>
      </c>
      <c r="AZ38" s="562" t="str">
        <f>IF(AZ37="","",VLOOKUP(AZ37,シフト記号表!$C$6:$L$47,10,FALSE))</f>
        <v/>
      </c>
      <c r="BA38" s="562" t="str">
        <f>IF(BA37="","",VLOOKUP(BA37,シフト記号表!$C$6:$L$47,10,FALSE))</f>
        <v/>
      </c>
      <c r="BB38" s="1153">
        <f>IF($BE$3="４週",SUM(W38:AX38),IF($BE$3="暦月",SUM(W38:BA38),""))</f>
        <v>0</v>
      </c>
      <c r="BC38" s="1154"/>
      <c r="BD38" s="1155">
        <f>IF($BE$3="４週",BB38/4,IF($BE$3="暦月",(BB38/($BE$8/7)),""))</f>
        <v>0</v>
      </c>
      <c r="BE38" s="1154"/>
      <c r="BF38" s="1150"/>
      <c r="BG38" s="1151"/>
      <c r="BH38" s="1151"/>
      <c r="BI38" s="1151"/>
      <c r="BJ38" s="1152"/>
    </row>
    <row r="39" spans="2:62" ht="20.25" customHeight="1">
      <c r="B39" s="1119">
        <f>B37+1</f>
        <v>12</v>
      </c>
      <c r="C39" s="1121"/>
      <c r="D39" s="1122"/>
      <c r="E39" s="556"/>
      <c r="F39" s="557"/>
      <c r="G39" s="556"/>
      <c r="H39" s="557"/>
      <c r="I39" s="1125"/>
      <c r="J39" s="1126"/>
      <c r="K39" s="1129"/>
      <c r="L39" s="1130"/>
      <c r="M39" s="1130"/>
      <c r="N39" s="1122"/>
      <c r="O39" s="1133"/>
      <c r="P39" s="1134"/>
      <c r="Q39" s="1134"/>
      <c r="R39" s="1134"/>
      <c r="S39" s="1135"/>
      <c r="T39" s="576" t="s">
        <v>964</v>
      </c>
      <c r="U39" s="577"/>
      <c r="V39" s="578"/>
      <c r="W39" s="569"/>
      <c r="X39" s="570"/>
      <c r="Y39" s="570"/>
      <c r="Z39" s="570"/>
      <c r="AA39" s="570"/>
      <c r="AB39" s="570"/>
      <c r="AC39" s="571"/>
      <c r="AD39" s="569"/>
      <c r="AE39" s="570"/>
      <c r="AF39" s="570"/>
      <c r="AG39" s="570"/>
      <c r="AH39" s="570"/>
      <c r="AI39" s="570"/>
      <c r="AJ39" s="571"/>
      <c r="AK39" s="569"/>
      <c r="AL39" s="570"/>
      <c r="AM39" s="570"/>
      <c r="AN39" s="570"/>
      <c r="AO39" s="570"/>
      <c r="AP39" s="570"/>
      <c r="AQ39" s="571"/>
      <c r="AR39" s="569"/>
      <c r="AS39" s="570"/>
      <c r="AT39" s="570"/>
      <c r="AU39" s="570"/>
      <c r="AV39" s="570"/>
      <c r="AW39" s="570"/>
      <c r="AX39" s="571"/>
      <c r="AY39" s="569"/>
      <c r="AZ39" s="570"/>
      <c r="BA39" s="572"/>
      <c r="BB39" s="1139"/>
      <c r="BC39" s="1140"/>
      <c r="BD39" s="1098"/>
      <c r="BE39" s="1099"/>
      <c r="BF39" s="1100"/>
      <c r="BG39" s="1101"/>
      <c r="BH39" s="1101"/>
      <c r="BI39" s="1101"/>
      <c r="BJ39" s="1102"/>
    </row>
    <row r="40" spans="2:62" ht="20.25" customHeight="1">
      <c r="B40" s="1142"/>
      <c r="C40" s="1156"/>
      <c r="D40" s="1157"/>
      <c r="E40" s="556"/>
      <c r="F40" s="557">
        <f>C39</f>
        <v>0</v>
      </c>
      <c r="G40" s="556"/>
      <c r="H40" s="557">
        <f>I39</f>
        <v>0</v>
      </c>
      <c r="I40" s="1158"/>
      <c r="J40" s="1159"/>
      <c r="K40" s="1160"/>
      <c r="L40" s="1161"/>
      <c r="M40" s="1161"/>
      <c r="N40" s="1157"/>
      <c r="O40" s="1133"/>
      <c r="P40" s="1134"/>
      <c r="Q40" s="1134"/>
      <c r="R40" s="1134"/>
      <c r="S40" s="1135"/>
      <c r="T40" s="573" t="s">
        <v>967</v>
      </c>
      <c r="U40" s="574"/>
      <c r="V40" s="575"/>
      <c r="W40" s="561" t="str">
        <f>IF(W39="","",VLOOKUP(W39,シフト記号表!$C$6:$L$47,10,FALSE))</f>
        <v/>
      </c>
      <c r="X40" s="562" t="str">
        <f>IF(X39="","",VLOOKUP(X39,シフト記号表!$C$6:$L$47,10,FALSE))</f>
        <v/>
      </c>
      <c r="Y40" s="562" t="str">
        <f>IF(Y39="","",VLOOKUP(Y39,シフト記号表!$C$6:$L$47,10,FALSE))</f>
        <v/>
      </c>
      <c r="Z40" s="562" t="str">
        <f>IF(Z39="","",VLOOKUP(Z39,シフト記号表!$C$6:$L$47,10,FALSE))</f>
        <v/>
      </c>
      <c r="AA40" s="562" t="str">
        <f>IF(AA39="","",VLOOKUP(AA39,シフト記号表!$C$6:$L$47,10,FALSE))</f>
        <v/>
      </c>
      <c r="AB40" s="562" t="str">
        <f>IF(AB39="","",VLOOKUP(AB39,シフト記号表!$C$6:$L$47,10,FALSE))</f>
        <v/>
      </c>
      <c r="AC40" s="563" t="str">
        <f>IF(AC39="","",VLOOKUP(AC39,シフト記号表!$C$6:$L$47,10,FALSE))</f>
        <v/>
      </c>
      <c r="AD40" s="561" t="str">
        <f>IF(AD39="","",VLOOKUP(AD39,シフト記号表!$C$6:$L$47,10,FALSE))</f>
        <v/>
      </c>
      <c r="AE40" s="562" t="str">
        <f>IF(AE39="","",VLOOKUP(AE39,シフト記号表!$C$6:$L$47,10,FALSE))</f>
        <v/>
      </c>
      <c r="AF40" s="562" t="str">
        <f>IF(AF39="","",VLOOKUP(AF39,シフト記号表!$C$6:$L$47,10,FALSE))</f>
        <v/>
      </c>
      <c r="AG40" s="562" t="str">
        <f>IF(AG39="","",VLOOKUP(AG39,シフト記号表!$C$6:$L$47,10,FALSE))</f>
        <v/>
      </c>
      <c r="AH40" s="562" t="str">
        <f>IF(AH39="","",VLOOKUP(AH39,シフト記号表!$C$6:$L$47,10,FALSE))</f>
        <v/>
      </c>
      <c r="AI40" s="562" t="str">
        <f>IF(AI39="","",VLOOKUP(AI39,シフト記号表!$C$6:$L$47,10,FALSE))</f>
        <v/>
      </c>
      <c r="AJ40" s="563" t="str">
        <f>IF(AJ39="","",VLOOKUP(AJ39,シフト記号表!$C$6:$L$47,10,FALSE))</f>
        <v/>
      </c>
      <c r="AK40" s="561" t="str">
        <f>IF(AK39="","",VLOOKUP(AK39,シフト記号表!$C$6:$L$47,10,FALSE))</f>
        <v/>
      </c>
      <c r="AL40" s="562" t="str">
        <f>IF(AL39="","",VLOOKUP(AL39,シフト記号表!$C$6:$L$47,10,FALSE))</f>
        <v/>
      </c>
      <c r="AM40" s="562" t="str">
        <f>IF(AM39="","",VLOOKUP(AM39,シフト記号表!$C$6:$L$47,10,FALSE))</f>
        <v/>
      </c>
      <c r="AN40" s="562" t="str">
        <f>IF(AN39="","",VLOOKUP(AN39,シフト記号表!$C$6:$L$47,10,FALSE))</f>
        <v/>
      </c>
      <c r="AO40" s="562" t="str">
        <f>IF(AO39="","",VLOOKUP(AO39,シフト記号表!$C$6:$L$47,10,FALSE))</f>
        <v/>
      </c>
      <c r="AP40" s="562" t="str">
        <f>IF(AP39="","",VLOOKUP(AP39,シフト記号表!$C$6:$L$47,10,FALSE))</f>
        <v/>
      </c>
      <c r="AQ40" s="563" t="str">
        <f>IF(AQ39="","",VLOOKUP(AQ39,シフト記号表!$C$6:$L$47,10,FALSE))</f>
        <v/>
      </c>
      <c r="AR40" s="561" t="str">
        <f>IF(AR39="","",VLOOKUP(AR39,シフト記号表!$C$6:$L$47,10,FALSE))</f>
        <v/>
      </c>
      <c r="AS40" s="562" t="str">
        <f>IF(AS39="","",VLOOKUP(AS39,シフト記号表!$C$6:$L$47,10,FALSE))</f>
        <v/>
      </c>
      <c r="AT40" s="562" t="str">
        <f>IF(AT39="","",VLOOKUP(AT39,シフト記号表!$C$6:$L$47,10,FALSE))</f>
        <v/>
      </c>
      <c r="AU40" s="562" t="str">
        <f>IF(AU39="","",VLOOKUP(AU39,シフト記号表!$C$6:$L$47,10,FALSE))</f>
        <v/>
      </c>
      <c r="AV40" s="562" t="str">
        <f>IF(AV39="","",VLOOKUP(AV39,シフト記号表!$C$6:$L$47,10,FALSE))</f>
        <v/>
      </c>
      <c r="AW40" s="562" t="str">
        <f>IF(AW39="","",VLOOKUP(AW39,シフト記号表!$C$6:$L$47,10,FALSE))</f>
        <v/>
      </c>
      <c r="AX40" s="563" t="str">
        <f>IF(AX39="","",VLOOKUP(AX39,シフト記号表!$C$6:$L$47,10,FALSE))</f>
        <v/>
      </c>
      <c r="AY40" s="561" t="str">
        <f>IF(AY39="","",VLOOKUP(AY39,シフト記号表!$C$6:$L$47,10,FALSE))</f>
        <v/>
      </c>
      <c r="AZ40" s="562" t="str">
        <f>IF(AZ39="","",VLOOKUP(AZ39,シフト記号表!$C$6:$L$47,10,FALSE))</f>
        <v/>
      </c>
      <c r="BA40" s="562" t="str">
        <f>IF(BA39="","",VLOOKUP(BA39,シフト記号表!$C$6:$L$47,10,FALSE))</f>
        <v/>
      </c>
      <c r="BB40" s="1153">
        <f>IF($BE$3="４週",SUM(W40:AX40),IF($BE$3="暦月",SUM(W40:BA40),""))</f>
        <v>0</v>
      </c>
      <c r="BC40" s="1154"/>
      <c r="BD40" s="1155">
        <f>IF($BE$3="４週",BB40/4,IF($BE$3="暦月",(BB40/($BE$8/7)),""))</f>
        <v>0</v>
      </c>
      <c r="BE40" s="1154"/>
      <c r="BF40" s="1150"/>
      <c r="BG40" s="1151"/>
      <c r="BH40" s="1151"/>
      <c r="BI40" s="1151"/>
      <c r="BJ40" s="1152"/>
    </row>
    <row r="41" spans="2:62" ht="20.25" customHeight="1">
      <c r="B41" s="1119">
        <f>B39+1</f>
        <v>13</v>
      </c>
      <c r="C41" s="1121"/>
      <c r="D41" s="1122"/>
      <c r="E41" s="556"/>
      <c r="F41" s="557"/>
      <c r="G41" s="556"/>
      <c r="H41" s="557"/>
      <c r="I41" s="1125"/>
      <c r="J41" s="1126"/>
      <c r="K41" s="1129"/>
      <c r="L41" s="1130"/>
      <c r="M41" s="1130"/>
      <c r="N41" s="1122"/>
      <c r="O41" s="1133"/>
      <c r="P41" s="1134"/>
      <c r="Q41" s="1134"/>
      <c r="R41" s="1134"/>
      <c r="S41" s="1135"/>
      <c r="T41" s="576" t="s">
        <v>964</v>
      </c>
      <c r="U41" s="577"/>
      <c r="V41" s="578"/>
      <c r="W41" s="569"/>
      <c r="X41" s="570"/>
      <c r="Y41" s="570"/>
      <c r="Z41" s="570"/>
      <c r="AA41" s="570"/>
      <c r="AB41" s="570"/>
      <c r="AC41" s="571"/>
      <c r="AD41" s="569"/>
      <c r="AE41" s="570"/>
      <c r="AF41" s="570"/>
      <c r="AG41" s="570"/>
      <c r="AH41" s="570"/>
      <c r="AI41" s="570"/>
      <c r="AJ41" s="571"/>
      <c r="AK41" s="569"/>
      <c r="AL41" s="570"/>
      <c r="AM41" s="570"/>
      <c r="AN41" s="570"/>
      <c r="AO41" s="570"/>
      <c r="AP41" s="570"/>
      <c r="AQ41" s="571"/>
      <c r="AR41" s="569"/>
      <c r="AS41" s="570"/>
      <c r="AT41" s="570"/>
      <c r="AU41" s="570"/>
      <c r="AV41" s="570"/>
      <c r="AW41" s="570"/>
      <c r="AX41" s="571"/>
      <c r="AY41" s="569"/>
      <c r="AZ41" s="570"/>
      <c r="BA41" s="572"/>
      <c r="BB41" s="1139"/>
      <c r="BC41" s="1140"/>
      <c r="BD41" s="1098"/>
      <c r="BE41" s="1099"/>
      <c r="BF41" s="1100"/>
      <c r="BG41" s="1101"/>
      <c r="BH41" s="1101"/>
      <c r="BI41" s="1101"/>
      <c r="BJ41" s="1102"/>
    </row>
    <row r="42" spans="2:62" ht="20.25" customHeight="1">
      <c r="B42" s="1142"/>
      <c r="C42" s="1156"/>
      <c r="D42" s="1157"/>
      <c r="E42" s="556"/>
      <c r="F42" s="557">
        <f>C41</f>
        <v>0</v>
      </c>
      <c r="G42" s="556"/>
      <c r="H42" s="557">
        <f>I41</f>
        <v>0</v>
      </c>
      <c r="I42" s="1158"/>
      <c r="J42" s="1159"/>
      <c r="K42" s="1160"/>
      <c r="L42" s="1161"/>
      <c r="M42" s="1161"/>
      <c r="N42" s="1157"/>
      <c r="O42" s="1133"/>
      <c r="P42" s="1134"/>
      <c r="Q42" s="1134"/>
      <c r="R42" s="1134"/>
      <c r="S42" s="1135"/>
      <c r="T42" s="573" t="s">
        <v>967</v>
      </c>
      <c r="U42" s="574"/>
      <c r="V42" s="575"/>
      <c r="W42" s="561" t="str">
        <f>IF(W41="","",VLOOKUP(W41,シフト記号表!$C$6:$L$47,10,FALSE))</f>
        <v/>
      </c>
      <c r="X42" s="562" t="str">
        <f>IF(X41="","",VLOOKUP(X41,シフト記号表!$C$6:$L$47,10,FALSE))</f>
        <v/>
      </c>
      <c r="Y42" s="562" t="str">
        <f>IF(Y41="","",VLOOKUP(Y41,シフト記号表!$C$6:$L$47,10,FALSE))</f>
        <v/>
      </c>
      <c r="Z42" s="562" t="str">
        <f>IF(Z41="","",VLOOKUP(Z41,シフト記号表!$C$6:$L$47,10,FALSE))</f>
        <v/>
      </c>
      <c r="AA42" s="562" t="str">
        <f>IF(AA41="","",VLOOKUP(AA41,シフト記号表!$C$6:$L$47,10,FALSE))</f>
        <v/>
      </c>
      <c r="AB42" s="562" t="str">
        <f>IF(AB41="","",VLOOKUP(AB41,シフト記号表!$C$6:$L$47,10,FALSE))</f>
        <v/>
      </c>
      <c r="AC42" s="563" t="str">
        <f>IF(AC41="","",VLOOKUP(AC41,シフト記号表!$C$6:$L$47,10,FALSE))</f>
        <v/>
      </c>
      <c r="AD42" s="561" t="str">
        <f>IF(AD41="","",VLOOKUP(AD41,シフト記号表!$C$6:$L$47,10,FALSE))</f>
        <v/>
      </c>
      <c r="AE42" s="562" t="str">
        <f>IF(AE41="","",VLOOKUP(AE41,シフト記号表!$C$6:$L$47,10,FALSE))</f>
        <v/>
      </c>
      <c r="AF42" s="562" t="str">
        <f>IF(AF41="","",VLOOKUP(AF41,シフト記号表!$C$6:$L$47,10,FALSE))</f>
        <v/>
      </c>
      <c r="AG42" s="562" t="str">
        <f>IF(AG41="","",VLOOKUP(AG41,シフト記号表!$C$6:$L$47,10,FALSE))</f>
        <v/>
      </c>
      <c r="AH42" s="562" t="str">
        <f>IF(AH41="","",VLOOKUP(AH41,シフト記号表!$C$6:$L$47,10,FALSE))</f>
        <v/>
      </c>
      <c r="AI42" s="562" t="str">
        <f>IF(AI41="","",VLOOKUP(AI41,シフト記号表!$C$6:$L$47,10,FALSE))</f>
        <v/>
      </c>
      <c r="AJ42" s="563" t="str">
        <f>IF(AJ41="","",VLOOKUP(AJ41,シフト記号表!$C$6:$L$47,10,FALSE))</f>
        <v/>
      </c>
      <c r="AK42" s="561" t="str">
        <f>IF(AK41="","",VLOOKUP(AK41,シフト記号表!$C$6:$L$47,10,FALSE))</f>
        <v/>
      </c>
      <c r="AL42" s="562" t="str">
        <f>IF(AL41="","",VLOOKUP(AL41,シフト記号表!$C$6:$L$47,10,FALSE))</f>
        <v/>
      </c>
      <c r="AM42" s="562" t="str">
        <f>IF(AM41="","",VLOOKUP(AM41,シフト記号表!$C$6:$L$47,10,FALSE))</f>
        <v/>
      </c>
      <c r="AN42" s="562" t="str">
        <f>IF(AN41="","",VLOOKUP(AN41,シフト記号表!$C$6:$L$47,10,FALSE))</f>
        <v/>
      </c>
      <c r="AO42" s="562" t="str">
        <f>IF(AO41="","",VLOOKUP(AO41,シフト記号表!$C$6:$L$47,10,FALSE))</f>
        <v/>
      </c>
      <c r="AP42" s="562" t="str">
        <f>IF(AP41="","",VLOOKUP(AP41,シフト記号表!$C$6:$L$47,10,FALSE))</f>
        <v/>
      </c>
      <c r="AQ42" s="563" t="str">
        <f>IF(AQ41="","",VLOOKUP(AQ41,シフト記号表!$C$6:$L$47,10,FALSE))</f>
        <v/>
      </c>
      <c r="AR42" s="561" t="str">
        <f>IF(AR41="","",VLOOKUP(AR41,シフト記号表!$C$6:$L$47,10,FALSE))</f>
        <v/>
      </c>
      <c r="AS42" s="562" t="str">
        <f>IF(AS41="","",VLOOKUP(AS41,シフト記号表!$C$6:$L$47,10,FALSE))</f>
        <v/>
      </c>
      <c r="AT42" s="562" t="str">
        <f>IF(AT41="","",VLOOKUP(AT41,シフト記号表!$C$6:$L$47,10,FALSE))</f>
        <v/>
      </c>
      <c r="AU42" s="562" t="str">
        <f>IF(AU41="","",VLOOKUP(AU41,シフト記号表!$C$6:$L$47,10,FALSE))</f>
        <v/>
      </c>
      <c r="AV42" s="562" t="str">
        <f>IF(AV41="","",VLOOKUP(AV41,シフト記号表!$C$6:$L$47,10,FALSE))</f>
        <v/>
      </c>
      <c r="AW42" s="562" t="str">
        <f>IF(AW41="","",VLOOKUP(AW41,シフト記号表!$C$6:$L$47,10,FALSE))</f>
        <v/>
      </c>
      <c r="AX42" s="563" t="str">
        <f>IF(AX41="","",VLOOKUP(AX41,シフト記号表!$C$6:$L$47,10,FALSE))</f>
        <v/>
      </c>
      <c r="AY42" s="561" t="str">
        <f>IF(AY41="","",VLOOKUP(AY41,シフト記号表!$C$6:$L$47,10,FALSE))</f>
        <v/>
      </c>
      <c r="AZ42" s="562" t="str">
        <f>IF(AZ41="","",VLOOKUP(AZ41,シフト記号表!$C$6:$L$47,10,FALSE))</f>
        <v/>
      </c>
      <c r="BA42" s="562" t="str">
        <f>IF(BA41="","",VLOOKUP(BA41,シフト記号表!$C$6:$L$47,10,FALSE))</f>
        <v/>
      </c>
      <c r="BB42" s="1153">
        <f>IF($BE$3="４週",SUM(W42:AX42),IF($BE$3="暦月",SUM(W42:BA42),""))</f>
        <v>0</v>
      </c>
      <c r="BC42" s="1154"/>
      <c r="BD42" s="1155">
        <f>IF($BE$3="４週",BB42/4,IF($BE$3="暦月",(BB42/($BE$8/7)),""))</f>
        <v>0</v>
      </c>
      <c r="BE42" s="1154"/>
      <c r="BF42" s="1150"/>
      <c r="BG42" s="1151"/>
      <c r="BH42" s="1151"/>
      <c r="BI42" s="1151"/>
      <c r="BJ42" s="1152"/>
    </row>
    <row r="43" spans="2:62" ht="20.25" customHeight="1">
      <c r="B43" s="1119">
        <f>B41+1</f>
        <v>14</v>
      </c>
      <c r="C43" s="1121"/>
      <c r="D43" s="1122"/>
      <c r="E43" s="556"/>
      <c r="F43" s="557"/>
      <c r="G43" s="556"/>
      <c r="H43" s="557"/>
      <c r="I43" s="1125"/>
      <c r="J43" s="1126"/>
      <c r="K43" s="1129"/>
      <c r="L43" s="1130"/>
      <c r="M43" s="1130"/>
      <c r="N43" s="1122"/>
      <c r="O43" s="1133"/>
      <c r="P43" s="1134"/>
      <c r="Q43" s="1134"/>
      <c r="R43" s="1134"/>
      <c r="S43" s="1135"/>
      <c r="T43" s="576" t="s">
        <v>964</v>
      </c>
      <c r="U43" s="577"/>
      <c r="V43" s="578"/>
      <c r="W43" s="569"/>
      <c r="X43" s="570"/>
      <c r="Y43" s="570"/>
      <c r="Z43" s="570"/>
      <c r="AA43" s="570"/>
      <c r="AB43" s="570"/>
      <c r="AC43" s="571"/>
      <c r="AD43" s="569"/>
      <c r="AE43" s="570"/>
      <c r="AF43" s="570"/>
      <c r="AG43" s="570"/>
      <c r="AH43" s="570"/>
      <c r="AI43" s="570"/>
      <c r="AJ43" s="571"/>
      <c r="AK43" s="569"/>
      <c r="AL43" s="570"/>
      <c r="AM43" s="570"/>
      <c r="AN43" s="570"/>
      <c r="AO43" s="570"/>
      <c r="AP43" s="570"/>
      <c r="AQ43" s="571"/>
      <c r="AR43" s="569"/>
      <c r="AS43" s="570"/>
      <c r="AT43" s="570"/>
      <c r="AU43" s="570"/>
      <c r="AV43" s="570"/>
      <c r="AW43" s="570"/>
      <c r="AX43" s="571"/>
      <c r="AY43" s="569"/>
      <c r="AZ43" s="570"/>
      <c r="BA43" s="572"/>
      <c r="BB43" s="1139"/>
      <c r="BC43" s="1140"/>
      <c r="BD43" s="1098"/>
      <c r="BE43" s="1099"/>
      <c r="BF43" s="1100"/>
      <c r="BG43" s="1101"/>
      <c r="BH43" s="1101"/>
      <c r="BI43" s="1101"/>
      <c r="BJ43" s="1102"/>
    </row>
    <row r="44" spans="2:62" ht="20.25" customHeight="1">
      <c r="B44" s="1142"/>
      <c r="C44" s="1156"/>
      <c r="D44" s="1157"/>
      <c r="E44" s="556"/>
      <c r="F44" s="557">
        <f>C43</f>
        <v>0</v>
      </c>
      <c r="G44" s="556"/>
      <c r="H44" s="557">
        <f>I43</f>
        <v>0</v>
      </c>
      <c r="I44" s="1158"/>
      <c r="J44" s="1159"/>
      <c r="K44" s="1160"/>
      <c r="L44" s="1161"/>
      <c r="M44" s="1161"/>
      <c r="N44" s="1157"/>
      <c r="O44" s="1133"/>
      <c r="P44" s="1134"/>
      <c r="Q44" s="1134"/>
      <c r="R44" s="1134"/>
      <c r="S44" s="1135"/>
      <c r="T44" s="573" t="s">
        <v>967</v>
      </c>
      <c r="U44" s="574"/>
      <c r="V44" s="575"/>
      <c r="W44" s="561" t="str">
        <f>IF(W43="","",VLOOKUP(W43,シフト記号表!$C$6:$L$47,10,FALSE))</f>
        <v/>
      </c>
      <c r="X44" s="562" t="str">
        <f>IF(X43="","",VLOOKUP(X43,シフト記号表!$C$6:$L$47,10,FALSE))</f>
        <v/>
      </c>
      <c r="Y44" s="562" t="str">
        <f>IF(Y43="","",VLOOKUP(Y43,シフト記号表!$C$6:$L$47,10,FALSE))</f>
        <v/>
      </c>
      <c r="Z44" s="562" t="str">
        <f>IF(Z43="","",VLOOKUP(Z43,シフト記号表!$C$6:$L$47,10,FALSE))</f>
        <v/>
      </c>
      <c r="AA44" s="562" t="str">
        <f>IF(AA43="","",VLOOKUP(AA43,シフト記号表!$C$6:$L$47,10,FALSE))</f>
        <v/>
      </c>
      <c r="AB44" s="562" t="str">
        <f>IF(AB43="","",VLOOKUP(AB43,シフト記号表!$C$6:$L$47,10,FALSE))</f>
        <v/>
      </c>
      <c r="AC44" s="563" t="str">
        <f>IF(AC43="","",VLOOKUP(AC43,シフト記号表!$C$6:$L$47,10,FALSE))</f>
        <v/>
      </c>
      <c r="AD44" s="561" t="str">
        <f>IF(AD43="","",VLOOKUP(AD43,シフト記号表!$C$6:$L$47,10,FALSE))</f>
        <v/>
      </c>
      <c r="AE44" s="562" t="str">
        <f>IF(AE43="","",VLOOKUP(AE43,シフト記号表!$C$6:$L$47,10,FALSE))</f>
        <v/>
      </c>
      <c r="AF44" s="562" t="str">
        <f>IF(AF43="","",VLOOKUP(AF43,シフト記号表!$C$6:$L$47,10,FALSE))</f>
        <v/>
      </c>
      <c r="AG44" s="562" t="str">
        <f>IF(AG43="","",VLOOKUP(AG43,シフト記号表!$C$6:$L$47,10,FALSE))</f>
        <v/>
      </c>
      <c r="AH44" s="562" t="str">
        <f>IF(AH43="","",VLOOKUP(AH43,シフト記号表!$C$6:$L$47,10,FALSE))</f>
        <v/>
      </c>
      <c r="AI44" s="562" t="str">
        <f>IF(AI43="","",VLOOKUP(AI43,シフト記号表!$C$6:$L$47,10,FALSE))</f>
        <v/>
      </c>
      <c r="AJ44" s="563" t="str">
        <f>IF(AJ43="","",VLOOKUP(AJ43,シフト記号表!$C$6:$L$47,10,FALSE))</f>
        <v/>
      </c>
      <c r="AK44" s="561" t="str">
        <f>IF(AK43="","",VLOOKUP(AK43,シフト記号表!$C$6:$L$47,10,FALSE))</f>
        <v/>
      </c>
      <c r="AL44" s="562" t="str">
        <f>IF(AL43="","",VLOOKUP(AL43,シフト記号表!$C$6:$L$47,10,FALSE))</f>
        <v/>
      </c>
      <c r="AM44" s="562" t="str">
        <f>IF(AM43="","",VLOOKUP(AM43,シフト記号表!$C$6:$L$47,10,FALSE))</f>
        <v/>
      </c>
      <c r="AN44" s="562" t="str">
        <f>IF(AN43="","",VLOOKUP(AN43,シフト記号表!$C$6:$L$47,10,FALSE))</f>
        <v/>
      </c>
      <c r="AO44" s="562" t="str">
        <f>IF(AO43="","",VLOOKUP(AO43,シフト記号表!$C$6:$L$47,10,FALSE))</f>
        <v/>
      </c>
      <c r="AP44" s="562" t="str">
        <f>IF(AP43="","",VLOOKUP(AP43,シフト記号表!$C$6:$L$47,10,FALSE))</f>
        <v/>
      </c>
      <c r="AQ44" s="563" t="str">
        <f>IF(AQ43="","",VLOOKUP(AQ43,シフト記号表!$C$6:$L$47,10,FALSE))</f>
        <v/>
      </c>
      <c r="AR44" s="561" t="str">
        <f>IF(AR43="","",VLOOKUP(AR43,シフト記号表!$C$6:$L$47,10,FALSE))</f>
        <v/>
      </c>
      <c r="AS44" s="562" t="str">
        <f>IF(AS43="","",VLOOKUP(AS43,シフト記号表!$C$6:$L$47,10,FALSE))</f>
        <v/>
      </c>
      <c r="AT44" s="562" t="str">
        <f>IF(AT43="","",VLOOKUP(AT43,シフト記号表!$C$6:$L$47,10,FALSE))</f>
        <v/>
      </c>
      <c r="AU44" s="562" t="str">
        <f>IF(AU43="","",VLOOKUP(AU43,シフト記号表!$C$6:$L$47,10,FALSE))</f>
        <v/>
      </c>
      <c r="AV44" s="562" t="str">
        <f>IF(AV43="","",VLOOKUP(AV43,シフト記号表!$C$6:$L$47,10,FALSE))</f>
        <v/>
      </c>
      <c r="AW44" s="562" t="str">
        <f>IF(AW43="","",VLOOKUP(AW43,シフト記号表!$C$6:$L$47,10,FALSE))</f>
        <v/>
      </c>
      <c r="AX44" s="563" t="str">
        <f>IF(AX43="","",VLOOKUP(AX43,シフト記号表!$C$6:$L$47,10,FALSE))</f>
        <v/>
      </c>
      <c r="AY44" s="561" t="str">
        <f>IF(AY43="","",VLOOKUP(AY43,シフト記号表!$C$6:$L$47,10,FALSE))</f>
        <v/>
      </c>
      <c r="AZ44" s="562" t="str">
        <f>IF(AZ43="","",VLOOKUP(AZ43,シフト記号表!$C$6:$L$47,10,FALSE))</f>
        <v/>
      </c>
      <c r="BA44" s="562" t="str">
        <f>IF(BA43="","",VLOOKUP(BA43,シフト記号表!$C$6:$L$47,10,FALSE))</f>
        <v/>
      </c>
      <c r="BB44" s="1153">
        <f>IF($BE$3="４週",SUM(W44:AX44),IF($BE$3="暦月",SUM(W44:BA44),""))</f>
        <v>0</v>
      </c>
      <c r="BC44" s="1154"/>
      <c r="BD44" s="1155">
        <f>IF($BE$3="４週",BB44/4,IF($BE$3="暦月",(BB44/($BE$8/7)),""))</f>
        <v>0</v>
      </c>
      <c r="BE44" s="1154"/>
      <c r="BF44" s="1150"/>
      <c r="BG44" s="1151"/>
      <c r="BH44" s="1151"/>
      <c r="BI44" s="1151"/>
      <c r="BJ44" s="1152"/>
    </row>
    <row r="45" spans="2:62" ht="20.25" customHeight="1">
      <c r="B45" s="1119">
        <f>B43+1</f>
        <v>15</v>
      </c>
      <c r="C45" s="1121"/>
      <c r="D45" s="1122"/>
      <c r="E45" s="556"/>
      <c r="F45" s="557"/>
      <c r="G45" s="556"/>
      <c r="H45" s="557"/>
      <c r="I45" s="1125"/>
      <c r="J45" s="1126"/>
      <c r="K45" s="1129"/>
      <c r="L45" s="1130"/>
      <c r="M45" s="1130"/>
      <c r="N45" s="1122"/>
      <c r="O45" s="1133"/>
      <c r="P45" s="1134"/>
      <c r="Q45" s="1134"/>
      <c r="R45" s="1134"/>
      <c r="S45" s="1135"/>
      <c r="T45" s="576" t="s">
        <v>964</v>
      </c>
      <c r="U45" s="577"/>
      <c r="V45" s="578"/>
      <c r="W45" s="569"/>
      <c r="X45" s="570"/>
      <c r="Y45" s="570"/>
      <c r="Z45" s="570"/>
      <c r="AA45" s="570"/>
      <c r="AB45" s="570"/>
      <c r="AC45" s="571"/>
      <c r="AD45" s="569"/>
      <c r="AE45" s="570"/>
      <c r="AF45" s="570"/>
      <c r="AG45" s="570"/>
      <c r="AH45" s="570"/>
      <c r="AI45" s="570"/>
      <c r="AJ45" s="571"/>
      <c r="AK45" s="569"/>
      <c r="AL45" s="570"/>
      <c r="AM45" s="570"/>
      <c r="AN45" s="570"/>
      <c r="AO45" s="570"/>
      <c r="AP45" s="570"/>
      <c r="AQ45" s="571"/>
      <c r="AR45" s="569"/>
      <c r="AS45" s="570"/>
      <c r="AT45" s="570"/>
      <c r="AU45" s="570"/>
      <c r="AV45" s="570"/>
      <c r="AW45" s="570"/>
      <c r="AX45" s="571"/>
      <c r="AY45" s="569"/>
      <c r="AZ45" s="570"/>
      <c r="BA45" s="572"/>
      <c r="BB45" s="1139"/>
      <c r="BC45" s="1140"/>
      <c r="BD45" s="1098"/>
      <c r="BE45" s="1099"/>
      <c r="BF45" s="1100"/>
      <c r="BG45" s="1101"/>
      <c r="BH45" s="1101"/>
      <c r="BI45" s="1101"/>
      <c r="BJ45" s="1102"/>
    </row>
    <row r="46" spans="2:62" ht="20.25" customHeight="1">
      <c r="B46" s="1142"/>
      <c r="C46" s="1156"/>
      <c r="D46" s="1157"/>
      <c r="E46" s="556"/>
      <c r="F46" s="557">
        <f>C45</f>
        <v>0</v>
      </c>
      <c r="G46" s="556"/>
      <c r="H46" s="557">
        <f>I45</f>
        <v>0</v>
      </c>
      <c r="I46" s="1158"/>
      <c r="J46" s="1159"/>
      <c r="K46" s="1160"/>
      <c r="L46" s="1161"/>
      <c r="M46" s="1161"/>
      <c r="N46" s="1157"/>
      <c r="O46" s="1133"/>
      <c r="P46" s="1134"/>
      <c r="Q46" s="1134"/>
      <c r="R46" s="1134"/>
      <c r="S46" s="1135"/>
      <c r="T46" s="573" t="s">
        <v>967</v>
      </c>
      <c r="U46" s="574"/>
      <c r="V46" s="575"/>
      <c r="W46" s="561" t="str">
        <f>IF(W45="","",VLOOKUP(W45,シフト記号表!$C$6:$L$47,10,FALSE))</f>
        <v/>
      </c>
      <c r="X46" s="562" t="str">
        <f>IF(X45="","",VLOOKUP(X45,シフト記号表!$C$6:$L$47,10,FALSE))</f>
        <v/>
      </c>
      <c r="Y46" s="562" t="str">
        <f>IF(Y45="","",VLOOKUP(Y45,シフト記号表!$C$6:$L$47,10,FALSE))</f>
        <v/>
      </c>
      <c r="Z46" s="562" t="str">
        <f>IF(Z45="","",VLOOKUP(Z45,シフト記号表!$C$6:$L$47,10,FALSE))</f>
        <v/>
      </c>
      <c r="AA46" s="562" t="str">
        <f>IF(AA45="","",VLOOKUP(AA45,シフト記号表!$C$6:$L$47,10,FALSE))</f>
        <v/>
      </c>
      <c r="AB46" s="562" t="str">
        <f>IF(AB45="","",VLOOKUP(AB45,シフト記号表!$C$6:$L$47,10,FALSE))</f>
        <v/>
      </c>
      <c r="AC46" s="563" t="str">
        <f>IF(AC45="","",VLOOKUP(AC45,シフト記号表!$C$6:$L$47,10,FALSE))</f>
        <v/>
      </c>
      <c r="AD46" s="561" t="str">
        <f>IF(AD45="","",VLOOKUP(AD45,シフト記号表!$C$6:$L$47,10,FALSE))</f>
        <v/>
      </c>
      <c r="AE46" s="562" t="str">
        <f>IF(AE45="","",VLOOKUP(AE45,シフト記号表!$C$6:$L$47,10,FALSE))</f>
        <v/>
      </c>
      <c r="AF46" s="562" t="str">
        <f>IF(AF45="","",VLOOKUP(AF45,シフト記号表!$C$6:$L$47,10,FALSE))</f>
        <v/>
      </c>
      <c r="AG46" s="562" t="str">
        <f>IF(AG45="","",VLOOKUP(AG45,シフト記号表!$C$6:$L$47,10,FALSE))</f>
        <v/>
      </c>
      <c r="AH46" s="562" t="str">
        <f>IF(AH45="","",VLOOKUP(AH45,シフト記号表!$C$6:$L$47,10,FALSE))</f>
        <v/>
      </c>
      <c r="AI46" s="562" t="str">
        <f>IF(AI45="","",VLOOKUP(AI45,シフト記号表!$C$6:$L$47,10,FALSE))</f>
        <v/>
      </c>
      <c r="AJ46" s="563" t="str">
        <f>IF(AJ45="","",VLOOKUP(AJ45,シフト記号表!$C$6:$L$47,10,FALSE))</f>
        <v/>
      </c>
      <c r="AK46" s="561" t="str">
        <f>IF(AK45="","",VLOOKUP(AK45,シフト記号表!$C$6:$L$47,10,FALSE))</f>
        <v/>
      </c>
      <c r="AL46" s="562" t="str">
        <f>IF(AL45="","",VLOOKUP(AL45,シフト記号表!$C$6:$L$47,10,FALSE))</f>
        <v/>
      </c>
      <c r="AM46" s="562" t="str">
        <f>IF(AM45="","",VLOOKUP(AM45,シフト記号表!$C$6:$L$47,10,FALSE))</f>
        <v/>
      </c>
      <c r="AN46" s="562" t="str">
        <f>IF(AN45="","",VLOOKUP(AN45,シフト記号表!$C$6:$L$47,10,FALSE))</f>
        <v/>
      </c>
      <c r="AO46" s="562" t="str">
        <f>IF(AO45="","",VLOOKUP(AO45,シフト記号表!$C$6:$L$47,10,FALSE))</f>
        <v/>
      </c>
      <c r="AP46" s="562" t="str">
        <f>IF(AP45="","",VLOOKUP(AP45,シフト記号表!$C$6:$L$47,10,FALSE))</f>
        <v/>
      </c>
      <c r="AQ46" s="563" t="str">
        <f>IF(AQ45="","",VLOOKUP(AQ45,シフト記号表!$C$6:$L$47,10,FALSE))</f>
        <v/>
      </c>
      <c r="AR46" s="561" t="str">
        <f>IF(AR45="","",VLOOKUP(AR45,シフト記号表!$C$6:$L$47,10,FALSE))</f>
        <v/>
      </c>
      <c r="AS46" s="562" t="str">
        <f>IF(AS45="","",VLOOKUP(AS45,シフト記号表!$C$6:$L$47,10,FALSE))</f>
        <v/>
      </c>
      <c r="AT46" s="562" t="str">
        <f>IF(AT45="","",VLOOKUP(AT45,シフト記号表!$C$6:$L$47,10,FALSE))</f>
        <v/>
      </c>
      <c r="AU46" s="562" t="str">
        <f>IF(AU45="","",VLOOKUP(AU45,シフト記号表!$C$6:$L$47,10,FALSE))</f>
        <v/>
      </c>
      <c r="AV46" s="562" t="str">
        <f>IF(AV45="","",VLOOKUP(AV45,シフト記号表!$C$6:$L$47,10,FALSE))</f>
        <v/>
      </c>
      <c r="AW46" s="562" t="str">
        <f>IF(AW45="","",VLOOKUP(AW45,シフト記号表!$C$6:$L$47,10,FALSE))</f>
        <v/>
      </c>
      <c r="AX46" s="563" t="str">
        <f>IF(AX45="","",VLOOKUP(AX45,シフト記号表!$C$6:$L$47,10,FALSE))</f>
        <v/>
      </c>
      <c r="AY46" s="561" t="str">
        <f>IF(AY45="","",VLOOKUP(AY45,シフト記号表!$C$6:$L$47,10,FALSE))</f>
        <v/>
      </c>
      <c r="AZ46" s="562" t="str">
        <f>IF(AZ45="","",VLOOKUP(AZ45,シフト記号表!$C$6:$L$47,10,FALSE))</f>
        <v/>
      </c>
      <c r="BA46" s="562" t="str">
        <f>IF(BA45="","",VLOOKUP(BA45,シフト記号表!$C$6:$L$47,10,FALSE))</f>
        <v/>
      </c>
      <c r="BB46" s="1153">
        <f>IF($BE$3="４週",SUM(W46:AX46),IF($BE$3="暦月",SUM(W46:BA46),""))</f>
        <v>0</v>
      </c>
      <c r="BC46" s="1154"/>
      <c r="BD46" s="1155">
        <f>IF($BE$3="４週",BB46/4,IF($BE$3="暦月",(BB46/($BE$8/7)),""))</f>
        <v>0</v>
      </c>
      <c r="BE46" s="1154"/>
      <c r="BF46" s="1150"/>
      <c r="BG46" s="1151"/>
      <c r="BH46" s="1151"/>
      <c r="BI46" s="1151"/>
      <c r="BJ46" s="1152"/>
    </row>
    <row r="47" spans="2:62" ht="20.25" customHeight="1">
      <c r="B47" s="1119">
        <f>B45+1</f>
        <v>16</v>
      </c>
      <c r="C47" s="1121"/>
      <c r="D47" s="1122"/>
      <c r="E47" s="556"/>
      <c r="F47" s="557"/>
      <c r="G47" s="556"/>
      <c r="H47" s="557"/>
      <c r="I47" s="1125"/>
      <c r="J47" s="1126"/>
      <c r="K47" s="1129"/>
      <c r="L47" s="1130"/>
      <c r="M47" s="1130"/>
      <c r="N47" s="1122"/>
      <c r="O47" s="1133"/>
      <c r="P47" s="1134"/>
      <c r="Q47" s="1134"/>
      <c r="R47" s="1134"/>
      <c r="S47" s="1135"/>
      <c r="T47" s="576" t="s">
        <v>964</v>
      </c>
      <c r="U47" s="577"/>
      <c r="V47" s="578"/>
      <c r="W47" s="569"/>
      <c r="X47" s="570"/>
      <c r="Y47" s="570"/>
      <c r="Z47" s="570"/>
      <c r="AA47" s="570"/>
      <c r="AB47" s="570"/>
      <c r="AC47" s="571"/>
      <c r="AD47" s="569"/>
      <c r="AE47" s="570"/>
      <c r="AF47" s="570"/>
      <c r="AG47" s="570"/>
      <c r="AH47" s="570"/>
      <c r="AI47" s="570"/>
      <c r="AJ47" s="571"/>
      <c r="AK47" s="569"/>
      <c r="AL47" s="570"/>
      <c r="AM47" s="570"/>
      <c r="AN47" s="570"/>
      <c r="AO47" s="570"/>
      <c r="AP47" s="570"/>
      <c r="AQ47" s="571"/>
      <c r="AR47" s="569"/>
      <c r="AS47" s="570"/>
      <c r="AT47" s="570"/>
      <c r="AU47" s="570"/>
      <c r="AV47" s="570"/>
      <c r="AW47" s="570"/>
      <c r="AX47" s="571"/>
      <c r="AY47" s="569"/>
      <c r="AZ47" s="570"/>
      <c r="BA47" s="572"/>
      <c r="BB47" s="1139"/>
      <c r="BC47" s="1140"/>
      <c r="BD47" s="1098"/>
      <c r="BE47" s="1099"/>
      <c r="BF47" s="1100"/>
      <c r="BG47" s="1101"/>
      <c r="BH47" s="1101"/>
      <c r="BI47" s="1101"/>
      <c r="BJ47" s="1102"/>
    </row>
    <row r="48" spans="2:62" ht="20.25" customHeight="1">
      <c r="B48" s="1142"/>
      <c r="C48" s="1156"/>
      <c r="D48" s="1157"/>
      <c r="E48" s="556"/>
      <c r="F48" s="557">
        <f>C47</f>
        <v>0</v>
      </c>
      <c r="G48" s="556"/>
      <c r="H48" s="557">
        <f>I47</f>
        <v>0</v>
      </c>
      <c r="I48" s="1158"/>
      <c r="J48" s="1159"/>
      <c r="K48" s="1160"/>
      <c r="L48" s="1161"/>
      <c r="M48" s="1161"/>
      <c r="N48" s="1157"/>
      <c r="O48" s="1133"/>
      <c r="P48" s="1134"/>
      <c r="Q48" s="1134"/>
      <c r="R48" s="1134"/>
      <c r="S48" s="1135"/>
      <c r="T48" s="573" t="s">
        <v>967</v>
      </c>
      <c r="U48" s="574"/>
      <c r="V48" s="575"/>
      <c r="W48" s="561" t="str">
        <f>IF(W47="","",VLOOKUP(W47,シフト記号表!$C$6:$L$47,10,FALSE))</f>
        <v/>
      </c>
      <c r="X48" s="562" t="str">
        <f>IF(X47="","",VLOOKUP(X47,シフト記号表!$C$6:$L$47,10,FALSE))</f>
        <v/>
      </c>
      <c r="Y48" s="562" t="str">
        <f>IF(Y47="","",VLOOKUP(Y47,シフト記号表!$C$6:$L$47,10,FALSE))</f>
        <v/>
      </c>
      <c r="Z48" s="562" t="str">
        <f>IF(Z47="","",VLOOKUP(Z47,シフト記号表!$C$6:$L$47,10,FALSE))</f>
        <v/>
      </c>
      <c r="AA48" s="562" t="str">
        <f>IF(AA47="","",VLOOKUP(AA47,シフト記号表!$C$6:$L$47,10,FALSE))</f>
        <v/>
      </c>
      <c r="AB48" s="562" t="str">
        <f>IF(AB47="","",VLOOKUP(AB47,シフト記号表!$C$6:$L$47,10,FALSE))</f>
        <v/>
      </c>
      <c r="AC48" s="563" t="str">
        <f>IF(AC47="","",VLOOKUP(AC47,シフト記号表!$C$6:$L$47,10,FALSE))</f>
        <v/>
      </c>
      <c r="AD48" s="561" t="str">
        <f>IF(AD47="","",VLOOKUP(AD47,シフト記号表!$C$6:$L$47,10,FALSE))</f>
        <v/>
      </c>
      <c r="AE48" s="562" t="str">
        <f>IF(AE47="","",VLOOKUP(AE47,シフト記号表!$C$6:$L$47,10,FALSE))</f>
        <v/>
      </c>
      <c r="AF48" s="562" t="str">
        <f>IF(AF47="","",VLOOKUP(AF47,シフト記号表!$C$6:$L$47,10,FALSE))</f>
        <v/>
      </c>
      <c r="AG48" s="562" t="str">
        <f>IF(AG47="","",VLOOKUP(AG47,シフト記号表!$C$6:$L$47,10,FALSE))</f>
        <v/>
      </c>
      <c r="AH48" s="562" t="str">
        <f>IF(AH47="","",VLOOKUP(AH47,シフト記号表!$C$6:$L$47,10,FALSE))</f>
        <v/>
      </c>
      <c r="AI48" s="562" t="str">
        <f>IF(AI47="","",VLOOKUP(AI47,シフト記号表!$C$6:$L$47,10,FALSE))</f>
        <v/>
      </c>
      <c r="AJ48" s="563" t="str">
        <f>IF(AJ47="","",VLOOKUP(AJ47,シフト記号表!$C$6:$L$47,10,FALSE))</f>
        <v/>
      </c>
      <c r="AK48" s="561" t="str">
        <f>IF(AK47="","",VLOOKUP(AK47,シフト記号表!$C$6:$L$47,10,FALSE))</f>
        <v/>
      </c>
      <c r="AL48" s="562" t="str">
        <f>IF(AL47="","",VLOOKUP(AL47,シフト記号表!$C$6:$L$47,10,FALSE))</f>
        <v/>
      </c>
      <c r="AM48" s="562" t="str">
        <f>IF(AM47="","",VLOOKUP(AM47,シフト記号表!$C$6:$L$47,10,FALSE))</f>
        <v/>
      </c>
      <c r="AN48" s="562" t="str">
        <f>IF(AN47="","",VLOOKUP(AN47,シフト記号表!$C$6:$L$47,10,FALSE))</f>
        <v/>
      </c>
      <c r="AO48" s="562" t="str">
        <f>IF(AO47="","",VLOOKUP(AO47,シフト記号表!$C$6:$L$47,10,FALSE))</f>
        <v/>
      </c>
      <c r="AP48" s="562" t="str">
        <f>IF(AP47="","",VLOOKUP(AP47,シフト記号表!$C$6:$L$47,10,FALSE))</f>
        <v/>
      </c>
      <c r="AQ48" s="563" t="str">
        <f>IF(AQ47="","",VLOOKUP(AQ47,シフト記号表!$C$6:$L$47,10,FALSE))</f>
        <v/>
      </c>
      <c r="AR48" s="561" t="str">
        <f>IF(AR47="","",VLOOKUP(AR47,シフト記号表!$C$6:$L$47,10,FALSE))</f>
        <v/>
      </c>
      <c r="AS48" s="562" t="str">
        <f>IF(AS47="","",VLOOKUP(AS47,シフト記号表!$C$6:$L$47,10,FALSE))</f>
        <v/>
      </c>
      <c r="AT48" s="562" t="str">
        <f>IF(AT47="","",VLOOKUP(AT47,シフト記号表!$C$6:$L$47,10,FALSE))</f>
        <v/>
      </c>
      <c r="AU48" s="562" t="str">
        <f>IF(AU47="","",VLOOKUP(AU47,シフト記号表!$C$6:$L$47,10,FALSE))</f>
        <v/>
      </c>
      <c r="AV48" s="562" t="str">
        <f>IF(AV47="","",VLOOKUP(AV47,シフト記号表!$C$6:$L$47,10,FALSE))</f>
        <v/>
      </c>
      <c r="AW48" s="562" t="str">
        <f>IF(AW47="","",VLOOKUP(AW47,シフト記号表!$C$6:$L$47,10,FALSE))</f>
        <v/>
      </c>
      <c r="AX48" s="563" t="str">
        <f>IF(AX47="","",VLOOKUP(AX47,シフト記号表!$C$6:$L$47,10,FALSE))</f>
        <v/>
      </c>
      <c r="AY48" s="561" t="str">
        <f>IF(AY47="","",VLOOKUP(AY47,シフト記号表!$C$6:$L$47,10,FALSE))</f>
        <v/>
      </c>
      <c r="AZ48" s="562" t="str">
        <f>IF(AZ47="","",VLOOKUP(AZ47,シフト記号表!$C$6:$L$47,10,FALSE))</f>
        <v/>
      </c>
      <c r="BA48" s="562" t="str">
        <f>IF(BA47="","",VLOOKUP(BA47,シフト記号表!$C$6:$L$47,10,FALSE))</f>
        <v/>
      </c>
      <c r="BB48" s="1153">
        <f>IF($BE$3="４週",SUM(W48:AX48),IF($BE$3="暦月",SUM(W48:BA48),""))</f>
        <v>0</v>
      </c>
      <c r="BC48" s="1154"/>
      <c r="BD48" s="1155">
        <f>IF($BE$3="４週",BB48/4,IF($BE$3="暦月",(BB48/($BE$8/7)),""))</f>
        <v>0</v>
      </c>
      <c r="BE48" s="1154"/>
      <c r="BF48" s="1150"/>
      <c r="BG48" s="1151"/>
      <c r="BH48" s="1151"/>
      <c r="BI48" s="1151"/>
      <c r="BJ48" s="1152"/>
    </row>
    <row r="49" spans="2:62" ht="20.25" customHeight="1">
      <c r="B49" s="1119">
        <f>B47+1</f>
        <v>17</v>
      </c>
      <c r="C49" s="1121"/>
      <c r="D49" s="1122"/>
      <c r="E49" s="556"/>
      <c r="F49" s="557"/>
      <c r="G49" s="556"/>
      <c r="H49" s="557"/>
      <c r="I49" s="1125"/>
      <c r="J49" s="1126"/>
      <c r="K49" s="1129"/>
      <c r="L49" s="1130"/>
      <c r="M49" s="1130"/>
      <c r="N49" s="1122"/>
      <c r="O49" s="1133"/>
      <c r="P49" s="1134"/>
      <c r="Q49" s="1134"/>
      <c r="R49" s="1134"/>
      <c r="S49" s="1135"/>
      <c r="T49" s="576" t="s">
        <v>964</v>
      </c>
      <c r="U49" s="577"/>
      <c r="V49" s="578"/>
      <c r="W49" s="569"/>
      <c r="X49" s="570"/>
      <c r="Y49" s="570"/>
      <c r="Z49" s="570"/>
      <c r="AA49" s="570"/>
      <c r="AB49" s="570"/>
      <c r="AC49" s="571"/>
      <c r="AD49" s="569"/>
      <c r="AE49" s="570"/>
      <c r="AF49" s="570"/>
      <c r="AG49" s="570"/>
      <c r="AH49" s="570"/>
      <c r="AI49" s="570"/>
      <c r="AJ49" s="571"/>
      <c r="AK49" s="569"/>
      <c r="AL49" s="570"/>
      <c r="AM49" s="570"/>
      <c r="AN49" s="570"/>
      <c r="AO49" s="570"/>
      <c r="AP49" s="570"/>
      <c r="AQ49" s="571"/>
      <c r="AR49" s="569"/>
      <c r="AS49" s="570"/>
      <c r="AT49" s="570"/>
      <c r="AU49" s="570"/>
      <c r="AV49" s="570"/>
      <c r="AW49" s="570"/>
      <c r="AX49" s="571"/>
      <c r="AY49" s="569"/>
      <c r="AZ49" s="570"/>
      <c r="BA49" s="572"/>
      <c r="BB49" s="1139"/>
      <c r="BC49" s="1140"/>
      <c r="BD49" s="1098"/>
      <c r="BE49" s="1099"/>
      <c r="BF49" s="1100"/>
      <c r="BG49" s="1101"/>
      <c r="BH49" s="1101"/>
      <c r="BI49" s="1101"/>
      <c r="BJ49" s="1102"/>
    </row>
    <row r="50" spans="2:62" ht="20.25" customHeight="1">
      <c r="B50" s="1142"/>
      <c r="C50" s="1156"/>
      <c r="D50" s="1157"/>
      <c r="E50" s="556"/>
      <c r="F50" s="557">
        <f>C49</f>
        <v>0</v>
      </c>
      <c r="G50" s="556"/>
      <c r="H50" s="557">
        <f>I49</f>
        <v>0</v>
      </c>
      <c r="I50" s="1158"/>
      <c r="J50" s="1159"/>
      <c r="K50" s="1160"/>
      <c r="L50" s="1161"/>
      <c r="M50" s="1161"/>
      <c r="N50" s="1157"/>
      <c r="O50" s="1133"/>
      <c r="P50" s="1134"/>
      <c r="Q50" s="1134"/>
      <c r="R50" s="1134"/>
      <c r="S50" s="1135"/>
      <c r="T50" s="573" t="s">
        <v>967</v>
      </c>
      <c r="U50" s="574"/>
      <c r="V50" s="575"/>
      <c r="W50" s="561" t="str">
        <f>IF(W49="","",VLOOKUP(W49,シフト記号表!$C$6:$L$47,10,FALSE))</f>
        <v/>
      </c>
      <c r="X50" s="562" t="str">
        <f>IF(X49="","",VLOOKUP(X49,シフト記号表!$C$6:$L$47,10,FALSE))</f>
        <v/>
      </c>
      <c r="Y50" s="562" t="str">
        <f>IF(Y49="","",VLOOKUP(Y49,シフト記号表!$C$6:$L$47,10,FALSE))</f>
        <v/>
      </c>
      <c r="Z50" s="562" t="str">
        <f>IF(Z49="","",VLOOKUP(Z49,シフト記号表!$C$6:$L$47,10,FALSE))</f>
        <v/>
      </c>
      <c r="AA50" s="562" t="str">
        <f>IF(AA49="","",VLOOKUP(AA49,シフト記号表!$C$6:$L$47,10,FALSE))</f>
        <v/>
      </c>
      <c r="AB50" s="562" t="str">
        <f>IF(AB49="","",VLOOKUP(AB49,シフト記号表!$C$6:$L$47,10,FALSE))</f>
        <v/>
      </c>
      <c r="AC50" s="563" t="str">
        <f>IF(AC49="","",VLOOKUP(AC49,シフト記号表!$C$6:$L$47,10,FALSE))</f>
        <v/>
      </c>
      <c r="AD50" s="561" t="str">
        <f>IF(AD49="","",VLOOKUP(AD49,シフト記号表!$C$6:$L$47,10,FALSE))</f>
        <v/>
      </c>
      <c r="AE50" s="562" t="str">
        <f>IF(AE49="","",VLOOKUP(AE49,シフト記号表!$C$6:$L$47,10,FALSE))</f>
        <v/>
      </c>
      <c r="AF50" s="562" t="str">
        <f>IF(AF49="","",VLOOKUP(AF49,シフト記号表!$C$6:$L$47,10,FALSE))</f>
        <v/>
      </c>
      <c r="AG50" s="562" t="str">
        <f>IF(AG49="","",VLOOKUP(AG49,シフト記号表!$C$6:$L$47,10,FALSE))</f>
        <v/>
      </c>
      <c r="AH50" s="562" t="str">
        <f>IF(AH49="","",VLOOKUP(AH49,シフト記号表!$C$6:$L$47,10,FALSE))</f>
        <v/>
      </c>
      <c r="AI50" s="562" t="str">
        <f>IF(AI49="","",VLOOKUP(AI49,シフト記号表!$C$6:$L$47,10,FALSE))</f>
        <v/>
      </c>
      <c r="AJ50" s="563" t="str">
        <f>IF(AJ49="","",VLOOKUP(AJ49,シフト記号表!$C$6:$L$47,10,FALSE))</f>
        <v/>
      </c>
      <c r="AK50" s="561" t="str">
        <f>IF(AK49="","",VLOOKUP(AK49,シフト記号表!$C$6:$L$47,10,FALSE))</f>
        <v/>
      </c>
      <c r="AL50" s="562" t="str">
        <f>IF(AL49="","",VLOOKUP(AL49,シフト記号表!$C$6:$L$47,10,FALSE))</f>
        <v/>
      </c>
      <c r="AM50" s="562" t="str">
        <f>IF(AM49="","",VLOOKUP(AM49,シフト記号表!$C$6:$L$47,10,FALSE))</f>
        <v/>
      </c>
      <c r="AN50" s="562" t="str">
        <f>IF(AN49="","",VLOOKUP(AN49,シフト記号表!$C$6:$L$47,10,FALSE))</f>
        <v/>
      </c>
      <c r="AO50" s="562" t="str">
        <f>IF(AO49="","",VLOOKUP(AO49,シフト記号表!$C$6:$L$47,10,FALSE))</f>
        <v/>
      </c>
      <c r="AP50" s="562" t="str">
        <f>IF(AP49="","",VLOOKUP(AP49,シフト記号表!$C$6:$L$47,10,FALSE))</f>
        <v/>
      </c>
      <c r="AQ50" s="563" t="str">
        <f>IF(AQ49="","",VLOOKUP(AQ49,シフト記号表!$C$6:$L$47,10,FALSE))</f>
        <v/>
      </c>
      <c r="AR50" s="561" t="str">
        <f>IF(AR49="","",VLOOKUP(AR49,シフト記号表!$C$6:$L$47,10,FALSE))</f>
        <v/>
      </c>
      <c r="AS50" s="562" t="str">
        <f>IF(AS49="","",VLOOKUP(AS49,シフト記号表!$C$6:$L$47,10,FALSE))</f>
        <v/>
      </c>
      <c r="AT50" s="562" t="str">
        <f>IF(AT49="","",VLOOKUP(AT49,シフト記号表!$C$6:$L$47,10,FALSE))</f>
        <v/>
      </c>
      <c r="AU50" s="562" t="str">
        <f>IF(AU49="","",VLOOKUP(AU49,シフト記号表!$C$6:$L$47,10,FALSE))</f>
        <v/>
      </c>
      <c r="AV50" s="562" t="str">
        <f>IF(AV49="","",VLOOKUP(AV49,シフト記号表!$C$6:$L$47,10,FALSE))</f>
        <v/>
      </c>
      <c r="AW50" s="562" t="str">
        <f>IF(AW49="","",VLOOKUP(AW49,シフト記号表!$C$6:$L$47,10,FALSE))</f>
        <v/>
      </c>
      <c r="AX50" s="563" t="str">
        <f>IF(AX49="","",VLOOKUP(AX49,シフト記号表!$C$6:$L$47,10,FALSE))</f>
        <v/>
      </c>
      <c r="AY50" s="561" t="str">
        <f>IF(AY49="","",VLOOKUP(AY49,シフト記号表!$C$6:$L$47,10,FALSE))</f>
        <v/>
      </c>
      <c r="AZ50" s="562" t="str">
        <f>IF(AZ49="","",VLOOKUP(AZ49,シフト記号表!$C$6:$L$47,10,FALSE))</f>
        <v/>
      </c>
      <c r="BA50" s="562" t="str">
        <f>IF(BA49="","",VLOOKUP(BA49,シフト記号表!$C$6:$L$47,10,FALSE))</f>
        <v/>
      </c>
      <c r="BB50" s="1153">
        <f>IF($BE$3="４週",SUM(W50:AX50),IF($BE$3="暦月",SUM(W50:BA50),""))</f>
        <v>0</v>
      </c>
      <c r="BC50" s="1154"/>
      <c r="BD50" s="1155">
        <f>IF($BE$3="４週",BB50/4,IF($BE$3="暦月",(BB50/($BE$8/7)),""))</f>
        <v>0</v>
      </c>
      <c r="BE50" s="1154"/>
      <c r="BF50" s="1150"/>
      <c r="BG50" s="1151"/>
      <c r="BH50" s="1151"/>
      <c r="BI50" s="1151"/>
      <c r="BJ50" s="1152"/>
    </row>
    <row r="51" spans="2:62" ht="20.25" customHeight="1">
      <c r="B51" s="1119">
        <f>B49+1</f>
        <v>18</v>
      </c>
      <c r="C51" s="1121"/>
      <c r="D51" s="1122"/>
      <c r="E51" s="556"/>
      <c r="F51" s="557"/>
      <c r="G51" s="556"/>
      <c r="H51" s="557"/>
      <c r="I51" s="1125"/>
      <c r="J51" s="1126"/>
      <c r="K51" s="1129"/>
      <c r="L51" s="1130"/>
      <c r="M51" s="1130"/>
      <c r="N51" s="1122"/>
      <c r="O51" s="1133"/>
      <c r="P51" s="1134"/>
      <c r="Q51" s="1134"/>
      <c r="R51" s="1134"/>
      <c r="S51" s="1135"/>
      <c r="T51" s="576" t="s">
        <v>964</v>
      </c>
      <c r="U51" s="577"/>
      <c r="V51" s="578"/>
      <c r="W51" s="569"/>
      <c r="X51" s="570"/>
      <c r="Y51" s="570"/>
      <c r="Z51" s="570"/>
      <c r="AA51" s="570"/>
      <c r="AB51" s="570"/>
      <c r="AC51" s="571"/>
      <c r="AD51" s="569"/>
      <c r="AE51" s="570"/>
      <c r="AF51" s="570"/>
      <c r="AG51" s="570"/>
      <c r="AH51" s="570"/>
      <c r="AI51" s="570"/>
      <c r="AJ51" s="571"/>
      <c r="AK51" s="569"/>
      <c r="AL51" s="570"/>
      <c r="AM51" s="570"/>
      <c r="AN51" s="570"/>
      <c r="AO51" s="570"/>
      <c r="AP51" s="570"/>
      <c r="AQ51" s="571"/>
      <c r="AR51" s="569"/>
      <c r="AS51" s="570"/>
      <c r="AT51" s="570"/>
      <c r="AU51" s="570"/>
      <c r="AV51" s="570"/>
      <c r="AW51" s="570"/>
      <c r="AX51" s="571"/>
      <c r="AY51" s="569"/>
      <c r="AZ51" s="570"/>
      <c r="BA51" s="572"/>
      <c r="BB51" s="1139"/>
      <c r="BC51" s="1140"/>
      <c r="BD51" s="1098"/>
      <c r="BE51" s="1099"/>
      <c r="BF51" s="1100"/>
      <c r="BG51" s="1101"/>
      <c r="BH51" s="1101"/>
      <c r="BI51" s="1101"/>
      <c r="BJ51" s="1102"/>
    </row>
    <row r="52" spans="2:62" ht="20.25" customHeight="1">
      <c r="B52" s="1142"/>
      <c r="C52" s="1156"/>
      <c r="D52" s="1157"/>
      <c r="E52" s="556"/>
      <c r="F52" s="557">
        <f>C51</f>
        <v>0</v>
      </c>
      <c r="G52" s="556"/>
      <c r="H52" s="557">
        <f>I51</f>
        <v>0</v>
      </c>
      <c r="I52" s="1158"/>
      <c r="J52" s="1159"/>
      <c r="K52" s="1160"/>
      <c r="L52" s="1161"/>
      <c r="M52" s="1161"/>
      <c r="N52" s="1157"/>
      <c r="O52" s="1133"/>
      <c r="P52" s="1134"/>
      <c r="Q52" s="1134"/>
      <c r="R52" s="1134"/>
      <c r="S52" s="1135"/>
      <c r="T52" s="573" t="s">
        <v>967</v>
      </c>
      <c r="U52" s="574"/>
      <c r="V52" s="575"/>
      <c r="W52" s="561" t="str">
        <f>IF(W51="","",VLOOKUP(W51,シフト記号表!$C$6:$L$47,10,FALSE))</f>
        <v/>
      </c>
      <c r="X52" s="562" t="str">
        <f>IF(X51="","",VLOOKUP(X51,シフト記号表!$C$6:$L$47,10,FALSE))</f>
        <v/>
      </c>
      <c r="Y52" s="562" t="str">
        <f>IF(Y51="","",VLOOKUP(Y51,シフト記号表!$C$6:$L$47,10,FALSE))</f>
        <v/>
      </c>
      <c r="Z52" s="562" t="str">
        <f>IF(Z51="","",VLOOKUP(Z51,シフト記号表!$C$6:$L$47,10,FALSE))</f>
        <v/>
      </c>
      <c r="AA52" s="562" t="str">
        <f>IF(AA51="","",VLOOKUP(AA51,シフト記号表!$C$6:$L$47,10,FALSE))</f>
        <v/>
      </c>
      <c r="AB52" s="562" t="str">
        <f>IF(AB51="","",VLOOKUP(AB51,シフト記号表!$C$6:$L$47,10,FALSE))</f>
        <v/>
      </c>
      <c r="AC52" s="563" t="str">
        <f>IF(AC51="","",VLOOKUP(AC51,シフト記号表!$C$6:$L$47,10,FALSE))</f>
        <v/>
      </c>
      <c r="AD52" s="561" t="str">
        <f>IF(AD51="","",VLOOKUP(AD51,シフト記号表!$C$6:$L$47,10,FALSE))</f>
        <v/>
      </c>
      <c r="AE52" s="562" t="str">
        <f>IF(AE51="","",VLOOKUP(AE51,シフト記号表!$C$6:$L$47,10,FALSE))</f>
        <v/>
      </c>
      <c r="AF52" s="562" t="str">
        <f>IF(AF51="","",VLOOKUP(AF51,シフト記号表!$C$6:$L$47,10,FALSE))</f>
        <v/>
      </c>
      <c r="AG52" s="562" t="str">
        <f>IF(AG51="","",VLOOKUP(AG51,シフト記号表!$C$6:$L$47,10,FALSE))</f>
        <v/>
      </c>
      <c r="AH52" s="562" t="str">
        <f>IF(AH51="","",VLOOKUP(AH51,シフト記号表!$C$6:$L$47,10,FALSE))</f>
        <v/>
      </c>
      <c r="AI52" s="562" t="str">
        <f>IF(AI51="","",VLOOKUP(AI51,シフト記号表!$C$6:$L$47,10,FALSE))</f>
        <v/>
      </c>
      <c r="AJ52" s="563" t="str">
        <f>IF(AJ51="","",VLOOKUP(AJ51,シフト記号表!$C$6:$L$47,10,FALSE))</f>
        <v/>
      </c>
      <c r="AK52" s="561" t="str">
        <f>IF(AK51="","",VLOOKUP(AK51,シフト記号表!$C$6:$L$47,10,FALSE))</f>
        <v/>
      </c>
      <c r="AL52" s="562" t="str">
        <f>IF(AL51="","",VLOOKUP(AL51,シフト記号表!$C$6:$L$47,10,FALSE))</f>
        <v/>
      </c>
      <c r="AM52" s="562" t="str">
        <f>IF(AM51="","",VLOOKUP(AM51,シフト記号表!$C$6:$L$47,10,FALSE))</f>
        <v/>
      </c>
      <c r="AN52" s="562" t="str">
        <f>IF(AN51="","",VLOOKUP(AN51,シフト記号表!$C$6:$L$47,10,FALSE))</f>
        <v/>
      </c>
      <c r="AO52" s="562" t="str">
        <f>IF(AO51="","",VLOOKUP(AO51,シフト記号表!$C$6:$L$47,10,FALSE))</f>
        <v/>
      </c>
      <c r="AP52" s="562" t="str">
        <f>IF(AP51="","",VLOOKUP(AP51,シフト記号表!$C$6:$L$47,10,FALSE))</f>
        <v/>
      </c>
      <c r="AQ52" s="563" t="str">
        <f>IF(AQ51="","",VLOOKUP(AQ51,シフト記号表!$C$6:$L$47,10,FALSE))</f>
        <v/>
      </c>
      <c r="AR52" s="561" t="str">
        <f>IF(AR51="","",VLOOKUP(AR51,シフト記号表!$C$6:$L$47,10,FALSE))</f>
        <v/>
      </c>
      <c r="AS52" s="562" t="str">
        <f>IF(AS51="","",VLOOKUP(AS51,シフト記号表!$C$6:$L$47,10,FALSE))</f>
        <v/>
      </c>
      <c r="AT52" s="562" t="str">
        <f>IF(AT51="","",VLOOKUP(AT51,シフト記号表!$C$6:$L$47,10,FALSE))</f>
        <v/>
      </c>
      <c r="AU52" s="562" t="str">
        <f>IF(AU51="","",VLOOKUP(AU51,シフト記号表!$C$6:$L$47,10,FALSE))</f>
        <v/>
      </c>
      <c r="AV52" s="562" t="str">
        <f>IF(AV51="","",VLOOKUP(AV51,シフト記号表!$C$6:$L$47,10,FALSE))</f>
        <v/>
      </c>
      <c r="AW52" s="562" t="str">
        <f>IF(AW51="","",VLOOKUP(AW51,シフト記号表!$C$6:$L$47,10,FALSE))</f>
        <v/>
      </c>
      <c r="AX52" s="563" t="str">
        <f>IF(AX51="","",VLOOKUP(AX51,シフト記号表!$C$6:$L$47,10,FALSE))</f>
        <v/>
      </c>
      <c r="AY52" s="561" t="str">
        <f>IF(AY51="","",VLOOKUP(AY51,シフト記号表!$C$6:$L$47,10,FALSE))</f>
        <v/>
      </c>
      <c r="AZ52" s="562" t="str">
        <f>IF(AZ51="","",VLOOKUP(AZ51,シフト記号表!$C$6:$L$47,10,FALSE))</f>
        <v/>
      </c>
      <c r="BA52" s="562" t="str">
        <f>IF(BA51="","",VLOOKUP(BA51,シフト記号表!$C$6:$L$47,10,FALSE))</f>
        <v/>
      </c>
      <c r="BB52" s="1153">
        <f>IF($BE$3="４週",SUM(W52:AX52),IF($BE$3="暦月",SUM(W52:BA52),""))</f>
        <v>0</v>
      </c>
      <c r="BC52" s="1154"/>
      <c r="BD52" s="1155">
        <f>IF($BE$3="４週",BB52/4,IF($BE$3="暦月",(BB52/($BE$8/7)),""))</f>
        <v>0</v>
      </c>
      <c r="BE52" s="1154"/>
      <c r="BF52" s="1150"/>
      <c r="BG52" s="1151"/>
      <c r="BH52" s="1151"/>
      <c r="BI52" s="1151"/>
      <c r="BJ52" s="1152"/>
    </row>
    <row r="53" spans="2:62" ht="20.25" customHeight="1">
      <c r="B53" s="1119">
        <f>B51+1</f>
        <v>19</v>
      </c>
      <c r="C53" s="1121"/>
      <c r="D53" s="1122"/>
      <c r="E53" s="564"/>
      <c r="F53" s="565"/>
      <c r="G53" s="564"/>
      <c r="H53" s="565"/>
      <c r="I53" s="1125"/>
      <c r="J53" s="1126"/>
      <c r="K53" s="1129"/>
      <c r="L53" s="1130"/>
      <c r="M53" s="1130"/>
      <c r="N53" s="1122"/>
      <c r="O53" s="1133"/>
      <c r="P53" s="1134"/>
      <c r="Q53" s="1134"/>
      <c r="R53" s="1134"/>
      <c r="S53" s="1135"/>
      <c r="T53" s="566" t="s">
        <v>964</v>
      </c>
      <c r="U53" s="567"/>
      <c r="V53" s="568"/>
      <c r="W53" s="569"/>
      <c r="X53" s="570"/>
      <c r="Y53" s="570"/>
      <c r="Z53" s="570"/>
      <c r="AA53" s="570"/>
      <c r="AB53" s="570"/>
      <c r="AC53" s="571"/>
      <c r="AD53" s="569"/>
      <c r="AE53" s="570"/>
      <c r="AF53" s="570"/>
      <c r="AG53" s="570"/>
      <c r="AH53" s="570"/>
      <c r="AI53" s="570"/>
      <c r="AJ53" s="571"/>
      <c r="AK53" s="569"/>
      <c r="AL53" s="570"/>
      <c r="AM53" s="570"/>
      <c r="AN53" s="570"/>
      <c r="AO53" s="570"/>
      <c r="AP53" s="570"/>
      <c r="AQ53" s="571"/>
      <c r="AR53" s="569"/>
      <c r="AS53" s="570"/>
      <c r="AT53" s="570"/>
      <c r="AU53" s="570"/>
      <c r="AV53" s="570"/>
      <c r="AW53" s="570"/>
      <c r="AX53" s="571"/>
      <c r="AY53" s="569"/>
      <c r="AZ53" s="570"/>
      <c r="BA53" s="572"/>
      <c r="BB53" s="1139"/>
      <c r="BC53" s="1140"/>
      <c r="BD53" s="1098"/>
      <c r="BE53" s="1099"/>
      <c r="BF53" s="1100"/>
      <c r="BG53" s="1101"/>
      <c r="BH53" s="1101"/>
      <c r="BI53" s="1101"/>
      <c r="BJ53" s="1102"/>
    </row>
    <row r="54" spans="2:62" ht="20.25" customHeight="1">
      <c r="B54" s="1142"/>
      <c r="C54" s="1156"/>
      <c r="D54" s="1157"/>
      <c r="E54" s="556"/>
      <c r="F54" s="557">
        <f>C53</f>
        <v>0</v>
      </c>
      <c r="G54" s="556"/>
      <c r="H54" s="557">
        <f>I53</f>
        <v>0</v>
      </c>
      <c r="I54" s="1158"/>
      <c r="J54" s="1159"/>
      <c r="K54" s="1160"/>
      <c r="L54" s="1161"/>
      <c r="M54" s="1161"/>
      <c r="N54" s="1157"/>
      <c r="O54" s="1133"/>
      <c r="P54" s="1134"/>
      <c r="Q54" s="1134"/>
      <c r="R54" s="1134"/>
      <c r="S54" s="1135"/>
      <c r="T54" s="573" t="s">
        <v>967</v>
      </c>
      <c r="U54" s="559"/>
      <c r="V54" s="560"/>
      <c r="W54" s="561" t="str">
        <f>IF(W53="","",VLOOKUP(W53,シフト記号表!$C$6:$L$47,10,FALSE))</f>
        <v/>
      </c>
      <c r="X54" s="562" t="str">
        <f>IF(X53="","",VLOOKUP(X53,シフト記号表!$C$6:$L$47,10,FALSE))</f>
        <v/>
      </c>
      <c r="Y54" s="562" t="str">
        <f>IF(Y53="","",VLOOKUP(Y53,シフト記号表!$C$6:$L$47,10,FALSE))</f>
        <v/>
      </c>
      <c r="Z54" s="562" t="str">
        <f>IF(Z53="","",VLOOKUP(Z53,シフト記号表!$C$6:$L$47,10,FALSE))</f>
        <v/>
      </c>
      <c r="AA54" s="562" t="str">
        <f>IF(AA53="","",VLOOKUP(AA53,シフト記号表!$C$6:$L$47,10,FALSE))</f>
        <v/>
      </c>
      <c r="AB54" s="562" t="str">
        <f>IF(AB53="","",VLOOKUP(AB53,シフト記号表!$C$6:$L$47,10,FALSE))</f>
        <v/>
      </c>
      <c r="AC54" s="563" t="str">
        <f>IF(AC53="","",VLOOKUP(AC53,シフト記号表!$C$6:$L$47,10,FALSE))</f>
        <v/>
      </c>
      <c r="AD54" s="561" t="str">
        <f>IF(AD53="","",VLOOKUP(AD53,シフト記号表!$C$6:$L$47,10,FALSE))</f>
        <v/>
      </c>
      <c r="AE54" s="562" t="str">
        <f>IF(AE53="","",VLOOKUP(AE53,シフト記号表!$C$6:$L$47,10,FALSE))</f>
        <v/>
      </c>
      <c r="AF54" s="562" t="str">
        <f>IF(AF53="","",VLOOKUP(AF53,シフト記号表!$C$6:$L$47,10,FALSE))</f>
        <v/>
      </c>
      <c r="AG54" s="562" t="str">
        <f>IF(AG53="","",VLOOKUP(AG53,シフト記号表!$C$6:$L$47,10,FALSE))</f>
        <v/>
      </c>
      <c r="AH54" s="562" t="str">
        <f>IF(AH53="","",VLOOKUP(AH53,シフト記号表!$C$6:$L$47,10,FALSE))</f>
        <v/>
      </c>
      <c r="AI54" s="562" t="str">
        <f>IF(AI53="","",VLOOKUP(AI53,シフト記号表!$C$6:$L$47,10,FALSE))</f>
        <v/>
      </c>
      <c r="AJ54" s="563" t="str">
        <f>IF(AJ53="","",VLOOKUP(AJ53,シフト記号表!$C$6:$L$47,10,FALSE))</f>
        <v/>
      </c>
      <c r="AK54" s="561" t="str">
        <f>IF(AK53="","",VLOOKUP(AK53,シフト記号表!$C$6:$L$47,10,FALSE))</f>
        <v/>
      </c>
      <c r="AL54" s="562" t="str">
        <f>IF(AL53="","",VLOOKUP(AL53,シフト記号表!$C$6:$L$47,10,FALSE))</f>
        <v/>
      </c>
      <c r="AM54" s="562" t="str">
        <f>IF(AM53="","",VLOOKUP(AM53,シフト記号表!$C$6:$L$47,10,FALSE))</f>
        <v/>
      </c>
      <c r="AN54" s="562" t="str">
        <f>IF(AN53="","",VLOOKUP(AN53,シフト記号表!$C$6:$L$47,10,FALSE))</f>
        <v/>
      </c>
      <c r="AO54" s="562" t="str">
        <f>IF(AO53="","",VLOOKUP(AO53,シフト記号表!$C$6:$L$47,10,FALSE))</f>
        <v/>
      </c>
      <c r="AP54" s="562" t="str">
        <f>IF(AP53="","",VLOOKUP(AP53,シフト記号表!$C$6:$L$47,10,FALSE))</f>
        <v/>
      </c>
      <c r="AQ54" s="563" t="str">
        <f>IF(AQ53="","",VLOOKUP(AQ53,シフト記号表!$C$6:$L$47,10,FALSE))</f>
        <v/>
      </c>
      <c r="AR54" s="561" t="str">
        <f>IF(AR53="","",VLOOKUP(AR53,シフト記号表!$C$6:$L$47,10,FALSE))</f>
        <v/>
      </c>
      <c r="AS54" s="562" t="str">
        <f>IF(AS53="","",VLOOKUP(AS53,シフト記号表!$C$6:$L$47,10,FALSE))</f>
        <v/>
      </c>
      <c r="AT54" s="562" t="str">
        <f>IF(AT53="","",VLOOKUP(AT53,シフト記号表!$C$6:$L$47,10,FALSE))</f>
        <v/>
      </c>
      <c r="AU54" s="562" t="str">
        <f>IF(AU53="","",VLOOKUP(AU53,シフト記号表!$C$6:$L$47,10,FALSE))</f>
        <v/>
      </c>
      <c r="AV54" s="562" t="str">
        <f>IF(AV53="","",VLOOKUP(AV53,シフト記号表!$C$6:$L$47,10,FALSE))</f>
        <v/>
      </c>
      <c r="AW54" s="562" t="str">
        <f>IF(AW53="","",VLOOKUP(AW53,シフト記号表!$C$6:$L$47,10,FALSE))</f>
        <v/>
      </c>
      <c r="AX54" s="563" t="str">
        <f>IF(AX53="","",VLOOKUP(AX53,シフト記号表!$C$6:$L$47,10,FALSE))</f>
        <v/>
      </c>
      <c r="AY54" s="561" t="str">
        <f>IF(AY53="","",VLOOKUP(AY53,シフト記号表!$C$6:$L$47,10,FALSE))</f>
        <v/>
      </c>
      <c r="AZ54" s="562" t="str">
        <f>IF(AZ53="","",VLOOKUP(AZ53,シフト記号表!$C$6:$L$47,10,FALSE))</f>
        <v/>
      </c>
      <c r="BA54" s="562" t="str">
        <f>IF(BA53="","",VLOOKUP(BA53,シフト記号表!$C$6:$L$47,10,FALSE))</f>
        <v/>
      </c>
      <c r="BB54" s="1153">
        <f>IF($BE$3="４週",SUM(W54:AX54),IF($BE$3="暦月",SUM(W54:BA54),""))</f>
        <v>0</v>
      </c>
      <c r="BC54" s="1154"/>
      <c r="BD54" s="1155">
        <f>IF($BE$3="４週",BB54/4,IF($BE$3="暦月",(BB54/($BE$8/7)),""))</f>
        <v>0</v>
      </c>
      <c r="BE54" s="1154"/>
      <c r="BF54" s="1150"/>
      <c r="BG54" s="1151"/>
      <c r="BH54" s="1151"/>
      <c r="BI54" s="1151"/>
      <c r="BJ54" s="1152"/>
    </row>
    <row r="55" spans="2:62" ht="20.25" customHeight="1">
      <c r="B55" s="1119">
        <f>B53+1</f>
        <v>20</v>
      </c>
      <c r="C55" s="1121"/>
      <c r="D55" s="1122"/>
      <c r="E55" s="564"/>
      <c r="F55" s="565"/>
      <c r="G55" s="564"/>
      <c r="H55" s="565"/>
      <c r="I55" s="1125"/>
      <c r="J55" s="1126"/>
      <c r="K55" s="1129"/>
      <c r="L55" s="1130"/>
      <c r="M55" s="1130"/>
      <c r="N55" s="1122"/>
      <c r="O55" s="1133"/>
      <c r="P55" s="1134"/>
      <c r="Q55" s="1134"/>
      <c r="R55" s="1134"/>
      <c r="S55" s="1135"/>
      <c r="T55" s="566" t="s">
        <v>964</v>
      </c>
      <c r="U55" s="567"/>
      <c r="V55" s="568"/>
      <c r="W55" s="569"/>
      <c r="X55" s="570"/>
      <c r="Y55" s="570"/>
      <c r="Z55" s="570"/>
      <c r="AA55" s="570"/>
      <c r="AB55" s="570"/>
      <c r="AC55" s="571"/>
      <c r="AD55" s="569"/>
      <c r="AE55" s="570"/>
      <c r="AF55" s="570"/>
      <c r="AG55" s="570"/>
      <c r="AH55" s="570"/>
      <c r="AI55" s="570"/>
      <c r="AJ55" s="571"/>
      <c r="AK55" s="569"/>
      <c r="AL55" s="570"/>
      <c r="AM55" s="570"/>
      <c r="AN55" s="570"/>
      <c r="AO55" s="570"/>
      <c r="AP55" s="570"/>
      <c r="AQ55" s="571"/>
      <c r="AR55" s="569"/>
      <c r="AS55" s="570"/>
      <c r="AT55" s="570"/>
      <c r="AU55" s="570"/>
      <c r="AV55" s="570"/>
      <c r="AW55" s="570"/>
      <c r="AX55" s="571"/>
      <c r="AY55" s="569"/>
      <c r="AZ55" s="570"/>
      <c r="BA55" s="572"/>
      <c r="BB55" s="1139"/>
      <c r="BC55" s="1140"/>
      <c r="BD55" s="1098"/>
      <c r="BE55" s="1099"/>
      <c r="BF55" s="1100"/>
      <c r="BG55" s="1101"/>
      <c r="BH55" s="1101"/>
      <c r="BI55" s="1101"/>
      <c r="BJ55" s="1102"/>
    </row>
    <row r="56" spans="2:62" ht="20.25" customHeight="1">
      <c r="B56" s="1142"/>
      <c r="C56" s="1156"/>
      <c r="D56" s="1157"/>
      <c r="E56" s="556"/>
      <c r="F56" s="557">
        <f>C55</f>
        <v>0</v>
      </c>
      <c r="G56" s="556"/>
      <c r="H56" s="557">
        <f>I55</f>
        <v>0</v>
      </c>
      <c r="I56" s="1158"/>
      <c r="J56" s="1159"/>
      <c r="K56" s="1160"/>
      <c r="L56" s="1161"/>
      <c r="M56" s="1161"/>
      <c r="N56" s="1157"/>
      <c r="O56" s="1133"/>
      <c r="P56" s="1134"/>
      <c r="Q56" s="1134"/>
      <c r="R56" s="1134"/>
      <c r="S56" s="1135"/>
      <c r="T56" s="573" t="s">
        <v>967</v>
      </c>
      <c r="U56" s="574"/>
      <c r="V56" s="575"/>
      <c r="W56" s="561" t="str">
        <f>IF(W55="","",VLOOKUP(W55,シフト記号表!$C$6:$L$47,10,FALSE))</f>
        <v/>
      </c>
      <c r="X56" s="562" t="str">
        <f>IF(X55="","",VLOOKUP(X55,シフト記号表!$C$6:$L$47,10,FALSE))</f>
        <v/>
      </c>
      <c r="Y56" s="562" t="str">
        <f>IF(Y55="","",VLOOKUP(Y55,シフト記号表!$C$6:$L$47,10,FALSE))</f>
        <v/>
      </c>
      <c r="Z56" s="562" t="str">
        <f>IF(Z55="","",VLOOKUP(Z55,シフト記号表!$C$6:$L$47,10,FALSE))</f>
        <v/>
      </c>
      <c r="AA56" s="562" t="str">
        <f>IF(AA55="","",VLOOKUP(AA55,シフト記号表!$C$6:$L$47,10,FALSE))</f>
        <v/>
      </c>
      <c r="AB56" s="562" t="str">
        <f>IF(AB55="","",VLOOKUP(AB55,シフト記号表!$C$6:$L$47,10,FALSE))</f>
        <v/>
      </c>
      <c r="AC56" s="563" t="str">
        <f>IF(AC55="","",VLOOKUP(AC55,シフト記号表!$C$6:$L$47,10,FALSE))</f>
        <v/>
      </c>
      <c r="AD56" s="561" t="str">
        <f>IF(AD55="","",VLOOKUP(AD55,シフト記号表!$C$6:$L$47,10,FALSE))</f>
        <v/>
      </c>
      <c r="AE56" s="562" t="str">
        <f>IF(AE55="","",VLOOKUP(AE55,シフト記号表!$C$6:$L$47,10,FALSE))</f>
        <v/>
      </c>
      <c r="AF56" s="562" t="str">
        <f>IF(AF55="","",VLOOKUP(AF55,シフト記号表!$C$6:$L$47,10,FALSE))</f>
        <v/>
      </c>
      <c r="AG56" s="562" t="str">
        <f>IF(AG55="","",VLOOKUP(AG55,シフト記号表!$C$6:$L$47,10,FALSE))</f>
        <v/>
      </c>
      <c r="AH56" s="562" t="str">
        <f>IF(AH55="","",VLOOKUP(AH55,シフト記号表!$C$6:$L$47,10,FALSE))</f>
        <v/>
      </c>
      <c r="AI56" s="562" t="str">
        <f>IF(AI55="","",VLOOKUP(AI55,シフト記号表!$C$6:$L$47,10,FALSE))</f>
        <v/>
      </c>
      <c r="AJ56" s="563" t="str">
        <f>IF(AJ55="","",VLOOKUP(AJ55,シフト記号表!$C$6:$L$47,10,FALSE))</f>
        <v/>
      </c>
      <c r="AK56" s="561" t="str">
        <f>IF(AK55="","",VLOOKUP(AK55,シフト記号表!$C$6:$L$47,10,FALSE))</f>
        <v/>
      </c>
      <c r="AL56" s="562" t="str">
        <f>IF(AL55="","",VLOOKUP(AL55,シフト記号表!$C$6:$L$47,10,FALSE))</f>
        <v/>
      </c>
      <c r="AM56" s="562" t="str">
        <f>IF(AM55="","",VLOOKUP(AM55,シフト記号表!$C$6:$L$47,10,FALSE))</f>
        <v/>
      </c>
      <c r="AN56" s="562" t="str">
        <f>IF(AN55="","",VLOOKUP(AN55,シフト記号表!$C$6:$L$47,10,FALSE))</f>
        <v/>
      </c>
      <c r="AO56" s="562" t="str">
        <f>IF(AO55="","",VLOOKUP(AO55,シフト記号表!$C$6:$L$47,10,FALSE))</f>
        <v/>
      </c>
      <c r="AP56" s="562" t="str">
        <f>IF(AP55="","",VLOOKUP(AP55,シフト記号表!$C$6:$L$47,10,FALSE))</f>
        <v/>
      </c>
      <c r="AQ56" s="563" t="str">
        <f>IF(AQ55="","",VLOOKUP(AQ55,シフト記号表!$C$6:$L$47,10,FALSE))</f>
        <v/>
      </c>
      <c r="AR56" s="561" t="str">
        <f>IF(AR55="","",VLOOKUP(AR55,シフト記号表!$C$6:$L$47,10,FALSE))</f>
        <v/>
      </c>
      <c r="AS56" s="562" t="str">
        <f>IF(AS55="","",VLOOKUP(AS55,シフト記号表!$C$6:$L$47,10,FALSE))</f>
        <v/>
      </c>
      <c r="AT56" s="562" t="str">
        <f>IF(AT55="","",VLOOKUP(AT55,シフト記号表!$C$6:$L$47,10,FALSE))</f>
        <v/>
      </c>
      <c r="AU56" s="562" t="str">
        <f>IF(AU55="","",VLOOKUP(AU55,シフト記号表!$C$6:$L$47,10,FALSE))</f>
        <v/>
      </c>
      <c r="AV56" s="562" t="str">
        <f>IF(AV55="","",VLOOKUP(AV55,シフト記号表!$C$6:$L$47,10,FALSE))</f>
        <v/>
      </c>
      <c r="AW56" s="562" t="str">
        <f>IF(AW55="","",VLOOKUP(AW55,シフト記号表!$C$6:$L$47,10,FALSE))</f>
        <v/>
      </c>
      <c r="AX56" s="563" t="str">
        <f>IF(AX55="","",VLOOKUP(AX55,シフト記号表!$C$6:$L$47,10,FALSE))</f>
        <v/>
      </c>
      <c r="AY56" s="561" t="str">
        <f>IF(AY55="","",VLOOKUP(AY55,シフト記号表!$C$6:$L$47,10,FALSE))</f>
        <v/>
      </c>
      <c r="AZ56" s="562" t="str">
        <f>IF(AZ55="","",VLOOKUP(AZ55,シフト記号表!$C$6:$L$47,10,FALSE))</f>
        <v/>
      </c>
      <c r="BA56" s="562" t="str">
        <f>IF(BA55="","",VLOOKUP(BA55,シフト記号表!$C$6:$L$47,10,FALSE))</f>
        <v/>
      </c>
      <c r="BB56" s="1153">
        <f>IF($BE$3="４週",SUM(W56:AX56),IF($BE$3="暦月",SUM(W56:BA56),""))</f>
        <v>0</v>
      </c>
      <c r="BC56" s="1154"/>
      <c r="BD56" s="1155">
        <f>IF($BE$3="４週",BB56/4,IF($BE$3="暦月",(BB56/($BE$8/7)),""))</f>
        <v>0</v>
      </c>
      <c r="BE56" s="1154"/>
      <c r="BF56" s="1150"/>
      <c r="BG56" s="1151"/>
      <c r="BH56" s="1151"/>
      <c r="BI56" s="1151"/>
      <c r="BJ56" s="1152"/>
    </row>
    <row r="57" spans="2:62" ht="20.25" customHeight="1">
      <c r="B57" s="1119">
        <f>B55+1</f>
        <v>21</v>
      </c>
      <c r="C57" s="1121"/>
      <c r="D57" s="1122"/>
      <c r="E57" s="556"/>
      <c r="F57" s="557"/>
      <c r="G57" s="556"/>
      <c r="H57" s="557"/>
      <c r="I57" s="1125"/>
      <c r="J57" s="1126"/>
      <c r="K57" s="1129"/>
      <c r="L57" s="1130"/>
      <c r="M57" s="1130"/>
      <c r="N57" s="1122"/>
      <c r="O57" s="1133"/>
      <c r="P57" s="1134"/>
      <c r="Q57" s="1134"/>
      <c r="R57" s="1134"/>
      <c r="S57" s="1135"/>
      <c r="T57" s="576" t="s">
        <v>964</v>
      </c>
      <c r="U57" s="577"/>
      <c r="V57" s="578"/>
      <c r="W57" s="569"/>
      <c r="X57" s="570"/>
      <c r="Y57" s="570"/>
      <c r="Z57" s="570"/>
      <c r="AA57" s="570"/>
      <c r="AB57" s="570"/>
      <c r="AC57" s="571"/>
      <c r="AD57" s="569"/>
      <c r="AE57" s="570"/>
      <c r="AF57" s="570"/>
      <c r="AG57" s="570"/>
      <c r="AH57" s="570"/>
      <c r="AI57" s="570"/>
      <c r="AJ57" s="571"/>
      <c r="AK57" s="569"/>
      <c r="AL57" s="570"/>
      <c r="AM57" s="570"/>
      <c r="AN57" s="570"/>
      <c r="AO57" s="570"/>
      <c r="AP57" s="570"/>
      <c r="AQ57" s="571"/>
      <c r="AR57" s="569"/>
      <c r="AS57" s="570"/>
      <c r="AT57" s="570"/>
      <c r="AU57" s="570"/>
      <c r="AV57" s="570"/>
      <c r="AW57" s="570"/>
      <c r="AX57" s="571"/>
      <c r="AY57" s="569"/>
      <c r="AZ57" s="570"/>
      <c r="BA57" s="572"/>
      <c r="BB57" s="1139"/>
      <c r="BC57" s="1140"/>
      <c r="BD57" s="1098"/>
      <c r="BE57" s="1099"/>
      <c r="BF57" s="1100"/>
      <c r="BG57" s="1101"/>
      <c r="BH57" s="1101"/>
      <c r="BI57" s="1101"/>
      <c r="BJ57" s="1102"/>
    </row>
    <row r="58" spans="2:62" ht="20.25" customHeight="1">
      <c r="B58" s="1142"/>
      <c r="C58" s="1156"/>
      <c r="D58" s="1157"/>
      <c r="E58" s="556"/>
      <c r="F58" s="557">
        <f>C57</f>
        <v>0</v>
      </c>
      <c r="G58" s="556"/>
      <c r="H58" s="557">
        <f>I57</f>
        <v>0</v>
      </c>
      <c r="I58" s="1158"/>
      <c r="J58" s="1159"/>
      <c r="K58" s="1160"/>
      <c r="L58" s="1161"/>
      <c r="M58" s="1161"/>
      <c r="N58" s="1157"/>
      <c r="O58" s="1133"/>
      <c r="P58" s="1134"/>
      <c r="Q58" s="1134"/>
      <c r="R58" s="1134"/>
      <c r="S58" s="1135"/>
      <c r="T58" s="573" t="s">
        <v>967</v>
      </c>
      <c r="U58" s="574"/>
      <c r="V58" s="575"/>
      <c r="W58" s="561" t="str">
        <f>IF(W57="","",VLOOKUP(W57,シフト記号表!$C$6:$L$47,10,FALSE))</f>
        <v/>
      </c>
      <c r="X58" s="562" t="str">
        <f>IF(X57="","",VLOOKUP(X57,シフト記号表!$C$6:$L$47,10,FALSE))</f>
        <v/>
      </c>
      <c r="Y58" s="562" t="str">
        <f>IF(Y57="","",VLOOKUP(Y57,シフト記号表!$C$6:$L$47,10,FALSE))</f>
        <v/>
      </c>
      <c r="Z58" s="562" t="str">
        <f>IF(Z57="","",VLOOKUP(Z57,シフト記号表!$C$6:$L$47,10,FALSE))</f>
        <v/>
      </c>
      <c r="AA58" s="562" t="str">
        <f>IF(AA57="","",VLOOKUP(AA57,シフト記号表!$C$6:$L$47,10,FALSE))</f>
        <v/>
      </c>
      <c r="AB58" s="562" t="str">
        <f>IF(AB57="","",VLOOKUP(AB57,シフト記号表!$C$6:$L$47,10,FALSE))</f>
        <v/>
      </c>
      <c r="AC58" s="563" t="str">
        <f>IF(AC57="","",VLOOKUP(AC57,シフト記号表!$C$6:$L$47,10,FALSE))</f>
        <v/>
      </c>
      <c r="AD58" s="561" t="str">
        <f>IF(AD57="","",VLOOKUP(AD57,シフト記号表!$C$6:$L$47,10,FALSE))</f>
        <v/>
      </c>
      <c r="AE58" s="562" t="str">
        <f>IF(AE57="","",VLOOKUP(AE57,シフト記号表!$C$6:$L$47,10,FALSE))</f>
        <v/>
      </c>
      <c r="AF58" s="562" t="str">
        <f>IF(AF57="","",VLOOKUP(AF57,シフト記号表!$C$6:$L$47,10,FALSE))</f>
        <v/>
      </c>
      <c r="AG58" s="562" t="str">
        <f>IF(AG57="","",VLOOKUP(AG57,シフト記号表!$C$6:$L$47,10,FALSE))</f>
        <v/>
      </c>
      <c r="AH58" s="562" t="str">
        <f>IF(AH57="","",VLOOKUP(AH57,シフト記号表!$C$6:$L$47,10,FALSE))</f>
        <v/>
      </c>
      <c r="AI58" s="562" t="str">
        <f>IF(AI57="","",VLOOKUP(AI57,シフト記号表!$C$6:$L$47,10,FALSE))</f>
        <v/>
      </c>
      <c r="AJ58" s="563" t="str">
        <f>IF(AJ57="","",VLOOKUP(AJ57,シフト記号表!$C$6:$L$47,10,FALSE))</f>
        <v/>
      </c>
      <c r="AK58" s="561" t="str">
        <f>IF(AK57="","",VLOOKUP(AK57,シフト記号表!$C$6:$L$47,10,FALSE))</f>
        <v/>
      </c>
      <c r="AL58" s="562" t="str">
        <f>IF(AL57="","",VLOOKUP(AL57,シフト記号表!$C$6:$L$47,10,FALSE))</f>
        <v/>
      </c>
      <c r="AM58" s="562" t="str">
        <f>IF(AM57="","",VLOOKUP(AM57,シフト記号表!$C$6:$L$47,10,FALSE))</f>
        <v/>
      </c>
      <c r="AN58" s="562" t="str">
        <f>IF(AN57="","",VLOOKUP(AN57,シフト記号表!$C$6:$L$47,10,FALSE))</f>
        <v/>
      </c>
      <c r="AO58" s="562" t="str">
        <f>IF(AO57="","",VLOOKUP(AO57,シフト記号表!$C$6:$L$47,10,FALSE))</f>
        <v/>
      </c>
      <c r="AP58" s="562" t="str">
        <f>IF(AP57="","",VLOOKUP(AP57,シフト記号表!$C$6:$L$47,10,FALSE))</f>
        <v/>
      </c>
      <c r="AQ58" s="563" t="str">
        <f>IF(AQ57="","",VLOOKUP(AQ57,シフト記号表!$C$6:$L$47,10,FALSE))</f>
        <v/>
      </c>
      <c r="AR58" s="561" t="str">
        <f>IF(AR57="","",VLOOKUP(AR57,シフト記号表!$C$6:$L$47,10,FALSE))</f>
        <v/>
      </c>
      <c r="AS58" s="562" t="str">
        <f>IF(AS57="","",VLOOKUP(AS57,シフト記号表!$C$6:$L$47,10,FALSE))</f>
        <v/>
      </c>
      <c r="AT58" s="562" t="str">
        <f>IF(AT57="","",VLOOKUP(AT57,シフト記号表!$C$6:$L$47,10,FALSE))</f>
        <v/>
      </c>
      <c r="AU58" s="562" t="str">
        <f>IF(AU57="","",VLOOKUP(AU57,シフト記号表!$C$6:$L$47,10,FALSE))</f>
        <v/>
      </c>
      <c r="AV58" s="562" t="str">
        <f>IF(AV57="","",VLOOKUP(AV57,シフト記号表!$C$6:$L$47,10,FALSE))</f>
        <v/>
      </c>
      <c r="AW58" s="562" t="str">
        <f>IF(AW57="","",VLOOKUP(AW57,シフト記号表!$C$6:$L$47,10,FALSE))</f>
        <v/>
      </c>
      <c r="AX58" s="563" t="str">
        <f>IF(AX57="","",VLOOKUP(AX57,シフト記号表!$C$6:$L$47,10,FALSE))</f>
        <v/>
      </c>
      <c r="AY58" s="561" t="str">
        <f>IF(AY57="","",VLOOKUP(AY57,シフト記号表!$C$6:$L$47,10,FALSE))</f>
        <v/>
      </c>
      <c r="AZ58" s="562" t="str">
        <f>IF(AZ57="","",VLOOKUP(AZ57,シフト記号表!$C$6:$L$47,10,FALSE))</f>
        <v/>
      </c>
      <c r="BA58" s="562" t="str">
        <f>IF(BA57="","",VLOOKUP(BA57,シフト記号表!$C$6:$L$47,10,FALSE))</f>
        <v/>
      </c>
      <c r="BB58" s="1153">
        <f>IF($BE$3="４週",SUM(W58:AX58),IF($BE$3="暦月",SUM(W58:BA58),""))</f>
        <v>0</v>
      </c>
      <c r="BC58" s="1154"/>
      <c r="BD58" s="1155">
        <f>IF($BE$3="４週",BB58/4,IF($BE$3="暦月",(BB58/($BE$8/7)),""))</f>
        <v>0</v>
      </c>
      <c r="BE58" s="1154"/>
      <c r="BF58" s="1150"/>
      <c r="BG58" s="1151"/>
      <c r="BH58" s="1151"/>
      <c r="BI58" s="1151"/>
      <c r="BJ58" s="1152"/>
    </row>
    <row r="59" spans="2:62" ht="20.25" customHeight="1">
      <c r="B59" s="1119">
        <f>B57+1</f>
        <v>22</v>
      </c>
      <c r="C59" s="1121"/>
      <c r="D59" s="1122"/>
      <c r="E59" s="556"/>
      <c r="F59" s="557"/>
      <c r="G59" s="556"/>
      <c r="H59" s="557"/>
      <c r="I59" s="1125"/>
      <c r="J59" s="1126"/>
      <c r="K59" s="1129"/>
      <c r="L59" s="1130"/>
      <c r="M59" s="1130"/>
      <c r="N59" s="1122"/>
      <c r="O59" s="1133"/>
      <c r="P59" s="1134"/>
      <c r="Q59" s="1134"/>
      <c r="R59" s="1134"/>
      <c r="S59" s="1135"/>
      <c r="T59" s="576" t="s">
        <v>964</v>
      </c>
      <c r="U59" s="577"/>
      <c r="V59" s="578"/>
      <c r="W59" s="569"/>
      <c r="X59" s="570"/>
      <c r="Y59" s="570"/>
      <c r="Z59" s="570"/>
      <c r="AA59" s="570"/>
      <c r="AB59" s="570"/>
      <c r="AC59" s="571"/>
      <c r="AD59" s="569"/>
      <c r="AE59" s="570"/>
      <c r="AF59" s="570"/>
      <c r="AG59" s="570"/>
      <c r="AH59" s="570"/>
      <c r="AI59" s="570"/>
      <c r="AJ59" s="571"/>
      <c r="AK59" s="569"/>
      <c r="AL59" s="570"/>
      <c r="AM59" s="570"/>
      <c r="AN59" s="570"/>
      <c r="AO59" s="570"/>
      <c r="AP59" s="570"/>
      <c r="AQ59" s="571"/>
      <c r="AR59" s="569"/>
      <c r="AS59" s="570"/>
      <c r="AT59" s="570"/>
      <c r="AU59" s="570"/>
      <c r="AV59" s="570"/>
      <c r="AW59" s="570"/>
      <c r="AX59" s="571"/>
      <c r="AY59" s="569"/>
      <c r="AZ59" s="570"/>
      <c r="BA59" s="572"/>
      <c r="BB59" s="1139"/>
      <c r="BC59" s="1140"/>
      <c r="BD59" s="1098"/>
      <c r="BE59" s="1099"/>
      <c r="BF59" s="1100"/>
      <c r="BG59" s="1101"/>
      <c r="BH59" s="1101"/>
      <c r="BI59" s="1101"/>
      <c r="BJ59" s="1102"/>
    </row>
    <row r="60" spans="2:62" ht="20.25" customHeight="1">
      <c r="B60" s="1142"/>
      <c r="C60" s="1156"/>
      <c r="D60" s="1157"/>
      <c r="E60" s="556"/>
      <c r="F60" s="557">
        <f>C59</f>
        <v>0</v>
      </c>
      <c r="G60" s="556"/>
      <c r="H60" s="557">
        <f>I59</f>
        <v>0</v>
      </c>
      <c r="I60" s="1158"/>
      <c r="J60" s="1159"/>
      <c r="K60" s="1160"/>
      <c r="L60" s="1161"/>
      <c r="M60" s="1161"/>
      <c r="N60" s="1157"/>
      <c r="O60" s="1133"/>
      <c r="P60" s="1134"/>
      <c r="Q60" s="1134"/>
      <c r="R60" s="1134"/>
      <c r="S60" s="1135"/>
      <c r="T60" s="573" t="s">
        <v>967</v>
      </c>
      <c r="U60" s="574"/>
      <c r="V60" s="575"/>
      <c r="W60" s="561" t="str">
        <f>IF(W59="","",VLOOKUP(W59,シフト記号表!$C$6:$L$47,10,FALSE))</f>
        <v/>
      </c>
      <c r="X60" s="562" t="str">
        <f>IF(X59="","",VLOOKUP(X59,シフト記号表!$C$6:$L$47,10,FALSE))</f>
        <v/>
      </c>
      <c r="Y60" s="562" t="str">
        <f>IF(Y59="","",VLOOKUP(Y59,シフト記号表!$C$6:$L$47,10,FALSE))</f>
        <v/>
      </c>
      <c r="Z60" s="562" t="str">
        <f>IF(Z59="","",VLOOKUP(Z59,シフト記号表!$C$6:$L$47,10,FALSE))</f>
        <v/>
      </c>
      <c r="AA60" s="562" t="str">
        <f>IF(AA59="","",VLOOKUP(AA59,シフト記号表!$C$6:$L$47,10,FALSE))</f>
        <v/>
      </c>
      <c r="AB60" s="562" t="str">
        <f>IF(AB59="","",VLOOKUP(AB59,シフト記号表!$C$6:$L$47,10,FALSE))</f>
        <v/>
      </c>
      <c r="AC60" s="563" t="str">
        <f>IF(AC59="","",VLOOKUP(AC59,シフト記号表!$C$6:$L$47,10,FALSE))</f>
        <v/>
      </c>
      <c r="AD60" s="561" t="str">
        <f>IF(AD59="","",VLOOKUP(AD59,シフト記号表!$C$6:$L$47,10,FALSE))</f>
        <v/>
      </c>
      <c r="AE60" s="562" t="str">
        <f>IF(AE59="","",VLOOKUP(AE59,シフト記号表!$C$6:$L$47,10,FALSE))</f>
        <v/>
      </c>
      <c r="AF60" s="562" t="str">
        <f>IF(AF59="","",VLOOKUP(AF59,シフト記号表!$C$6:$L$47,10,FALSE))</f>
        <v/>
      </c>
      <c r="AG60" s="562" t="str">
        <f>IF(AG59="","",VLOOKUP(AG59,シフト記号表!$C$6:$L$47,10,FALSE))</f>
        <v/>
      </c>
      <c r="AH60" s="562" t="str">
        <f>IF(AH59="","",VLOOKUP(AH59,シフト記号表!$C$6:$L$47,10,FALSE))</f>
        <v/>
      </c>
      <c r="AI60" s="562" t="str">
        <f>IF(AI59="","",VLOOKUP(AI59,シフト記号表!$C$6:$L$47,10,FALSE))</f>
        <v/>
      </c>
      <c r="AJ60" s="563" t="str">
        <f>IF(AJ59="","",VLOOKUP(AJ59,シフト記号表!$C$6:$L$47,10,FALSE))</f>
        <v/>
      </c>
      <c r="AK60" s="561" t="str">
        <f>IF(AK59="","",VLOOKUP(AK59,シフト記号表!$C$6:$L$47,10,FALSE))</f>
        <v/>
      </c>
      <c r="AL60" s="562" t="str">
        <f>IF(AL59="","",VLOOKUP(AL59,シフト記号表!$C$6:$L$47,10,FALSE))</f>
        <v/>
      </c>
      <c r="AM60" s="562" t="str">
        <f>IF(AM59="","",VLOOKUP(AM59,シフト記号表!$C$6:$L$47,10,FALSE))</f>
        <v/>
      </c>
      <c r="AN60" s="562" t="str">
        <f>IF(AN59="","",VLOOKUP(AN59,シフト記号表!$C$6:$L$47,10,FALSE))</f>
        <v/>
      </c>
      <c r="AO60" s="562" t="str">
        <f>IF(AO59="","",VLOOKUP(AO59,シフト記号表!$C$6:$L$47,10,FALSE))</f>
        <v/>
      </c>
      <c r="AP60" s="562" t="str">
        <f>IF(AP59="","",VLOOKUP(AP59,シフト記号表!$C$6:$L$47,10,FALSE))</f>
        <v/>
      </c>
      <c r="AQ60" s="563" t="str">
        <f>IF(AQ59="","",VLOOKUP(AQ59,シフト記号表!$C$6:$L$47,10,FALSE))</f>
        <v/>
      </c>
      <c r="AR60" s="561" t="str">
        <f>IF(AR59="","",VLOOKUP(AR59,シフト記号表!$C$6:$L$47,10,FALSE))</f>
        <v/>
      </c>
      <c r="AS60" s="562" t="str">
        <f>IF(AS59="","",VLOOKUP(AS59,シフト記号表!$C$6:$L$47,10,FALSE))</f>
        <v/>
      </c>
      <c r="AT60" s="562" t="str">
        <f>IF(AT59="","",VLOOKUP(AT59,シフト記号表!$C$6:$L$47,10,FALSE))</f>
        <v/>
      </c>
      <c r="AU60" s="562" t="str">
        <f>IF(AU59="","",VLOOKUP(AU59,シフト記号表!$C$6:$L$47,10,FALSE))</f>
        <v/>
      </c>
      <c r="AV60" s="562" t="str">
        <f>IF(AV59="","",VLOOKUP(AV59,シフト記号表!$C$6:$L$47,10,FALSE))</f>
        <v/>
      </c>
      <c r="AW60" s="562" t="str">
        <f>IF(AW59="","",VLOOKUP(AW59,シフト記号表!$C$6:$L$47,10,FALSE))</f>
        <v/>
      </c>
      <c r="AX60" s="563" t="str">
        <f>IF(AX59="","",VLOOKUP(AX59,シフト記号表!$C$6:$L$47,10,FALSE))</f>
        <v/>
      </c>
      <c r="AY60" s="561" t="str">
        <f>IF(AY59="","",VLOOKUP(AY59,シフト記号表!$C$6:$L$47,10,FALSE))</f>
        <v/>
      </c>
      <c r="AZ60" s="562" t="str">
        <f>IF(AZ59="","",VLOOKUP(AZ59,シフト記号表!$C$6:$L$47,10,FALSE))</f>
        <v/>
      </c>
      <c r="BA60" s="562" t="str">
        <f>IF(BA59="","",VLOOKUP(BA59,シフト記号表!$C$6:$L$47,10,FALSE))</f>
        <v/>
      </c>
      <c r="BB60" s="1153">
        <f>IF($BE$3="４週",SUM(W60:AX60),IF($BE$3="暦月",SUM(W60:BA60),""))</f>
        <v>0</v>
      </c>
      <c r="BC60" s="1154"/>
      <c r="BD60" s="1155">
        <f>IF($BE$3="４週",BB60/4,IF($BE$3="暦月",(BB60/($BE$8/7)),""))</f>
        <v>0</v>
      </c>
      <c r="BE60" s="1154"/>
      <c r="BF60" s="1150"/>
      <c r="BG60" s="1151"/>
      <c r="BH60" s="1151"/>
      <c r="BI60" s="1151"/>
      <c r="BJ60" s="1152"/>
    </row>
    <row r="61" spans="2:62" ht="20.25" customHeight="1">
      <c r="B61" s="1119">
        <f>B59+1</f>
        <v>23</v>
      </c>
      <c r="C61" s="1121"/>
      <c r="D61" s="1122"/>
      <c r="E61" s="556"/>
      <c r="F61" s="557"/>
      <c r="G61" s="556"/>
      <c r="H61" s="557"/>
      <c r="I61" s="1125"/>
      <c r="J61" s="1126"/>
      <c r="K61" s="1129"/>
      <c r="L61" s="1130"/>
      <c r="M61" s="1130"/>
      <c r="N61" s="1122"/>
      <c r="O61" s="1133"/>
      <c r="P61" s="1134"/>
      <c r="Q61" s="1134"/>
      <c r="R61" s="1134"/>
      <c r="S61" s="1135"/>
      <c r="T61" s="576" t="s">
        <v>964</v>
      </c>
      <c r="U61" s="577"/>
      <c r="V61" s="578"/>
      <c r="W61" s="569"/>
      <c r="X61" s="570"/>
      <c r="Y61" s="570"/>
      <c r="Z61" s="570"/>
      <c r="AA61" s="570"/>
      <c r="AB61" s="570"/>
      <c r="AC61" s="571"/>
      <c r="AD61" s="569"/>
      <c r="AE61" s="570"/>
      <c r="AF61" s="570"/>
      <c r="AG61" s="570"/>
      <c r="AH61" s="570"/>
      <c r="AI61" s="570"/>
      <c r="AJ61" s="571"/>
      <c r="AK61" s="569"/>
      <c r="AL61" s="570"/>
      <c r="AM61" s="570"/>
      <c r="AN61" s="570"/>
      <c r="AO61" s="570"/>
      <c r="AP61" s="570"/>
      <c r="AQ61" s="571"/>
      <c r="AR61" s="569"/>
      <c r="AS61" s="570"/>
      <c r="AT61" s="570"/>
      <c r="AU61" s="570"/>
      <c r="AV61" s="570"/>
      <c r="AW61" s="570"/>
      <c r="AX61" s="571"/>
      <c r="AY61" s="569"/>
      <c r="AZ61" s="570"/>
      <c r="BA61" s="572"/>
      <c r="BB61" s="1139"/>
      <c r="BC61" s="1140"/>
      <c r="BD61" s="1098"/>
      <c r="BE61" s="1099"/>
      <c r="BF61" s="1100"/>
      <c r="BG61" s="1101"/>
      <c r="BH61" s="1101"/>
      <c r="BI61" s="1101"/>
      <c r="BJ61" s="1102"/>
    </row>
    <row r="62" spans="2:62" ht="20.25" customHeight="1">
      <c r="B62" s="1142"/>
      <c r="C62" s="1156"/>
      <c r="D62" s="1157"/>
      <c r="E62" s="556"/>
      <c r="F62" s="557">
        <f>C61</f>
        <v>0</v>
      </c>
      <c r="G62" s="556"/>
      <c r="H62" s="557">
        <f>I61</f>
        <v>0</v>
      </c>
      <c r="I62" s="1158"/>
      <c r="J62" s="1159"/>
      <c r="K62" s="1160"/>
      <c r="L62" s="1161"/>
      <c r="M62" s="1161"/>
      <c r="N62" s="1157"/>
      <c r="O62" s="1133"/>
      <c r="P62" s="1134"/>
      <c r="Q62" s="1134"/>
      <c r="R62" s="1134"/>
      <c r="S62" s="1135"/>
      <c r="T62" s="573" t="s">
        <v>967</v>
      </c>
      <c r="U62" s="574"/>
      <c r="V62" s="575"/>
      <c r="W62" s="561" t="str">
        <f>IF(W61="","",VLOOKUP(W61,シフト記号表!$C$6:$L$47,10,FALSE))</f>
        <v/>
      </c>
      <c r="X62" s="562" t="str">
        <f>IF(X61="","",VLOOKUP(X61,シフト記号表!$C$6:$L$47,10,FALSE))</f>
        <v/>
      </c>
      <c r="Y62" s="562" t="str">
        <f>IF(Y61="","",VLOOKUP(Y61,シフト記号表!$C$6:$L$47,10,FALSE))</f>
        <v/>
      </c>
      <c r="Z62" s="562" t="str">
        <f>IF(Z61="","",VLOOKUP(Z61,シフト記号表!$C$6:$L$47,10,FALSE))</f>
        <v/>
      </c>
      <c r="AA62" s="562" t="str">
        <f>IF(AA61="","",VLOOKUP(AA61,シフト記号表!$C$6:$L$47,10,FALSE))</f>
        <v/>
      </c>
      <c r="AB62" s="562" t="str">
        <f>IF(AB61="","",VLOOKUP(AB61,シフト記号表!$C$6:$L$47,10,FALSE))</f>
        <v/>
      </c>
      <c r="AC62" s="563" t="str">
        <f>IF(AC61="","",VLOOKUP(AC61,シフト記号表!$C$6:$L$47,10,FALSE))</f>
        <v/>
      </c>
      <c r="AD62" s="561" t="str">
        <f>IF(AD61="","",VLOOKUP(AD61,シフト記号表!$C$6:$L$47,10,FALSE))</f>
        <v/>
      </c>
      <c r="AE62" s="562" t="str">
        <f>IF(AE61="","",VLOOKUP(AE61,シフト記号表!$C$6:$L$47,10,FALSE))</f>
        <v/>
      </c>
      <c r="AF62" s="562" t="str">
        <f>IF(AF61="","",VLOOKUP(AF61,シフト記号表!$C$6:$L$47,10,FALSE))</f>
        <v/>
      </c>
      <c r="AG62" s="562" t="str">
        <f>IF(AG61="","",VLOOKUP(AG61,シフト記号表!$C$6:$L$47,10,FALSE))</f>
        <v/>
      </c>
      <c r="AH62" s="562" t="str">
        <f>IF(AH61="","",VLOOKUP(AH61,シフト記号表!$C$6:$L$47,10,FALSE))</f>
        <v/>
      </c>
      <c r="AI62" s="562" t="str">
        <f>IF(AI61="","",VLOOKUP(AI61,シフト記号表!$C$6:$L$47,10,FALSE))</f>
        <v/>
      </c>
      <c r="AJ62" s="563" t="str">
        <f>IF(AJ61="","",VLOOKUP(AJ61,シフト記号表!$C$6:$L$47,10,FALSE))</f>
        <v/>
      </c>
      <c r="AK62" s="561" t="str">
        <f>IF(AK61="","",VLOOKUP(AK61,シフト記号表!$C$6:$L$47,10,FALSE))</f>
        <v/>
      </c>
      <c r="AL62" s="562" t="str">
        <f>IF(AL61="","",VLOOKUP(AL61,シフト記号表!$C$6:$L$47,10,FALSE))</f>
        <v/>
      </c>
      <c r="AM62" s="562" t="str">
        <f>IF(AM61="","",VLOOKUP(AM61,シフト記号表!$C$6:$L$47,10,FALSE))</f>
        <v/>
      </c>
      <c r="AN62" s="562" t="str">
        <f>IF(AN61="","",VLOOKUP(AN61,シフト記号表!$C$6:$L$47,10,FALSE))</f>
        <v/>
      </c>
      <c r="AO62" s="562" t="str">
        <f>IF(AO61="","",VLOOKUP(AO61,シフト記号表!$C$6:$L$47,10,FALSE))</f>
        <v/>
      </c>
      <c r="AP62" s="562" t="str">
        <f>IF(AP61="","",VLOOKUP(AP61,シフト記号表!$C$6:$L$47,10,FALSE))</f>
        <v/>
      </c>
      <c r="AQ62" s="563" t="str">
        <f>IF(AQ61="","",VLOOKUP(AQ61,シフト記号表!$C$6:$L$47,10,FALSE))</f>
        <v/>
      </c>
      <c r="AR62" s="561" t="str">
        <f>IF(AR61="","",VLOOKUP(AR61,シフト記号表!$C$6:$L$47,10,FALSE))</f>
        <v/>
      </c>
      <c r="AS62" s="562" t="str">
        <f>IF(AS61="","",VLOOKUP(AS61,シフト記号表!$C$6:$L$47,10,FALSE))</f>
        <v/>
      </c>
      <c r="AT62" s="562" t="str">
        <f>IF(AT61="","",VLOOKUP(AT61,シフト記号表!$C$6:$L$47,10,FALSE))</f>
        <v/>
      </c>
      <c r="AU62" s="562" t="str">
        <f>IF(AU61="","",VLOOKUP(AU61,シフト記号表!$C$6:$L$47,10,FALSE))</f>
        <v/>
      </c>
      <c r="AV62" s="562" t="str">
        <f>IF(AV61="","",VLOOKUP(AV61,シフト記号表!$C$6:$L$47,10,FALSE))</f>
        <v/>
      </c>
      <c r="AW62" s="562" t="str">
        <f>IF(AW61="","",VLOOKUP(AW61,シフト記号表!$C$6:$L$47,10,FALSE))</f>
        <v/>
      </c>
      <c r="AX62" s="563" t="str">
        <f>IF(AX61="","",VLOOKUP(AX61,シフト記号表!$C$6:$L$47,10,FALSE))</f>
        <v/>
      </c>
      <c r="AY62" s="561" t="str">
        <f>IF(AY61="","",VLOOKUP(AY61,シフト記号表!$C$6:$L$47,10,FALSE))</f>
        <v/>
      </c>
      <c r="AZ62" s="562" t="str">
        <f>IF(AZ61="","",VLOOKUP(AZ61,シフト記号表!$C$6:$L$47,10,FALSE))</f>
        <v/>
      </c>
      <c r="BA62" s="562" t="str">
        <f>IF(BA61="","",VLOOKUP(BA61,シフト記号表!$C$6:$L$47,10,FALSE))</f>
        <v/>
      </c>
      <c r="BB62" s="1153">
        <f>IF($BE$3="４週",SUM(W62:AX62),IF($BE$3="暦月",SUM(W62:BA62),""))</f>
        <v>0</v>
      </c>
      <c r="BC62" s="1154"/>
      <c r="BD62" s="1155">
        <f>IF($BE$3="４週",BB62/4,IF($BE$3="暦月",(BB62/($BE$8/7)),""))</f>
        <v>0</v>
      </c>
      <c r="BE62" s="1154"/>
      <c r="BF62" s="1150"/>
      <c r="BG62" s="1151"/>
      <c r="BH62" s="1151"/>
      <c r="BI62" s="1151"/>
      <c r="BJ62" s="1152"/>
    </row>
    <row r="63" spans="2:62" ht="20.25" customHeight="1">
      <c r="B63" s="1119">
        <f>B61+1</f>
        <v>24</v>
      </c>
      <c r="C63" s="1121"/>
      <c r="D63" s="1122"/>
      <c r="E63" s="556"/>
      <c r="F63" s="557"/>
      <c r="G63" s="556"/>
      <c r="H63" s="557"/>
      <c r="I63" s="1125"/>
      <c r="J63" s="1126"/>
      <c r="K63" s="1129"/>
      <c r="L63" s="1130"/>
      <c r="M63" s="1130"/>
      <c r="N63" s="1122"/>
      <c r="O63" s="1133"/>
      <c r="P63" s="1134"/>
      <c r="Q63" s="1134"/>
      <c r="R63" s="1134"/>
      <c r="S63" s="1135"/>
      <c r="T63" s="576" t="s">
        <v>964</v>
      </c>
      <c r="U63" s="577"/>
      <c r="V63" s="578"/>
      <c r="W63" s="569"/>
      <c r="X63" s="570"/>
      <c r="Y63" s="570"/>
      <c r="Z63" s="570"/>
      <c r="AA63" s="570"/>
      <c r="AB63" s="570"/>
      <c r="AC63" s="571"/>
      <c r="AD63" s="569"/>
      <c r="AE63" s="570"/>
      <c r="AF63" s="570"/>
      <c r="AG63" s="570"/>
      <c r="AH63" s="570"/>
      <c r="AI63" s="570"/>
      <c r="AJ63" s="571"/>
      <c r="AK63" s="569"/>
      <c r="AL63" s="570"/>
      <c r="AM63" s="570"/>
      <c r="AN63" s="570"/>
      <c r="AO63" s="570"/>
      <c r="AP63" s="570"/>
      <c r="AQ63" s="571"/>
      <c r="AR63" s="569"/>
      <c r="AS63" s="570"/>
      <c r="AT63" s="570"/>
      <c r="AU63" s="570"/>
      <c r="AV63" s="570"/>
      <c r="AW63" s="570"/>
      <c r="AX63" s="571"/>
      <c r="AY63" s="569"/>
      <c r="AZ63" s="570"/>
      <c r="BA63" s="572"/>
      <c r="BB63" s="1139"/>
      <c r="BC63" s="1140"/>
      <c r="BD63" s="1098"/>
      <c r="BE63" s="1099"/>
      <c r="BF63" s="1100"/>
      <c r="BG63" s="1101"/>
      <c r="BH63" s="1101"/>
      <c r="BI63" s="1101"/>
      <c r="BJ63" s="1102"/>
    </row>
    <row r="64" spans="2:62" ht="20.25" customHeight="1">
      <c r="B64" s="1142"/>
      <c r="C64" s="1156"/>
      <c r="D64" s="1157"/>
      <c r="E64" s="556"/>
      <c r="F64" s="557">
        <f>C63</f>
        <v>0</v>
      </c>
      <c r="G64" s="556"/>
      <c r="H64" s="557">
        <f>I63</f>
        <v>0</v>
      </c>
      <c r="I64" s="1158"/>
      <c r="J64" s="1159"/>
      <c r="K64" s="1160"/>
      <c r="L64" s="1161"/>
      <c r="M64" s="1161"/>
      <c r="N64" s="1157"/>
      <c r="O64" s="1133"/>
      <c r="P64" s="1134"/>
      <c r="Q64" s="1134"/>
      <c r="R64" s="1134"/>
      <c r="S64" s="1135"/>
      <c r="T64" s="573" t="s">
        <v>967</v>
      </c>
      <c r="U64" s="574"/>
      <c r="V64" s="575"/>
      <c r="W64" s="561" t="str">
        <f>IF(W63="","",VLOOKUP(W63,シフト記号表!$C$6:$L$47,10,FALSE))</f>
        <v/>
      </c>
      <c r="X64" s="562" t="str">
        <f>IF(X63="","",VLOOKUP(X63,シフト記号表!$C$6:$L$47,10,FALSE))</f>
        <v/>
      </c>
      <c r="Y64" s="562" t="str">
        <f>IF(Y63="","",VLOOKUP(Y63,シフト記号表!$C$6:$L$47,10,FALSE))</f>
        <v/>
      </c>
      <c r="Z64" s="562" t="str">
        <f>IF(Z63="","",VLOOKUP(Z63,シフト記号表!$C$6:$L$47,10,FALSE))</f>
        <v/>
      </c>
      <c r="AA64" s="562" t="str">
        <f>IF(AA63="","",VLOOKUP(AA63,シフト記号表!$C$6:$L$47,10,FALSE))</f>
        <v/>
      </c>
      <c r="AB64" s="562" t="str">
        <f>IF(AB63="","",VLOOKUP(AB63,シフト記号表!$C$6:$L$47,10,FALSE))</f>
        <v/>
      </c>
      <c r="AC64" s="563" t="str">
        <f>IF(AC63="","",VLOOKUP(AC63,シフト記号表!$C$6:$L$47,10,FALSE))</f>
        <v/>
      </c>
      <c r="AD64" s="561" t="str">
        <f>IF(AD63="","",VLOOKUP(AD63,シフト記号表!$C$6:$L$47,10,FALSE))</f>
        <v/>
      </c>
      <c r="AE64" s="562" t="str">
        <f>IF(AE63="","",VLOOKUP(AE63,シフト記号表!$C$6:$L$47,10,FALSE))</f>
        <v/>
      </c>
      <c r="AF64" s="562" t="str">
        <f>IF(AF63="","",VLOOKUP(AF63,シフト記号表!$C$6:$L$47,10,FALSE))</f>
        <v/>
      </c>
      <c r="AG64" s="562" t="str">
        <f>IF(AG63="","",VLOOKUP(AG63,シフト記号表!$C$6:$L$47,10,FALSE))</f>
        <v/>
      </c>
      <c r="AH64" s="562" t="str">
        <f>IF(AH63="","",VLOOKUP(AH63,シフト記号表!$C$6:$L$47,10,FALSE))</f>
        <v/>
      </c>
      <c r="AI64" s="562" t="str">
        <f>IF(AI63="","",VLOOKUP(AI63,シフト記号表!$C$6:$L$47,10,FALSE))</f>
        <v/>
      </c>
      <c r="AJ64" s="563" t="str">
        <f>IF(AJ63="","",VLOOKUP(AJ63,シフト記号表!$C$6:$L$47,10,FALSE))</f>
        <v/>
      </c>
      <c r="AK64" s="561" t="str">
        <f>IF(AK63="","",VLOOKUP(AK63,シフト記号表!$C$6:$L$47,10,FALSE))</f>
        <v/>
      </c>
      <c r="AL64" s="562" t="str">
        <f>IF(AL63="","",VLOOKUP(AL63,シフト記号表!$C$6:$L$47,10,FALSE))</f>
        <v/>
      </c>
      <c r="AM64" s="562" t="str">
        <f>IF(AM63="","",VLOOKUP(AM63,シフト記号表!$C$6:$L$47,10,FALSE))</f>
        <v/>
      </c>
      <c r="AN64" s="562" t="str">
        <f>IF(AN63="","",VLOOKUP(AN63,シフト記号表!$C$6:$L$47,10,FALSE))</f>
        <v/>
      </c>
      <c r="AO64" s="562" t="str">
        <f>IF(AO63="","",VLOOKUP(AO63,シフト記号表!$C$6:$L$47,10,FALSE))</f>
        <v/>
      </c>
      <c r="AP64" s="562" t="str">
        <f>IF(AP63="","",VLOOKUP(AP63,シフト記号表!$C$6:$L$47,10,FALSE))</f>
        <v/>
      </c>
      <c r="AQ64" s="563" t="str">
        <f>IF(AQ63="","",VLOOKUP(AQ63,シフト記号表!$C$6:$L$47,10,FALSE))</f>
        <v/>
      </c>
      <c r="AR64" s="561" t="str">
        <f>IF(AR63="","",VLOOKUP(AR63,シフト記号表!$C$6:$L$47,10,FALSE))</f>
        <v/>
      </c>
      <c r="AS64" s="562" t="str">
        <f>IF(AS63="","",VLOOKUP(AS63,シフト記号表!$C$6:$L$47,10,FALSE))</f>
        <v/>
      </c>
      <c r="AT64" s="562" t="str">
        <f>IF(AT63="","",VLOOKUP(AT63,シフト記号表!$C$6:$L$47,10,FALSE))</f>
        <v/>
      </c>
      <c r="AU64" s="562" t="str">
        <f>IF(AU63="","",VLOOKUP(AU63,シフト記号表!$C$6:$L$47,10,FALSE))</f>
        <v/>
      </c>
      <c r="AV64" s="562" t="str">
        <f>IF(AV63="","",VLOOKUP(AV63,シフト記号表!$C$6:$L$47,10,FALSE))</f>
        <v/>
      </c>
      <c r="AW64" s="562" t="str">
        <f>IF(AW63="","",VLOOKUP(AW63,シフト記号表!$C$6:$L$47,10,FALSE))</f>
        <v/>
      </c>
      <c r="AX64" s="563" t="str">
        <f>IF(AX63="","",VLOOKUP(AX63,シフト記号表!$C$6:$L$47,10,FALSE))</f>
        <v/>
      </c>
      <c r="AY64" s="561" t="str">
        <f>IF(AY63="","",VLOOKUP(AY63,シフト記号表!$C$6:$L$47,10,FALSE))</f>
        <v/>
      </c>
      <c r="AZ64" s="562" t="str">
        <f>IF(AZ63="","",VLOOKUP(AZ63,シフト記号表!$C$6:$L$47,10,FALSE))</f>
        <v/>
      </c>
      <c r="BA64" s="562" t="str">
        <f>IF(BA63="","",VLOOKUP(BA63,シフト記号表!$C$6:$L$47,10,FALSE))</f>
        <v/>
      </c>
      <c r="BB64" s="1153">
        <f>IF($BE$3="４週",SUM(W64:AX64),IF($BE$3="暦月",SUM(W64:BA64),""))</f>
        <v>0</v>
      </c>
      <c r="BC64" s="1154"/>
      <c r="BD64" s="1155">
        <f>IF($BE$3="４週",BB64/4,IF($BE$3="暦月",(BB64/($BE$8/7)),""))</f>
        <v>0</v>
      </c>
      <c r="BE64" s="1154"/>
      <c r="BF64" s="1150"/>
      <c r="BG64" s="1151"/>
      <c r="BH64" s="1151"/>
      <c r="BI64" s="1151"/>
      <c r="BJ64" s="1152"/>
    </row>
    <row r="65" spans="2:62" ht="20.25" customHeight="1">
      <c r="B65" s="1119">
        <f>B63+1</f>
        <v>25</v>
      </c>
      <c r="C65" s="1121"/>
      <c r="D65" s="1122"/>
      <c r="E65" s="556"/>
      <c r="F65" s="557"/>
      <c r="G65" s="556"/>
      <c r="H65" s="557"/>
      <c r="I65" s="1125"/>
      <c r="J65" s="1126"/>
      <c r="K65" s="1129"/>
      <c r="L65" s="1130"/>
      <c r="M65" s="1130"/>
      <c r="N65" s="1122"/>
      <c r="O65" s="1133"/>
      <c r="P65" s="1134"/>
      <c r="Q65" s="1134"/>
      <c r="R65" s="1134"/>
      <c r="S65" s="1135"/>
      <c r="T65" s="576" t="s">
        <v>964</v>
      </c>
      <c r="U65" s="577"/>
      <c r="V65" s="578"/>
      <c r="W65" s="569"/>
      <c r="X65" s="570"/>
      <c r="Y65" s="570"/>
      <c r="Z65" s="570"/>
      <c r="AA65" s="570"/>
      <c r="AB65" s="570"/>
      <c r="AC65" s="571"/>
      <c r="AD65" s="569"/>
      <c r="AE65" s="570"/>
      <c r="AF65" s="570"/>
      <c r="AG65" s="570"/>
      <c r="AH65" s="570"/>
      <c r="AI65" s="570"/>
      <c r="AJ65" s="571"/>
      <c r="AK65" s="569"/>
      <c r="AL65" s="570"/>
      <c r="AM65" s="570"/>
      <c r="AN65" s="570"/>
      <c r="AO65" s="570"/>
      <c r="AP65" s="570"/>
      <c r="AQ65" s="571"/>
      <c r="AR65" s="569"/>
      <c r="AS65" s="570"/>
      <c r="AT65" s="570"/>
      <c r="AU65" s="570"/>
      <c r="AV65" s="570"/>
      <c r="AW65" s="570"/>
      <c r="AX65" s="571"/>
      <c r="AY65" s="569"/>
      <c r="AZ65" s="570"/>
      <c r="BA65" s="572"/>
      <c r="BB65" s="1139"/>
      <c r="BC65" s="1140"/>
      <c r="BD65" s="1098"/>
      <c r="BE65" s="1099"/>
      <c r="BF65" s="1100"/>
      <c r="BG65" s="1101"/>
      <c r="BH65" s="1101"/>
      <c r="BI65" s="1101"/>
      <c r="BJ65" s="1102"/>
    </row>
    <row r="66" spans="2:62" ht="20.25" customHeight="1">
      <c r="B66" s="1142"/>
      <c r="C66" s="1156"/>
      <c r="D66" s="1157"/>
      <c r="E66" s="556"/>
      <c r="F66" s="557">
        <f>C65</f>
        <v>0</v>
      </c>
      <c r="G66" s="556"/>
      <c r="H66" s="557">
        <f>I65</f>
        <v>0</v>
      </c>
      <c r="I66" s="1158"/>
      <c r="J66" s="1159"/>
      <c r="K66" s="1160"/>
      <c r="L66" s="1161"/>
      <c r="M66" s="1161"/>
      <c r="N66" s="1157"/>
      <c r="O66" s="1133"/>
      <c r="P66" s="1134"/>
      <c r="Q66" s="1134"/>
      <c r="R66" s="1134"/>
      <c r="S66" s="1135"/>
      <c r="T66" s="573" t="s">
        <v>967</v>
      </c>
      <c r="U66" s="574"/>
      <c r="V66" s="575"/>
      <c r="W66" s="561" t="str">
        <f>IF(W65="","",VLOOKUP(W65,シフト記号表!$C$6:$L$47,10,FALSE))</f>
        <v/>
      </c>
      <c r="X66" s="562" t="str">
        <f>IF(X65="","",VLOOKUP(X65,シフト記号表!$C$6:$L$47,10,FALSE))</f>
        <v/>
      </c>
      <c r="Y66" s="562" t="str">
        <f>IF(Y65="","",VLOOKUP(Y65,シフト記号表!$C$6:$L$47,10,FALSE))</f>
        <v/>
      </c>
      <c r="Z66" s="562" t="str">
        <f>IF(Z65="","",VLOOKUP(Z65,シフト記号表!$C$6:$L$47,10,FALSE))</f>
        <v/>
      </c>
      <c r="AA66" s="562" t="str">
        <f>IF(AA65="","",VLOOKUP(AA65,シフト記号表!$C$6:$L$47,10,FALSE))</f>
        <v/>
      </c>
      <c r="AB66" s="562" t="str">
        <f>IF(AB65="","",VLOOKUP(AB65,シフト記号表!$C$6:$L$47,10,FALSE))</f>
        <v/>
      </c>
      <c r="AC66" s="563" t="str">
        <f>IF(AC65="","",VLOOKUP(AC65,シフト記号表!$C$6:$L$47,10,FALSE))</f>
        <v/>
      </c>
      <c r="AD66" s="561" t="str">
        <f>IF(AD65="","",VLOOKUP(AD65,シフト記号表!$C$6:$L$47,10,FALSE))</f>
        <v/>
      </c>
      <c r="AE66" s="562" t="str">
        <f>IF(AE65="","",VLOOKUP(AE65,シフト記号表!$C$6:$L$47,10,FALSE))</f>
        <v/>
      </c>
      <c r="AF66" s="562" t="str">
        <f>IF(AF65="","",VLOOKUP(AF65,シフト記号表!$C$6:$L$47,10,FALSE))</f>
        <v/>
      </c>
      <c r="AG66" s="562" t="str">
        <f>IF(AG65="","",VLOOKUP(AG65,シフト記号表!$C$6:$L$47,10,FALSE))</f>
        <v/>
      </c>
      <c r="AH66" s="562" t="str">
        <f>IF(AH65="","",VLOOKUP(AH65,シフト記号表!$C$6:$L$47,10,FALSE))</f>
        <v/>
      </c>
      <c r="AI66" s="562" t="str">
        <f>IF(AI65="","",VLOOKUP(AI65,シフト記号表!$C$6:$L$47,10,FALSE))</f>
        <v/>
      </c>
      <c r="AJ66" s="563" t="str">
        <f>IF(AJ65="","",VLOOKUP(AJ65,シフト記号表!$C$6:$L$47,10,FALSE))</f>
        <v/>
      </c>
      <c r="AK66" s="561" t="str">
        <f>IF(AK65="","",VLOOKUP(AK65,シフト記号表!$C$6:$L$47,10,FALSE))</f>
        <v/>
      </c>
      <c r="AL66" s="562" t="str">
        <f>IF(AL65="","",VLOOKUP(AL65,シフト記号表!$C$6:$L$47,10,FALSE))</f>
        <v/>
      </c>
      <c r="AM66" s="562" t="str">
        <f>IF(AM65="","",VLOOKUP(AM65,シフト記号表!$C$6:$L$47,10,FALSE))</f>
        <v/>
      </c>
      <c r="AN66" s="562" t="str">
        <f>IF(AN65="","",VLOOKUP(AN65,シフト記号表!$C$6:$L$47,10,FALSE))</f>
        <v/>
      </c>
      <c r="AO66" s="562" t="str">
        <f>IF(AO65="","",VLOOKUP(AO65,シフト記号表!$C$6:$L$47,10,FALSE))</f>
        <v/>
      </c>
      <c r="AP66" s="562" t="str">
        <f>IF(AP65="","",VLOOKUP(AP65,シフト記号表!$C$6:$L$47,10,FALSE))</f>
        <v/>
      </c>
      <c r="AQ66" s="563" t="str">
        <f>IF(AQ65="","",VLOOKUP(AQ65,シフト記号表!$C$6:$L$47,10,FALSE))</f>
        <v/>
      </c>
      <c r="AR66" s="561" t="str">
        <f>IF(AR65="","",VLOOKUP(AR65,シフト記号表!$C$6:$L$47,10,FALSE))</f>
        <v/>
      </c>
      <c r="AS66" s="562" t="str">
        <f>IF(AS65="","",VLOOKUP(AS65,シフト記号表!$C$6:$L$47,10,FALSE))</f>
        <v/>
      </c>
      <c r="AT66" s="562" t="str">
        <f>IF(AT65="","",VLOOKUP(AT65,シフト記号表!$C$6:$L$47,10,FALSE))</f>
        <v/>
      </c>
      <c r="AU66" s="562" t="str">
        <f>IF(AU65="","",VLOOKUP(AU65,シフト記号表!$C$6:$L$47,10,FALSE))</f>
        <v/>
      </c>
      <c r="AV66" s="562" t="str">
        <f>IF(AV65="","",VLOOKUP(AV65,シフト記号表!$C$6:$L$47,10,FALSE))</f>
        <v/>
      </c>
      <c r="AW66" s="562" t="str">
        <f>IF(AW65="","",VLOOKUP(AW65,シフト記号表!$C$6:$L$47,10,FALSE))</f>
        <v/>
      </c>
      <c r="AX66" s="563" t="str">
        <f>IF(AX65="","",VLOOKUP(AX65,シフト記号表!$C$6:$L$47,10,FALSE))</f>
        <v/>
      </c>
      <c r="AY66" s="561" t="str">
        <f>IF(AY65="","",VLOOKUP(AY65,シフト記号表!$C$6:$L$47,10,FALSE))</f>
        <v/>
      </c>
      <c r="AZ66" s="562" t="str">
        <f>IF(AZ65="","",VLOOKUP(AZ65,シフト記号表!$C$6:$L$47,10,FALSE))</f>
        <v/>
      </c>
      <c r="BA66" s="562" t="str">
        <f>IF(BA65="","",VLOOKUP(BA65,シフト記号表!$C$6:$L$47,10,FALSE))</f>
        <v/>
      </c>
      <c r="BB66" s="1153">
        <f>IF($BE$3="４週",SUM(W66:AX66),IF($BE$3="暦月",SUM(W66:BA66),""))</f>
        <v>0</v>
      </c>
      <c r="BC66" s="1154"/>
      <c r="BD66" s="1155">
        <f>IF($BE$3="４週",BB66/4,IF($BE$3="暦月",(BB66/($BE$8/7)),""))</f>
        <v>0</v>
      </c>
      <c r="BE66" s="1154"/>
      <c r="BF66" s="1150"/>
      <c r="BG66" s="1151"/>
      <c r="BH66" s="1151"/>
      <c r="BI66" s="1151"/>
      <c r="BJ66" s="1152"/>
    </row>
    <row r="67" spans="2:62" ht="20.25" customHeight="1">
      <c r="B67" s="1119">
        <f>B65+1</f>
        <v>26</v>
      </c>
      <c r="C67" s="1121"/>
      <c r="D67" s="1122"/>
      <c r="E67" s="556"/>
      <c r="F67" s="557"/>
      <c r="G67" s="556"/>
      <c r="H67" s="557"/>
      <c r="I67" s="1125"/>
      <c r="J67" s="1126"/>
      <c r="K67" s="1129"/>
      <c r="L67" s="1130"/>
      <c r="M67" s="1130"/>
      <c r="N67" s="1122"/>
      <c r="O67" s="1133"/>
      <c r="P67" s="1134"/>
      <c r="Q67" s="1134"/>
      <c r="R67" s="1134"/>
      <c r="S67" s="1135"/>
      <c r="T67" s="576" t="s">
        <v>964</v>
      </c>
      <c r="U67" s="577"/>
      <c r="V67" s="578"/>
      <c r="W67" s="569"/>
      <c r="X67" s="570"/>
      <c r="Y67" s="570"/>
      <c r="Z67" s="570"/>
      <c r="AA67" s="570"/>
      <c r="AB67" s="570"/>
      <c r="AC67" s="571"/>
      <c r="AD67" s="569"/>
      <c r="AE67" s="570"/>
      <c r="AF67" s="570"/>
      <c r="AG67" s="570"/>
      <c r="AH67" s="570"/>
      <c r="AI67" s="570"/>
      <c r="AJ67" s="571"/>
      <c r="AK67" s="569"/>
      <c r="AL67" s="570"/>
      <c r="AM67" s="570"/>
      <c r="AN67" s="570"/>
      <c r="AO67" s="570"/>
      <c r="AP67" s="570"/>
      <c r="AQ67" s="571"/>
      <c r="AR67" s="569"/>
      <c r="AS67" s="570"/>
      <c r="AT67" s="570"/>
      <c r="AU67" s="570"/>
      <c r="AV67" s="570"/>
      <c r="AW67" s="570"/>
      <c r="AX67" s="571"/>
      <c r="AY67" s="569"/>
      <c r="AZ67" s="570"/>
      <c r="BA67" s="572"/>
      <c r="BB67" s="1139"/>
      <c r="BC67" s="1140"/>
      <c r="BD67" s="1098"/>
      <c r="BE67" s="1099"/>
      <c r="BF67" s="1100"/>
      <c r="BG67" s="1101"/>
      <c r="BH67" s="1101"/>
      <c r="BI67" s="1101"/>
      <c r="BJ67" s="1102"/>
    </row>
    <row r="68" spans="2:62" ht="20.25" customHeight="1">
      <c r="B68" s="1142"/>
      <c r="C68" s="1156"/>
      <c r="D68" s="1157"/>
      <c r="E68" s="556"/>
      <c r="F68" s="557">
        <f>C67</f>
        <v>0</v>
      </c>
      <c r="G68" s="556"/>
      <c r="H68" s="557">
        <f>I67</f>
        <v>0</v>
      </c>
      <c r="I68" s="1158"/>
      <c r="J68" s="1159"/>
      <c r="K68" s="1160"/>
      <c r="L68" s="1161"/>
      <c r="M68" s="1161"/>
      <c r="N68" s="1157"/>
      <c r="O68" s="1133"/>
      <c r="P68" s="1134"/>
      <c r="Q68" s="1134"/>
      <c r="R68" s="1134"/>
      <c r="S68" s="1135"/>
      <c r="T68" s="573" t="s">
        <v>967</v>
      </c>
      <c r="U68" s="574"/>
      <c r="V68" s="575"/>
      <c r="W68" s="561" t="str">
        <f>IF(W67="","",VLOOKUP(W67,シフト記号表!$C$6:$L$47,10,FALSE))</f>
        <v/>
      </c>
      <c r="X68" s="562" t="str">
        <f>IF(X67="","",VLOOKUP(X67,シフト記号表!$C$6:$L$47,10,FALSE))</f>
        <v/>
      </c>
      <c r="Y68" s="562" t="str">
        <f>IF(Y67="","",VLOOKUP(Y67,シフト記号表!$C$6:$L$47,10,FALSE))</f>
        <v/>
      </c>
      <c r="Z68" s="562" t="str">
        <f>IF(Z67="","",VLOOKUP(Z67,シフト記号表!$C$6:$L$47,10,FALSE))</f>
        <v/>
      </c>
      <c r="AA68" s="562" t="str">
        <f>IF(AA67="","",VLOOKUP(AA67,シフト記号表!$C$6:$L$47,10,FALSE))</f>
        <v/>
      </c>
      <c r="AB68" s="562" t="str">
        <f>IF(AB67="","",VLOOKUP(AB67,シフト記号表!$C$6:$L$47,10,FALSE))</f>
        <v/>
      </c>
      <c r="AC68" s="563" t="str">
        <f>IF(AC67="","",VLOOKUP(AC67,シフト記号表!$C$6:$L$47,10,FALSE))</f>
        <v/>
      </c>
      <c r="AD68" s="561" t="str">
        <f>IF(AD67="","",VLOOKUP(AD67,シフト記号表!$C$6:$L$47,10,FALSE))</f>
        <v/>
      </c>
      <c r="AE68" s="562" t="str">
        <f>IF(AE67="","",VLOOKUP(AE67,シフト記号表!$C$6:$L$47,10,FALSE))</f>
        <v/>
      </c>
      <c r="AF68" s="562" t="str">
        <f>IF(AF67="","",VLOOKUP(AF67,シフト記号表!$C$6:$L$47,10,FALSE))</f>
        <v/>
      </c>
      <c r="AG68" s="562" t="str">
        <f>IF(AG67="","",VLOOKUP(AG67,シフト記号表!$C$6:$L$47,10,FALSE))</f>
        <v/>
      </c>
      <c r="AH68" s="562" t="str">
        <f>IF(AH67="","",VLOOKUP(AH67,シフト記号表!$C$6:$L$47,10,FALSE))</f>
        <v/>
      </c>
      <c r="AI68" s="562" t="str">
        <f>IF(AI67="","",VLOOKUP(AI67,シフト記号表!$C$6:$L$47,10,FALSE))</f>
        <v/>
      </c>
      <c r="AJ68" s="563" t="str">
        <f>IF(AJ67="","",VLOOKUP(AJ67,シフト記号表!$C$6:$L$47,10,FALSE))</f>
        <v/>
      </c>
      <c r="AK68" s="561" t="str">
        <f>IF(AK67="","",VLOOKUP(AK67,シフト記号表!$C$6:$L$47,10,FALSE))</f>
        <v/>
      </c>
      <c r="AL68" s="562" t="str">
        <f>IF(AL67="","",VLOOKUP(AL67,シフト記号表!$C$6:$L$47,10,FALSE))</f>
        <v/>
      </c>
      <c r="AM68" s="562" t="str">
        <f>IF(AM67="","",VLOOKUP(AM67,シフト記号表!$C$6:$L$47,10,FALSE))</f>
        <v/>
      </c>
      <c r="AN68" s="562" t="str">
        <f>IF(AN67="","",VLOOKUP(AN67,シフト記号表!$C$6:$L$47,10,FALSE))</f>
        <v/>
      </c>
      <c r="AO68" s="562" t="str">
        <f>IF(AO67="","",VLOOKUP(AO67,シフト記号表!$C$6:$L$47,10,FALSE))</f>
        <v/>
      </c>
      <c r="AP68" s="562" t="str">
        <f>IF(AP67="","",VLOOKUP(AP67,シフト記号表!$C$6:$L$47,10,FALSE))</f>
        <v/>
      </c>
      <c r="AQ68" s="563" t="str">
        <f>IF(AQ67="","",VLOOKUP(AQ67,シフト記号表!$C$6:$L$47,10,FALSE))</f>
        <v/>
      </c>
      <c r="AR68" s="561" t="str">
        <f>IF(AR67="","",VLOOKUP(AR67,シフト記号表!$C$6:$L$47,10,FALSE))</f>
        <v/>
      </c>
      <c r="AS68" s="562" t="str">
        <f>IF(AS67="","",VLOOKUP(AS67,シフト記号表!$C$6:$L$47,10,FALSE))</f>
        <v/>
      </c>
      <c r="AT68" s="562" t="str">
        <f>IF(AT67="","",VLOOKUP(AT67,シフト記号表!$C$6:$L$47,10,FALSE))</f>
        <v/>
      </c>
      <c r="AU68" s="562" t="str">
        <f>IF(AU67="","",VLOOKUP(AU67,シフト記号表!$C$6:$L$47,10,FALSE))</f>
        <v/>
      </c>
      <c r="AV68" s="562" t="str">
        <f>IF(AV67="","",VLOOKUP(AV67,シフト記号表!$C$6:$L$47,10,FALSE))</f>
        <v/>
      </c>
      <c r="AW68" s="562" t="str">
        <f>IF(AW67="","",VLOOKUP(AW67,シフト記号表!$C$6:$L$47,10,FALSE))</f>
        <v/>
      </c>
      <c r="AX68" s="563" t="str">
        <f>IF(AX67="","",VLOOKUP(AX67,シフト記号表!$C$6:$L$47,10,FALSE))</f>
        <v/>
      </c>
      <c r="AY68" s="561" t="str">
        <f>IF(AY67="","",VLOOKUP(AY67,シフト記号表!$C$6:$L$47,10,FALSE))</f>
        <v/>
      </c>
      <c r="AZ68" s="562" t="str">
        <f>IF(AZ67="","",VLOOKUP(AZ67,シフト記号表!$C$6:$L$47,10,FALSE))</f>
        <v/>
      </c>
      <c r="BA68" s="562" t="str">
        <f>IF(BA67="","",VLOOKUP(BA67,シフト記号表!$C$6:$L$47,10,FALSE))</f>
        <v/>
      </c>
      <c r="BB68" s="1153">
        <f>IF($BE$3="４週",SUM(W68:AX68),IF($BE$3="暦月",SUM(W68:BA68),""))</f>
        <v>0</v>
      </c>
      <c r="BC68" s="1154"/>
      <c r="BD68" s="1155">
        <f>IF($BE$3="４週",BB68/4,IF($BE$3="暦月",(BB68/($BE$8/7)),""))</f>
        <v>0</v>
      </c>
      <c r="BE68" s="1154"/>
      <c r="BF68" s="1150"/>
      <c r="BG68" s="1151"/>
      <c r="BH68" s="1151"/>
      <c r="BI68" s="1151"/>
      <c r="BJ68" s="1152"/>
    </row>
    <row r="69" spans="2:62" ht="20.25" customHeight="1">
      <c r="B69" s="1119">
        <f>B67+1</f>
        <v>27</v>
      </c>
      <c r="C69" s="1121"/>
      <c r="D69" s="1122"/>
      <c r="E69" s="556"/>
      <c r="F69" s="557"/>
      <c r="G69" s="556"/>
      <c r="H69" s="557"/>
      <c r="I69" s="1125"/>
      <c r="J69" s="1126"/>
      <c r="K69" s="1129"/>
      <c r="L69" s="1130"/>
      <c r="M69" s="1130"/>
      <c r="N69" s="1122"/>
      <c r="O69" s="1133"/>
      <c r="P69" s="1134"/>
      <c r="Q69" s="1134"/>
      <c r="R69" s="1134"/>
      <c r="S69" s="1135"/>
      <c r="T69" s="576" t="s">
        <v>964</v>
      </c>
      <c r="U69" s="577"/>
      <c r="V69" s="578"/>
      <c r="W69" s="569"/>
      <c r="X69" s="570"/>
      <c r="Y69" s="570"/>
      <c r="Z69" s="570"/>
      <c r="AA69" s="570"/>
      <c r="AB69" s="570"/>
      <c r="AC69" s="571"/>
      <c r="AD69" s="569"/>
      <c r="AE69" s="570"/>
      <c r="AF69" s="570"/>
      <c r="AG69" s="570"/>
      <c r="AH69" s="570"/>
      <c r="AI69" s="570"/>
      <c r="AJ69" s="571"/>
      <c r="AK69" s="569"/>
      <c r="AL69" s="570"/>
      <c r="AM69" s="570"/>
      <c r="AN69" s="570"/>
      <c r="AO69" s="570"/>
      <c r="AP69" s="570"/>
      <c r="AQ69" s="571"/>
      <c r="AR69" s="569"/>
      <c r="AS69" s="570"/>
      <c r="AT69" s="570"/>
      <c r="AU69" s="570"/>
      <c r="AV69" s="570"/>
      <c r="AW69" s="570"/>
      <c r="AX69" s="571"/>
      <c r="AY69" s="569"/>
      <c r="AZ69" s="570"/>
      <c r="BA69" s="572"/>
      <c r="BB69" s="1139"/>
      <c r="BC69" s="1140"/>
      <c r="BD69" s="1098"/>
      <c r="BE69" s="1099"/>
      <c r="BF69" s="1100"/>
      <c r="BG69" s="1101"/>
      <c r="BH69" s="1101"/>
      <c r="BI69" s="1101"/>
      <c r="BJ69" s="1102"/>
    </row>
    <row r="70" spans="2:62" ht="20.25" customHeight="1">
      <c r="B70" s="1142"/>
      <c r="C70" s="1156"/>
      <c r="D70" s="1157"/>
      <c r="E70" s="556"/>
      <c r="F70" s="557">
        <f>C69</f>
        <v>0</v>
      </c>
      <c r="G70" s="556"/>
      <c r="H70" s="557">
        <f>I69</f>
        <v>0</v>
      </c>
      <c r="I70" s="1158"/>
      <c r="J70" s="1159"/>
      <c r="K70" s="1160"/>
      <c r="L70" s="1161"/>
      <c r="M70" s="1161"/>
      <c r="N70" s="1157"/>
      <c r="O70" s="1133"/>
      <c r="P70" s="1134"/>
      <c r="Q70" s="1134"/>
      <c r="R70" s="1134"/>
      <c r="S70" s="1135"/>
      <c r="T70" s="573" t="s">
        <v>967</v>
      </c>
      <c r="U70" s="574"/>
      <c r="V70" s="575"/>
      <c r="W70" s="561" t="str">
        <f>IF(W69="","",VLOOKUP(W69,シフト記号表!$C$6:$L$47,10,FALSE))</f>
        <v/>
      </c>
      <c r="X70" s="562" t="str">
        <f>IF(X69="","",VLOOKUP(X69,シフト記号表!$C$6:$L$47,10,FALSE))</f>
        <v/>
      </c>
      <c r="Y70" s="562" t="str">
        <f>IF(Y69="","",VLOOKUP(Y69,シフト記号表!$C$6:$L$47,10,FALSE))</f>
        <v/>
      </c>
      <c r="Z70" s="562" t="str">
        <f>IF(Z69="","",VLOOKUP(Z69,シフト記号表!$C$6:$L$47,10,FALSE))</f>
        <v/>
      </c>
      <c r="AA70" s="562" t="str">
        <f>IF(AA69="","",VLOOKUP(AA69,シフト記号表!$C$6:$L$47,10,FALSE))</f>
        <v/>
      </c>
      <c r="AB70" s="562" t="str">
        <f>IF(AB69="","",VLOOKUP(AB69,シフト記号表!$C$6:$L$47,10,FALSE))</f>
        <v/>
      </c>
      <c r="AC70" s="563" t="str">
        <f>IF(AC69="","",VLOOKUP(AC69,シフト記号表!$C$6:$L$47,10,FALSE))</f>
        <v/>
      </c>
      <c r="AD70" s="561" t="str">
        <f>IF(AD69="","",VLOOKUP(AD69,シフト記号表!$C$6:$L$47,10,FALSE))</f>
        <v/>
      </c>
      <c r="AE70" s="562" t="str">
        <f>IF(AE69="","",VLOOKUP(AE69,シフト記号表!$C$6:$L$47,10,FALSE))</f>
        <v/>
      </c>
      <c r="AF70" s="562" t="str">
        <f>IF(AF69="","",VLOOKUP(AF69,シフト記号表!$C$6:$L$47,10,FALSE))</f>
        <v/>
      </c>
      <c r="AG70" s="562" t="str">
        <f>IF(AG69="","",VLOOKUP(AG69,シフト記号表!$C$6:$L$47,10,FALSE))</f>
        <v/>
      </c>
      <c r="AH70" s="562" t="str">
        <f>IF(AH69="","",VLOOKUP(AH69,シフト記号表!$C$6:$L$47,10,FALSE))</f>
        <v/>
      </c>
      <c r="AI70" s="562" t="str">
        <f>IF(AI69="","",VLOOKUP(AI69,シフト記号表!$C$6:$L$47,10,FALSE))</f>
        <v/>
      </c>
      <c r="AJ70" s="563" t="str">
        <f>IF(AJ69="","",VLOOKUP(AJ69,シフト記号表!$C$6:$L$47,10,FALSE))</f>
        <v/>
      </c>
      <c r="AK70" s="561" t="str">
        <f>IF(AK69="","",VLOOKUP(AK69,シフト記号表!$C$6:$L$47,10,FALSE))</f>
        <v/>
      </c>
      <c r="AL70" s="562" t="str">
        <f>IF(AL69="","",VLOOKUP(AL69,シフト記号表!$C$6:$L$47,10,FALSE))</f>
        <v/>
      </c>
      <c r="AM70" s="562" t="str">
        <f>IF(AM69="","",VLOOKUP(AM69,シフト記号表!$C$6:$L$47,10,FALSE))</f>
        <v/>
      </c>
      <c r="AN70" s="562" t="str">
        <f>IF(AN69="","",VLOOKUP(AN69,シフト記号表!$C$6:$L$47,10,FALSE))</f>
        <v/>
      </c>
      <c r="AO70" s="562" t="str">
        <f>IF(AO69="","",VLOOKUP(AO69,シフト記号表!$C$6:$L$47,10,FALSE))</f>
        <v/>
      </c>
      <c r="AP70" s="562" t="str">
        <f>IF(AP69="","",VLOOKUP(AP69,シフト記号表!$C$6:$L$47,10,FALSE))</f>
        <v/>
      </c>
      <c r="AQ70" s="563" t="str">
        <f>IF(AQ69="","",VLOOKUP(AQ69,シフト記号表!$C$6:$L$47,10,FALSE))</f>
        <v/>
      </c>
      <c r="AR70" s="561" t="str">
        <f>IF(AR69="","",VLOOKUP(AR69,シフト記号表!$C$6:$L$47,10,FALSE))</f>
        <v/>
      </c>
      <c r="AS70" s="562" t="str">
        <f>IF(AS69="","",VLOOKUP(AS69,シフト記号表!$C$6:$L$47,10,FALSE))</f>
        <v/>
      </c>
      <c r="AT70" s="562" t="str">
        <f>IF(AT69="","",VLOOKUP(AT69,シフト記号表!$C$6:$L$47,10,FALSE))</f>
        <v/>
      </c>
      <c r="AU70" s="562" t="str">
        <f>IF(AU69="","",VLOOKUP(AU69,シフト記号表!$C$6:$L$47,10,FALSE))</f>
        <v/>
      </c>
      <c r="AV70" s="562" t="str">
        <f>IF(AV69="","",VLOOKUP(AV69,シフト記号表!$C$6:$L$47,10,FALSE))</f>
        <v/>
      </c>
      <c r="AW70" s="562" t="str">
        <f>IF(AW69="","",VLOOKUP(AW69,シフト記号表!$C$6:$L$47,10,FALSE))</f>
        <v/>
      </c>
      <c r="AX70" s="563" t="str">
        <f>IF(AX69="","",VLOOKUP(AX69,シフト記号表!$C$6:$L$47,10,FALSE))</f>
        <v/>
      </c>
      <c r="AY70" s="561" t="str">
        <f>IF(AY69="","",VLOOKUP(AY69,シフト記号表!$C$6:$L$47,10,FALSE))</f>
        <v/>
      </c>
      <c r="AZ70" s="562" t="str">
        <f>IF(AZ69="","",VLOOKUP(AZ69,シフト記号表!$C$6:$L$47,10,FALSE))</f>
        <v/>
      </c>
      <c r="BA70" s="562" t="str">
        <f>IF(BA69="","",VLOOKUP(BA69,シフト記号表!$C$6:$L$47,10,FALSE))</f>
        <v/>
      </c>
      <c r="BB70" s="1153">
        <f>IF($BE$3="４週",SUM(W70:AX70),IF($BE$3="暦月",SUM(W70:BA70),""))</f>
        <v>0</v>
      </c>
      <c r="BC70" s="1154"/>
      <c r="BD70" s="1155">
        <f>IF($BE$3="４週",BB70/4,IF($BE$3="暦月",(BB70/($BE$8/7)),""))</f>
        <v>0</v>
      </c>
      <c r="BE70" s="1154"/>
      <c r="BF70" s="1150"/>
      <c r="BG70" s="1151"/>
      <c r="BH70" s="1151"/>
      <c r="BI70" s="1151"/>
      <c r="BJ70" s="1152"/>
    </row>
    <row r="71" spans="2:62" ht="20.25" customHeight="1">
      <c r="B71" s="1119">
        <f>B69+1</f>
        <v>28</v>
      </c>
      <c r="C71" s="1121"/>
      <c r="D71" s="1122"/>
      <c r="E71" s="556"/>
      <c r="F71" s="557"/>
      <c r="G71" s="556"/>
      <c r="H71" s="557"/>
      <c r="I71" s="1125"/>
      <c r="J71" s="1126"/>
      <c r="K71" s="1129"/>
      <c r="L71" s="1130"/>
      <c r="M71" s="1130"/>
      <c r="N71" s="1122"/>
      <c r="O71" s="1133"/>
      <c r="P71" s="1134"/>
      <c r="Q71" s="1134"/>
      <c r="R71" s="1134"/>
      <c r="S71" s="1135"/>
      <c r="T71" s="576" t="s">
        <v>964</v>
      </c>
      <c r="U71" s="577"/>
      <c r="V71" s="578"/>
      <c r="W71" s="569"/>
      <c r="X71" s="570"/>
      <c r="Y71" s="570"/>
      <c r="Z71" s="570"/>
      <c r="AA71" s="570"/>
      <c r="AB71" s="570"/>
      <c r="AC71" s="571"/>
      <c r="AD71" s="569"/>
      <c r="AE71" s="570"/>
      <c r="AF71" s="570"/>
      <c r="AG71" s="570"/>
      <c r="AH71" s="570"/>
      <c r="AI71" s="570"/>
      <c r="AJ71" s="571"/>
      <c r="AK71" s="569"/>
      <c r="AL71" s="570"/>
      <c r="AM71" s="570"/>
      <c r="AN71" s="570"/>
      <c r="AO71" s="570"/>
      <c r="AP71" s="570"/>
      <c r="AQ71" s="571"/>
      <c r="AR71" s="569"/>
      <c r="AS71" s="570"/>
      <c r="AT71" s="570"/>
      <c r="AU71" s="570"/>
      <c r="AV71" s="570"/>
      <c r="AW71" s="570"/>
      <c r="AX71" s="571"/>
      <c r="AY71" s="569"/>
      <c r="AZ71" s="570"/>
      <c r="BA71" s="572"/>
      <c r="BB71" s="1139"/>
      <c r="BC71" s="1140"/>
      <c r="BD71" s="1098"/>
      <c r="BE71" s="1099"/>
      <c r="BF71" s="1100"/>
      <c r="BG71" s="1101"/>
      <c r="BH71" s="1101"/>
      <c r="BI71" s="1101"/>
      <c r="BJ71" s="1102"/>
    </row>
    <row r="72" spans="2:62" ht="20.25" customHeight="1">
      <c r="B72" s="1142"/>
      <c r="C72" s="1156"/>
      <c r="D72" s="1157"/>
      <c r="E72" s="556"/>
      <c r="F72" s="557">
        <f>C71</f>
        <v>0</v>
      </c>
      <c r="G72" s="556"/>
      <c r="H72" s="557">
        <f>I71</f>
        <v>0</v>
      </c>
      <c r="I72" s="1158"/>
      <c r="J72" s="1159"/>
      <c r="K72" s="1160"/>
      <c r="L72" s="1161"/>
      <c r="M72" s="1161"/>
      <c r="N72" s="1157"/>
      <c r="O72" s="1133"/>
      <c r="P72" s="1134"/>
      <c r="Q72" s="1134"/>
      <c r="R72" s="1134"/>
      <c r="S72" s="1135"/>
      <c r="T72" s="573" t="s">
        <v>967</v>
      </c>
      <c r="U72" s="574"/>
      <c r="V72" s="575"/>
      <c r="W72" s="561" t="str">
        <f>IF(W71="","",VLOOKUP(W71,シフト記号表!$C$6:$L$47,10,FALSE))</f>
        <v/>
      </c>
      <c r="X72" s="562" t="str">
        <f>IF(X71="","",VLOOKUP(X71,シフト記号表!$C$6:$L$47,10,FALSE))</f>
        <v/>
      </c>
      <c r="Y72" s="562" t="str">
        <f>IF(Y71="","",VLOOKUP(Y71,シフト記号表!$C$6:$L$47,10,FALSE))</f>
        <v/>
      </c>
      <c r="Z72" s="562" t="str">
        <f>IF(Z71="","",VLOOKUP(Z71,シフト記号表!$C$6:$L$47,10,FALSE))</f>
        <v/>
      </c>
      <c r="AA72" s="562" t="str">
        <f>IF(AA71="","",VLOOKUP(AA71,シフト記号表!$C$6:$L$47,10,FALSE))</f>
        <v/>
      </c>
      <c r="AB72" s="562" t="str">
        <f>IF(AB71="","",VLOOKUP(AB71,シフト記号表!$C$6:$L$47,10,FALSE))</f>
        <v/>
      </c>
      <c r="AC72" s="563" t="str">
        <f>IF(AC71="","",VLOOKUP(AC71,シフト記号表!$C$6:$L$47,10,FALSE))</f>
        <v/>
      </c>
      <c r="AD72" s="561" t="str">
        <f>IF(AD71="","",VLOOKUP(AD71,シフト記号表!$C$6:$L$47,10,FALSE))</f>
        <v/>
      </c>
      <c r="AE72" s="562" t="str">
        <f>IF(AE71="","",VLOOKUP(AE71,シフト記号表!$C$6:$L$47,10,FALSE))</f>
        <v/>
      </c>
      <c r="AF72" s="562" t="str">
        <f>IF(AF71="","",VLOOKUP(AF71,シフト記号表!$C$6:$L$47,10,FALSE))</f>
        <v/>
      </c>
      <c r="AG72" s="562" t="str">
        <f>IF(AG71="","",VLOOKUP(AG71,シフト記号表!$C$6:$L$47,10,FALSE))</f>
        <v/>
      </c>
      <c r="AH72" s="562" t="str">
        <f>IF(AH71="","",VLOOKUP(AH71,シフト記号表!$C$6:$L$47,10,FALSE))</f>
        <v/>
      </c>
      <c r="AI72" s="562" t="str">
        <f>IF(AI71="","",VLOOKUP(AI71,シフト記号表!$C$6:$L$47,10,FALSE))</f>
        <v/>
      </c>
      <c r="AJ72" s="563" t="str">
        <f>IF(AJ71="","",VLOOKUP(AJ71,シフト記号表!$C$6:$L$47,10,FALSE))</f>
        <v/>
      </c>
      <c r="AK72" s="561" t="str">
        <f>IF(AK71="","",VLOOKUP(AK71,シフト記号表!$C$6:$L$47,10,FALSE))</f>
        <v/>
      </c>
      <c r="AL72" s="562" t="str">
        <f>IF(AL71="","",VLOOKUP(AL71,シフト記号表!$C$6:$L$47,10,FALSE))</f>
        <v/>
      </c>
      <c r="AM72" s="562" t="str">
        <f>IF(AM71="","",VLOOKUP(AM71,シフト記号表!$C$6:$L$47,10,FALSE))</f>
        <v/>
      </c>
      <c r="AN72" s="562" t="str">
        <f>IF(AN71="","",VLOOKUP(AN71,シフト記号表!$C$6:$L$47,10,FALSE))</f>
        <v/>
      </c>
      <c r="AO72" s="562" t="str">
        <f>IF(AO71="","",VLOOKUP(AO71,シフト記号表!$C$6:$L$47,10,FALSE))</f>
        <v/>
      </c>
      <c r="AP72" s="562" t="str">
        <f>IF(AP71="","",VLOOKUP(AP71,シフト記号表!$C$6:$L$47,10,FALSE))</f>
        <v/>
      </c>
      <c r="AQ72" s="563" t="str">
        <f>IF(AQ71="","",VLOOKUP(AQ71,シフト記号表!$C$6:$L$47,10,FALSE))</f>
        <v/>
      </c>
      <c r="AR72" s="561" t="str">
        <f>IF(AR71="","",VLOOKUP(AR71,シフト記号表!$C$6:$L$47,10,FALSE))</f>
        <v/>
      </c>
      <c r="AS72" s="562" t="str">
        <f>IF(AS71="","",VLOOKUP(AS71,シフト記号表!$C$6:$L$47,10,FALSE))</f>
        <v/>
      </c>
      <c r="AT72" s="562" t="str">
        <f>IF(AT71="","",VLOOKUP(AT71,シフト記号表!$C$6:$L$47,10,FALSE))</f>
        <v/>
      </c>
      <c r="AU72" s="562" t="str">
        <f>IF(AU71="","",VLOOKUP(AU71,シフト記号表!$C$6:$L$47,10,FALSE))</f>
        <v/>
      </c>
      <c r="AV72" s="562" t="str">
        <f>IF(AV71="","",VLOOKUP(AV71,シフト記号表!$C$6:$L$47,10,FALSE))</f>
        <v/>
      </c>
      <c r="AW72" s="562" t="str">
        <f>IF(AW71="","",VLOOKUP(AW71,シフト記号表!$C$6:$L$47,10,FALSE))</f>
        <v/>
      </c>
      <c r="AX72" s="563" t="str">
        <f>IF(AX71="","",VLOOKUP(AX71,シフト記号表!$C$6:$L$47,10,FALSE))</f>
        <v/>
      </c>
      <c r="AY72" s="561" t="str">
        <f>IF(AY71="","",VLOOKUP(AY71,シフト記号表!$C$6:$L$47,10,FALSE))</f>
        <v/>
      </c>
      <c r="AZ72" s="562" t="str">
        <f>IF(AZ71="","",VLOOKUP(AZ71,シフト記号表!$C$6:$L$47,10,FALSE))</f>
        <v/>
      </c>
      <c r="BA72" s="562" t="str">
        <f>IF(BA71="","",VLOOKUP(BA71,シフト記号表!$C$6:$L$47,10,FALSE))</f>
        <v/>
      </c>
      <c r="BB72" s="1153">
        <f>IF($BE$3="４週",SUM(W72:AX72),IF($BE$3="暦月",SUM(W72:BA72),""))</f>
        <v>0</v>
      </c>
      <c r="BC72" s="1154"/>
      <c r="BD72" s="1155">
        <f>IF($BE$3="４週",BB72/4,IF($BE$3="暦月",(BB72/($BE$8/7)),""))</f>
        <v>0</v>
      </c>
      <c r="BE72" s="1154"/>
      <c r="BF72" s="1150"/>
      <c r="BG72" s="1151"/>
      <c r="BH72" s="1151"/>
      <c r="BI72" s="1151"/>
      <c r="BJ72" s="1152"/>
    </row>
    <row r="73" spans="2:62" ht="20.25" customHeight="1">
      <c r="B73" s="1119">
        <f>B71+1</f>
        <v>29</v>
      </c>
      <c r="C73" s="1121"/>
      <c r="D73" s="1122"/>
      <c r="E73" s="556"/>
      <c r="F73" s="557"/>
      <c r="G73" s="556"/>
      <c r="H73" s="557"/>
      <c r="I73" s="1125"/>
      <c r="J73" s="1126"/>
      <c r="K73" s="1129"/>
      <c r="L73" s="1130"/>
      <c r="M73" s="1130"/>
      <c r="N73" s="1122"/>
      <c r="O73" s="1133"/>
      <c r="P73" s="1134"/>
      <c r="Q73" s="1134"/>
      <c r="R73" s="1134"/>
      <c r="S73" s="1135"/>
      <c r="T73" s="576" t="s">
        <v>964</v>
      </c>
      <c r="U73" s="577"/>
      <c r="V73" s="578"/>
      <c r="W73" s="569"/>
      <c r="X73" s="570"/>
      <c r="Y73" s="570"/>
      <c r="Z73" s="570"/>
      <c r="AA73" s="570"/>
      <c r="AB73" s="570"/>
      <c r="AC73" s="571"/>
      <c r="AD73" s="569"/>
      <c r="AE73" s="570"/>
      <c r="AF73" s="570"/>
      <c r="AG73" s="570"/>
      <c r="AH73" s="570"/>
      <c r="AI73" s="570"/>
      <c r="AJ73" s="571"/>
      <c r="AK73" s="569"/>
      <c r="AL73" s="570"/>
      <c r="AM73" s="570"/>
      <c r="AN73" s="570"/>
      <c r="AO73" s="570"/>
      <c r="AP73" s="570"/>
      <c r="AQ73" s="571"/>
      <c r="AR73" s="569"/>
      <c r="AS73" s="570"/>
      <c r="AT73" s="570"/>
      <c r="AU73" s="570"/>
      <c r="AV73" s="570"/>
      <c r="AW73" s="570"/>
      <c r="AX73" s="571"/>
      <c r="AY73" s="569"/>
      <c r="AZ73" s="570"/>
      <c r="BA73" s="572"/>
      <c r="BB73" s="1139"/>
      <c r="BC73" s="1140"/>
      <c r="BD73" s="1098"/>
      <c r="BE73" s="1099"/>
      <c r="BF73" s="1100"/>
      <c r="BG73" s="1101"/>
      <c r="BH73" s="1101"/>
      <c r="BI73" s="1101"/>
      <c r="BJ73" s="1102"/>
    </row>
    <row r="74" spans="2:62" ht="20.25" customHeight="1">
      <c r="B74" s="1142"/>
      <c r="C74" s="1143"/>
      <c r="D74" s="1144"/>
      <c r="E74" s="579"/>
      <c r="F74" s="580">
        <f>C73</f>
        <v>0</v>
      </c>
      <c r="G74" s="579"/>
      <c r="H74" s="580">
        <f>I73</f>
        <v>0</v>
      </c>
      <c r="I74" s="1145"/>
      <c r="J74" s="1146"/>
      <c r="K74" s="1147"/>
      <c r="L74" s="1148"/>
      <c r="M74" s="1148"/>
      <c r="N74" s="1144"/>
      <c r="O74" s="1133"/>
      <c r="P74" s="1134"/>
      <c r="Q74" s="1134"/>
      <c r="R74" s="1134"/>
      <c r="S74" s="1135"/>
      <c r="T74" s="573" t="s">
        <v>967</v>
      </c>
      <c r="U74" s="574"/>
      <c r="V74" s="575"/>
      <c r="W74" s="561" t="str">
        <f>IF(W73="","",VLOOKUP(W73,シフト記号表!$C$6:$L$47,10,FALSE))</f>
        <v/>
      </c>
      <c r="X74" s="562" t="str">
        <f>IF(X73="","",VLOOKUP(X73,シフト記号表!$C$6:$L$47,10,FALSE))</f>
        <v/>
      </c>
      <c r="Y74" s="562" t="str">
        <f>IF(Y73="","",VLOOKUP(Y73,シフト記号表!$C$6:$L$47,10,FALSE))</f>
        <v/>
      </c>
      <c r="Z74" s="562" t="str">
        <f>IF(Z73="","",VLOOKUP(Z73,シフト記号表!$C$6:$L$47,10,FALSE))</f>
        <v/>
      </c>
      <c r="AA74" s="562" t="str">
        <f>IF(AA73="","",VLOOKUP(AA73,シフト記号表!$C$6:$L$47,10,FALSE))</f>
        <v/>
      </c>
      <c r="AB74" s="562" t="str">
        <f>IF(AB73="","",VLOOKUP(AB73,シフト記号表!$C$6:$L$47,10,FALSE))</f>
        <v/>
      </c>
      <c r="AC74" s="563" t="str">
        <f>IF(AC73="","",VLOOKUP(AC73,シフト記号表!$C$6:$L$47,10,FALSE))</f>
        <v/>
      </c>
      <c r="AD74" s="561" t="str">
        <f>IF(AD73="","",VLOOKUP(AD73,シフト記号表!$C$6:$L$47,10,FALSE))</f>
        <v/>
      </c>
      <c r="AE74" s="562" t="str">
        <f>IF(AE73="","",VLOOKUP(AE73,シフト記号表!$C$6:$L$47,10,FALSE))</f>
        <v/>
      </c>
      <c r="AF74" s="562" t="str">
        <f>IF(AF73="","",VLOOKUP(AF73,シフト記号表!$C$6:$L$47,10,FALSE))</f>
        <v/>
      </c>
      <c r="AG74" s="562" t="str">
        <f>IF(AG73="","",VLOOKUP(AG73,シフト記号表!$C$6:$L$47,10,FALSE))</f>
        <v/>
      </c>
      <c r="AH74" s="562" t="str">
        <f>IF(AH73="","",VLOOKUP(AH73,シフト記号表!$C$6:$L$47,10,FALSE))</f>
        <v/>
      </c>
      <c r="AI74" s="562" t="str">
        <f>IF(AI73="","",VLOOKUP(AI73,シフト記号表!$C$6:$L$47,10,FALSE))</f>
        <v/>
      </c>
      <c r="AJ74" s="563" t="str">
        <f>IF(AJ73="","",VLOOKUP(AJ73,シフト記号表!$C$6:$L$47,10,FALSE))</f>
        <v/>
      </c>
      <c r="AK74" s="561" t="str">
        <f>IF(AK73="","",VLOOKUP(AK73,シフト記号表!$C$6:$L$47,10,FALSE))</f>
        <v/>
      </c>
      <c r="AL74" s="562" t="str">
        <f>IF(AL73="","",VLOOKUP(AL73,シフト記号表!$C$6:$L$47,10,FALSE))</f>
        <v/>
      </c>
      <c r="AM74" s="562" t="str">
        <f>IF(AM73="","",VLOOKUP(AM73,シフト記号表!$C$6:$L$47,10,FALSE))</f>
        <v/>
      </c>
      <c r="AN74" s="562" t="str">
        <f>IF(AN73="","",VLOOKUP(AN73,シフト記号表!$C$6:$L$47,10,FALSE))</f>
        <v/>
      </c>
      <c r="AO74" s="562" t="str">
        <f>IF(AO73="","",VLOOKUP(AO73,シフト記号表!$C$6:$L$47,10,FALSE))</f>
        <v/>
      </c>
      <c r="AP74" s="562" t="str">
        <f>IF(AP73="","",VLOOKUP(AP73,シフト記号表!$C$6:$L$47,10,FALSE))</f>
        <v/>
      </c>
      <c r="AQ74" s="563" t="str">
        <f>IF(AQ73="","",VLOOKUP(AQ73,シフト記号表!$C$6:$L$47,10,FALSE))</f>
        <v/>
      </c>
      <c r="AR74" s="561" t="str">
        <f>IF(AR73="","",VLOOKUP(AR73,シフト記号表!$C$6:$L$47,10,FALSE))</f>
        <v/>
      </c>
      <c r="AS74" s="562" t="str">
        <f>IF(AS73="","",VLOOKUP(AS73,シフト記号表!$C$6:$L$47,10,FALSE))</f>
        <v/>
      </c>
      <c r="AT74" s="562" t="str">
        <f>IF(AT73="","",VLOOKUP(AT73,シフト記号表!$C$6:$L$47,10,FALSE))</f>
        <v/>
      </c>
      <c r="AU74" s="562" t="str">
        <f>IF(AU73="","",VLOOKUP(AU73,シフト記号表!$C$6:$L$47,10,FALSE))</f>
        <v/>
      </c>
      <c r="AV74" s="562" t="str">
        <f>IF(AV73="","",VLOOKUP(AV73,シフト記号表!$C$6:$L$47,10,FALSE))</f>
        <v/>
      </c>
      <c r="AW74" s="562" t="str">
        <f>IF(AW73="","",VLOOKUP(AW73,シフト記号表!$C$6:$L$47,10,FALSE))</f>
        <v/>
      </c>
      <c r="AX74" s="563" t="str">
        <f>IF(AX73="","",VLOOKUP(AX73,シフト記号表!$C$6:$L$47,10,FALSE))</f>
        <v/>
      </c>
      <c r="AY74" s="561" t="str">
        <f>IF(AY73="","",VLOOKUP(AY73,シフト記号表!$C$6:$L$47,10,FALSE))</f>
        <v/>
      </c>
      <c r="AZ74" s="562" t="str">
        <f>IF(AZ73="","",VLOOKUP(AZ73,シフト記号表!$C$6:$L$47,10,FALSE))</f>
        <v/>
      </c>
      <c r="BA74" s="562" t="str">
        <f>IF(BA73="","",VLOOKUP(BA73,シフト記号表!$C$6:$L$47,10,FALSE))</f>
        <v/>
      </c>
      <c r="BB74" s="1116">
        <f>IF($BE$3="４週",SUM(W74:AX74),IF($BE$3="暦月",SUM(W74:BA74),""))</f>
        <v>0</v>
      </c>
      <c r="BC74" s="1117"/>
      <c r="BD74" s="1118">
        <f>IF($BE$3="４週",BB74/4,IF($BE$3="暦月",(BB74/($BE$8/7)),""))</f>
        <v>0</v>
      </c>
      <c r="BE74" s="1117"/>
      <c r="BF74" s="1113"/>
      <c r="BG74" s="1114"/>
      <c r="BH74" s="1114"/>
      <c r="BI74" s="1114"/>
      <c r="BJ74" s="1115"/>
    </row>
    <row r="75" spans="2:62" ht="20.25" customHeight="1">
      <c r="B75" s="1119">
        <f>B73+1</f>
        <v>30</v>
      </c>
      <c r="C75" s="1121"/>
      <c r="D75" s="1122"/>
      <c r="E75" s="556"/>
      <c r="F75" s="557"/>
      <c r="G75" s="556"/>
      <c r="H75" s="557"/>
      <c r="I75" s="1125"/>
      <c r="J75" s="1126"/>
      <c r="K75" s="1129"/>
      <c r="L75" s="1130"/>
      <c r="M75" s="1130"/>
      <c r="N75" s="1122"/>
      <c r="O75" s="1133"/>
      <c r="P75" s="1134"/>
      <c r="Q75" s="1134"/>
      <c r="R75" s="1134"/>
      <c r="S75" s="1135"/>
      <c r="T75" s="576" t="s">
        <v>964</v>
      </c>
      <c r="U75" s="577"/>
      <c r="V75" s="578"/>
      <c r="W75" s="569"/>
      <c r="X75" s="570"/>
      <c r="Y75" s="570"/>
      <c r="Z75" s="570"/>
      <c r="AA75" s="570"/>
      <c r="AB75" s="570"/>
      <c r="AC75" s="571"/>
      <c r="AD75" s="569"/>
      <c r="AE75" s="570"/>
      <c r="AF75" s="570"/>
      <c r="AG75" s="570"/>
      <c r="AH75" s="570"/>
      <c r="AI75" s="570"/>
      <c r="AJ75" s="571"/>
      <c r="AK75" s="569"/>
      <c r="AL75" s="570"/>
      <c r="AM75" s="570"/>
      <c r="AN75" s="570"/>
      <c r="AO75" s="570"/>
      <c r="AP75" s="570"/>
      <c r="AQ75" s="571"/>
      <c r="AR75" s="569"/>
      <c r="AS75" s="570"/>
      <c r="AT75" s="570"/>
      <c r="AU75" s="570"/>
      <c r="AV75" s="570"/>
      <c r="AW75" s="570"/>
      <c r="AX75" s="571"/>
      <c r="AY75" s="569"/>
      <c r="AZ75" s="570"/>
      <c r="BA75" s="572"/>
      <c r="BB75" s="1139"/>
      <c r="BC75" s="1140"/>
      <c r="BD75" s="1098"/>
      <c r="BE75" s="1099"/>
      <c r="BF75" s="1100"/>
      <c r="BG75" s="1101"/>
      <c r="BH75" s="1101"/>
      <c r="BI75" s="1101"/>
      <c r="BJ75" s="1102"/>
    </row>
    <row r="76" spans="2:62" ht="20.25" customHeight="1">
      <c r="B76" s="1142"/>
      <c r="C76" s="1143"/>
      <c r="D76" s="1144"/>
      <c r="E76" s="579"/>
      <c r="F76" s="580">
        <f>C75</f>
        <v>0</v>
      </c>
      <c r="G76" s="579"/>
      <c r="H76" s="580">
        <f>I75</f>
        <v>0</v>
      </c>
      <c r="I76" s="1145"/>
      <c r="J76" s="1146"/>
      <c r="K76" s="1147"/>
      <c r="L76" s="1148"/>
      <c r="M76" s="1148"/>
      <c r="N76" s="1144"/>
      <c r="O76" s="1133"/>
      <c r="P76" s="1134"/>
      <c r="Q76" s="1134"/>
      <c r="R76" s="1134"/>
      <c r="S76" s="1135"/>
      <c r="T76" s="573" t="s">
        <v>967</v>
      </c>
      <c r="U76" s="574"/>
      <c r="V76" s="575"/>
      <c r="W76" s="561" t="str">
        <f>IF(W75="","",VLOOKUP(W75,シフト記号表!$C$6:$L$47,10,FALSE))</f>
        <v/>
      </c>
      <c r="X76" s="562" t="str">
        <f>IF(X75="","",VLOOKUP(X75,シフト記号表!$C$6:$L$47,10,FALSE))</f>
        <v/>
      </c>
      <c r="Y76" s="562" t="str">
        <f>IF(Y75="","",VLOOKUP(Y75,シフト記号表!$C$6:$L$47,10,FALSE))</f>
        <v/>
      </c>
      <c r="Z76" s="562" t="str">
        <f>IF(Z75="","",VLOOKUP(Z75,シフト記号表!$C$6:$L$47,10,FALSE))</f>
        <v/>
      </c>
      <c r="AA76" s="562" t="str">
        <f>IF(AA75="","",VLOOKUP(AA75,シフト記号表!$C$6:$L$47,10,FALSE))</f>
        <v/>
      </c>
      <c r="AB76" s="562" t="str">
        <f>IF(AB75="","",VLOOKUP(AB75,シフト記号表!$C$6:$L$47,10,FALSE))</f>
        <v/>
      </c>
      <c r="AC76" s="563" t="str">
        <f>IF(AC75="","",VLOOKUP(AC75,シフト記号表!$C$6:$L$47,10,FALSE))</f>
        <v/>
      </c>
      <c r="AD76" s="561" t="str">
        <f>IF(AD75="","",VLOOKUP(AD75,シフト記号表!$C$6:$L$47,10,FALSE))</f>
        <v/>
      </c>
      <c r="AE76" s="562" t="str">
        <f>IF(AE75="","",VLOOKUP(AE75,シフト記号表!$C$6:$L$47,10,FALSE))</f>
        <v/>
      </c>
      <c r="AF76" s="562" t="str">
        <f>IF(AF75="","",VLOOKUP(AF75,シフト記号表!$C$6:$L$47,10,FALSE))</f>
        <v/>
      </c>
      <c r="AG76" s="562" t="str">
        <f>IF(AG75="","",VLOOKUP(AG75,シフト記号表!$C$6:$L$47,10,FALSE))</f>
        <v/>
      </c>
      <c r="AH76" s="562" t="str">
        <f>IF(AH75="","",VLOOKUP(AH75,シフト記号表!$C$6:$L$47,10,FALSE))</f>
        <v/>
      </c>
      <c r="AI76" s="562" t="str">
        <f>IF(AI75="","",VLOOKUP(AI75,シフト記号表!$C$6:$L$47,10,FALSE))</f>
        <v/>
      </c>
      <c r="AJ76" s="563" t="str">
        <f>IF(AJ75="","",VLOOKUP(AJ75,シフト記号表!$C$6:$L$47,10,FALSE))</f>
        <v/>
      </c>
      <c r="AK76" s="561" t="str">
        <f>IF(AK75="","",VLOOKUP(AK75,シフト記号表!$C$6:$L$47,10,FALSE))</f>
        <v/>
      </c>
      <c r="AL76" s="562" t="str">
        <f>IF(AL75="","",VLOOKUP(AL75,シフト記号表!$C$6:$L$47,10,FALSE))</f>
        <v/>
      </c>
      <c r="AM76" s="562" t="str">
        <f>IF(AM75="","",VLOOKUP(AM75,シフト記号表!$C$6:$L$47,10,FALSE))</f>
        <v/>
      </c>
      <c r="AN76" s="562" t="str">
        <f>IF(AN75="","",VLOOKUP(AN75,シフト記号表!$C$6:$L$47,10,FALSE))</f>
        <v/>
      </c>
      <c r="AO76" s="562" t="str">
        <f>IF(AO75="","",VLOOKUP(AO75,シフト記号表!$C$6:$L$47,10,FALSE))</f>
        <v/>
      </c>
      <c r="AP76" s="562" t="str">
        <f>IF(AP75="","",VLOOKUP(AP75,シフト記号表!$C$6:$L$47,10,FALSE))</f>
        <v/>
      </c>
      <c r="AQ76" s="563" t="str">
        <f>IF(AQ75="","",VLOOKUP(AQ75,シフト記号表!$C$6:$L$47,10,FALSE))</f>
        <v/>
      </c>
      <c r="AR76" s="561" t="str">
        <f>IF(AR75="","",VLOOKUP(AR75,シフト記号表!$C$6:$L$47,10,FALSE))</f>
        <v/>
      </c>
      <c r="AS76" s="562" t="str">
        <f>IF(AS75="","",VLOOKUP(AS75,シフト記号表!$C$6:$L$47,10,FALSE))</f>
        <v/>
      </c>
      <c r="AT76" s="562" t="str">
        <f>IF(AT75="","",VLOOKUP(AT75,シフト記号表!$C$6:$L$47,10,FALSE))</f>
        <v/>
      </c>
      <c r="AU76" s="562" t="str">
        <f>IF(AU75="","",VLOOKUP(AU75,シフト記号表!$C$6:$L$47,10,FALSE))</f>
        <v/>
      </c>
      <c r="AV76" s="562" t="str">
        <f>IF(AV75="","",VLOOKUP(AV75,シフト記号表!$C$6:$L$47,10,FALSE))</f>
        <v/>
      </c>
      <c r="AW76" s="562" t="str">
        <f>IF(AW75="","",VLOOKUP(AW75,シフト記号表!$C$6:$L$47,10,FALSE))</f>
        <v/>
      </c>
      <c r="AX76" s="563" t="str">
        <f>IF(AX75="","",VLOOKUP(AX75,シフト記号表!$C$6:$L$47,10,FALSE))</f>
        <v/>
      </c>
      <c r="AY76" s="561" t="str">
        <f>IF(AY75="","",VLOOKUP(AY75,シフト記号表!$C$6:$L$47,10,FALSE))</f>
        <v/>
      </c>
      <c r="AZ76" s="562" t="str">
        <f>IF(AZ75="","",VLOOKUP(AZ75,シフト記号表!$C$6:$L$47,10,FALSE))</f>
        <v/>
      </c>
      <c r="BA76" s="562" t="str">
        <f>IF(BA75="","",VLOOKUP(BA75,シフト記号表!$C$6:$L$47,10,FALSE))</f>
        <v/>
      </c>
      <c r="BB76" s="1116">
        <f>IF($BE$3="４週",SUM(W76:AX76),IF($BE$3="暦月",SUM(W76:BA76),""))</f>
        <v>0</v>
      </c>
      <c r="BC76" s="1117"/>
      <c r="BD76" s="1118">
        <f>IF($BE$3="４週",BB76/4,IF($BE$3="暦月",(BB76/($BE$8/7)),""))</f>
        <v>0</v>
      </c>
      <c r="BE76" s="1117"/>
      <c r="BF76" s="1113"/>
      <c r="BG76" s="1114"/>
      <c r="BH76" s="1114"/>
      <c r="BI76" s="1114"/>
      <c r="BJ76" s="1115"/>
    </row>
    <row r="77" spans="2:62" ht="20.25" customHeight="1">
      <c r="B77" s="1119">
        <f>B75+1</f>
        <v>31</v>
      </c>
      <c r="C77" s="1121"/>
      <c r="D77" s="1122"/>
      <c r="E77" s="556"/>
      <c r="F77" s="557"/>
      <c r="G77" s="556"/>
      <c r="H77" s="557"/>
      <c r="I77" s="1125"/>
      <c r="J77" s="1126"/>
      <c r="K77" s="1129"/>
      <c r="L77" s="1130"/>
      <c r="M77" s="1130"/>
      <c r="N77" s="1122"/>
      <c r="O77" s="1133"/>
      <c r="P77" s="1134"/>
      <c r="Q77" s="1134"/>
      <c r="R77" s="1134"/>
      <c r="S77" s="1135"/>
      <c r="T77" s="576" t="s">
        <v>964</v>
      </c>
      <c r="U77" s="577"/>
      <c r="V77" s="578"/>
      <c r="W77" s="569"/>
      <c r="X77" s="570"/>
      <c r="Y77" s="570"/>
      <c r="Z77" s="570"/>
      <c r="AA77" s="570"/>
      <c r="AB77" s="570"/>
      <c r="AC77" s="571"/>
      <c r="AD77" s="569"/>
      <c r="AE77" s="570"/>
      <c r="AF77" s="570"/>
      <c r="AG77" s="570"/>
      <c r="AH77" s="570"/>
      <c r="AI77" s="570"/>
      <c r="AJ77" s="571"/>
      <c r="AK77" s="569"/>
      <c r="AL77" s="570"/>
      <c r="AM77" s="570"/>
      <c r="AN77" s="570"/>
      <c r="AO77" s="570"/>
      <c r="AP77" s="570"/>
      <c r="AQ77" s="571"/>
      <c r="AR77" s="569"/>
      <c r="AS77" s="570"/>
      <c r="AT77" s="570"/>
      <c r="AU77" s="570"/>
      <c r="AV77" s="570"/>
      <c r="AW77" s="570"/>
      <c r="AX77" s="571"/>
      <c r="AY77" s="569"/>
      <c r="AZ77" s="570"/>
      <c r="BA77" s="572"/>
      <c r="BB77" s="1139"/>
      <c r="BC77" s="1140"/>
      <c r="BD77" s="1098"/>
      <c r="BE77" s="1099"/>
      <c r="BF77" s="1100"/>
      <c r="BG77" s="1101"/>
      <c r="BH77" s="1101"/>
      <c r="BI77" s="1101"/>
      <c r="BJ77" s="1102"/>
    </row>
    <row r="78" spans="2:62" ht="20.25" customHeight="1">
      <c r="B78" s="1142"/>
      <c r="C78" s="1143"/>
      <c r="D78" s="1144"/>
      <c r="E78" s="579"/>
      <c r="F78" s="580">
        <f>C77</f>
        <v>0</v>
      </c>
      <c r="G78" s="579"/>
      <c r="H78" s="580">
        <f>I77</f>
        <v>0</v>
      </c>
      <c r="I78" s="1145"/>
      <c r="J78" s="1146"/>
      <c r="K78" s="1147"/>
      <c r="L78" s="1148"/>
      <c r="M78" s="1148"/>
      <c r="N78" s="1144"/>
      <c r="O78" s="1133"/>
      <c r="P78" s="1134"/>
      <c r="Q78" s="1134"/>
      <c r="R78" s="1134"/>
      <c r="S78" s="1135"/>
      <c r="T78" s="573" t="s">
        <v>967</v>
      </c>
      <c r="U78" s="574"/>
      <c r="V78" s="575"/>
      <c r="W78" s="561" t="str">
        <f>IF(W77="","",VLOOKUP(W77,シフト記号表!$C$6:$L$47,10,FALSE))</f>
        <v/>
      </c>
      <c r="X78" s="562" t="str">
        <f>IF(X77="","",VLOOKUP(X77,シフト記号表!$C$6:$L$47,10,FALSE))</f>
        <v/>
      </c>
      <c r="Y78" s="562" t="str">
        <f>IF(Y77="","",VLOOKUP(Y77,シフト記号表!$C$6:$L$47,10,FALSE))</f>
        <v/>
      </c>
      <c r="Z78" s="562" t="str">
        <f>IF(Z77="","",VLOOKUP(Z77,シフト記号表!$C$6:$L$47,10,FALSE))</f>
        <v/>
      </c>
      <c r="AA78" s="562" t="str">
        <f>IF(AA77="","",VLOOKUP(AA77,シフト記号表!$C$6:$L$47,10,FALSE))</f>
        <v/>
      </c>
      <c r="AB78" s="562" t="str">
        <f>IF(AB77="","",VLOOKUP(AB77,シフト記号表!$C$6:$L$47,10,FALSE))</f>
        <v/>
      </c>
      <c r="AC78" s="563" t="str">
        <f>IF(AC77="","",VLOOKUP(AC77,シフト記号表!$C$6:$L$47,10,FALSE))</f>
        <v/>
      </c>
      <c r="AD78" s="561" t="str">
        <f>IF(AD77="","",VLOOKUP(AD77,シフト記号表!$C$6:$L$47,10,FALSE))</f>
        <v/>
      </c>
      <c r="AE78" s="562" t="str">
        <f>IF(AE77="","",VLOOKUP(AE77,シフト記号表!$C$6:$L$47,10,FALSE))</f>
        <v/>
      </c>
      <c r="AF78" s="562" t="str">
        <f>IF(AF77="","",VLOOKUP(AF77,シフト記号表!$C$6:$L$47,10,FALSE))</f>
        <v/>
      </c>
      <c r="AG78" s="562" t="str">
        <f>IF(AG77="","",VLOOKUP(AG77,シフト記号表!$C$6:$L$47,10,FALSE))</f>
        <v/>
      </c>
      <c r="AH78" s="562" t="str">
        <f>IF(AH77="","",VLOOKUP(AH77,シフト記号表!$C$6:$L$47,10,FALSE))</f>
        <v/>
      </c>
      <c r="AI78" s="562" t="str">
        <f>IF(AI77="","",VLOOKUP(AI77,シフト記号表!$C$6:$L$47,10,FALSE))</f>
        <v/>
      </c>
      <c r="AJ78" s="563" t="str">
        <f>IF(AJ77="","",VLOOKUP(AJ77,シフト記号表!$C$6:$L$47,10,FALSE))</f>
        <v/>
      </c>
      <c r="AK78" s="561" t="str">
        <f>IF(AK77="","",VLOOKUP(AK77,シフト記号表!$C$6:$L$47,10,FALSE))</f>
        <v/>
      </c>
      <c r="AL78" s="562" t="str">
        <f>IF(AL77="","",VLOOKUP(AL77,シフト記号表!$C$6:$L$47,10,FALSE))</f>
        <v/>
      </c>
      <c r="AM78" s="562" t="str">
        <f>IF(AM77="","",VLOOKUP(AM77,シフト記号表!$C$6:$L$47,10,FALSE))</f>
        <v/>
      </c>
      <c r="AN78" s="562" t="str">
        <f>IF(AN77="","",VLOOKUP(AN77,シフト記号表!$C$6:$L$47,10,FALSE))</f>
        <v/>
      </c>
      <c r="AO78" s="562" t="str">
        <f>IF(AO77="","",VLOOKUP(AO77,シフト記号表!$C$6:$L$47,10,FALSE))</f>
        <v/>
      </c>
      <c r="AP78" s="562" t="str">
        <f>IF(AP77="","",VLOOKUP(AP77,シフト記号表!$C$6:$L$47,10,FALSE))</f>
        <v/>
      </c>
      <c r="AQ78" s="563" t="str">
        <f>IF(AQ77="","",VLOOKUP(AQ77,シフト記号表!$C$6:$L$47,10,FALSE))</f>
        <v/>
      </c>
      <c r="AR78" s="561" t="str">
        <f>IF(AR77="","",VLOOKUP(AR77,シフト記号表!$C$6:$L$47,10,FALSE))</f>
        <v/>
      </c>
      <c r="AS78" s="562" t="str">
        <f>IF(AS77="","",VLOOKUP(AS77,シフト記号表!$C$6:$L$47,10,FALSE))</f>
        <v/>
      </c>
      <c r="AT78" s="562" t="str">
        <f>IF(AT77="","",VLOOKUP(AT77,シフト記号表!$C$6:$L$47,10,FALSE))</f>
        <v/>
      </c>
      <c r="AU78" s="562" t="str">
        <f>IF(AU77="","",VLOOKUP(AU77,シフト記号表!$C$6:$L$47,10,FALSE))</f>
        <v/>
      </c>
      <c r="AV78" s="562" t="str">
        <f>IF(AV77="","",VLOOKUP(AV77,シフト記号表!$C$6:$L$47,10,FALSE))</f>
        <v/>
      </c>
      <c r="AW78" s="562" t="str">
        <f>IF(AW77="","",VLOOKUP(AW77,シフト記号表!$C$6:$L$47,10,FALSE))</f>
        <v/>
      </c>
      <c r="AX78" s="563" t="str">
        <f>IF(AX77="","",VLOOKUP(AX77,シフト記号表!$C$6:$L$47,10,FALSE))</f>
        <v/>
      </c>
      <c r="AY78" s="561" t="str">
        <f>IF(AY77="","",VLOOKUP(AY77,シフト記号表!$C$6:$L$47,10,FALSE))</f>
        <v/>
      </c>
      <c r="AZ78" s="562" t="str">
        <f>IF(AZ77="","",VLOOKUP(AZ77,シフト記号表!$C$6:$L$47,10,FALSE))</f>
        <v/>
      </c>
      <c r="BA78" s="562" t="str">
        <f>IF(BA77="","",VLOOKUP(BA77,シフト記号表!$C$6:$L$47,10,FALSE))</f>
        <v/>
      </c>
      <c r="BB78" s="1116">
        <f>IF($BE$3="４週",SUM(W78:AX78),IF($BE$3="暦月",SUM(W78:BA78),""))</f>
        <v>0</v>
      </c>
      <c r="BC78" s="1117"/>
      <c r="BD78" s="1118">
        <f>IF($BE$3="４週",BB78/4,IF($BE$3="暦月",(BB78/($BE$8/7)),""))</f>
        <v>0</v>
      </c>
      <c r="BE78" s="1117"/>
      <c r="BF78" s="1113"/>
      <c r="BG78" s="1114"/>
      <c r="BH78" s="1114"/>
      <c r="BI78" s="1114"/>
      <c r="BJ78" s="1115"/>
    </row>
    <row r="79" spans="2:62" ht="20.25" customHeight="1">
      <c r="B79" s="1119">
        <f>B77+1</f>
        <v>32</v>
      </c>
      <c r="C79" s="1121"/>
      <c r="D79" s="1122"/>
      <c r="E79" s="556"/>
      <c r="F79" s="557"/>
      <c r="G79" s="556"/>
      <c r="H79" s="557"/>
      <c r="I79" s="1125"/>
      <c r="J79" s="1126"/>
      <c r="K79" s="1129"/>
      <c r="L79" s="1130"/>
      <c r="M79" s="1130"/>
      <c r="N79" s="1122"/>
      <c r="O79" s="1133"/>
      <c r="P79" s="1134"/>
      <c r="Q79" s="1134"/>
      <c r="R79" s="1134"/>
      <c r="S79" s="1135"/>
      <c r="T79" s="576" t="s">
        <v>964</v>
      </c>
      <c r="U79" s="577"/>
      <c r="V79" s="578"/>
      <c r="W79" s="569"/>
      <c r="X79" s="570"/>
      <c r="Y79" s="570"/>
      <c r="Z79" s="570"/>
      <c r="AA79" s="570"/>
      <c r="AB79" s="570"/>
      <c r="AC79" s="571"/>
      <c r="AD79" s="569"/>
      <c r="AE79" s="570"/>
      <c r="AF79" s="570"/>
      <c r="AG79" s="570"/>
      <c r="AH79" s="570"/>
      <c r="AI79" s="570"/>
      <c r="AJ79" s="571"/>
      <c r="AK79" s="569"/>
      <c r="AL79" s="570"/>
      <c r="AM79" s="570"/>
      <c r="AN79" s="570"/>
      <c r="AO79" s="570"/>
      <c r="AP79" s="570"/>
      <c r="AQ79" s="571"/>
      <c r="AR79" s="569"/>
      <c r="AS79" s="570"/>
      <c r="AT79" s="570"/>
      <c r="AU79" s="570"/>
      <c r="AV79" s="570"/>
      <c r="AW79" s="570"/>
      <c r="AX79" s="571"/>
      <c r="AY79" s="569"/>
      <c r="AZ79" s="570"/>
      <c r="BA79" s="572"/>
      <c r="BB79" s="1139"/>
      <c r="BC79" s="1140"/>
      <c r="BD79" s="1098"/>
      <c r="BE79" s="1099"/>
      <c r="BF79" s="1100"/>
      <c r="BG79" s="1101"/>
      <c r="BH79" s="1101"/>
      <c r="BI79" s="1101"/>
      <c r="BJ79" s="1102"/>
    </row>
    <row r="80" spans="2:62" ht="20.25" customHeight="1">
      <c r="B80" s="1142"/>
      <c r="C80" s="1143"/>
      <c r="D80" s="1144"/>
      <c r="E80" s="579"/>
      <c r="F80" s="580">
        <f>C79</f>
        <v>0</v>
      </c>
      <c r="G80" s="579"/>
      <c r="H80" s="580">
        <f>I79</f>
        <v>0</v>
      </c>
      <c r="I80" s="1145"/>
      <c r="J80" s="1146"/>
      <c r="K80" s="1147"/>
      <c r="L80" s="1148"/>
      <c r="M80" s="1148"/>
      <c r="N80" s="1144"/>
      <c r="O80" s="1133"/>
      <c r="P80" s="1134"/>
      <c r="Q80" s="1134"/>
      <c r="R80" s="1134"/>
      <c r="S80" s="1135"/>
      <c r="T80" s="573" t="s">
        <v>967</v>
      </c>
      <c r="U80" s="574"/>
      <c r="V80" s="575"/>
      <c r="W80" s="561" t="str">
        <f>IF(W79="","",VLOOKUP(W79,シフト記号表!$C$6:$L$47,10,FALSE))</f>
        <v/>
      </c>
      <c r="X80" s="562" t="str">
        <f>IF(X79="","",VLOOKUP(X79,シフト記号表!$C$6:$L$47,10,FALSE))</f>
        <v/>
      </c>
      <c r="Y80" s="562" t="str">
        <f>IF(Y79="","",VLOOKUP(Y79,シフト記号表!$C$6:$L$47,10,FALSE))</f>
        <v/>
      </c>
      <c r="Z80" s="562" t="str">
        <f>IF(Z79="","",VLOOKUP(Z79,シフト記号表!$C$6:$L$47,10,FALSE))</f>
        <v/>
      </c>
      <c r="AA80" s="562" t="str">
        <f>IF(AA79="","",VLOOKUP(AA79,シフト記号表!$C$6:$L$47,10,FALSE))</f>
        <v/>
      </c>
      <c r="AB80" s="562" t="str">
        <f>IF(AB79="","",VLOOKUP(AB79,シフト記号表!$C$6:$L$47,10,FALSE))</f>
        <v/>
      </c>
      <c r="AC80" s="563" t="str">
        <f>IF(AC79="","",VLOOKUP(AC79,シフト記号表!$C$6:$L$47,10,FALSE))</f>
        <v/>
      </c>
      <c r="AD80" s="561" t="str">
        <f>IF(AD79="","",VLOOKUP(AD79,シフト記号表!$C$6:$L$47,10,FALSE))</f>
        <v/>
      </c>
      <c r="AE80" s="562" t="str">
        <f>IF(AE79="","",VLOOKUP(AE79,シフト記号表!$C$6:$L$47,10,FALSE))</f>
        <v/>
      </c>
      <c r="AF80" s="562" t="str">
        <f>IF(AF79="","",VLOOKUP(AF79,シフト記号表!$C$6:$L$47,10,FALSE))</f>
        <v/>
      </c>
      <c r="AG80" s="562" t="str">
        <f>IF(AG79="","",VLOOKUP(AG79,シフト記号表!$C$6:$L$47,10,FALSE))</f>
        <v/>
      </c>
      <c r="AH80" s="562" t="str">
        <f>IF(AH79="","",VLOOKUP(AH79,シフト記号表!$C$6:$L$47,10,FALSE))</f>
        <v/>
      </c>
      <c r="AI80" s="562" t="str">
        <f>IF(AI79="","",VLOOKUP(AI79,シフト記号表!$C$6:$L$47,10,FALSE))</f>
        <v/>
      </c>
      <c r="AJ80" s="563" t="str">
        <f>IF(AJ79="","",VLOOKUP(AJ79,シフト記号表!$C$6:$L$47,10,FALSE))</f>
        <v/>
      </c>
      <c r="AK80" s="561" t="str">
        <f>IF(AK79="","",VLOOKUP(AK79,シフト記号表!$C$6:$L$47,10,FALSE))</f>
        <v/>
      </c>
      <c r="AL80" s="562" t="str">
        <f>IF(AL79="","",VLOOKUP(AL79,シフト記号表!$C$6:$L$47,10,FALSE))</f>
        <v/>
      </c>
      <c r="AM80" s="562" t="str">
        <f>IF(AM79="","",VLOOKUP(AM79,シフト記号表!$C$6:$L$47,10,FALSE))</f>
        <v/>
      </c>
      <c r="AN80" s="562" t="str">
        <f>IF(AN79="","",VLOOKUP(AN79,シフト記号表!$C$6:$L$47,10,FALSE))</f>
        <v/>
      </c>
      <c r="AO80" s="562" t="str">
        <f>IF(AO79="","",VLOOKUP(AO79,シフト記号表!$C$6:$L$47,10,FALSE))</f>
        <v/>
      </c>
      <c r="AP80" s="562" t="str">
        <f>IF(AP79="","",VLOOKUP(AP79,シフト記号表!$C$6:$L$47,10,FALSE))</f>
        <v/>
      </c>
      <c r="AQ80" s="563" t="str">
        <f>IF(AQ79="","",VLOOKUP(AQ79,シフト記号表!$C$6:$L$47,10,FALSE))</f>
        <v/>
      </c>
      <c r="AR80" s="561" t="str">
        <f>IF(AR79="","",VLOOKUP(AR79,シフト記号表!$C$6:$L$47,10,FALSE))</f>
        <v/>
      </c>
      <c r="AS80" s="562" t="str">
        <f>IF(AS79="","",VLOOKUP(AS79,シフト記号表!$C$6:$L$47,10,FALSE))</f>
        <v/>
      </c>
      <c r="AT80" s="562" t="str">
        <f>IF(AT79="","",VLOOKUP(AT79,シフト記号表!$C$6:$L$47,10,FALSE))</f>
        <v/>
      </c>
      <c r="AU80" s="562" t="str">
        <f>IF(AU79="","",VLOOKUP(AU79,シフト記号表!$C$6:$L$47,10,FALSE))</f>
        <v/>
      </c>
      <c r="AV80" s="562" t="str">
        <f>IF(AV79="","",VLOOKUP(AV79,シフト記号表!$C$6:$L$47,10,FALSE))</f>
        <v/>
      </c>
      <c r="AW80" s="562" t="str">
        <f>IF(AW79="","",VLOOKUP(AW79,シフト記号表!$C$6:$L$47,10,FALSE))</f>
        <v/>
      </c>
      <c r="AX80" s="563" t="str">
        <f>IF(AX79="","",VLOOKUP(AX79,シフト記号表!$C$6:$L$47,10,FALSE))</f>
        <v/>
      </c>
      <c r="AY80" s="561" t="str">
        <f>IF(AY79="","",VLOOKUP(AY79,シフト記号表!$C$6:$L$47,10,FALSE))</f>
        <v/>
      </c>
      <c r="AZ80" s="562" t="str">
        <f>IF(AZ79="","",VLOOKUP(AZ79,シフト記号表!$C$6:$L$47,10,FALSE))</f>
        <v/>
      </c>
      <c r="BA80" s="562" t="str">
        <f>IF(BA79="","",VLOOKUP(BA79,シフト記号表!$C$6:$L$47,10,FALSE))</f>
        <v/>
      </c>
      <c r="BB80" s="1116">
        <f>IF($BE$3="４週",SUM(W80:AX80),IF($BE$3="暦月",SUM(W80:BA80),""))</f>
        <v>0</v>
      </c>
      <c r="BC80" s="1117"/>
      <c r="BD80" s="1118">
        <f>IF($BE$3="４週",BB80/4,IF($BE$3="暦月",(BB80/($BE$8/7)),""))</f>
        <v>0</v>
      </c>
      <c r="BE80" s="1117"/>
      <c r="BF80" s="1113"/>
      <c r="BG80" s="1114"/>
      <c r="BH80" s="1114"/>
      <c r="BI80" s="1114"/>
      <c r="BJ80" s="1115"/>
    </row>
    <row r="81" spans="2:62" ht="20.25" customHeight="1">
      <c r="B81" s="1119">
        <f>B79+1</f>
        <v>33</v>
      </c>
      <c r="C81" s="1121"/>
      <c r="D81" s="1122"/>
      <c r="E81" s="556"/>
      <c r="F81" s="557"/>
      <c r="G81" s="556"/>
      <c r="H81" s="557"/>
      <c r="I81" s="1125"/>
      <c r="J81" s="1126"/>
      <c r="K81" s="1129"/>
      <c r="L81" s="1130"/>
      <c r="M81" s="1130"/>
      <c r="N81" s="1122"/>
      <c r="O81" s="1133"/>
      <c r="P81" s="1134"/>
      <c r="Q81" s="1134"/>
      <c r="R81" s="1134"/>
      <c r="S81" s="1135"/>
      <c r="T81" s="576" t="s">
        <v>964</v>
      </c>
      <c r="U81" s="577"/>
      <c r="V81" s="578"/>
      <c r="W81" s="569"/>
      <c r="X81" s="570"/>
      <c r="Y81" s="570"/>
      <c r="Z81" s="570"/>
      <c r="AA81" s="570"/>
      <c r="AB81" s="570"/>
      <c r="AC81" s="571"/>
      <c r="AD81" s="569"/>
      <c r="AE81" s="570"/>
      <c r="AF81" s="570"/>
      <c r="AG81" s="570"/>
      <c r="AH81" s="570"/>
      <c r="AI81" s="570"/>
      <c r="AJ81" s="571"/>
      <c r="AK81" s="569"/>
      <c r="AL81" s="570"/>
      <c r="AM81" s="570"/>
      <c r="AN81" s="570"/>
      <c r="AO81" s="570"/>
      <c r="AP81" s="570"/>
      <c r="AQ81" s="571"/>
      <c r="AR81" s="569"/>
      <c r="AS81" s="570"/>
      <c r="AT81" s="570"/>
      <c r="AU81" s="570"/>
      <c r="AV81" s="570"/>
      <c r="AW81" s="570"/>
      <c r="AX81" s="571"/>
      <c r="AY81" s="569"/>
      <c r="AZ81" s="570"/>
      <c r="BA81" s="572"/>
      <c r="BB81" s="1139"/>
      <c r="BC81" s="1140"/>
      <c r="BD81" s="1098"/>
      <c r="BE81" s="1099"/>
      <c r="BF81" s="1100"/>
      <c r="BG81" s="1101"/>
      <c r="BH81" s="1101"/>
      <c r="BI81" s="1101"/>
      <c r="BJ81" s="1102"/>
    </row>
    <row r="82" spans="2:62" ht="20.25" customHeight="1">
      <c r="B82" s="1142"/>
      <c r="C82" s="1143"/>
      <c r="D82" s="1144"/>
      <c r="E82" s="579"/>
      <c r="F82" s="580">
        <f>C81</f>
        <v>0</v>
      </c>
      <c r="G82" s="579"/>
      <c r="H82" s="580">
        <f>I81</f>
        <v>0</v>
      </c>
      <c r="I82" s="1145"/>
      <c r="J82" s="1146"/>
      <c r="K82" s="1147"/>
      <c r="L82" s="1148"/>
      <c r="M82" s="1148"/>
      <c r="N82" s="1144"/>
      <c r="O82" s="1133"/>
      <c r="P82" s="1134"/>
      <c r="Q82" s="1134"/>
      <c r="R82" s="1134"/>
      <c r="S82" s="1135"/>
      <c r="T82" s="573" t="s">
        <v>967</v>
      </c>
      <c r="U82" s="574"/>
      <c r="V82" s="575"/>
      <c r="W82" s="561" t="str">
        <f>IF(W81="","",VLOOKUP(W81,シフト記号表!$C$6:$L$47,10,FALSE))</f>
        <v/>
      </c>
      <c r="X82" s="562" t="str">
        <f>IF(X81="","",VLOOKUP(X81,シフト記号表!$C$6:$L$47,10,FALSE))</f>
        <v/>
      </c>
      <c r="Y82" s="562" t="str">
        <f>IF(Y81="","",VLOOKUP(Y81,シフト記号表!$C$6:$L$47,10,FALSE))</f>
        <v/>
      </c>
      <c r="Z82" s="562" t="str">
        <f>IF(Z81="","",VLOOKUP(Z81,シフト記号表!$C$6:$L$47,10,FALSE))</f>
        <v/>
      </c>
      <c r="AA82" s="562" t="str">
        <f>IF(AA81="","",VLOOKUP(AA81,シフト記号表!$C$6:$L$47,10,FALSE))</f>
        <v/>
      </c>
      <c r="AB82" s="562" t="str">
        <f>IF(AB81="","",VLOOKUP(AB81,シフト記号表!$C$6:$L$47,10,FALSE))</f>
        <v/>
      </c>
      <c r="AC82" s="563" t="str">
        <f>IF(AC81="","",VLOOKUP(AC81,シフト記号表!$C$6:$L$47,10,FALSE))</f>
        <v/>
      </c>
      <c r="AD82" s="561" t="str">
        <f>IF(AD81="","",VLOOKUP(AD81,シフト記号表!$C$6:$L$47,10,FALSE))</f>
        <v/>
      </c>
      <c r="AE82" s="562" t="str">
        <f>IF(AE81="","",VLOOKUP(AE81,シフト記号表!$C$6:$L$47,10,FALSE))</f>
        <v/>
      </c>
      <c r="AF82" s="562" t="str">
        <f>IF(AF81="","",VLOOKUP(AF81,シフト記号表!$C$6:$L$47,10,FALSE))</f>
        <v/>
      </c>
      <c r="AG82" s="562" t="str">
        <f>IF(AG81="","",VLOOKUP(AG81,シフト記号表!$C$6:$L$47,10,FALSE))</f>
        <v/>
      </c>
      <c r="AH82" s="562" t="str">
        <f>IF(AH81="","",VLOOKUP(AH81,シフト記号表!$C$6:$L$47,10,FALSE))</f>
        <v/>
      </c>
      <c r="AI82" s="562" t="str">
        <f>IF(AI81="","",VLOOKUP(AI81,シフト記号表!$C$6:$L$47,10,FALSE))</f>
        <v/>
      </c>
      <c r="AJ82" s="563" t="str">
        <f>IF(AJ81="","",VLOOKUP(AJ81,シフト記号表!$C$6:$L$47,10,FALSE))</f>
        <v/>
      </c>
      <c r="AK82" s="561" t="str">
        <f>IF(AK81="","",VLOOKUP(AK81,シフト記号表!$C$6:$L$47,10,FALSE))</f>
        <v/>
      </c>
      <c r="AL82" s="562" t="str">
        <f>IF(AL81="","",VLOOKUP(AL81,シフト記号表!$C$6:$L$47,10,FALSE))</f>
        <v/>
      </c>
      <c r="AM82" s="562" t="str">
        <f>IF(AM81="","",VLOOKUP(AM81,シフト記号表!$C$6:$L$47,10,FALSE))</f>
        <v/>
      </c>
      <c r="AN82" s="562" t="str">
        <f>IF(AN81="","",VLOOKUP(AN81,シフト記号表!$C$6:$L$47,10,FALSE))</f>
        <v/>
      </c>
      <c r="AO82" s="562" t="str">
        <f>IF(AO81="","",VLOOKUP(AO81,シフト記号表!$C$6:$L$47,10,FALSE))</f>
        <v/>
      </c>
      <c r="AP82" s="562" t="str">
        <f>IF(AP81="","",VLOOKUP(AP81,シフト記号表!$C$6:$L$47,10,FALSE))</f>
        <v/>
      </c>
      <c r="AQ82" s="563" t="str">
        <f>IF(AQ81="","",VLOOKUP(AQ81,シフト記号表!$C$6:$L$47,10,FALSE))</f>
        <v/>
      </c>
      <c r="AR82" s="561" t="str">
        <f>IF(AR81="","",VLOOKUP(AR81,シフト記号表!$C$6:$L$47,10,FALSE))</f>
        <v/>
      </c>
      <c r="AS82" s="562" t="str">
        <f>IF(AS81="","",VLOOKUP(AS81,シフト記号表!$C$6:$L$47,10,FALSE))</f>
        <v/>
      </c>
      <c r="AT82" s="562" t="str">
        <f>IF(AT81="","",VLOOKUP(AT81,シフト記号表!$C$6:$L$47,10,FALSE))</f>
        <v/>
      </c>
      <c r="AU82" s="562" t="str">
        <f>IF(AU81="","",VLOOKUP(AU81,シフト記号表!$C$6:$L$47,10,FALSE))</f>
        <v/>
      </c>
      <c r="AV82" s="562" t="str">
        <f>IF(AV81="","",VLOOKUP(AV81,シフト記号表!$C$6:$L$47,10,FALSE))</f>
        <v/>
      </c>
      <c r="AW82" s="562" t="str">
        <f>IF(AW81="","",VLOOKUP(AW81,シフト記号表!$C$6:$L$47,10,FALSE))</f>
        <v/>
      </c>
      <c r="AX82" s="563" t="str">
        <f>IF(AX81="","",VLOOKUP(AX81,シフト記号表!$C$6:$L$47,10,FALSE))</f>
        <v/>
      </c>
      <c r="AY82" s="561" t="str">
        <f>IF(AY81="","",VLOOKUP(AY81,シフト記号表!$C$6:$L$47,10,FALSE))</f>
        <v/>
      </c>
      <c r="AZ82" s="562" t="str">
        <f>IF(AZ81="","",VLOOKUP(AZ81,シフト記号表!$C$6:$L$47,10,FALSE))</f>
        <v/>
      </c>
      <c r="BA82" s="562" t="str">
        <f>IF(BA81="","",VLOOKUP(BA81,シフト記号表!$C$6:$L$47,10,FALSE))</f>
        <v/>
      </c>
      <c r="BB82" s="1116">
        <f>IF($BE$3="４週",SUM(W82:AX82),IF($BE$3="暦月",SUM(W82:BA82),""))</f>
        <v>0</v>
      </c>
      <c r="BC82" s="1117"/>
      <c r="BD82" s="1118">
        <f>IF($BE$3="４週",BB82/4,IF($BE$3="暦月",(BB82/($BE$8/7)),""))</f>
        <v>0</v>
      </c>
      <c r="BE82" s="1117"/>
      <c r="BF82" s="1113"/>
      <c r="BG82" s="1114"/>
      <c r="BH82" s="1114"/>
      <c r="BI82" s="1114"/>
      <c r="BJ82" s="1115"/>
    </row>
    <row r="83" spans="2:62" ht="20.25" customHeight="1">
      <c r="B83" s="1119">
        <f>B81+1</f>
        <v>34</v>
      </c>
      <c r="C83" s="1121"/>
      <c r="D83" s="1122"/>
      <c r="E83" s="556"/>
      <c r="F83" s="557"/>
      <c r="G83" s="556"/>
      <c r="H83" s="557"/>
      <c r="I83" s="1125"/>
      <c r="J83" s="1126"/>
      <c r="K83" s="1129"/>
      <c r="L83" s="1130"/>
      <c r="M83" s="1130"/>
      <c r="N83" s="1122"/>
      <c r="O83" s="1133"/>
      <c r="P83" s="1134"/>
      <c r="Q83" s="1134"/>
      <c r="R83" s="1134"/>
      <c r="S83" s="1135"/>
      <c r="T83" s="576" t="s">
        <v>964</v>
      </c>
      <c r="U83" s="577"/>
      <c r="V83" s="578"/>
      <c r="W83" s="569"/>
      <c r="X83" s="570"/>
      <c r="Y83" s="570"/>
      <c r="Z83" s="570"/>
      <c r="AA83" s="570"/>
      <c r="AB83" s="570"/>
      <c r="AC83" s="571"/>
      <c r="AD83" s="569"/>
      <c r="AE83" s="570"/>
      <c r="AF83" s="570"/>
      <c r="AG83" s="570"/>
      <c r="AH83" s="570"/>
      <c r="AI83" s="570"/>
      <c r="AJ83" s="571"/>
      <c r="AK83" s="569"/>
      <c r="AL83" s="570"/>
      <c r="AM83" s="570"/>
      <c r="AN83" s="570"/>
      <c r="AO83" s="570"/>
      <c r="AP83" s="570"/>
      <c r="AQ83" s="571"/>
      <c r="AR83" s="569"/>
      <c r="AS83" s="570"/>
      <c r="AT83" s="570"/>
      <c r="AU83" s="570"/>
      <c r="AV83" s="570"/>
      <c r="AW83" s="570"/>
      <c r="AX83" s="571"/>
      <c r="AY83" s="569"/>
      <c r="AZ83" s="570"/>
      <c r="BA83" s="572"/>
      <c r="BB83" s="1139"/>
      <c r="BC83" s="1140"/>
      <c r="BD83" s="1098"/>
      <c r="BE83" s="1099"/>
      <c r="BF83" s="1100"/>
      <c r="BG83" s="1101"/>
      <c r="BH83" s="1101"/>
      <c r="BI83" s="1101"/>
      <c r="BJ83" s="1102"/>
    </row>
    <row r="84" spans="2:62" ht="20.25" customHeight="1">
      <c r="B84" s="1142"/>
      <c r="C84" s="1143"/>
      <c r="D84" s="1144"/>
      <c r="E84" s="579"/>
      <c r="F84" s="580">
        <f>C83</f>
        <v>0</v>
      </c>
      <c r="G84" s="579"/>
      <c r="H84" s="580">
        <f>I83</f>
        <v>0</v>
      </c>
      <c r="I84" s="1145"/>
      <c r="J84" s="1146"/>
      <c r="K84" s="1147"/>
      <c r="L84" s="1148"/>
      <c r="M84" s="1148"/>
      <c r="N84" s="1144"/>
      <c r="O84" s="1133"/>
      <c r="P84" s="1134"/>
      <c r="Q84" s="1134"/>
      <c r="R84" s="1134"/>
      <c r="S84" s="1135"/>
      <c r="T84" s="573" t="s">
        <v>967</v>
      </c>
      <c r="U84" s="574"/>
      <c r="V84" s="575"/>
      <c r="W84" s="561" t="str">
        <f>IF(W83="","",VLOOKUP(W83,シフト記号表!$C$6:$L$47,10,FALSE))</f>
        <v/>
      </c>
      <c r="X84" s="562" t="str">
        <f>IF(X83="","",VLOOKUP(X83,シフト記号表!$C$6:$L$47,10,FALSE))</f>
        <v/>
      </c>
      <c r="Y84" s="562" t="str">
        <f>IF(Y83="","",VLOOKUP(Y83,シフト記号表!$C$6:$L$47,10,FALSE))</f>
        <v/>
      </c>
      <c r="Z84" s="562" t="str">
        <f>IF(Z83="","",VLOOKUP(Z83,シフト記号表!$C$6:$L$47,10,FALSE))</f>
        <v/>
      </c>
      <c r="AA84" s="562" t="str">
        <f>IF(AA83="","",VLOOKUP(AA83,シフト記号表!$C$6:$L$47,10,FALSE))</f>
        <v/>
      </c>
      <c r="AB84" s="562" t="str">
        <f>IF(AB83="","",VLOOKUP(AB83,シフト記号表!$C$6:$L$47,10,FALSE))</f>
        <v/>
      </c>
      <c r="AC84" s="563" t="str">
        <f>IF(AC83="","",VLOOKUP(AC83,シフト記号表!$C$6:$L$47,10,FALSE))</f>
        <v/>
      </c>
      <c r="AD84" s="561" t="str">
        <f>IF(AD83="","",VLOOKUP(AD83,シフト記号表!$C$6:$L$47,10,FALSE))</f>
        <v/>
      </c>
      <c r="AE84" s="562" t="str">
        <f>IF(AE83="","",VLOOKUP(AE83,シフト記号表!$C$6:$L$47,10,FALSE))</f>
        <v/>
      </c>
      <c r="AF84" s="562" t="str">
        <f>IF(AF83="","",VLOOKUP(AF83,シフト記号表!$C$6:$L$47,10,FALSE))</f>
        <v/>
      </c>
      <c r="AG84" s="562" t="str">
        <f>IF(AG83="","",VLOOKUP(AG83,シフト記号表!$C$6:$L$47,10,FALSE))</f>
        <v/>
      </c>
      <c r="AH84" s="562" t="str">
        <f>IF(AH83="","",VLOOKUP(AH83,シフト記号表!$C$6:$L$47,10,FALSE))</f>
        <v/>
      </c>
      <c r="AI84" s="562" t="str">
        <f>IF(AI83="","",VLOOKUP(AI83,シフト記号表!$C$6:$L$47,10,FALSE))</f>
        <v/>
      </c>
      <c r="AJ84" s="563" t="str">
        <f>IF(AJ83="","",VLOOKUP(AJ83,シフト記号表!$C$6:$L$47,10,FALSE))</f>
        <v/>
      </c>
      <c r="AK84" s="561" t="str">
        <f>IF(AK83="","",VLOOKUP(AK83,シフト記号表!$C$6:$L$47,10,FALSE))</f>
        <v/>
      </c>
      <c r="AL84" s="562" t="str">
        <f>IF(AL83="","",VLOOKUP(AL83,シフト記号表!$C$6:$L$47,10,FALSE))</f>
        <v/>
      </c>
      <c r="AM84" s="562" t="str">
        <f>IF(AM83="","",VLOOKUP(AM83,シフト記号表!$C$6:$L$47,10,FALSE))</f>
        <v/>
      </c>
      <c r="AN84" s="562" t="str">
        <f>IF(AN83="","",VLOOKUP(AN83,シフト記号表!$C$6:$L$47,10,FALSE))</f>
        <v/>
      </c>
      <c r="AO84" s="562" t="str">
        <f>IF(AO83="","",VLOOKUP(AO83,シフト記号表!$C$6:$L$47,10,FALSE))</f>
        <v/>
      </c>
      <c r="AP84" s="562" t="str">
        <f>IF(AP83="","",VLOOKUP(AP83,シフト記号表!$C$6:$L$47,10,FALSE))</f>
        <v/>
      </c>
      <c r="AQ84" s="563" t="str">
        <f>IF(AQ83="","",VLOOKUP(AQ83,シフト記号表!$C$6:$L$47,10,FALSE))</f>
        <v/>
      </c>
      <c r="AR84" s="561" t="str">
        <f>IF(AR83="","",VLOOKUP(AR83,シフト記号表!$C$6:$L$47,10,FALSE))</f>
        <v/>
      </c>
      <c r="AS84" s="562" t="str">
        <f>IF(AS83="","",VLOOKUP(AS83,シフト記号表!$C$6:$L$47,10,FALSE))</f>
        <v/>
      </c>
      <c r="AT84" s="562" t="str">
        <f>IF(AT83="","",VLOOKUP(AT83,シフト記号表!$C$6:$L$47,10,FALSE))</f>
        <v/>
      </c>
      <c r="AU84" s="562" t="str">
        <f>IF(AU83="","",VLOOKUP(AU83,シフト記号表!$C$6:$L$47,10,FALSE))</f>
        <v/>
      </c>
      <c r="AV84" s="562" t="str">
        <f>IF(AV83="","",VLOOKUP(AV83,シフト記号表!$C$6:$L$47,10,FALSE))</f>
        <v/>
      </c>
      <c r="AW84" s="562" t="str">
        <f>IF(AW83="","",VLOOKUP(AW83,シフト記号表!$C$6:$L$47,10,FALSE))</f>
        <v/>
      </c>
      <c r="AX84" s="563" t="str">
        <f>IF(AX83="","",VLOOKUP(AX83,シフト記号表!$C$6:$L$47,10,FALSE))</f>
        <v/>
      </c>
      <c r="AY84" s="561" t="str">
        <f>IF(AY83="","",VLOOKUP(AY83,シフト記号表!$C$6:$L$47,10,FALSE))</f>
        <v/>
      </c>
      <c r="AZ84" s="562" t="str">
        <f>IF(AZ83="","",VLOOKUP(AZ83,シフト記号表!$C$6:$L$47,10,FALSE))</f>
        <v/>
      </c>
      <c r="BA84" s="562" t="str">
        <f>IF(BA83="","",VLOOKUP(BA83,シフト記号表!$C$6:$L$47,10,FALSE))</f>
        <v/>
      </c>
      <c r="BB84" s="1116">
        <f>IF($BE$3="４週",SUM(W84:AX84),IF($BE$3="暦月",SUM(W84:BA84),""))</f>
        <v>0</v>
      </c>
      <c r="BC84" s="1117"/>
      <c r="BD84" s="1118">
        <f>IF($BE$3="４週",BB84/4,IF($BE$3="暦月",(BB84/($BE$8/7)),""))</f>
        <v>0</v>
      </c>
      <c r="BE84" s="1117"/>
      <c r="BF84" s="1113"/>
      <c r="BG84" s="1114"/>
      <c r="BH84" s="1114"/>
      <c r="BI84" s="1114"/>
      <c r="BJ84" s="1115"/>
    </row>
    <row r="85" spans="2:62" ht="20.25" customHeight="1">
      <c r="B85" s="1119">
        <f>B83+1</f>
        <v>35</v>
      </c>
      <c r="C85" s="1121"/>
      <c r="D85" s="1122"/>
      <c r="E85" s="556"/>
      <c r="F85" s="557"/>
      <c r="G85" s="556"/>
      <c r="H85" s="557"/>
      <c r="I85" s="1125"/>
      <c r="J85" s="1126"/>
      <c r="K85" s="1129"/>
      <c r="L85" s="1130"/>
      <c r="M85" s="1130"/>
      <c r="N85" s="1122"/>
      <c r="O85" s="1133"/>
      <c r="P85" s="1134"/>
      <c r="Q85" s="1134"/>
      <c r="R85" s="1134"/>
      <c r="S85" s="1135"/>
      <c r="T85" s="576" t="s">
        <v>964</v>
      </c>
      <c r="U85" s="577"/>
      <c r="V85" s="578"/>
      <c r="W85" s="569"/>
      <c r="X85" s="570"/>
      <c r="Y85" s="570"/>
      <c r="Z85" s="570"/>
      <c r="AA85" s="570"/>
      <c r="AB85" s="570"/>
      <c r="AC85" s="571"/>
      <c r="AD85" s="569"/>
      <c r="AE85" s="570"/>
      <c r="AF85" s="570"/>
      <c r="AG85" s="570"/>
      <c r="AH85" s="570"/>
      <c r="AI85" s="570"/>
      <c r="AJ85" s="571"/>
      <c r="AK85" s="569"/>
      <c r="AL85" s="570"/>
      <c r="AM85" s="570"/>
      <c r="AN85" s="570"/>
      <c r="AO85" s="570"/>
      <c r="AP85" s="570"/>
      <c r="AQ85" s="571"/>
      <c r="AR85" s="569"/>
      <c r="AS85" s="570"/>
      <c r="AT85" s="570"/>
      <c r="AU85" s="570"/>
      <c r="AV85" s="570"/>
      <c r="AW85" s="570"/>
      <c r="AX85" s="571"/>
      <c r="AY85" s="569"/>
      <c r="AZ85" s="570"/>
      <c r="BA85" s="572"/>
      <c r="BB85" s="1139"/>
      <c r="BC85" s="1140"/>
      <c r="BD85" s="1098"/>
      <c r="BE85" s="1099"/>
      <c r="BF85" s="1100"/>
      <c r="BG85" s="1101"/>
      <c r="BH85" s="1101"/>
      <c r="BI85" s="1101"/>
      <c r="BJ85" s="1102"/>
    </row>
    <row r="86" spans="2:62" ht="20.25" customHeight="1">
      <c r="B86" s="1142"/>
      <c r="C86" s="1143"/>
      <c r="D86" s="1144"/>
      <c r="E86" s="579"/>
      <c r="F86" s="580">
        <f>C85</f>
        <v>0</v>
      </c>
      <c r="G86" s="579"/>
      <c r="H86" s="580">
        <f>I85</f>
        <v>0</v>
      </c>
      <c r="I86" s="1145"/>
      <c r="J86" s="1146"/>
      <c r="K86" s="1147"/>
      <c r="L86" s="1148"/>
      <c r="M86" s="1148"/>
      <c r="N86" s="1144"/>
      <c r="O86" s="1133"/>
      <c r="P86" s="1134"/>
      <c r="Q86" s="1134"/>
      <c r="R86" s="1134"/>
      <c r="S86" s="1135"/>
      <c r="T86" s="573" t="s">
        <v>967</v>
      </c>
      <c r="U86" s="574"/>
      <c r="V86" s="575"/>
      <c r="W86" s="561" t="str">
        <f>IF(W85="","",VLOOKUP(W85,シフト記号表!$C$6:$L$47,10,FALSE))</f>
        <v/>
      </c>
      <c r="X86" s="562" t="str">
        <f>IF(X85="","",VLOOKUP(X85,シフト記号表!$C$6:$L$47,10,FALSE))</f>
        <v/>
      </c>
      <c r="Y86" s="562" t="str">
        <f>IF(Y85="","",VLOOKUP(Y85,シフト記号表!$C$6:$L$47,10,FALSE))</f>
        <v/>
      </c>
      <c r="Z86" s="562" t="str">
        <f>IF(Z85="","",VLOOKUP(Z85,シフト記号表!$C$6:$L$47,10,FALSE))</f>
        <v/>
      </c>
      <c r="AA86" s="562" t="str">
        <f>IF(AA85="","",VLOOKUP(AA85,シフト記号表!$C$6:$L$47,10,FALSE))</f>
        <v/>
      </c>
      <c r="AB86" s="562" t="str">
        <f>IF(AB85="","",VLOOKUP(AB85,シフト記号表!$C$6:$L$47,10,FALSE))</f>
        <v/>
      </c>
      <c r="AC86" s="563" t="str">
        <f>IF(AC85="","",VLOOKUP(AC85,シフト記号表!$C$6:$L$47,10,FALSE))</f>
        <v/>
      </c>
      <c r="AD86" s="561" t="str">
        <f>IF(AD85="","",VLOOKUP(AD85,シフト記号表!$C$6:$L$47,10,FALSE))</f>
        <v/>
      </c>
      <c r="AE86" s="562" t="str">
        <f>IF(AE85="","",VLOOKUP(AE85,シフト記号表!$C$6:$L$47,10,FALSE))</f>
        <v/>
      </c>
      <c r="AF86" s="562" t="str">
        <f>IF(AF85="","",VLOOKUP(AF85,シフト記号表!$C$6:$L$47,10,FALSE))</f>
        <v/>
      </c>
      <c r="AG86" s="562" t="str">
        <f>IF(AG85="","",VLOOKUP(AG85,シフト記号表!$C$6:$L$47,10,FALSE))</f>
        <v/>
      </c>
      <c r="AH86" s="562" t="str">
        <f>IF(AH85="","",VLOOKUP(AH85,シフト記号表!$C$6:$L$47,10,FALSE))</f>
        <v/>
      </c>
      <c r="AI86" s="562" t="str">
        <f>IF(AI85="","",VLOOKUP(AI85,シフト記号表!$C$6:$L$47,10,FALSE))</f>
        <v/>
      </c>
      <c r="AJ86" s="563" t="str">
        <f>IF(AJ85="","",VLOOKUP(AJ85,シフト記号表!$C$6:$L$47,10,FALSE))</f>
        <v/>
      </c>
      <c r="AK86" s="561" t="str">
        <f>IF(AK85="","",VLOOKUP(AK85,シフト記号表!$C$6:$L$47,10,FALSE))</f>
        <v/>
      </c>
      <c r="AL86" s="562" t="str">
        <f>IF(AL85="","",VLOOKUP(AL85,シフト記号表!$C$6:$L$47,10,FALSE))</f>
        <v/>
      </c>
      <c r="AM86" s="562" t="str">
        <f>IF(AM85="","",VLOOKUP(AM85,シフト記号表!$C$6:$L$47,10,FALSE))</f>
        <v/>
      </c>
      <c r="AN86" s="562" t="str">
        <f>IF(AN85="","",VLOOKUP(AN85,シフト記号表!$C$6:$L$47,10,FALSE))</f>
        <v/>
      </c>
      <c r="AO86" s="562" t="str">
        <f>IF(AO85="","",VLOOKUP(AO85,シフト記号表!$C$6:$L$47,10,FALSE))</f>
        <v/>
      </c>
      <c r="AP86" s="562" t="str">
        <f>IF(AP85="","",VLOOKUP(AP85,シフト記号表!$C$6:$L$47,10,FALSE))</f>
        <v/>
      </c>
      <c r="AQ86" s="563" t="str">
        <f>IF(AQ85="","",VLOOKUP(AQ85,シフト記号表!$C$6:$L$47,10,FALSE))</f>
        <v/>
      </c>
      <c r="AR86" s="561" t="str">
        <f>IF(AR85="","",VLOOKUP(AR85,シフト記号表!$C$6:$L$47,10,FALSE))</f>
        <v/>
      </c>
      <c r="AS86" s="562" t="str">
        <f>IF(AS85="","",VLOOKUP(AS85,シフト記号表!$C$6:$L$47,10,FALSE))</f>
        <v/>
      </c>
      <c r="AT86" s="562" t="str">
        <f>IF(AT85="","",VLOOKUP(AT85,シフト記号表!$C$6:$L$47,10,FALSE))</f>
        <v/>
      </c>
      <c r="AU86" s="562" t="str">
        <f>IF(AU85="","",VLOOKUP(AU85,シフト記号表!$C$6:$L$47,10,FALSE))</f>
        <v/>
      </c>
      <c r="AV86" s="562" t="str">
        <f>IF(AV85="","",VLOOKUP(AV85,シフト記号表!$C$6:$L$47,10,FALSE))</f>
        <v/>
      </c>
      <c r="AW86" s="562" t="str">
        <f>IF(AW85="","",VLOOKUP(AW85,シフト記号表!$C$6:$L$47,10,FALSE))</f>
        <v/>
      </c>
      <c r="AX86" s="563" t="str">
        <f>IF(AX85="","",VLOOKUP(AX85,シフト記号表!$C$6:$L$47,10,FALSE))</f>
        <v/>
      </c>
      <c r="AY86" s="561" t="str">
        <f>IF(AY85="","",VLOOKUP(AY85,シフト記号表!$C$6:$L$47,10,FALSE))</f>
        <v/>
      </c>
      <c r="AZ86" s="562" t="str">
        <f>IF(AZ85="","",VLOOKUP(AZ85,シフト記号表!$C$6:$L$47,10,FALSE))</f>
        <v/>
      </c>
      <c r="BA86" s="562" t="str">
        <f>IF(BA85="","",VLOOKUP(BA85,シフト記号表!$C$6:$L$47,10,FALSE))</f>
        <v/>
      </c>
      <c r="BB86" s="1116">
        <f>IF($BE$3="４週",SUM(W86:AX86),IF($BE$3="暦月",SUM(W86:BA86),""))</f>
        <v>0</v>
      </c>
      <c r="BC86" s="1117"/>
      <c r="BD86" s="1118">
        <f>IF($BE$3="４週",BB86/4,IF($BE$3="暦月",(BB86/($BE$8/7)),""))</f>
        <v>0</v>
      </c>
      <c r="BE86" s="1117"/>
      <c r="BF86" s="1113"/>
      <c r="BG86" s="1114"/>
      <c r="BH86" s="1114"/>
      <c r="BI86" s="1114"/>
      <c r="BJ86" s="1115"/>
    </row>
    <row r="87" spans="2:62" ht="20.25" customHeight="1">
      <c r="B87" s="1119">
        <f>B85+1</f>
        <v>36</v>
      </c>
      <c r="C87" s="1121"/>
      <c r="D87" s="1122"/>
      <c r="E87" s="556"/>
      <c r="F87" s="557"/>
      <c r="G87" s="556"/>
      <c r="H87" s="557"/>
      <c r="I87" s="1125"/>
      <c r="J87" s="1126"/>
      <c r="K87" s="1129"/>
      <c r="L87" s="1130"/>
      <c r="M87" s="1130"/>
      <c r="N87" s="1122"/>
      <c r="O87" s="1133"/>
      <c r="P87" s="1134"/>
      <c r="Q87" s="1134"/>
      <c r="R87" s="1134"/>
      <c r="S87" s="1135"/>
      <c r="T87" s="576" t="s">
        <v>964</v>
      </c>
      <c r="U87" s="577"/>
      <c r="V87" s="578"/>
      <c r="W87" s="569"/>
      <c r="X87" s="570"/>
      <c r="Y87" s="570"/>
      <c r="Z87" s="570"/>
      <c r="AA87" s="570"/>
      <c r="AB87" s="570"/>
      <c r="AC87" s="571"/>
      <c r="AD87" s="569"/>
      <c r="AE87" s="570"/>
      <c r="AF87" s="570"/>
      <c r="AG87" s="570"/>
      <c r="AH87" s="570"/>
      <c r="AI87" s="570"/>
      <c r="AJ87" s="571"/>
      <c r="AK87" s="569"/>
      <c r="AL87" s="570"/>
      <c r="AM87" s="570"/>
      <c r="AN87" s="570"/>
      <c r="AO87" s="570"/>
      <c r="AP87" s="570"/>
      <c r="AQ87" s="571"/>
      <c r="AR87" s="569"/>
      <c r="AS87" s="570"/>
      <c r="AT87" s="570"/>
      <c r="AU87" s="570"/>
      <c r="AV87" s="570"/>
      <c r="AW87" s="570"/>
      <c r="AX87" s="571"/>
      <c r="AY87" s="569"/>
      <c r="AZ87" s="570"/>
      <c r="BA87" s="572"/>
      <c r="BB87" s="1139"/>
      <c r="BC87" s="1140"/>
      <c r="BD87" s="1098"/>
      <c r="BE87" s="1099"/>
      <c r="BF87" s="1100"/>
      <c r="BG87" s="1101"/>
      <c r="BH87" s="1101"/>
      <c r="BI87" s="1101"/>
      <c r="BJ87" s="1102"/>
    </row>
    <row r="88" spans="2:62" ht="20.25" customHeight="1">
      <c r="B88" s="1142"/>
      <c r="C88" s="1143"/>
      <c r="D88" s="1144"/>
      <c r="E88" s="579"/>
      <c r="F88" s="580">
        <f>C87</f>
        <v>0</v>
      </c>
      <c r="G88" s="579"/>
      <c r="H88" s="580">
        <f>I87</f>
        <v>0</v>
      </c>
      <c r="I88" s="1145"/>
      <c r="J88" s="1146"/>
      <c r="K88" s="1147"/>
      <c r="L88" s="1148"/>
      <c r="M88" s="1148"/>
      <c r="N88" s="1144"/>
      <c r="O88" s="1133"/>
      <c r="P88" s="1134"/>
      <c r="Q88" s="1134"/>
      <c r="R88" s="1134"/>
      <c r="S88" s="1135"/>
      <c r="T88" s="573" t="s">
        <v>967</v>
      </c>
      <c r="U88" s="574"/>
      <c r="V88" s="575"/>
      <c r="W88" s="561" t="str">
        <f>IF(W87="","",VLOOKUP(W87,シフト記号表!$C$6:$L$47,10,FALSE))</f>
        <v/>
      </c>
      <c r="X88" s="562" t="str">
        <f>IF(X87="","",VLOOKUP(X87,シフト記号表!$C$6:$L$47,10,FALSE))</f>
        <v/>
      </c>
      <c r="Y88" s="562" t="str">
        <f>IF(Y87="","",VLOOKUP(Y87,シフト記号表!$C$6:$L$47,10,FALSE))</f>
        <v/>
      </c>
      <c r="Z88" s="562" t="str">
        <f>IF(Z87="","",VLOOKUP(Z87,シフト記号表!$C$6:$L$47,10,FALSE))</f>
        <v/>
      </c>
      <c r="AA88" s="562" t="str">
        <f>IF(AA87="","",VLOOKUP(AA87,シフト記号表!$C$6:$L$47,10,FALSE))</f>
        <v/>
      </c>
      <c r="AB88" s="562" t="str">
        <f>IF(AB87="","",VLOOKUP(AB87,シフト記号表!$C$6:$L$47,10,FALSE))</f>
        <v/>
      </c>
      <c r="AC88" s="563" t="str">
        <f>IF(AC87="","",VLOOKUP(AC87,シフト記号表!$C$6:$L$47,10,FALSE))</f>
        <v/>
      </c>
      <c r="AD88" s="561" t="str">
        <f>IF(AD87="","",VLOOKUP(AD87,シフト記号表!$C$6:$L$47,10,FALSE))</f>
        <v/>
      </c>
      <c r="AE88" s="562" t="str">
        <f>IF(AE87="","",VLOOKUP(AE87,シフト記号表!$C$6:$L$47,10,FALSE))</f>
        <v/>
      </c>
      <c r="AF88" s="562" t="str">
        <f>IF(AF87="","",VLOOKUP(AF87,シフト記号表!$C$6:$L$47,10,FALSE))</f>
        <v/>
      </c>
      <c r="AG88" s="562" t="str">
        <f>IF(AG87="","",VLOOKUP(AG87,シフト記号表!$C$6:$L$47,10,FALSE))</f>
        <v/>
      </c>
      <c r="AH88" s="562" t="str">
        <f>IF(AH87="","",VLOOKUP(AH87,シフト記号表!$C$6:$L$47,10,FALSE))</f>
        <v/>
      </c>
      <c r="AI88" s="562" t="str">
        <f>IF(AI87="","",VLOOKUP(AI87,シフト記号表!$C$6:$L$47,10,FALSE))</f>
        <v/>
      </c>
      <c r="AJ88" s="563" t="str">
        <f>IF(AJ87="","",VLOOKUP(AJ87,シフト記号表!$C$6:$L$47,10,FALSE))</f>
        <v/>
      </c>
      <c r="AK88" s="561" t="str">
        <f>IF(AK87="","",VLOOKUP(AK87,シフト記号表!$C$6:$L$47,10,FALSE))</f>
        <v/>
      </c>
      <c r="AL88" s="562" t="str">
        <f>IF(AL87="","",VLOOKUP(AL87,シフト記号表!$C$6:$L$47,10,FALSE))</f>
        <v/>
      </c>
      <c r="AM88" s="562" t="str">
        <f>IF(AM87="","",VLOOKUP(AM87,シフト記号表!$C$6:$L$47,10,FALSE))</f>
        <v/>
      </c>
      <c r="AN88" s="562" t="str">
        <f>IF(AN87="","",VLOOKUP(AN87,シフト記号表!$C$6:$L$47,10,FALSE))</f>
        <v/>
      </c>
      <c r="AO88" s="562" t="str">
        <f>IF(AO87="","",VLOOKUP(AO87,シフト記号表!$C$6:$L$47,10,FALSE))</f>
        <v/>
      </c>
      <c r="AP88" s="562" t="str">
        <f>IF(AP87="","",VLOOKUP(AP87,シフト記号表!$C$6:$L$47,10,FALSE))</f>
        <v/>
      </c>
      <c r="AQ88" s="563" t="str">
        <f>IF(AQ87="","",VLOOKUP(AQ87,シフト記号表!$C$6:$L$47,10,FALSE))</f>
        <v/>
      </c>
      <c r="AR88" s="561" t="str">
        <f>IF(AR87="","",VLOOKUP(AR87,シフト記号表!$C$6:$L$47,10,FALSE))</f>
        <v/>
      </c>
      <c r="AS88" s="562" t="str">
        <f>IF(AS87="","",VLOOKUP(AS87,シフト記号表!$C$6:$L$47,10,FALSE))</f>
        <v/>
      </c>
      <c r="AT88" s="562" t="str">
        <f>IF(AT87="","",VLOOKUP(AT87,シフト記号表!$C$6:$L$47,10,FALSE))</f>
        <v/>
      </c>
      <c r="AU88" s="562" t="str">
        <f>IF(AU87="","",VLOOKUP(AU87,シフト記号表!$C$6:$L$47,10,FALSE))</f>
        <v/>
      </c>
      <c r="AV88" s="562" t="str">
        <f>IF(AV87="","",VLOOKUP(AV87,シフト記号表!$C$6:$L$47,10,FALSE))</f>
        <v/>
      </c>
      <c r="AW88" s="562" t="str">
        <f>IF(AW87="","",VLOOKUP(AW87,シフト記号表!$C$6:$L$47,10,FALSE))</f>
        <v/>
      </c>
      <c r="AX88" s="563" t="str">
        <f>IF(AX87="","",VLOOKUP(AX87,シフト記号表!$C$6:$L$47,10,FALSE))</f>
        <v/>
      </c>
      <c r="AY88" s="561" t="str">
        <f>IF(AY87="","",VLOOKUP(AY87,シフト記号表!$C$6:$L$47,10,FALSE))</f>
        <v/>
      </c>
      <c r="AZ88" s="562" t="str">
        <f>IF(AZ87="","",VLOOKUP(AZ87,シフト記号表!$C$6:$L$47,10,FALSE))</f>
        <v/>
      </c>
      <c r="BA88" s="562" t="str">
        <f>IF(BA87="","",VLOOKUP(BA87,シフト記号表!$C$6:$L$47,10,FALSE))</f>
        <v/>
      </c>
      <c r="BB88" s="1116">
        <f>IF($BE$3="４週",SUM(W88:AX88),IF($BE$3="暦月",SUM(W88:BA88),""))</f>
        <v>0</v>
      </c>
      <c r="BC88" s="1117"/>
      <c r="BD88" s="1118">
        <f>IF($BE$3="４週",BB88/4,IF($BE$3="暦月",(BB88/($BE$8/7)),""))</f>
        <v>0</v>
      </c>
      <c r="BE88" s="1117"/>
      <c r="BF88" s="1113"/>
      <c r="BG88" s="1114"/>
      <c r="BH88" s="1114"/>
      <c r="BI88" s="1114"/>
      <c r="BJ88" s="1115"/>
    </row>
    <row r="89" spans="2:62" ht="20.25" customHeight="1">
      <c r="B89" s="1119">
        <f>B87+1</f>
        <v>37</v>
      </c>
      <c r="C89" s="1121"/>
      <c r="D89" s="1122"/>
      <c r="E89" s="556"/>
      <c r="F89" s="557"/>
      <c r="G89" s="556"/>
      <c r="H89" s="557"/>
      <c r="I89" s="1125"/>
      <c r="J89" s="1126"/>
      <c r="K89" s="1129"/>
      <c r="L89" s="1130"/>
      <c r="M89" s="1130"/>
      <c r="N89" s="1122"/>
      <c r="O89" s="1133"/>
      <c r="P89" s="1134"/>
      <c r="Q89" s="1134"/>
      <c r="R89" s="1134"/>
      <c r="S89" s="1135"/>
      <c r="T89" s="576" t="s">
        <v>964</v>
      </c>
      <c r="U89" s="577"/>
      <c r="V89" s="578"/>
      <c r="W89" s="569"/>
      <c r="X89" s="570"/>
      <c r="Y89" s="570"/>
      <c r="Z89" s="570"/>
      <c r="AA89" s="570"/>
      <c r="AB89" s="570"/>
      <c r="AC89" s="571"/>
      <c r="AD89" s="569"/>
      <c r="AE89" s="570"/>
      <c r="AF89" s="570"/>
      <c r="AG89" s="570"/>
      <c r="AH89" s="570"/>
      <c r="AI89" s="570"/>
      <c r="AJ89" s="571"/>
      <c r="AK89" s="569"/>
      <c r="AL89" s="570"/>
      <c r="AM89" s="570"/>
      <c r="AN89" s="570"/>
      <c r="AO89" s="570"/>
      <c r="AP89" s="570"/>
      <c r="AQ89" s="571"/>
      <c r="AR89" s="569"/>
      <c r="AS89" s="570"/>
      <c r="AT89" s="570"/>
      <c r="AU89" s="570"/>
      <c r="AV89" s="570"/>
      <c r="AW89" s="570"/>
      <c r="AX89" s="571"/>
      <c r="AY89" s="569"/>
      <c r="AZ89" s="570"/>
      <c r="BA89" s="572"/>
      <c r="BB89" s="1139"/>
      <c r="BC89" s="1140"/>
      <c r="BD89" s="1098"/>
      <c r="BE89" s="1099"/>
      <c r="BF89" s="1100"/>
      <c r="BG89" s="1101"/>
      <c r="BH89" s="1101"/>
      <c r="BI89" s="1101"/>
      <c r="BJ89" s="1102"/>
    </row>
    <row r="90" spans="2:62" ht="20.25" customHeight="1">
      <c r="B90" s="1142"/>
      <c r="C90" s="1143"/>
      <c r="D90" s="1144"/>
      <c r="E90" s="579"/>
      <c r="F90" s="580">
        <f>C89</f>
        <v>0</v>
      </c>
      <c r="G90" s="579"/>
      <c r="H90" s="580">
        <f>I89</f>
        <v>0</v>
      </c>
      <c r="I90" s="1145"/>
      <c r="J90" s="1146"/>
      <c r="K90" s="1147"/>
      <c r="L90" s="1148"/>
      <c r="M90" s="1148"/>
      <c r="N90" s="1144"/>
      <c r="O90" s="1133"/>
      <c r="P90" s="1134"/>
      <c r="Q90" s="1134"/>
      <c r="R90" s="1134"/>
      <c r="S90" s="1135"/>
      <c r="T90" s="573" t="s">
        <v>967</v>
      </c>
      <c r="U90" s="574"/>
      <c r="V90" s="575"/>
      <c r="W90" s="561" t="str">
        <f>IF(W89="","",VLOOKUP(W89,シフト記号表!$C$6:$L$47,10,FALSE))</f>
        <v/>
      </c>
      <c r="X90" s="562" t="str">
        <f>IF(X89="","",VLOOKUP(X89,シフト記号表!$C$6:$L$47,10,FALSE))</f>
        <v/>
      </c>
      <c r="Y90" s="562" t="str">
        <f>IF(Y89="","",VLOOKUP(Y89,シフト記号表!$C$6:$L$47,10,FALSE))</f>
        <v/>
      </c>
      <c r="Z90" s="562" t="str">
        <f>IF(Z89="","",VLOOKUP(Z89,シフト記号表!$C$6:$L$47,10,FALSE))</f>
        <v/>
      </c>
      <c r="AA90" s="562" t="str">
        <f>IF(AA89="","",VLOOKUP(AA89,シフト記号表!$C$6:$L$47,10,FALSE))</f>
        <v/>
      </c>
      <c r="AB90" s="562" t="str">
        <f>IF(AB89="","",VLOOKUP(AB89,シフト記号表!$C$6:$L$47,10,FALSE))</f>
        <v/>
      </c>
      <c r="AC90" s="563" t="str">
        <f>IF(AC89="","",VLOOKUP(AC89,シフト記号表!$C$6:$L$47,10,FALSE))</f>
        <v/>
      </c>
      <c r="AD90" s="561" t="str">
        <f>IF(AD89="","",VLOOKUP(AD89,シフト記号表!$C$6:$L$47,10,FALSE))</f>
        <v/>
      </c>
      <c r="AE90" s="562" t="str">
        <f>IF(AE89="","",VLOOKUP(AE89,シフト記号表!$C$6:$L$47,10,FALSE))</f>
        <v/>
      </c>
      <c r="AF90" s="562" t="str">
        <f>IF(AF89="","",VLOOKUP(AF89,シフト記号表!$C$6:$L$47,10,FALSE))</f>
        <v/>
      </c>
      <c r="AG90" s="562" t="str">
        <f>IF(AG89="","",VLOOKUP(AG89,シフト記号表!$C$6:$L$47,10,FALSE))</f>
        <v/>
      </c>
      <c r="AH90" s="562" t="str">
        <f>IF(AH89="","",VLOOKUP(AH89,シフト記号表!$C$6:$L$47,10,FALSE))</f>
        <v/>
      </c>
      <c r="AI90" s="562" t="str">
        <f>IF(AI89="","",VLOOKUP(AI89,シフト記号表!$C$6:$L$47,10,FALSE))</f>
        <v/>
      </c>
      <c r="AJ90" s="563" t="str">
        <f>IF(AJ89="","",VLOOKUP(AJ89,シフト記号表!$C$6:$L$47,10,FALSE))</f>
        <v/>
      </c>
      <c r="AK90" s="561" t="str">
        <f>IF(AK89="","",VLOOKUP(AK89,シフト記号表!$C$6:$L$47,10,FALSE))</f>
        <v/>
      </c>
      <c r="AL90" s="562" t="str">
        <f>IF(AL89="","",VLOOKUP(AL89,シフト記号表!$C$6:$L$47,10,FALSE))</f>
        <v/>
      </c>
      <c r="AM90" s="562" t="str">
        <f>IF(AM89="","",VLOOKUP(AM89,シフト記号表!$C$6:$L$47,10,FALSE))</f>
        <v/>
      </c>
      <c r="AN90" s="562" t="str">
        <f>IF(AN89="","",VLOOKUP(AN89,シフト記号表!$C$6:$L$47,10,FALSE))</f>
        <v/>
      </c>
      <c r="AO90" s="562" t="str">
        <f>IF(AO89="","",VLOOKUP(AO89,シフト記号表!$C$6:$L$47,10,FALSE))</f>
        <v/>
      </c>
      <c r="AP90" s="562" t="str">
        <f>IF(AP89="","",VLOOKUP(AP89,シフト記号表!$C$6:$L$47,10,FALSE))</f>
        <v/>
      </c>
      <c r="AQ90" s="563" t="str">
        <f>IF(AQ89="","",VLOOKUP(AQ89,シフト記号表!$C$6:$L$47,10,FALSE))</f>
        <v/>
      </c>
      <c r="AR90" s="561" t="str">
        <f>IF(AR89="","",VLOOKUP(AR89,シフト記号表!$C$6:$L$47,10,FALSE))</f>
        <v/>
      </c>
      <c r="AS90" s="562" t="str">
        <f>IF(AS89="","",VLOOKUP(AS89,シフト記号表!$C$6:$L$47,10,FALSE))</f>
        <v/>
      </c>
      <c r="AT90" s="562" t="str">
        <f>IF(AT89="","",VLOOKUP(AT89,シフト記号表!$C$6:$L$47,10,FALSE))</f>
        <v/>
      </c>
      <c r="AU90" s="562" t="str">
        <f>IF(AU89="","",VLOOKUP(AU89,シフト記号表!$C$6:$L$47,10,FALSE))</f>
        <v/>
      </c>
      <c r="AV90" s="562" t="str">
        <f>IF(AV89="","",VLOOKUP(AV89,シフト記号表!$C$6:$L$47,10,FALSE))</f>
        <v/>
      </c>
      <c r="AW90" s="562" t="str">
        <f>IF(AW89="","",VLOOKUP(AW89,シフト記号表!$C$6:$L$47,10,FALSE))</f>
        <v/>
      </c>
      <c r="AX90" s="563" t="str">
        <f>IF(AX89="","",VLOOKUP(AX89,シフト記号表!$C$6:$L$47,10,FALSE))</f>
        <v/>
      </c>
      <c r="AY90" s="561" t="str">
        <f>IF(AY89="","",VLOOKUP(AY89,シフト記号表!$C$6:$L$47,10,FALSE))</f>
        <v/>
      </c>
      <c r="AZ90" s="562" t="str">
        <f>IF(AZ89="","",VLOOKUP(AZ89,シフト記号表!$C$6:$L$47,10,FALSE))</f>
        <v/>
      </c>
      <c r="BA90" s="562" t="str">
        <f>IF(BA89="","",VLOOKUP(BA89,シフト記号表!$C$6:$L$47,10,FALSE))</f>
        <v/>
      </c>
      <c r="BB90" s="1116">
        <f>IF($BE$3="４週",SUM(W90:AX90),IF($BE$3="暦月",SUM(W90:BA90),""))</f>
        <v>0</v>
      </c>
      <c r="BC90" s="1117"/>
      <c r="BD90" s="1118">
        <f>IF($BE$3="４週",BB90/4,IF($BE$3="暦月",(BB90/($BE$8/7)),""))</f>
        <v>0</v>
      </c>
      <c r="BE90" s="1117"/>
      <c r="BF90" s="1113"/>
      <c r="BG90" s="1114"/>
      <c r="BH90" s="1114"/>
      <c r="BI90" s="1114"/>
      <c r="BJ90" s="1115"/>
    </row>
    <row r="91" spans="2:62" ht="20.25" customHeight="1">
      <c r="B91" s="1119">
        <f>B89+1</f>
        <v>38</v>
      </c>
      <c r="C91" s="1121"/>
      <c r="D91" s="1122"/>
      <c r="E91" s="556"/>
      <c r="F91" s="557"/>
      <c r="G91" s="556"/>
      <c r="H91" s="557"/>
      <c r="I91" s="1125"/>
      <c r="J91" s="1126"/>
      <c r="K91" s="1129"/>
      <c r="L91" s="1130"/>
      <c r="M91" s="1130"/>
      <c r="N91" s="1122"/>
      <c r="O91" s="1133"/>
      <c r="P91" s="1134"/>
      <c r="Q91" s="1134"/>
      <c r="R91" s="1134"/>
      <c r="S91" s="1135"/>
      <c r="T91" s="576" t="s">
        <v>964</v>
      </c>
      <c r="U91" s="577"/>
      <c r="V91" s="578"/>
      <c r="W91" s="569"/>
      <c r="X91" s="570"/>
      <c r="Y91" s="570"/>
      <c r="Z91" s="570"/>
      <c r="AA91" s="570"/>
      <c r="AB91" s="570"/>
      <c r="AC91" s="571"/>
      <c r="AD91" s="569"/>
      <c r="AE91" s="570"/>
      <c r="AF91" s="570"/>
      <c r="AG91" s="570"/>
      <c r="AH91" s="570"/>
      <c r="AI91" s="570"/>
      <c r="AJ91" s="571"/>
      <c r="AK91" s="569"/>
      <c r="AL91" s="570"/>
      <c r="AM91" s="570"/>
      <c r="AN91" s="570"/>
      <c r="AO91" s="570"/>
      <c r="AP91" s="570"/>
      <c r="AQ91" s="571"/>
      <c r="AR91" s="569"/>
      <c r="AS91" s="570"/>
      <c r="AT91" s="570"/>
      <c r="AU91" s="570"/>
      <c r="AV91" s="570"/>
      <c r="AW91" s="570"/>
      <c r="AX91" s="571"/>
      <c r="AY91" s="569"/>
      <c r="AZ91" s="570"/>
      <c r="BA91" s="572"/>
      <c r="BB91" s="1139"/>
      <c r="BC91" s="1140"/>
      <c r="BD91" s="1098"/>
      <c r="BE91" s="1099"/>
      <c r="BF91" s="1100"/>
      <c r="BG91" s="1101"/>
      <c r="BH91" s="1101"/>
      <c r="BI91" s="1101"/>
      <c r="BJ91" s="1102"/>
    </row>
    <row r="92" spans="2:62" ht="20.25" customHeight="1">
      <c r="B92" s="1142"/>
      <c r="C92" s="1143"/>
      <c r="D92" s="1144"/>
      <c r="E92" s="579"/>
      <c r="F92" s="580">
        <f>C91</f>
        <v>0</v>
      </c>
      <c r="G92" s="579"/>
      <c r="H92" s="580">
        <f>I91</f>
        <v>0</v>
      </c>
      <c r="I92" s="1145"/>
      <c r="J92" s="1146"/>
      <c r="K92" s="1147"/>
      <c r="L92" s="1148"/>
      <c r="M92" s="1148"/>
      <c r="N92" s="1144"/>
      <c r="O92" s="1133"/>
      <c r="P92" s="1134"/>
      <c r="Q92" s="1134"/>
      <c r="R92" s="1134"/>
      <c r="S92" s="1135"/>
      <c r="T92" s="573" t="s">
        <v>967</v>
      </c>
      <c r="U92" s="574"/>
      <c r="V92" s="575"/>
      <c r="W92" s="561" t="str">
        <f>IF(W91="","",VLOOKUP(W91,シフト記号表!$C$6:$L$47,10,FALSE))</f>
        <v/>
      </c>
      <c r="X92" s="562" t="str">
        <f>IF(X91="","",VLOOKUP(X91,シフト記号表!$C$6:$L$47,10,FALSE))</f>
        <v/>
      </c>
      <c r="Y92" s="562" t="str">
        <f>IF(Y91="","",VLOOKUP(Y91,シフト記号表!$C$6:$L$47,10,FALSE))</f>
        <v/>
      </c>
      <c r="Z92" s="562" t="str">
        <f>IF(Z91="","",VLOOKUP(Z91,シフト記号表!$C$6:$L$47,10,FALSE))</f>
        <v/>
      </c>
      <c r="AA92" s="562" t="str">
        <f>IF(AA91="","",VLOOKUP(AA91,シフト記号表!$C$6:$L$47,10,FALSE))</f>
        <v/>
      </c>
      <c r="AB92" s="562" t="str">
        <f>IF(AB91="","",VLOOKUP(AB91,シフト記号表!$C$6:$L$47,10,FALSE))</f>
        <v/>
      </c>
      <c r="AC92" s="563" t="str">
        <f>IF(AC91="","",VLOOKUP(AC91,シフト記号表!$C$6:$L$47,10,FALSE))</f>
        <v/>
      </c>
      <c r="AD92" s="561" t="str">
        <f>IF(AD91="","",VLOOKUP(AD91,シフト記号表!$C$6:$L$47,10,FALSE))</f>
        <v/>
      </c>
      <c r="AE92" s="562" t="str">
        <f>IF(AE91="","",VLOOKUP(AE91,シフト記号表!$C$6:$L$47,10,FALSE))</f>
        <v/>
      </c>
      <c r="AF92" s="562" t="str">
        <f>IF(AF91="","",VLOOKUP(AF91,シフト記号表!$C$6:$L$47,10,FALSE))</f>
        <v/>
      </c>
      <c r="AG92" s="562" t="str">
        <f>IF(AG91="","",VLOOKUP(AG91,シフト記号表!$C$6:$L$47,10,FALSE))</f>
        <v/>
      </c>
      <c r="AH92" s="562" t="str">
        <f>IF(AH91="","",VLOOKUP(AH91,シフト記号表!$C$6:$L$47,10,FALSE))</f>
        <v/>
      </c>
      <c r="AI92" s="562" t="str">
        <f>IF(AI91="","",VLOOKUP(AI91,シフト記号表!$C$6:$L$47,10,FALSE))</f>
        <v/>
      </c>
      <c r="AJ92" s="563" t="str">
        <f>IF(AJ91="","",VLOOKUP(AJ91,シフト記号表!$C$6:$L$47,10,FALSE))</f>
        <v/>
      </c>
      <c r="AK92" s="561" t="str">
        <f>IF(AK91="","",VLOOKUP(AK91,シフト記号表!$C$6:$L$47,10,FALSE))</f>
        <v/>
      </c>
      <c r="AL92" s="562" t="str">
        <f>IF(AL91="","",VLOOKUP(AL91,シフト記号表!$C$6:$L$47,10,FALSE))</f>
        <v/>
      </c>
      <c r="AM92" s="562" t="str">
        <f>IF(AM91="","",VLOOKUP(AM91,シフト記号表!$C$6:$L$47,10,FALSE))</f>
        <v/>
      </c>
      <c r="AN92" s="562" t="str">
        <f>IF(AN91="","",VLOOKUP(AN91,シフト記号表!$C$6:$L$47,10,FALSE))</f>
        <v/>
      </c>
      <c r="AO92" s="562" t="str">
        <f>IF(AO91="","",VLOOKUP(AO91,シフト記号表!$C$6:$L$47,10,FALSE))</f>
        <v/>
      </c>
      <c r="AP92" s="562" t="str">
        <f>IF(AP91="","",VLOOKUP(AP91,シフト記号表!$C$6:$L$47,10,FALSE))</f>
        <v/>
      </c>
      <c r="AQ92" s="563" t="str">
        <f>IF(AQ91="","",VLOOKUP(AQ91,シフト記号表!$C$6:$L$47,10,FALSE))</f>
        <v/>
      </c>
      <c r="AR92" s="561" t="str">
        <f>IF(AR91="","",VLOOKUP(AR91,シフト記号表!$C$6:$L$47,10,FALSE))</f>
        <v/>
      </c>
      <c r="AS92" s="562" t="str">
        <f>IF(AS91="","",VLOOKUP(AS91,シフト記号表!$C$6:$L$47,10,FALSE))</f>
        <v/>
      </c>
      <c r="AT92" s="562" t="str">
        <f>IF(AT91="","",VLOOKUP(AT91,シフト記号表!$C$6:$L$47,10,FALSE))</f>
        <v/>
      </c>
      <c r="AU92" s="562" t="str">
        <f>IF(AU91="","",VLOOKUP(AU91,シフト記号表!$C$6:$L$47,10,FALSE))</f>
        <v/>
      </c>
      <c r="AV92" s="562" t="str">
        <f>IF(AV91="","",VLOOKUP(AV91,シフト記号表!$C$6:$L$47,10,FALSE))</f>
        <v/>
      </c>
      <c r="AW92" s="562" t="str">
        <f>IF(AW91="","",VLOOKUP(AW91,シフト記号表!$C$6:$L$47,10,FALSE))</f>
        <v/>
      </c>
      <c r="AX92" s="563" t="str">
        <f>IF(AX91="","",VLOOKUP(AX91,シフト記号表!$C$6:$L$47,10,FALSE))</f>
        <v/>
      </c>
      <c r="AY92" s="561" t="str">
        <f>IF(AY91="","",VLOOKUP(AY91,シフト記号表!$C$6:$L$47,10,FALSE))</f>
        <v/>
      </c>
      <c r="AZ92" s="562" t="str">
        <f>IF(AZ91="","",VLOOKUP(AZ91,シフト記号表!$C$6:$L$47,10,FALSE))</f>
        <v/>
      </c>
      <c r="BA92" s="562" t="str">
        <f>IF(BA91="","",VLOOKUP(BA91,シフト記号表!$C$6:$L$47,10,FALSE))</f>
        <v/>
      </c>
      <c r="BB92" s="1116">
        <f>IF($BE$3="４週",SUM(W92:AX92),IF($BE$3="暦月",SUM(W92:BA92),""))</f>
        <v>0</v>
      </c>
      <c r="BC92" s="1117"/>
      <c r="BD92" s="1118">
        <f>IF($BE$3="４週",BB92/4,IF($BE$3="暦月",(BB92/($BE$8/7)),""))</f>
        <v>0</v>
      </c>
      <c r="BE92" s="1117"/>
      <c r="BF92" s="1113"/>
      <c r="BG92" s="1114"/>
      <c r="BH92" s="1114"/>
      <c r="BI92" s="1114"/>
      <c r="BJ92" s="1115"/>
    </row>
    <row r="93" spans="2:62" ht="20.25" customHeight="1">
      <c r="B93" s="1119">
        <f>B91+1</f>
        <v>39</v>
      </c>
      <c r="C93" s="1121"/>
      <c r="D93" s="1122"/>
      <c r="E93" s="556"/>
      <c r="F93" s="557"/>
      <c r="G93" s="556"/>
      <c r="H93" s="557"/>
      <c r="I93" s="1125"/>
      <c r="J93" s="1126"/>
      <c r="K93" s="1129"/>
      <c r="L93" s="1130"/>
      <c r="M93" s="1130"/>
      <c r="N93" s="1122"/>
      <c r="O93" s="1133"/>
      <c r="P93" s="1134"/>
      <c r="Q93" s="1134"/>
      <c r="R93" s="1134"/>
      <c r="S93" s="1135"/>
      <c r="T93" s="576" t="s">
        <v>964</v>
      </c>
      <c r="U93" s="577"/>
      <c r="V93" s="578"/>
      <c r="W93" s="569"/>
      <c r="X93" s="570"/>
      <c r="Y93" s="570"/>
      <c r="Z93" s="570"/>
      <c r="AA93" s="570"/>
      <c r="AB93" s="570"/>
      <c r="AC93" s="571"/>
      <c r="AD93" s="569"/>
      <c r="AE93" s="570"/>
      <c r="AF93" s="570"/>
      <c r="AG93" s="570"/>
      <c r="AH93" s="570"/>
      <c r="AI93" s="570"/>
      <c r="AJ93" s="571"/>
      <c r="AK93" s="569"/>
      <c r="AL93" s="570"/>
      <c r="AM93" s="570"/>
      <c r="AN93" s="570"/>
      <c r="AO93" s="570"/>
      <c r="AP93" s="570"/>
      <c r="AQ93" s="571"/>
      <c r="AR93" s="569"/>
      <c r="AS93" s="570"/>
      <c r="AT93" s="570"/>
      <c r="AU93" s="570"/>
      <c r="AV93" s="570"/>
      <c r="AW93" s="570"/>
      <c r="AX93" s="571"/>
      <c r="AY93" s="569"/>
      <c r="AZ93" s="570"/>
      <c r="BA93" s="572"/>
      <c r="BB93" s="1139"/>
      <c r="BC93" s="1140"/>
      <c r="BD93" s="1098"/>
      <c r="BE93" s="1099"/>
      <c r="BF93" s="1100"/>
      <c r="BG93" s="1101"/>
      <c r="BH93" s="1101"/>
      <c r="BI93" s="1101"/>
      <c r="BJ93" s="1102"/>
    </row>
    <row r="94" spans="2:62" ht="20.25" customHeight="1">
      <c r="B94" s="1142"/>
      <c r="C94" s="1143"/>
      <c r="D94" s="1144"/>
      <c r="E94" s="579"/>
      <c r="F94" s="580">
        <f>C93</f>
        <v>0</v>
      </c>
      <c r="G94" s="579"/>
      <c r="H94" s="580">
        <f>I93</f>
        <v>0</v>
      </c>
      <c r="I94" s="1145"/>
      <c r="J94" s="1146"/>
      <c r="K94" s="1147"/>
      <c r="L94" s="1148"/>
      <c r="M94" s="1148"/>
      <c r="N94" s="1144"/>
      <c r="O94" s="1133"/>
      <c r="P94" s="1134"/>
      <c r="Q94" s="1134"/>
      <c r="R94" s="1134"/>
      <c r="S94" s="1135"/>
      <c r="T94" s="573" t="s">
        <v>967</v>
      </c>
      <c r="U94" s="574"/>
      <c r="V94" s="575"/>
      <c r="W94" s="561" t="str">
        <f>IF(W93="","",VLOOKUP(W93,シフト記号表!$C$6:$L$47,10,FALSE))</f>
        <v/>
      </c>
      <c r="X94" s="562" t="str">
        <f>IF(X93="","",VLOOKUP(X93,シフト記号表!$C$6:$L$47,10,FALSE))</f>
        <v/>
      </c>
      <c r="Y94" s="562" t="str">
        <f>IF(Y93="","",VLOOKUP(Y93,シフト記号表!$C$6:$L$47,10,FALSE))</f>
        <v/>
      </c>
      <c r="Z94" s="562" t="str">
        <f>IF(Z93="","",VLOOKUP(Z93,シフト記号表!$C$6:$L$47,10,FALSE))</f>
        <v/>
      </c>
      <c r="AA94" s="562" t="str">
        <f>IF(AA93="","",VLOOKUP(AA93,シフト記号表!$C$6:$L$47,10,FALSE))</f>
        <v/>
      </c>
      <c r="AB94" s="562" t="str">
        <f>IF(AB93="","",VLOOKUP(AB93,シフト記号表!$C$6:$L$47,10,FALSE))</f>
        <v/>
      </c>
      <c r="AC94" s="563" t="str">
        <f>IF(AC93="","",VLOOKUP(AC93,シフト記号表!$C$6:$L$47,10,FALSE))</f>
        <v/>
      </c>
      <c r="AD94" s="561" t="str">
        <f>IF(AD93="","",VLOOKUP(AD93,シフト記号表!$C$6:$L$47,10,FALSE))</f>
        <v/>
      </c>
      <c r="AE94" s="562" t="str">
        <f>IF(AE93="","",VLOOKUP(AE93,シフト記号表!$C$6:$L$47,10,FALSE))</f>
        <v/>
      </c>
      <c r="AF94" s="562" t="str">
        <f>IF(AF93="","",VLOOKUP(AF93,シフト記号表!$C$6:$L$47,10,FALSE))</f>
        <v/>
      </c>
      <c r="AG94" s="562" t="str">
        <f>IF(AG93="","",VLOOKUP(AG93,シフト記号表!$C$6:$L$47,10,FALSE))</f>
        <v/>
      </c>
      <c r="AH94" s="562" t="str">
        <f>IF(AH93="","",VLOOKUP(AH93,シフト記号表!$C$6:$L$47,10,FALSE))</f>
        <v/>
      </c>
      <c r="AI94" s="562" t="str">
        <f>IF(AI93="","",VLOOKUP(AI93,シフト記号表!$C$6:$L$47,10,FALSE))</f>
        <v/>
      </c>
      <c r="AJ94" s="563" t="str">
        <f>IF(AJ93="","",VLOOKUP(AJ93,シフト記号表!$C$6:$L$47,10,FALSE))</f>
        <v/>
      </c>
      <c r="AK94" s="561" t="str">
        <f>IF(AK93="","",VLOOKUP(AK93,シフト記号表!$C$6:$L$47,10,FALSE))</f>
        <v/>
      </c>
      <c r="AL94" s="562" t="str">
        <f>IF(AL93="","",VLOOKUP(AL93,シフト記号表!$C$6:$L$47,10,FALSE))</f>
        <v/>
      </c>
      <c r="AM94" s="562" t="str">
        <f>IF(AM93="","",VLOOKUP(AM93,シフト記号表!$C$6:$L$47,10,FALSE))</f>
        <v/>
      </c>
      <c r="AN94" s="562" t="str">
        <f>IF(AN93="","",VLOOKUP(AN93,シフト記号表!$C$6:$L$47,10,FALSE))</f>
        <v/>
      </c>
      <c r="AO94" s="562" t="str">
        <f>IF(AO93="","",VLOOKUP(AO93,シフト記号表!$C$6:$L$47,10,FALSE))</f>
        <v/>
      </c>
      <c r="AP94" s="562" t="str">
        <f>IF(AP93="","",VLOOKUP(AP93,シフト記号表!$C$6:$L$47,10,FALSE))</f>
        <v/>
      </c>
      <c r="AQ94" s="563" t="str">
        <f>IF(AQ93="","",VLOOKUP(AQ93,シフト記号表!$C$6:$L$47,10,FALSE))</f>
        <v/>
      </c>
      <c r="AR94" s="561" t="str">
        <f>IF(AR93="","",VLOOKUP(AR93,シフト記号表!$C$6:$L$47,10,FALSE))</f>
        <v/>
      </c>
      <c r="AS94" s="562" t="str">
        <f>IF(AS93="","",VLOOKUP(AS93,シフト記号表!$C$6:$L$47,10,FALSE))</f>
        <v/>
      </c>
      <c r="AT94" s="562" t="str">
        <f>IF(AT93="","",VLOOKUP(AT93,シフト記号表!$C$6:$L$47,10,FALSE))</f>
        <v/>
      </c>
      <c r="AU94" s="562" t="str">
        <f>IF(AU93="","",VLOOKUP(AU93,シフト記号表!$C$6:$L$47,10,FALSE))</f>
        <v/>
      </c>
      <c r="AV94" s="562" t="str">
        <f>IF(AV93="","",VLOOKUP(AV93,シフト記号表!$C$6:$L$47,10,FALSE))</f>
        <v/>
      </c>
      <c r="AW94" s="562" t="str">
        <f>IF(AW93="","",VLOOKUP(AW93,シフト記号表!$C$6:$L$47,10,FALSE))</f>
        <v/>
      </c>
      <c r="AX94" s="563" t="str">
        <f>IF(AX93="","",VLOOKUP(AX93,シフト記号表!$C$6:$L$47,10,FALSE))</f>
        <v/>
      </c>
      <c r="AY94" s="561" t="str">
        <f>IF(AY93="","",VLOOKUP(AY93,シフト記号表!$C$6:$L$47,10,FALSE))</f>
        <v/>
      </c>
      <c r="AZ94" s="562" t="str">
        <f>IF(AZ93="","",VLOOKUP(AZ93,シフト記号表!$C$6:$L$47,10,FALSE))</f>
        <v/>
      </c>
      <c r="BA94" s="562" t="str">
        <f>IF(BA93="","",VLOOKUP(BA93,シフト記号表!$C$6:$L$47,10,FALSE))</f>
        <v/>
      </c>
      <c r="BB94" s="1116">
        <f>IF($BE$3="４週",SUM(W94:AX94),IF($BE$3="暦月",SUM(W94:BA94),""))</f>
        <v>0</v>
      </c>
      <c r="BC94" s="1117"/>
      <c r="BD94" s="1118">
        <f>IF($BE$3="４週",BB94/4,IF($BE$3="暦月",(BB94/($BE$8/7)),""))</f>
        <v>0</v>
      </c>
      <c r="BE94" s="1117"/>
      <c r="BF94" s="1113"/>
      <c r="BG94" s="1114"/>
      <c r="BH94" s="1114"/>
      <c r="BI94" s="1114"/>
      <c r="BJ94" s="1115"/>
    </row>
    <row r="95" spans="2:62" ht="20.25" customHeight="1">
      <c r="B95" s="1119">
        <f>B93+1</f>
        <v>40</v>
      </c>
      <c r="C95" s="1121"/>
      <c r="D95" s="1122"/>
      <c r="E95" s="556"/>
      <c r="F95" s="557"/>
      <c r="G95" s="556"/>
      <c r="H95" s="557"/>
      <c r="I95" s="1125"/>
      <c r="J95" s="1126"/>
      <c r="K95" s="1129"/>
      <c r="L95" s="1130"/>
      <c r="M95" s="1130"/>
      <c r="N95" s="1122"/>
      <c r="O95" s="1133"/>
      <c r="P95" s="1134"/>
      <c r="Q95" s="1134"/>
      <c r="R95" s="1134"/>
      <c r="S95" s="1135"/>
      <c r="T95" s="576" t="s">
        <v>964</v>
      </c>
      <c r="U95" s="577"/>
      <c r="V95" s="578"/>
      <c r="W95" s="569"/>
      <c r="X95" s="570"/>
      <c r="Y95" s="570"/>
      <c r="Z95" s="570"/>
      <c r="AA95" s="570"/>
      <c r="AB95" s="570"/>
      <c r="AC95" s="571"/>
      <c r="AD95" s="569"/>
      <c r="AE95" s="570"/>
      <c r="AF95" s="570"/>
      <c r="AG95" s="570"/>
      <c r="AH95" s="570"/>
      <c r="AI95" s="570"/>
      <c r="AJ95" s="571"/>
      <c r="AK95" s="569"/>
      <c r="AL95" s="570"/>
      <c r="AM95" s="570"/>
      <c r="AN95" s="570"/>
      <c r="AO95" s="570"/>
      <c r="AP95" s="570"/>
      <c r="AQ95" s="571"/>
      <c r="AR95" s="569"/>
      <c r="AS95" s="570"/>
      <c r="AT95" s="570"/>
      <c r="AU95" s="570"/>
      <c r="AV95" s="570"/>
      <c r="AW95" s="570"/>
      <c r="AX95" s="571"/>
      <c r="AY95" s="569"/>
      <c r="AZ95" s="570"/>
      <c r="BA95" s="572"/>
      <c r="BB95" s="1139"/>
      <c r="BC95" s="1140"/>
      <c r="BD95" s="1098"/>
      <c r="BE95" s="1099"/>
      <c r="BF95" s="1100"/>
      <c r="BG95" s="1101"/>
      <c r="BH95" s="1101"/>
      <c r="BI95" s="1101"/>
      <c r="BJ95" s="1102"/>
    </row>
    <row r="96" spans="2:62" ht="20.25" customHeight="1">
      <c r="B96" s="1142"/>
      <c r="C96" s="1143"/>
      <c r="D96" s="1144"/>
      <c r="E96" s="579"/>
      <c r="F96" s="580">
        <f>C95</f>
        <v>0</v>
      </c>
      <c r="G96" s="579"/>
      <c r="H96" s="580">
        <f>I95</f>
        <v>0</v>
      </c>
      <c r="I96" s="1145"/>
      <c r="J96" s="1146"/>
      <c r="K96" s="1147"/>
      <c r="L96" s="1148"/>
      <c r="M96" s="1148"/>
      <c r="N96" s="1144"/>
      <c r="O96" s="1133"/>
      <c r="P96" s="1134"/>
      <c r="Q96" s="1134"/>
      <c r="R96" s="1134"/>
      <c r="S96" s="1135"/>
      <c r="T96" s="573" t="s">
        <v>967</v>
      </c>
      <c r="U96" s="574"/>
      <c r="V96" s="575"/>
      <c r="W96" s="561" t="str">
        <f>IF(W95="","",VLOOKUP(W95,シフト記号表!$C$6:$L$47,10,FALSE))</f>
        <v/>
      </c>
      <c r="X96" s="562" t="str">
        <f>IF(X95="","",VLOOKUP(X95,シフト記号表!$C$6:$L$47,10,FALSE))</f>
        <v/>
      </c>
      <c r="Y96" s="562" t="str">
        <f>IF(Y95="","",VLOOKUP(Y95,シフト記号表!$C$6:$L$47,10,FALSE))</f>
        <v/>
      </c>
      <c r="Z96" s="562" t="str">
        <f>IF(Z95="","",VLOOKUP(Z95,シフト記号表!$C$6:$L$47,10,FALSE))</f>
        <v/>
      </c>
      <c r="AA96" s="562" t="str">
        <f>IF(AA95="","",VLOOKUP(AA95,シフト記号表!$C$6:$L$47,10,FALSE))</f>
        <v/>
      </c>
      <c r="AB96" s="562" t="str">
        <f>IF(AB95="","",VLOOKUP(AB95,シフト記号表!$C$6:$L$47,10,FALSE))</f>
        <v/>
      </c>
      <c r="AC96" s="563" t="str">
        <f>IF(AC95="","",VLOOKUP(AC95,シフト記号表!$C$6:$L$47,10,FALSE))</f>
        <v/>
      </c>
      <c r="AD96" s="561" t="str">
        <f>IF(AD95="","",VLOOKUP(AD95,シフト記号表!$C$6:$L$47,10,FALSE))</f>
        <v/>
      </c>
      <c r="AE96" s="562" t="str">
        <f>IF(AE95="","",VLOOKUP(AE95,シフト記号表!$C$6:$L$47,10,FALSE))</f>
        <v/>
      </c>
      <c r="AF96" s="562" t="str">
        <f>IF(AF95="","",VLOOKUP(AF95,シフト記号表!$C$6:$L$47,10,FALSE))</f>
        <v/>
      </c>
      <c r="AG96" s="562" t="str">
        <f>IF(AG95="","",VLOOKUP(AG95,シフト記号表!$C$6:$L$47,10,FALSE))</f>
        <v/>
      </c>
      <c r="AH96" s="562" t="str">
        <f>IF(AH95="","",VLOOKUP(AH95,シフト記号表!$C$6:$L$47,10,FALSE))</f>
        <v/>
      </c>
      <c r="AI96" s="562" t="str">
        <f>IF(AI95="","",VLOOKUP(AI95,シフト記号表!$C$6:$L$47,10,FALSE))</f>
        <v/>
      </c>
      <c r="AJ96" s="563" t="str">
        <f>IF(AJ95="","",VLOOKUP(AJ95,シフト記号表!$C$6:$L$47,10,FALSE))</f>
        <v/>
      </c>
      <c r="AK96" s="561" t="str">
        <f>IF(AK95="","",VLOOKUP(AK95,シフト記号表!$C$6:$L$47,10,FALSE))</f>
        <v/>
      </c>
      <c r="AL96" s="562" t="str">
        <f>IF(AL95="","",VLOOKUP(AL95,シフト記号表!$C$6:$L$47,10,FALSE))</f>
        <v/>
      </c>
      <c r="AM96" s="562" t="str">
        <f>IF(AM95="","",VLOOKUP(AM95,シフト記号表!$C$6:$L$47,10,FALSE))</f>
        <v/>
      </c>
      <c r="AN96" s="562" t="str">
        <f>IF(AN95="","",VLOOKUP(AN95,シフト記号表!$C$6:$L$47,10,FALSE))</f>
        <v/>
      </c>
      <c r="AO96" s="562" t="str">
        <f>IF(AO95="","",VLOOKUP(AO95,シフト記号表!$C$6:$L$47,10,FALSE))</f>
        <v/>
      </c>
      <c r="AP96" s="562" t="str">
        <f>IF(AP95="","",VLOOKUP(AP95,シフト記号表!$C$6:$L$47,10,FALSE))</f>
        <v/>
      </c>
      <c r="AQ96" s="563" t="str">
        <f>IF(AQ95="","",VLOOKUP(AQ95,シフト記号表!$C$6:$L$47,10,FALSE))</f>
        <v/>
      </c>
      <c r="AR96" s="561" t="str">
        <f>IF(AR95="","",VLOOKUP(AR95,シフト記号表!$C$6:$L$47,10,FALSE))</f>
        <v/>
      </c>
      <c r="AS96" s="562" t="str">
        <f>IF(AS95="","",VLOOKUP(AS95,シフト記号表!$C$6:$L$47,10,FALSE))</f>
        <v/>
      </c>
      <c r="AT96" s="562" t="str">
        <f>IF(AT95="","",VLOOKUP(AT95,シフト記号表!$C$6:$L$47,10,FALSE))</f>
        <v/>
      </c>
      <c r="AU96" s="562" t="str">
        <f>IF(AU95="","",VLOOKUP(AU95,シフト記号表!$C$6:$L$47,10,FALSE))</f>
        <v/>
      </c>
      <c r="AV96" s="562" t="str">
        <f>IF(AV95="","",VLOOKUP(AV95,シフト記号表!$C$6:$L$47,10,FALSE))</f>
        <v/>
      </c>
      <c r="AW96" s="562" t="str">
        <f>IF(AW95="","",VLOOKUP(AW95,シフト記号表!$C$6:$L$47,10,FALSE))</f>
        <v/>
      </c>
      <c r="AX96" s="563" t="str">
        <f>IF(AX95="","",VLOOKUP(AX95,シフト記号表!$C$6:$L$47,10,FALSE))</f>
        <v/>
      </c>
      <c r="AY96" s="561" t="str">
        <f>IF(AY95="","",VLOOKUP(AY95,シフト記号表!$C$6:$L$47,10,FALSE))</f>
        <v/>
      </c>
      <c r="AZ96" s="562" t="str">
        <f>IF(AZ95="","",VLOOKUP(AZ95,シフト記号表!$C$6:$L$47,10,FALSE))</f>
        <v/>
      </c>
      <c r="BA96" s="562" t="str">
        <f>IF(BA95="","",VLOOKUP(BA95,シフト記号表!$C$6:$L$47,10,FALSE))</f>
        <v/>
      </c>
      <c r="BB96" s="1116">
        <f>IF($BE$3="４週",SUM(W96:AX96),IF($BE$3="暦月",SUM(W96:BA96),""))</f>
        <v>0</v>
      </c>
      <c r="BC96" s="1117"/>
      <c r="BD96" s="1118">
        <f>IF($BE$3="４週",BB96/4,IF($BE$3="暦月",(BB96/($BE$8/7)),""))</f>
        <v>0</v>
      </c>
      <c r="BE96" s="1117"/>
      <c r="BF96" s="1113"/>
      <c r="BG96" s="1114"/>
      <c r="BH96" s="1114"/>
      <c r="BI96" s="1114"/>
      <c r="BJ96" s="1115"/>
    </row>
    <row r="97" spans="2:62" ht="20.25" customHeight="1">
      <c r="B97" s="1119">
        <f>B95+1</f>
        <v>41</v>
      </c>
      <c r="C97" s="1121"/>
      <c r="D97" s="1122"/>
      <c r="E97" s="556"/>
      <c r="F97" s="557"/>
      <c r="G97" s="556"/>
      <c r="H97" s="557"/>
      <c r="I97" s="1125"/>
      <c r="J97" s="1126"/>
      <c r="K97" s="1129"/>
      <c r="L97" s="1130"/>
      <c r="M97" s="1130"/>
      <c r="N97" s="1122"/>
      <c r="O97" s="1133"/>
      <c r="P97" s="1134"/>
      <c r="Q97" s="1134"/>
      <c r="R97" s="1134"/>
      <c r="S97" s="1135"/>
      <c r="T97" s="576" t="s">
        <v>964</v>
      </c>
      <c r="U97" s="577"/>
      <c r="V97" s="578"/>
      <c r="W97" s="569"/>
      <c r="X97" s="570"/>
      <c r="Y97" s="570"/>
      <c r="Z97" s="570"/>
      <c r="AA97" s="570"/>
      <c r="AB97" s="570"/>
      <c r="AC97" s="571"/>
      <c r="AD97" s="569"/>
      <c r="AE97" s="570"/>
      <c r="AF97" s="570"/>
      <c r="AG97" s="570"/>
      <c r="AH97" s="570"/>
      <c r="AI97" s="570"/>
      <c r="AJ97" s="571"/>
      <c r="AK97" s="569"/>
      <c r="AL97" s="570"/>
      <c r="AM97" s="570"/>
      <c r="AN97" s="570"/>
      <c r="AO97" s="570"/>
      <c r="AP97" s="570"/>
      <c r="AQ97" s="571"/>
      <c r="AR97" s="569"/>
      <c r="AS97" s="570"/>
      <c r="AT97" s="570"/>
      <c r="AU97" s="570"/>
      <c r="AV97" s="570"/>
      <c r="AW97" s="570"/>
      <c r="AX97" s="571"/>
      <c r="AY97" s="569"/>
      <c r="AZ97" s="570"/>
      <c r="BA97" s="572"/>
      <c r="BB97" s="1139"/>
      <c r="BC97" s="1140"/>
      <c r="BD97" s="1098"/>
      <c r="BE97" s="1099"/>
      <c r="BF97" s="1100"/>
      <c r="BG97" s="1101"/>
      <c r="BH97" s="1101"/>
      <c r="BI97" s="1101"/>
      <c r="BJ97" s="1102"/>
    </row>
    <row r="98" spans="2:62" ht="20.25" customHeight="1">
      <c r="B98" s="1142"/>
      <c r="C98" s="1143"/>
      <c r="D98" s="1144"/>
      <c r="E98" s="579"/>
      <c r="F98" s="580">
        <f>C97</f>
        <v>0</v>
      </c>
      <c r="G98" s="579"/>
      <c r="H98" s="580">
        <f>I97</f>
        <v>0</v>
      </c>
      <c r="I98" s="1145"/>
      <c r="J98" s="1146"/>
      <c r="K98" s="1147"/>
      <c r="L98" s="1148"/>
      <c r="M98" s="1148"/>
      <c r="N98" s="1144"/>
      <c r="O98" s="1133"/>
      <c r="P98" s="1134"/>
      <c r="Q98" s="1134"/>
      <c r="R98" s="1134"/>
      <c r="S98" s="1135"/>
      <c r="T98" s="573" t="s">
        <v>967</v>
      </c>
      <c r="U98" s="574"/>
      <c r="V98" s="575"/>
      <c r="W98" s="561" t="str">
        <f>IF(W97="","",VLOOKUP(W97,シフト記号表!$C$6:$L$47,10,FALSE))</f>
        <v/>
      </c>
      <c r="X98" s="562" t="str">
        <f>IF(X97="","",VLOOKUP(X97,シフト記号表!$C$6:$L$47,10,FALSE))</f>
        <v/>
      </c>
      <c r="Y98" s="562" t="str">
        <f>IF(Y97="","",VLOOKUP(Y97,シフト記号表!$C$6:$L$47,10,FALSE))</f>
        <v/>
      </c>
      <c r="Z98" s="562" t="str">
        <f>IF(Z97="","",VLOOKUP(Z97,シフト記号表!$C$6:$L$47,10,FALSE))</f>
        <v/>
      </c>
      <c r="AA98" s="562" t="str">
        <f>IF(AA97="","",VLOOKUP(AA97,シフト記号表!$C$6:$L$47,10,FALSE))</f>
        <v/>
      </c>
      <c r="AB98" s="562" t="str">
        <f>IF(AB97="","",VLOOKUP(AB97,シフト記号表!$C$6:$L$47,10,FALSE))</f>
        <v/>
      </c>
      <c r="AC98" s="563" t="str">
        <f>IF(AC97="","",VLOOKUP(AC97,シフト記号表!$C$6:$L$47,10,FALSE))</f>
        <v/>
      </c>
      <c r="AD98" s="561" t="str">
        <f>IF(AD97="","",VLOOKUP(AD97,シフト記号表!$C$6:$L$47,10,FALSE))</f>
        <v/>
      </c>
      <c r="AE98" s="562" t="str">
        <f>IF(AE97="","",VLOOKUP(AE97,シフト記号表!$C$6:$L$47,10,FALSE))</f>
        <v/>
      </c>
      <c r="AF98" s="562" t="str">
        <f>IF(AF97="","",VLOOKUP(AF97,シフト記号表!$C$6:$L$47,10,FALSE))</f>
        <v/>
      </c>
      <c r="AG98" s="562" t="str">
        <f>IF(AG97="","",VLOOKUP(AG97,シフト記号表!$C$6:$L$47,10,FALSE))</f>
        <v/>
      </c>
      <c r="AH98" s="562" t="str">
        <f>IF(AH97="","",VLOOKUP(AH97,シフト記号表!$C$6:$L$47,10,FALSE))</f>
        <v/>
      </c>
      <c r="AI98" s="562" t="str">
        <f>IF(AI97="","",VLOOKUP(AI97,シフト記号表!$C$6:$L$47,10,FALSE))</f>
        <v/>
      </c>
      <c r="AJ98" s="563" t="str">
        <f>IF(AJ97="","",VLOOKUP(AJ97,シフト記号表!$C$6:$L$47,10,FALSE))</f>
        <v/>
      </c>
      <c r="AK98" s="561" t="str">
        <f>IF(AK97="","",VLOOKUP(AK97,シフト記号表!$C$6:$L$47,10,FALSE))</f>
        <v/>
      </c>
      <c r="AL98" s="562" t="str">
        <f>IF(AL97="","",VLOOKUP(AL97,シフト記号表!$C$6:$L$47,10,FALSE))</f>
        <v/>
      </c>
      <c r="AM98" s="562" t="str">
        <f>IF(AM97="","",VLOOKUP(AM97,シフト記号表!$C$6:$L$47,10,FALSE))</f>
        <v/>
      </c>
      <c r="AN98" s="562" t="str">
        <f>IF(AN97="","",VLOOKUP(AN97,シフト記号表!$C$6:$L$47,10,FALSE))</f>
        <v/>
      </c>
      <c r="AO98" s="562" t="str">
        <f>IF(AO97="","",VLOOKUP(AO97,シフト記号表!$C$6:$L$47,10,FALSE))</f>
        <v/>
      </c>
      <c r="AP98" s="562" t="str">
        <f>IF(AP97="","",VLOOKUP(AP97,シフト記号表!$C$6:$L$47,10,FALSE))</f>
        <v/>
      </c>
      <c r="AQ98" s="563" t="str">
        <f>IF(AQ97="","",VLOOKUP(AQ97,シフト記号表!$C$6:$L$47,10,FALSE))</f>
        <v/>
      </c>
      <c r="AR98" s="561" t="str">
        <f>IF(AR97="","",VLOOKUP(AR97,シフト記号表!$C$6:$L$47,10,FALSE))</f>
        <v/>
      </c>
      <c r="AS98" s="562" t="str">
        <f>IF(AS97="","",VLOOKUP(AS97,シフト記号表!$C$6:$L$47,10,FALSE))</f>
        <v/>
      </c>
      <c r="AT98" s="562" t="str">
        <f>IF(AT97="","",VLOOKUP(AT97,シフト記号表!$C$6:$L$47,10,FALSE))</f>
        <v/>
      </c>
      <c r="AU98" s="562" t="str">
        <f>IF(AU97="","",VLOOKUP(AU97,シフト記号表!$C$6:$L$47,10,FALSE))</f>
        <v/>
      </c>
      <c r="AV98" s="562" t="str">
        <f>IF(AV97="","",VLOOKUP(AV97,シフト記号表!$C$6:$L$47,10,FALSE))</f>
        <v/>
      </c>
      <c r="AW98" s="562" t="str">
        <f>IF(AW97="","",VLOOKUP(AW97,シフト記号表!$C$6:$L$47,10,FALSE))</f>
        <v/>
      </c>
      <c r="AX98" s="563" t="str">
        <f>IF(AX97="","",VLOOKUP(AX97,シフト記号表!$C$6:$L$47,10,FALSE))</f>
        <v/>
      </c>
      <c r="AY98" s="561" t="str">
        <f>IF(AY97="","",VLOOKUP(AY97,シフト記号表!$C$6:$L$47,10,FALSE))</f>
        <v/>
      </c>
      <c r="AZ98" s="562" t="str">
        <f>IF(AZ97="","",VLOOKUP(AZ97,シフト記号表!$C$6:$L$47,10,FALSE))</f>
        <v/>
      </c>
      <c r="BA98" s="562" t="str">
        <f>IF(BA97="","",VLOOKUP(BA97,シフト記号表!$C$6:$L$47,10,FALSE))</f>
        <v/>
      </c>
      <c r="BB98" s="1116">
        <f>IF($BE$3="４週",SUM(W98:AX98),IF($BE$3="暦月",SUM(W98:BA98),""))</f>
        <v>0</v>
      </c>
      <c r="BC98" s="1117"/>
      <c r="BD98" s="1118">
        <f>IF($BE$3="４週",BB98/4,IF($BE$3="暦月",(BB98/($BE$8/7)),""))</f>
        <v>0</v>
      </c>
      <c r="BE98" s="1117"/>
      <c r="BF98" s="1113"/>
      <c r="BG98" s="1114"/>
      <c r="BH98" s="1114"/>
      <c r="BI98" s="1114"/>
      <c r="BJ98" s="1115"/>
    </row>
    <row r="99" spans="2:62" ht="20.25" customHeight="1">
      <c r="B99" s="1119">
        <f>B97+1</f>
        <v>42</v>
      </c>
      <c r="C99" s="1121"/>
      <c r="D99" s="1122"/>
      <c r="E99" s="556"/>
      <c r="F99" s="557"/>
      <c r="G99" s="556"/>
      <c r="H99" s="557"/>
      <c r="I99" s="1125"/>
      <c r="J99" s="1126"/>
      <c r="K99" s="1129"/>
      <c r="L99" s="1130"/>
      <c r="M99" s="1130"/>
      <c r="N99" s="1122"/>
      <c r="O99" s="1133"/>
      <c r="P99" s="1134"/>
      <c r="Q99" s="1134"/>
      <c r="R99" s="1134"/>
      <c r="S99" s="1135"/>
      <c r="T99" s="576" t="s">
        <v>964</v>
      </c>
      <c r="U99" s="577"/>
      <c r="V99" s="578"/>
      <c r="W99" s="569"/>
      <c r="X99" s="570"/>
      <c r="Y99" s="570"/>
      <c r="Z99" s="570"/>
      <c r="AA99" s="570"/>
      <c r="AB99" s="570"/>
      <c r="AC99" s="571"/>
      <c r="AD99" s="569"/>
      <c r="AE99" s="570"/>
      <c r="AF99" s="570"/>
      <c r="AG99" s="570"/>
      <c r="AH99" s="570"/>
      <c r="AI99" s="570"/>
      <c r="AJ99" s="571"/>
      <c r="AK99" s="569"/>
      <c r="AL99" s="570"/>
      <c r="AM99" s="570"/>
      <c r="AN99" s="570"/>
      <c r="AO99" s="570"/>
      <c r="AP99" s="570"/>
      <c r="AQ99" s="571"/>
      <c r="AR99" s="569"/>
      <c r="AS99" s="570"/>
      <c r="AT99" s="570"/>
      <c r="AU99" s="570"/>
      <c r="AV99" s="570"/>
      <c r="AW99" s="570"/>
      <c r="AX99" s="571"/>
      <c r="AY99" s="569"/>
      <c r="AZ99" s="570"/>
      <c r="BA99" s="572"/>
      <c r="BB99" s="1139"/>
      <c r="BC99" s="1140"/>
      <c r="BD99" s="1098"/>
      <c r="BE99" s="1099"/>
      <c r="BF99" s="1100"/>
      <c r="BG99" s="1101"/>
      <c r="BH99" s="1101"/>
      <c r="BI99" s="1101"/>
      <c r="BJ99" s="1102"/>
    </row>
    <row r="100" spans="2:62" ht="20.25" customHeight="1">
      <c r="B100" s="1142"/>
      <c r="C100" s="1143"/>
      <c r="D100" s="1144"/>
      <c r="E100" s="579"/>
      <c r="F100" s="580">
        <f>C99</f>
        <v>0</v>
      </c>
      <c r="G100" s="579"/>
      <c r="H100" s="580">
        <f>I99</f>
        <v>0</v>
      </c>
      <c r="I100" s="1145"/>
      <c r="J100" s="1146"/>
      <c r="K100" s="1147"/>
      <c r="L100" s="1148"/>
      <c r="M100" s="1148"/>
      <c r="N100" s="1144"/>
      <c r="O100" s="1133"/>
      <c r="P100" s="1134"/>
      <c r="Q100" s="1134"/>
      <c r="R100" s="1134"/>
      <c r="S100" s="1135"/>
      <c r="T100" s="573" t="s">
        <v>967</v>
      </c>
      <c r="U100" s="574"/>
      <c r="V100" s="575"/>
      <c r="W100" s="561" t="str">
        <f>IF(W99="","",VLOOKUP(W99,シフト記号表!$C$6:$L$47,10,FALSE))</f>
        <v/>
      </c>
      <c r="X100" s="562" t="str">
        <f>IF(X99="","",VLOOKUP(X99,シフト記号表!$C$6:$L$47,10,FALSE))</f>
        <v/>
      </c>
      <c r="Y100" s="562" t="str">
        <f>IF(Y99="","",VLOOKUP(Y99,シフト記号表!$C$6:$L$47,10,FALSE))</f>
        <v/>
      </c>
      <c r="Z100" s="562" t="str">
        <f>IF(Z99="","",VLOOKUP(Z99,シフト記号表!$C$6:$L$47,10,FALSE))</f>
        <v/>
      </c>
      <c r="AA100" s="562" t="str">
        <f>IF(AA99="","",VLOOKUP(AA99,シフト記号表!$C$6:$L$47,10,FALSE))</f>
        <v/>
      </c>
      <c r="AB100" s="562" t="str">
        <f>IF(AB99="","",VLOOKUP(AB99,シフト記号表!$C$6:$L$47,10,FALSE))</f>
        <v/>
      </c>
      <c r="AC100" s="563" t="str">
        <f>IF(AC99="","",VLOOKUP(AC99,シフト記号表!$C$6:$L$47,10,FALSE))</f>
        <v/>
      </c>
      <c r="AD100" s="561" t="str">
        <f>IF(AD99="","",VLOOKUP(AD99,シフト記号表!$C$6:$L$47,10,FALSE))</f>
        <v/>
      </c>
      <c r="AE100" s="562" t="str">
        <f>IF(AE99="","",VLOOKUP(AE99,シフト記号表!$C$6:$L$47,10,FALSE))</f>
        <v/>
      </c>
      <c r="AF100" s="562" t="str">
        <f>IF(AF99="","",VLOOKUP(AF99,シフト記号表!$C$6:$L$47,10,FALSE))</f>
        <v/>
      </c>
      <c r="AG100" s="562" t="str">
        <f>IF(AG99="","",VLOOKUP(AG99,シフト記号表!$C$6:$L$47,10,FALSE))</f>
        <v/>
      </c>
      <c r="AH100" s="562" t="str">
        <f>IF(AH99="","",VLOOKUP(AH99,シフト記号表!$C$6:$L$47,10,FALSE))</f>
        <v/>
      </c>
      <c r="AI100" s="562" t="str">
        <f>IF(AI99="","",VLOOKUP(AI99,シフト記号表!$C$6:$L$47,10,FALSE))</f>
        <v/>
      </c>
      <c r="AJ100" s="563" t="str">
        <f>IF(AJ99="","",VLOOKUP(AJ99,シフト記号表!$C$6:$L$47,10,FALSE))</f>
        <v/>
      </c>
      <c r="AK100" s="561" t="str">
        <f>IF(AK99="","",VLOOKUP(AK99,シフト記号表!$C$6:$L$47,10,FALSE))</f>
        <v/>
      </c>
      <c r="AL100" s="562" t="str">
        <f>IF(AL99="","",VLOOKUP(AL99,シフト記号表!$C$6:$L$47,10,FALSE))</f>
        <v/>
      </c>
      <c r="AM100" s="562" t="str">
        <f>IF(AM99="","",VLOOKUP(AM99,シフト記号表!$C$6:$L$47,10,FALSE))</f>
        <v/>
      </c>
      <c r="AN100" s="562" t="str">
        <f>IF(AN99="","",VLOOKUP(AN99,シフト記号表!$C$6:$L$47,10,FALSE))</f>
        <v/>
      </c>
      <c r="AO100" s="562" t="str">
        <f>IF(AO99="","",VLOOKUP(AO99,シフト記号表!$C$6:$L$47,10,FALSE))</f>
        <v/>
      </c>
      <c r="AP100" s="562" t="str">
        <f>IF(AP99="","",VLOOKUP(AP99,シフト記号表!$C$6:$L$47,10,FALSE))</f>
        <v/>
      </c>
      <c r="AQ100" s="563" t="str">
        <f>IF(AQ99="","",VLOOKUP(AQ99,シフト記号表!$C$6:$L$47,10,FALSE))</f>
        <v/>
      </c>
      <c r="AR100" s="561" t="str">
        <f>IF(AR99="","",VLOOKUP(AR99,シフト記号表!$C$6:$L$47,10,FALSE))</f>
        <v/>
      </c>
      <c r="AS100" s="562" t="str">
        <f>IF(AS99="","",VLOOKUP(AS99,シフト記号表!$C$6:$L$47,10,FALSE))</f>
        <v/>
      </c>
      <c r="AT100" s="562" t="str">
        <f>IF(AT99="","",VLOOKUP(AT99,シフト記号表!$C$6:$L$47,10,FALSE))</f>
        <v/>
      </c>
      <c r="AU100" s="562" t="str">
        <f>IF(AU99="","",VLOOKUP(AU99,シフト記号表!$C$6:$L$47,10,FALSE))</f>
        <v/>
      </c>
      <c r="AV100" s="562" t="str">
        <f>IF(AV99="","",VLOOKUP(AV99,シフト記号表!$C$6:$L$47,10,FALSE))</f>
        <v/>
      </c>
      <c r="AW100" s="562" t="str">
        <f>IF(AW99="","",VLOOKUP(AW99,シフト記号表!$C$6:$L$47,10,FALSE))</f>
        <v/>
      </c>
      <c r="AX100" s="563" t="str">
        <f>IF(AX99="","",VLOOKUP(AX99,シフト記号表!$C$6:$L$47,10,FALSE))</f>
        <v/>
      </c>
      <c r="AY100" s="561" t="str">
        <f>IF(AY99="","",VLOOKUP(AY99,シフト記号表!$C$6:$L$47,10,FALSE))</f>
        <v/>
      </c>
      <c r="AZ100" s="562" t="str">
        <f>IF(AZ99="","",VLOOKUP(AZ99,シフト記号表!$C$6:$L$47,10,FALSE))</f>
        <v/>
      </c>
      <c r="BA100" s="562" t="str">
        <f>IF(BA99="","",VLOOKUP(BA99,シフト記号表!$C$6:$L$47,10,FALSE))</f>
        <v/>
      </c>
      <c r="BB100" s="1116">
        <f>IF($BE$3="４週",SUM(W100:AX100),IF($BE$3="暦月",SUM(W100:BA100),""))</f>
        <v>0</v>
      </c>
      <c r="BC100" s="1117"/>
      <c r="BD100" s="1118">
        <f>IF($BE$3="４週",BB100/4,IF($BE$3="暦月",(BB100/($BE$8/7)),""))</f>
        <v>0</v>
      </c>
      <c r="BE100" s="1117"/>
      <c r="BF100" s="1113"/>
      <c r="BG100" s="1114"/>
      <c r="BH100" s="1114"/>
      <c r="BI100" s="1114"/>
      <c r="BJ100" s="1115"/>
    </row>
    <row r="101" spans="2:62" ht="20.25" customHeight="1">
      <c r="B101" s="1119">
        <f>B99+1</f>
        <v>43</v>
      </c>
      <c r="C101" s="1121"/>
      <c r="D101" s="1122"/>
      <c r="E101" s="556"/>
      <c r="F101" s="557"/>
      <c r="G101" s="556"/>
      <c r="H101" s="557"/>
      <c r="I101" s="1125"/>
      <c r="J101" s="1126"/>
      <c r="K101" s="1129"/>
      <c r="L101" s="1130"/>
      <c r="M101" s="1130"/>
      <c r="N101" s="1122"/>
      <c r="O101" s="1133"/>
      <c r="P101" s="1134"/>
      <c r="Q101" s="1134"/>
      <c r="R101" s="1134"/>
      <c r="S101" s="1135"/>
      <c r="T101" s="576" t="s">
        <v>964</v>
      </c>
      <c r="U101" s="577"/>
      <c r="V101" s="578"/>
      <c r="W101" s="569"/>
      <c r="X101" s="570"/>
      <c r="Y101" s="570"/>
      <c r="Z101" s="570"/>
      <c r="AA101" s="570"/>
      <c r="AB101" s="570"/>
      <c r="AC101" s="571"/>
      <c r="AD101" s="569"/>
      <c r="AE101" s="570"/>
      <c r="AF101" s="570"/>
      <c r="AG101" s="570"/>
      <c r="AH101" s="570"/>
      <c r="AI101" s="570"/>
      <c r="AJ101" s="571"/>
      <c r="AK101" s="569"/>
      <c r="AL101" s="570"/>
      <c r="AM101" s="570"/>
      <c r="AN101" s="570"/>
      <c r="AO101" s="570"/>
      <c r="AP101" s="570"/>
      <c r="AQ101" s="571"/>
      <c r="AR101" s="569"/>
      <c r="AS101" s="570"/>
      <c r="AT101" s="570"/>
      <c r="AU101" s="570"/>
      <c r="AV101" s="570"/>
      <c r="AW101" s="570"/>
      <c r="AX101" s="571"/>
      <c r="AY101" s="569"/>
      <c r="AZ101" s="570"/>
      <c r="BA101" s="572"/>
      <c r="BB101" s="1139"/>
      <c r="BC101" s="1140"/>
      <c r="BD101" s="1098"/>
      <c r="BE101" s="1099"/>
      <c r="BF101" s="1100"/>
      <c r="BG101" s="1101"/>
      <c r="BH101" s="1101"/>
      <c r="BI101" s="1101"/>
      <c r="BJ101" s="1102"/>
    </row>
    <row r="102" spans="2:62" ht="20.25" customHeight="1">
      <c r="B102" s="1142"/>
      <c r="C102" s="1143"/>
      <c r="D102" s="1144"/>
      <c r="E102" s="579"/>
      <c r="F102" s="580">
        <f>C101</f>
        <v>0</v>
      </c>
      <c r="G102" s="579"/>
      <c r="H102" s="580">
        <f>I101</f>
        <v>0</v>
      </c>
      <c r="I102" s="1145"/>
      <c r="J102" s="1146"/>
      <c r="K102" s="1147"/>
      <c r="L102" s="1148"/>
      <c r="M102" s="1148"/>
      <c r="N102" s="1144"/>
      <c r="O102" s="1133"/>
      <c r="P102" s="1134"/>
      <c r="Q102" s="1134"/>
      <c r="R102" s="1134"/>
      <c r="S102" s="1135"/>
      <c r="T102" s="573" t="s">
        <v>967</v>
      </c>
      <c r="U102" s="574"/>
      <c r="V102" s="575"/>
      <c r="W102" s="561" t="str">
        <f>IF(W101="","",VLOOKUP(W101,シフト記号表!$C$6:$L$47,10,FALSE))</f>
        <v/>
      </c>
      <c r="X102" s="562" t="str">
        <f>IF(X101="","",VLOOKUP(X101,シフト記号表!$C$6:$L$47,10,FALSE))</f>
        <v/>
      </c>
      <c r="Y102" s="562" t="str">
        <f>IF(Y101="","",VLOOKUP(Y101,シフト記号表!$C$6:$L$47,10,FALSE))</f>
        <v/>
      </c>
      <c r="Z102" s="562" t="str">
        <f>IF(Z101="","",VLOOKUP(Z101,シフト記号表!$C$6:$L$47,10,FALSE))</f>
        <v/>
      </c>
      <c r="AA102" s="562" t="str">
        <f>IF(AA101="","",VLOOKUP(AA101,シフト記号表!$C$6:$L$47,10,FALSE))</f>
        <v/>
      </c>
      <c r="AB102" s="562" t="str">
        <f>IF(AB101="","",VLOOKUP(AB101,シフト記号表!$C$6:$L$47,10,FALSE))</f>
        <v/>
      </c>
      <c r="AC102" s="563" t="str">
        <f>IF(AC101="","",VLOOKUP(AC101,シフト記号表!$C$6:$L$47,10,FALSE))</f>
        <v/>
      </c>
      <c r="AD102" s="561" t="str">
        <f>IF(AD101="","",VLOOKUP(AD101,シフト記号表!$C$6:$L$47,10,FALSE))</f>
        <v/>
      </c>
      <c r="AE102" s="562" t="str">
        <f>IF(AE101="","",VLOOKUP(AE101,シフト記号表!$C$6:$L$47,10,FALSE))</f>
        <v/>
      </c>
      <c r="AF102" s="562" t="str">
        <f>IF(AF101="","",VLOOKUP(AF101,シフト記号表!$C$6:$L$47,10,FALSE))</f>
        <v/>
      </c>
      <c r="AG102" s="562" t="str">
        <f>IF(AG101="","",VLOOKUP(AG101,シフト記号表!$C$6:$L$47,10,FALSE))</f>
        <v/>
      </c>
      <c r="AH102" s="562" t="str">
        <f>IF(AH101="","",VLOOKUP(AH101,シフト記号表!$C$6:$L$47,10,FALSE))</f>
        <v/>
      </c>
      <c r="AI102" s="562" t="str">
        <f>IF(AI101="","",VLOOKUP(AI101,シフト記号表!$C$6:$L$47,10,FALSE))</f>
        <v/>
      </c>
      <c r="AJ102" s="563" t="str">
        <f>IF(AJ101="","",VLOOKUP(AJ101,シフト記号表!$C$6:$L$47,10,FALSE))</f>
        <v/>
      </c>
      <c r="AK102" s="561" t="str">
        <f>IF(AK101="","",VLOOKUP(AK101,シフト記号表!$C$6:$L$47,10,FALSE))</f>
        <v/>
      </c>
      <c r="AL102" s="562" t="str">
        <f>IF(AL101="","",VLOOKUP(AL101,シフト記号表!$C$6:$L$47,10,FALSE))</f>
        <v/>
      </c>
      <c r="AM102" s="562" t="str">
        <f>IF(AM101="","",VLOOKUP(AM101,シフト記号表!$C$6:$L$47,10,FALSE))</f>
        <v/>
      </c>
      <c r="AN102" s="562" t="str">
        <f>IF(AN101="","",VLOOKUP(AN101,シフト記号表!$C$6:$L$47,10,FALSE))</f>
        <v/>
      </c>
      <c r="AO102" s="562" t="str">
        <f>IF(AO101="","",VLOOKUP(AO101,シフト記号表!$C$6:$L$47,10,FALSE))</f>
        <v/>
      </c>
      <c r="AP102" s="562" t="str">
        <f>IF(AP101="","",VLOOKUP(AP101,シフト記号表!$C$6:$L$47,10,FALSE))</f>
        <v/>
      </c>
      <c r="AQ102" s="563" t="str">
        <f>IF(AQ101="","",VLOOKUP(AQ101,シフト記号表!$C$6:$L$47,10,FALSE))</f>
        <v/>
      </c>
      <c r="AR102" s="561" t="str">
        <f>IF(AR101="","",VLOOKUP(AR101,シフト記号表!$C$6:$L$47,10,FALSE))</f>
        <v/>
      </c>
      <c r="AS102" s="562" t="str">
        <f>IF(AS101="","",VLOOKUP(AS101,シフト記号表!$C$6:$L$47,10,FALSE))</f>
        <v/>
      </c>
      <c r="AT102" s="562" t="str">
        <f>IF(AT101="","",VLOOKUP(AT101,シフト記号表!$C$6:$L$47,10,FALSE))</f>
        <v/>
      </c>
      <c r="AU102" s="562" t="str">
        <f>IF(AU101="","",VLOOKUP(AU101,シフト記号表!$C$6:$L$47,10,FALSE))</f>
        <v/>
      </c>
      <c r="AV102" s="562" t="str">
        <f>IF(AV101="","",VLOOKUP(AV101,シフト記号表!$C$6:$L$47,10,FALSE))</f>
        <v/>
      </c>
      <c r="AW102" s="562" t="str">
        <f>IF(AW101="","",VLOOKUP(AW101,シフト記号表!$C$6:$L$47,10,FALSE))</f>
        <v/>
      </c>
      <c r="AX102" s="563" t="str">
        <f>IF(AX101="","",VLOOKUP(AX101,シフト記号表!$C$6:$L$47,10,FALSE))</f>
        <v/>
      </c>
      <c r="AY102" s="561" t="str">
        <f>IF(AY101="","",VLOOKUP(AY101,シフト記号表!$C$6:$L$47,10,FALSE))</f>
        <v/>
      </c>
      <c r="AZ102" s="562" t="str">
        <f>IF(AZ101="","",VLOOKUP(AZ101,シフト記号表!$C$6:$L$47,10,FALSE))</f>
        <v/>
      </c>
      <c r="BA102" s="562" t="str">
        <f>IF(BA101="","",VLOOKUP(BA101,シフト記号表!$C$6:$L$47,10,FALSE))</f>
        <v/>
      </c>
      <c r="BB102" s="1116">
        <f>IF($BE$3="４週",SUM(W102:AX102),IF($BE$3="暦月",SUM(W102:BA102),""))</f>
        <v>0</v>
      </c>
      <c r="BC102" s="1117"/>
      <c r="BD102" s="1118">
        <f>IF($BE$3="４週",BB102/4,IF($BE$3="暦月",(BB102/($BE$8/7)),""))</f>
        <v>0</v>
      </c>
      <c r="BE102" s="1117"/>
      <c r="BF102" s="1113"/>
      <c r="BG102" s="1114"/>
      <c r="BH102" s="1114"/>
      <c r="BI102" s="1114"/>
      <c r="BJ102" s="1115"/>
    </row>
    <row r="103" spans="2:62" ht="20.25" customHeight="1">
      <c r="B103" s="1119">
        <f>B101+1</f>
        <v>44</v>
      </c>
      <c r="C103" s="1121"/>
      <c r="D103" s="1122"/>
      <c r="E103" s="556"/>
      <c r="F103" s="557"/>
      <c r="G103" s="556"/>
      <c r="H103" s="557"/>
      <c r="I103" s="1125"/>
      <c r="J103" s="1126"/>
      <c r="K103" s="1129"/>
      <c r="L103" s="1130"/>
      <c r="M103" s="1130"/>
      <c r="N103" s="1122"/>
      <c r="O103" s="1133"/>
      <c r="P103" s="1134"/>
      <c r="Q103" s="1134"/>
      <c r="R103" s="1134"/>
      <c r="S103" s="1135"/>
      <c r="T103" s="576" t="s">
        <v>964</v>
      </c>
      <c r="U103" s="577"/>
      <c r="V103" s="578"/>
      <c r="W103" s="569"/>
      <c r="X103" s="570"/>
      <c r="Y103" s="570"/>
      <c r="Z103" s="570"/>
      <c r="AA103" s="570"/>
      <c r="AB103" s="570"/>
      <c r="AC103" s="571"/>
      <c r="AD103" s="569"/>
      <c r="AE103" s="570"/>
      <c r="AF103" s="570"/>
      <c r="AG103" s="570"/>
      <c r="AH103" s="570"/>
      <c r="AI103" s="570"/>
      <c r="AJ103" s="571"/>
      <c r="AK103" s="569"/>
      <c r="AL103" s="570"/>
      <c r="AM103" s="570"/>
      <c r="AN103" s="570"/>
      <c r="AO103" s="570"/>
      <c r="AP103" s="570"/>
      <c r="AQ103" s="571"/>
      <c r="AR103" s="569"/>
      <c r="AS103" s="570"/>
      <c r="AT103" s="570"/>
      <c r="AU103" s="570"/>
      <c r="AV103" s="570"/>
      <c r="AW103" s="570"/>
      <c r="AX103" s="571"/>
      <c r="AY103" s="569"/>
      <c r="AZ103" s="570"/>
      <c r="BA103" s="572"/>
      <c r="BB103" s="1139"/>
      <c r="BC103" s="1140"/>
      <c r="BD103" s="1098"/>
      <c r="BE103" s="1099"/>
      <c r="BF103" s="1100"/>
      <c r="BG103" s="1101"/>
      <c r="BH103" s="1101"/>
      <c r="BI103" s="1101"/>
      <c r="BJ103" s="1102"/>
    </row>
    <row r="104" spans="2:62" ht="20.25" customHeight="1">
      <c r="B104" s="1142"/>
      <c r="C104" s="1143"/>
      <c r="D104" s="1144"/>
      <c r="E104" s="579"/>
      <c r="F104" s="580">
        <f>C103</f>
        <v>0</v>
      </c>
      <c r="G104" s="579"/>
      <c r="H104" s="580">
        <f>I103</f>
        <v>0</v>
      </c>
      <c r="I104" s="1145"/>
      <c r="J104" s="1146"/>
      <c r="K104" s="1147"/>
      <c r="L104" s="1148"/>
      <c r="M104" s="1148"/>
      <c r="N104" s="1144"/>
      <c r="O104" s="1133"/>
      <c r="P104" s="1134"/>
      <c r="Q104" s="1134"/>
      <c r="R104" s="1134"/>
      <c r="S104" s="1135"/>
      <c r="T104" s="573" t="s">
        <v>967</v>
      </c>
      <c r="U104" s="574"/>
      <c r="V104" s="575"/>
      <c r="W104" s="561" t="str">
        <f>IF(W103="","",VLOOKUP(W103,シフト記号表!$C$6:$L$47,10,FALSE))</f>
        <v/>
      </c>
      <c r="X104" s="562" t="str">
        <f>IF(X103="","",VLOOKUP(X103,シフト記号表!$C$6:$L$47,10,FALSE))</f>
        <v/>
      </c>
      <c r="Y104" s="562" t="str">
        <f>IF(Y103="","",VLOOKUP(Y103,シフト記号表!$C$6:$L$47,10,FALSE))</f>
        <v/>
      </c>
      <c r="Z104" s="562" t="str">
        <f>IF(Z103="","",VLOOKUP(Z103,シフト記号表!$C$6:$L$47,10,FALSE))</f>
        <v/>
      </c>
      <c r="AA104" s="562" t="str">
        <f>IF(AA103="","",VLOOKUP(AA103,シフト記号表!$C$6:$L$47,10,FALSE))</f>
        <v/>
      </c>
      <c r="AB104" s="562" t="str">
        <f>IF(AB103="","",VLOOKUP(AB103,シフト記号表!$C$6:$L$47,10,FALSE))</f>
        <v/>
      </c>
      <c r="AC104" s="563" t="str">
        <f>IF(AC103="","",VLOOKUP(AC103,シフト記号表!$C$6:$L$47,10,FALSE))</f>
        <v/>
      </c>
      <c r="AD104" s="561" t="str">
        <f>IF(AD103="","",VLOOKUP(AD103,シフト記号表!$C$6:$L$47,10,FALSE))</f>
        <v/>
      </c>
      <c r="AE104" s="562" t="str">
        <f>IF(AE103="","",VLOOKUP(AE103,シフト記号表!$C$6:$L$47,10,FALSE))</f>
        <v/>
      </c>
      <c r="AF104" s="562" t="str">
        <f>IF(AF103="","",VLOOKUP(AF103,シフト記号表!$C$6:$L$47,10,FALSE))</f>
        <v/>
      </c>
      <c r="AG104" s="562" t="str">
        <f>IF(AG103="","",VLOOKUP(AG103,シフト記号表!$C$6:$L$47,10,FALSE))</f>
        <v/>
      </c>
      <c r="AH104" s="562" t="str">
        <f>IF(AH103="","",VLOOKUP(AH103,シフト記号表!$C$6:$L$47,10,FALSE))</f>
        <v/>
      </c>
      <c r="AI104" s="562" t="str">
        <f>IF(AI103="","",VLOOKUP(AI103,シフト記号表!$C$6:$L$47,10,FALSE))</f>
        <v/>
      </c>
      <c r="AJ104" s="563" t="str">
        <f>IF(AJ103="","",VLOOKUP(AJ103,シフト記号表!$C$6:$L$47,10,FALSE))</f>
        <v/>
      </c>
      <c r="AK104" s="561" t="str">
        <f>IF(AK103="","",VLOOKUP(AK103,シフト記号表!$C$6:$L$47,10,FALSE))</f>
        <v/>
      </c>
      <c r="AL104" s="562" t="str">
        <f>IF(AL103="","",VLOOKUP(AL103,シフト記号表!$C$6:$L$47,10,FALSE))</f>
        <v/>
      </c>
      <c r="AM104" s="562" t="str">
        <f>IF(AM103="","",VLOOKUP(AM103,シフト記号表!$C$6:$L$47,10,FALSE))</f>
        <v/>
      </c>
      <c r="AN104" s="562" t="str">
        <f>IF(AN103="","",VLOOKUP(AN103,シフト記号表!$C$6:$L$47,10,FALSE))</f>
        <v/>
      </c>
      <c r="AO104" s="562" t="str">
        <f>IF(AO103="","",VLOOKUP(AO103,シフト記号表!$C$6:$L$47,10,FALSE))</f>
        <v/>
      </c>
      <c r="AP104" s="562" t="str">
        <f>IF(AP103="","",VLOOKUP(AP103,シフト記号表!$C$6:$L$47,10,FALSE))</f>
        <v/>
      </c>
      <c r="AQ104" s="563" t="str">
        <f>IF(AQ103="","",VLOOKUP(AQ103,シフト記号表!$C$6:$L$47,10,FALSE))</f>
        <v/>
      </c>
      <c r="AR104" s="561" t="str">
        <f>IF(AR103="","",VLOOKUP(AR103,シフト記号表!$C$6:$L$47,10,FALSE))</f>
        <v/>
      </c>
      <c r="AS104" s="562" t="str">
        <f>IF(AS103="","",VLOOKUP(AS103,シフト記号表!$C$6:$L$47,10,FALSE))</f>
        <v/>
      </c>
      <c r="AT104" s="562" t="str">
        <f>IF(AT103="","",VLOOKUP(AT103,シフト記号表!$C$6:$L$47,10,FALSE))</f>
        <v/>
      </c>
      <c r="AU104" s="562" t="str">
        <f>IF(AU103="","",VLOOKUP(AU103,シフト記号表!$C$6:$L$47,10,FALSE))</f>
        <v/>
      </c>
      <c r="AV104" s="562" t="str">
        <f>IF(AV103="","",VLOOKUP(AV103,シフト記号表!$C$6:$L$47,10,FALSE))</f>
        <v/>
      </c>
      <c r="AW104" s="562" t="str">
        <f>IF(AW103="","",VLOOKUP(AW103,シフト記号表!$C$6:$L$47,10,FALSE))</f>
        <v/>
      </c>
      <c r="AX104" s="563" t="str">
        <f>IF(AX103="","",VLOOKUP(AX103,シフト記号表!$C$6:$L$47,10,FALSE))</f>
        <v/>
      </c>
      <c r="AY104" s="561" t="str">
        <f>IF(AY103="","",VLOOKUP(AY103,シフト記号表!$C$6:$L$47,10,FALSE))</f>
        <v/>
      </c>
      <c r="AZ104" s="562" t="str">
        <f>IF(AZ103="","",VLOOKUP(AZ103,シフト記号表!$C$6:$L$47,10,FALSE))</f>
        <v/>
      </c>
      <c r="BA104" s="562" t="str">
        <f>IF(BA103="","",VLOOKUP(BA103,シフト記号表!$C$6:$L$47,10,FALSE))</f>
        <v/>
      </c>
      <c r="BB104" s="1116">
        <f>IF($BE$3="４週",SUM(W104:AX104),IF($BE$3="暦月",SUM(W104:BA104),""))</f>
        <v>0</v>
      </c>
      <c r="BC104" s="1117"/>
      <c r="BD104" s="1118">
        <f>IF($BE$3="４週",BB104/4,IF($BE$3="暦月",(BB104/($BE$8/7)),""))</f>
        <v>0</v>
      </c>
      <c r="BE104" s="1117"/>
      <c r="BF104" s="1113"/>
      <c r="BG104" s="1114"/>
      <c r="BH104" s="1114"/>
      <c r="BI104" s="1114"/>
      <c r="BJ104" s="1115"/>
    </row>
    <row r="105" spans="2:62" ht="20.25" customHeight="1">
      <c r="B105" s="1119">
        <f>B103+1</f>
        <v>45</v>
      </c>
      <c r="C105" s="1121"/>
      <c r="D105" s="1122"/>
      <c r="E105" s="556"/>
      <c r="F105" s="557"/>
      <c r="G105" s="556"/>
      <c r="H105" s="557"/>
      <c r="I105" s="1125"/>
      <c r="J105" s="1126"/>
      <c r="K105" s="1129"/>
      <c r="L105" s="1130"/>
      <c r="M105" s="1130"/>
      <c r="N105" s="1122"/>
      <c r="O105" s="1133"/>
      <c r="P105" s="1134"/>
      <c r="Q105" s="1134"/>
      <c r="R105" s="1134"/>
      <c r="S105" s="1135"/>
      <c r="T105" s="576" t="s">
        <v>964</v>
      </c>
      <c r="U105" s="577"/>
      <c r="V105" s="578"/>
      <c r="W105" s="569"/>
      <c r="X105" s="570"/>
      <c r="Y105" s="570"/>
      <c r="Z105" s="570"/>
      <c r="AA105" s="570"/>
      <c r="AB105" s="570"/>
      <c r="AC105" s="571"/>
      <c r="AD105" s="569"/>
      <c r="AE105" s="570"/>
      <c r="AF105" s="570"/>
      <c r="AG105" s="570"/>
      <c r="AH105" s="570"/>
      <c r="AI105" s="570"/>
      <c r="AJ105" s="571"/>
      <c r="AK105" s="569"/>
      <c r="AL105" s="570"/>
      <c r="AM105" s="570"/>
      <c r="AN105" s="570"/>
      <c r="AO105" s="570"/>
      <c r="AP105" s="570"/>
      <c r="AQ105" s="571"/>
      <c r="AR105" s="569"/>
      <c r="AS105" s="570"/>
      <c r="AT105" s="570"/>
      <c r="AU105" s="570"/>
      <c r="AV105" s="570"/>
      <c r="AW105" s="570"/>
      <c r="AX105" s="571"/>
      <c r="AY105" s="569"/>
      <c r="AZ105" s="570"/>
      <c r="BA105" s="572"/>
      <c r="BB105" s="1139"/>
      <c r="BC105" s="1140"/>
      <c r="BD105" s="1098"/>
      <c r="BE105" s="1099"/>
      <c r="BF105" s="1100"/>
      <c r="BG105" s="1101"/>
      <c r="BH105" s="1101"/>
      <c r="BI105" s="1101"/>
      <c r="BJ105" s="1102"/>
    </row>
    <row r="106" spans="2:62" ht="20.25" customHeight="1">
      <c r="B106" s="1142"/>
      <c r="C106" s="1143"/>
      <c r="D106" s="1144"/>
      <c r="E106" s="579"/>
      <c r="F106" s="580">
        <f>C105</f>
        <v>0</v>
      </c>
      <c r="G106" s="579"/>
      <c r="H106" s="580">
        <f>I105</f>
        <v>0</v>
      </c>
      <c r="I106" s="1145"/>
      <c r="J106" s="1146"/>
      <c r="K106" s="1147"/>
      <c r="L106" s="1148"/>
      <c r="M106" s="1148"/>
      <c r="N106" s="1144"/>
      <c r="O106" s="1133"/>
      <c r="P106" s="1134"/>
      <c r="Q106" s="1134"/>
      <c r="R106" s="1134"/>
      <c r="S106" s="1135"/>
      <c r="T106" s="573" t="s">
        <v>967</v>
      </c>
      <c r="U106" s="574"/>
      <c r="V106" s="575"/>
      <c r="W106" s="561" t="str">
        <f>IF(W105="","",VLOOKUP(W105,シフト記号表!$C$6:$L$47,10,FALSE))</f>
        <v/>
      </c>
      <c r="X106" s="562" t="str">
        <f>IF(X105="","",VLOOKUP(X105,シフト記号表!$C$6:$L$47,10,FALSE))</f>
        <v/>
      </c>
      <c r="Y106" s="562" t="str">
        <f>IF(Y105="","",VLOOKUP(Y105,シフト記号表!$C$6:$L$47,10,FALSE))</f>
        <v/>
      </c>
      <c r="Z106" s="562" t="str">
        <f>IF(Z105="","",VLOOKUP(Z105,シフト記号表!$C$6:$L$47,10,FALSE))</f>
        <v/>
      </c>
      <c r="AA106" s="562" t="str">
        <f>IF(AA105="","",VLOOKUP(AA105,シフト記号表!$C$6:$L$47,10,FALSE))</f>
        <v/>
      </c>
      <c r="AB106" s="562" t="str">
        <f>IF(AB105="","",VLOOKUP(AB105,シフト記号表!$C$6:$L$47,10,FALSE))</f>
        <v/>
      </c>
      <c r="AC106" s="563" t="str">
        <f>IF(AC105="","",VLOOKUP(AC105,シフト記号表!$C$6:$L$47,10,FALSE))</f>
        <v/>
      </c>
      <c r="AD106" s="561" t="str">
        <f>IF(AD105="","",VLOOKUP(AD105,シフト記号表!$C$6:$L$47,10,FALSE))</f>
        <v/>
      </c>
      <c r="AE106" s="562" t="str">
        <f>IF(AE105="","",VLOOKUP(AE105,シフト記号表!$C$6:$L$47,10,FALSE))</f>
        <v/>
      </c>
      <c r="AF106" s="562" t="str">
        <f>IF(AF105="","",VLOOKUP(AF105,シフト記号表!$C$6:$L$47,10,FALSE))</f>
        <v/>
      </c>
      <c r="AG106" s="562" t="str">
        <f>IF(AG105="","",VLOOKUP(AG105,シフト記号表!$C$6:$L$47,10,FALSE))</f>
        <v/>
      </c>
      <c r="AH106" s="562" t="str">
        <f>IF(AH105="","",VLOOKUP(AH105,シフト記号表!$C$6:$L$47,10,FALSE))</f>
        <v/>
      </c>
      <c r="AI106" s="562" t="str">
        <f>IF(AI105="","",VLOOKUP(AI105,シフト記号表!$C$6:$L$47,10,FALSE))</f>
        <v/>
      </c>
      <c r="AJ106" s="563" t="str">
        <f>IF(AJ105="","",VLOOKUP(AJ105,シフト記号表!$C$6:$L$47,10,FALSE))</f>
        <v/>
      </c>
      <c r="AK106" s="561" t="str">
        <f>IF(AK105="","",VLOOKUP(AK105,シフト記号表!$C$6:$L$47,10,FALSE))</f>
        <v/>
      </c>
      <c r="AL106" s="562" t="str">
        <f>IF(AL105="","",VLOOKUP(AL105,シフト記号表!$C$6:$L$47,10,FALSE))</f>
        <v/>
      </c>
      <c r="AM106" s="562" t="str">
        <f>IF(AM105="","",VLOOKUP(AM105,シフト記号表!$C$6:$L$47,10,FALSE))</f>
        <v/>
      </c>
      <c r="AN106" s="562" t="str">
        <f>IF(AN105="","",VLOOKUP(AN105,シフト記号表!$C$6:$L$47,10,FALSE))</f>
        <v/>
      </c>
      <c r="AO106" s="562" t="str">
        <f>IF(AO105="","",VLOOKUP(AO105,シフト記号表!$C$6:$L$47,10,FALSE))</f>
        <v/>
      </c>
      <c r="AP106" s="562" t="str">
        <f>IF(AP105="","",VLOOKUP(AP105,シフト記号表!$C$6:$L$47,10,FALSE))</f>
        <v/>
      </c>
      <c r="AQ106" s="563" t="str">
        <f>IF(AQ105="","",VLOOKUP(AQ105,シフト記号表!$C$6:$L$47,10,FALSE))</f>
        <v/>
      </c>
      <c r="AR106" s="561" t="str">
        <f>IF(AR105="","",VLOOKUP(AR105,シフト記号表!$C$6:$L$47,10,FALSE))</f>
        <v/>
      </c>
      <c r="AS106" s="562" t="str">
        <f>IF(AS105="","",VLOOKUP(AS105,シフト記号表!$C$6:$L$47,10,FALSE))</f>
        <v/>
      </c>
      <c r="AT106" s="562" t="str">
        <f>IF(AT105="","",VLOOKUP(AT105,シフト記号表!$C$6:$L$47,10,FALSE))</f>
        <v/>
      </c>
      <c r="AU106" s="562" t="str">
        <f>IF(AU105="","",VLOOKUP(AU105,シフト記号表!$C$6:$L$47,10,FALSE))</f>
        <v/>
      </c>
      <c r="AV106" s="562" t="str">
        <f>IF(AV105="","",VLOOKUP(AV105,シフト記号表!$C$6:$L$47,10,FALSE))</f>
        <v/>
      </c>
      <c r="AW106" s="562" t="str">
        <f>IF(AW105="","",VLOOKUP(AW105,シフト記号表!$C$6:$L$47,10,FALSE))</f>
        <v/>
      </c>
      <c r="AX106" s="563" t="str">
        <f>IF(AX105="","",VLOOKUP(AX105,シフト記号表!$C$6:$L$47,10,FALSE))</f>
        <v/>
      </c>
      <c r="AY106" s="561" t="str">
        <f>IF(AY105="","",VLOOKUP(AY105,シフト記号表!$C$6:$L$47,10,FALSE))</f>
        <v/>
      </c>
      <c r="AZ106" s="562" t="str">
        <f>IF(AZ105="","",VLOOKUP(AZ105,シフト記号表!$C$6:$L$47,10,FALSE))</f>
        <v/>
      </c>
      <c r="BA106" s="562" t="str">
        <f>IF(BA105="","",VLOOKUP(BA105,シフト記号表!$C$6:$L$47,10,FALSE))</f>
        <v/>
      </c>
      <c r="BB106" s="1116">
        <f>IF($BE$3="４週",SUM(W106:AX106),IF($BE$3="暦月",SUM(W106:BA106),""))</f>
        <v>0</v>
      </c>
      <c r="BC106" s="1117"/>
      <c r="BD106" s="1118">
        <f>IF($BE$3="４週",BB106/4,IF($BE$3="暦月",(BB106/($BE$8/7)),""))</f>
        <v>0</v>
      </c>
      <c r="BE106" s="1117"/>
      <c r="BF106" s="1113"/>
      <c r="BG106" s="1114"/>
      <c r="BH106" s="1114"/>
      <c r="BI106" s="1114"/>
      <c r="BJ106" s="1115"/>
    </row>
    <row r="107" spans="2:62" ht="20.25" customHeight="1">
      <c r="B107" s="1119">
        <f>B105+1</f>
        <v>46</v>
      </c>
      <c r="C107" s="1121"/>
      <c r="D107" s="1122"/>
      <c r="E107" s="556"/>
      <c r="F107" s="557"/>
      <c r="G107" s="556"/>
      <c r="H107" s="557"/>
      <c r="I107" s="1125"/>
      <c r="J107" s="1126"/>
      <c r="K107" s="1129"/>
      <c r="L107" s="1130"/>
      <c r="M107" s="1130"/>
      <c r="N107" s="1122"/>
      <c r="O107" s="1133"/>
      <c r="P107" s="1134"/>
      <c r="Q107" s="1134"/>
      <c r="R107" s="1134"/>
      <c r="S107" s="1135"/>
      <c r="T107" s="576" t="s">
        <v>964</v>
      </c>
      <c r="U107" s="577"/>
      <c r="V107" s="578"/>
      <c r="W107" s="569"/>
      <c r="X107" s="570"/>
      <c r="Y107" s="570"/>
      <c r="Z107" s="570"/>
      <c r="AA107" s="570"/>
      <c r="AB107" s="570"/>
      <c r="AC107" s="571"/>
      <c r="AD107" s="569"/>
      <c r="AE107" s="570"/>
      <c r="AF107" s="570"/>
      <c r="AG107" s="570"/>
      <c r="AH107" s="570"/>
      <c r="AI107" s="570"/>
      <c r="AJ107" s="571"/>
      <c r="AK107" s="569"/>
      <c r="AL107" s="570"/>
      <c r="AM107" s="570"/>
      <c r="AN107" s="570"/>
      <c r="AO107" s="570"/>
      <c r="AP107" s="570"/>
      <c r="AQ107" s="571"/>
      <c r="AR107" s="569"/>
      <c r="AS107" s="570"/>
      <c r="AT107" s="570"/>
      <c r="AU107" s="570"/>
      <c r="AV107" s="570"/>
      <c r="AW107" s="570"/>
      <c r="AX107" s="571"/>
      <c r="AY107" s="569"/>
      <c r="AZ107" s="570"/>
      <c r="BA107" s="572"/>
      <c r="BB107" s="1139"/>
      <c r="BC107" s="1140"/>
      <c r="BD107" s="1098"/>
      <c r="BE107" s="1099"/>
      <c r="BF107" s="1100"/>
      <c r="BG107" s="1101"/>
      <c r="BH107" s="1101"/>
      <c r="BI107" s="1101"/>
      <c r="BJ107" s="1102"/>
    </row>
    <row r="108" spans="2:62" ht="20.25" customHeight="1">
      <c r="B108" s="1142"/>
      <c r="C108" s="1143"/>
      <c r="D108" s="1144"/>
      <c r="E108" s="579"/>
      <c r="F108" s="580">
        <f>C107</f>
        <v>0</v>
      </c>
      <c r="G108" s="579"/>
      <c r="H108" s="580">
        <f>I107</f>
        <v>0</v>
      </c>
      <c r="I108" s="1145"/>
      <c r="J108" s="1146"/>
      <c r="K108" s="1147"/>
      <c r="L108" s="1148"/>
      <c r="M108" s="1148"/>
      <c r="N108" s="1144"/>
      <c r="O108" s="1133"/>
      <c r="P108" s="1134"/>
      <c r="Q108" s="1134"/>
      <c r="R108" s="1134"/>
      <c r="S108" s="1135"/>
      <c r="T108" s="573" t="s">
        <v>967</v>
      </c>
      <c r="U108" s="574"/>
      <c r="V108" s="575"/>
      <c r="W108" s="561" t="str">
        <f>IF(W107="","",VLOOKUP(W107,シフト記号表!$C$6:$L$47,10,FALSE))</f>
        <v/>
      </c>
      <c r="X108" s="562" t="str">
        <f>IF(X107="","",VLOOKUP(X107,シフト記号表!$C$6:$L$47,10,FALSE))</f>
        <v/>
      </c>
      <c r="Y108" s="562" t="str">
        <f>IF(Y107="","",VLOOKUP(Y107,シフト記号表!$C$6:$L$47,10,FALSE))</f>
        <v/>
      </c>
      <c r="Z108" s="562" t="str">
        <f>IF(Z107="","",VLOOKUP(Z107,シフト記号表!$C$6:$L$47,10,FALSE))</f>
        <v/>
      </c>
      <c r="AA108" s="562" t="str">
        <f>IF(AA107="","",VLOOKUP(AA107,シフト記号表!$C$6:$L$47,10,FALSE))</f>
        <v/>
      </c>
      <c r="AB108" s="562" t="str">
        <f>IF(AB107="","",VLOOKUP(AB107,シフト記号表!$C$6:$L$47,10,FALSE))</f>
        <v/>
      </c>
      <c r="AC108" s="563" t="str">
        <f>IF(AC107="","",VLOOKUP(AC107,シフト記号表!$C$6:$L$47,10,FALSE))</f>
        <v/>
      </c>
      <c r="AD108" s="561" t="str">
        <f>IF(AD107="","",VLOOKUP(AD107,シフト記号表!$C$6:$L$47,10,FALSE))</f>
        <v/>
      </c>
      <c r="AE108" s="562" t="str">
        <f>IF(AE107="","",VLOOKUP(AE107,シフト記号表!$C$6:$L$47,10,FALSE))</f>
        <v/>
      </c>
      <c r="AF108" s="562" t="str">
        <f>IF(AF107="","",VLOOKUP(AF107,シフト記号表!$C$6:$L$47,10,FALSE))</f>
        <v/>
      </c>
      <c r="AG108" s="562" t="str">
        <f>IF(AG107="","",VLOOKUP(AG107,シフト記号表!$C$6:$L$47,10,FALSE))</f>
        <v/>
      </c>
      <c r="AH108" s="562" t="str">
        <f>IF(AH107="","",VLOOKUP(AH107,シフト記号表!$C$6:$L$47,10,FALSE))</f>
        <v/>
      </c>
      <c r="AI108" s="562" t="str">
        <f>IF(AI107="","",VLOOKUP(AI107,シフト記号表!$C$6:$L$47,10,FALSE))</f>
        <v/>
      </c>
      <c r="AJ108" s="563" t="str">
        <f>IF(AJ107="","",VLOOKUP(AJ107,シフト記号表!$C$6:$L$47,10,FALSE))</f>
        <v/>
      </c>
      <c r="AK108" s="561" t="str">
        <f>IF(AK107="","",VLOOKUP(AK107,シフト記号表!$C$6:$L$47,10,FALSE))</f>
        <v/>
      </c>
      <c r="AL108" s="562" t="str">
        <f>IF(AL107="","",VLOOKUP(AL107,シフト記号表!$C$6:$L$47,10,FALSE))</f>
        <v/>
      </c>
      <c r="AM108" s="562" t="str">
        <f>IF(AM107="","",VLOOKUP(AM107,シフト記号表!$C$6:$L$47,10,FALSE))</f>
        <v/>
      </c>
      <c r="AN108" s="562" t="str">
        <f>IF(AN107="","",VLOOKUP(AN107,シフト記号表!$C$6:$L$47,10,FALSE))</f>
        <v/>
      </c>
      <c r="AO108" s="562" t="str">
        <f>IF(AO107="","",VLOOKUP(AO107,シフト記号表!$C$6:$L$47,10,FALSE))</f>
        <v/>
      </c>
      <c r="AP108" s="562" t="str">
        <f>IF(AP107="","",VLOOKUP(AP107,シフト記号表!$C$6:$L$47,10,FALSE))</f>
        <v/>
      </c>
      <c r="AQ108" s="563" t="str">
        <f>IF(AQ107="","",VLOOKUP(AQ107,シフト記号表!$C$6:$L$47,10,FALSE))</f>
        <v/>
      </c>
      <c r="AR108" s="561" t="str">
        <f>IF(AR107="","",VLOOKUP(AR107,シフト記号表!$C$6:$L$47,10,FALSE))</f>
        <v/>
      </c>
      <c r="AS108" s="562" t="str">
        <f>IF(AS107="","",VLOOKUP(AS107,シフト記号表!$C$6:$L$47,10,FALSE))</f>
        <v/>
      </c>
      <c r="AT108" s="562" t="str">
        <f>IF(AT107="","",VLOOKUP(AT107,シフト記号表!$C$6:$L$47,10,FALSE))</f>
        <v/>
      </c>
      <c r="AU108" s="562" t="str">
        <f>IF(AU107="","",VLOOKUP(AU107,シフト記号表!$C$6:$L$47,10,FALSE))</f>
        <v/>
      </c>
      <c r="AV108" s="562" t="str">
        <f>IF(AV107="","",VLOOKUP(AV107,シフト記号表!$C$6:$L$47,10,FALSE))</f>
        <v/>
      </c>
      <c r="AW108" s="562" t="str">
        <f>IF(AW107="","",VLOOKUP(AW107,シフト記号表!$C$6:$L$47,10,FALSE))</f>
        <v/>
      </c>
      <c r="AX108" s="563" t="str">
        <f>IF(AX107="","",VLOOKUP(AX107,シフト記号表!$C$6:$L$47,10,FALSE))</f>
        <v/>
      </c>
      <c r="AY108" s="561" t="str">
        <f>IF(AY107="","",VLOOKUP(AY107,シフト記号表!$C$6:$L$47,10,FALSE))</f>
        <v/>
      </c>
      <c r="AZ108" s="562" t="str">
        <f>IF(AZ107="","",VLOOKUP(AZ107,シフト記号表!$C$6:$L$47,10,FALSE))</f>
        <v/>
      </c>
      <c r="BA108" s="562" t="str">
        <f>IF(BA107="","",VLOOKUP(BA107,シフト記号表!$C$6:$L$47,10,FALSE))</f>
        <v/>
      </c>
      <c r="BB108" s="1116">
        <f>IF($BE$3="４週",SUM(W108:AX108),IF($BE$3="暦月",SUM(W108:BA108),""))</f>
        <v>0</v>
      </c>
      <c r="BC108" s="1117"/>
      <c r="BD108" s="1118">
        <f>IF($BE$3="４週",BB108/4,IF($BE$3="暦月",(BB108/($BE$8/7)),""))</f>
        <v>0</v>
      </c>
      <c r="BE108" s="1117"/>
      <c r="BF108" s="1113"/>
      <c r="BG108" s="1114"/>
      <c r="BH108" s="1114"/>
      <c r="BI108" s="1114"/>
      <c r="BJ108" s="1115"/>
    </row>
    <row r="109" spans="2:62" ht="20.25" customHeight="1">
      <c r="B109" s="1119">
        <f>B107+1</f>
        <v>47</v>
      </c>
      <c r="C109" s="1121"/>
      <c r="D109" s="1122"/>
      <c r="E109" s="556"/>
      <c r="F109" s="557"/>
      <c r="G109" s="556"/>
      <c r="H109" s="557"/>
      <c r="I109" s="1125"/>
      <c r="J109" s="1126"/>
      <c r="K109" s="1129"/>
      <c r="L109" s="1130"/>
      <c r="M109" s="1130"/>
      <c r="N109" s="1122"/>
      <c r="O109" s="1133"/>
      <c r="P109" s="1134"/>
      <c r="Q109" s="1134"/>
      <c r="R109" s="1134"/>
      <c r="S109" s="1135"/>
      <c r="T109" s="576" t="s">
        <v>964</v>
      </c>
      <c r="U109" s="577"/>
      <c r="V109" s="578"/>
      <c r="W109" s="569"/>
      <c r="X109" s="570"/>
      <c r="Y109" s="570"/>
      <c r="Z109" s="570"/>
      <c r="AA109" s="570"/>
      <c r="AB109" s="570"/>
      <c r="AC109" s="571"/>
      <c r="AD109" s="569"/>
      <c r="AE109" s="570"/>
      <c r="AF109" s="570"/>
      <c r="AG109" s="570"/>
      <c r="AH109" s="570"/>
      <c r="AI109" s="570"/>
      <c r="AJ109" s="571"/>
      <c r="AK109" s="569"/>
      <c r="AL109" s="570"/>
      <c r="AM109" s="570"/>
      <c r="AN109" s="570"/>
      <c r="AO109" s="570"/>
      <c r="AP109" s="570"/>
      <c r="AQ109" s="571"/>
      <c r="AR109" s="569"/>
      <c r="AS109" s="570"/>
      <c r="AT109" s="570"/>
      <c r="AU109" s="570"/>
      <c r="AV109" s="570"/>
      <c r="AW109" s="570"/>
      <c r="AX109" s="571"/>
      <c r="AY109" s="569"/>
      <c r="AZ109" s="570"/>
      <c r="BA109" s="572"/>
      <c r="BB109" s="1139"/>
      <c r="BC109" s="1140"/>
      <c r="BD109" s="1098"/>
      <c r="BE109" s="1099"/>
      <c r="BF109" s="1100"/>
      <c r="BG109" s="1101"/>
      <c r="BH109" s="1101"/>
      <c r="BI109" s="1101"/>
      <c r="BJ109" s="1102"/>
    </row>
    <row r="110" spans="2:62" ht="20.25" customHeight="1">
      <c r="B110" s="1142"/>
      <c r="C110" s="1143"/>
      <c r="D110" s="1144"/>
      <c r="E110" s="579"/>
      <c r="F110" s="580">
        <f>C109</f>
        <v>0</v>
      </c>
      <c r="G110" s="579"/>
      <c r="H110" s="580">
        <f>I109</f>
        <v>0</v>
      </c>
      <c r="I110" s="1145"/>
      <c r="J110" s="1146"/>
      <c r="K110" s="1147"/>
      <c r="L110" s="1148"/>
      <c r="M110" s="1148"/>
      <c r="N110" s="1144"/>
      <c r="O110" s="1133"/>
      <c r="P110" s="1134"/>
      <c r="Q110" s="1134"/>
      <c r="R110" s="1134"/>
      <c r="S110" s="1135"/>
      <c r="T110" s="573" t="s">
        <v>967</v>
      </c>
      <c r="U110" s="574"/>
      <c r="V110" s="575"/>
      <c r="W110" s="561" t="str">
        <f>IF(W109="","",VLOOKUP(W109,シフト記号表!$C$6:$L$47,10,FALSE))</f>
        <v/>
      </c>
      <c r="X110" s="562" t="str">
        <f>IF(X109="","",VLOOKUP(X109,シフト記号表!$C$6:$L$47,10,FALSE))</f>
        <v/>
      </c>
      <c r="Y110" s="562" t="str">
        <f>IF(Y109="","",VLOOKUP(Y109,シフト記号表!$C$6:$L$47,10,FALSE))</f>
        <v/>
      </c>
      <c r="Z110" s="562" t="str">
        <f>IF(Z109="","",VLOOKUP(Z109,シフト記号表!$C$6:$L$47,10,FALSE))</f>
        <v/>
      </c>
      <c r="AA110" s="562" t="str">
        <f>IF(AA109="","",VLOOKUP(AA109,シフト記号表!$C$6:$L$47,10,FALSE))</f>
        <v/>
      </c>
      <c r="AB110" s="562" t="str">
        <f>IF(AB109="","",VLOOKUP(AB109,シフト記号表!$C$6:$L$47,10,FALSE))</f>
        <v/>
      </c>
      <c r="AC110" s="563" t="str">
        <f>IF(AC109="","",VLOOKUP(AC109,シフト記号表!$C$6:$L$47,10,FALSE))</f>
        <v/>
      </c>
      <c r="AD110" s="561" t="str">
        <f>IF(AD109="","",VLOOKUP(AD109,シフト記号表!$C$6:$L$47,10,FALSE))</f>
        <v/>
      </c>
      <c r="AE110" s="562" t="str">
        <f>IF(AE109="","",VLOOKUP(AE109,シフト記号表!$C$6:$L$47,10,FALSE))</f>
        <v/>
      </c>
      <c r="AF110" s="562" t="str">
        <f>IF(AF109="","",VLOOKUP(AF109,シフト記号表!$C$6:$L$47,10,FALSE))</f>
        <v/>
      </c>
      <c r="AG110" s="562" t="str">
        <f>IF(AG109="","",VLOOKUP(AG109,シフト記号表!$C$6:$L$47,10,FALSE))</f>
        <v/>
      </c>
      <c r="AH110" s="562" t="str">
        <f>IF(AH109="","",VLOOKUP(AH109,シフト記号表!$C$6:$L$47,10,FALSE))</f>
        <v/>
      </c>
      <c r="AI110" s="562" t="str">
        <f>IF(AI109="","",VLOOKUP(AI109,シフト記号表!$C$6:$L$47,10,FALSE))</f>
        <v/>
      </c>
      <c r="AJ110" s="563" t="str">
        <f>IF(AJ109="","",VLOOKUP(AJ109,シフト記号表!$C$6:$L$47,10,FALSE))</f>
        <v/>
      </c>
      <c r="AK110" s="561" t="str">
        <f>IF(AK109="","",VLOOKUP(AK109,シフト記号表!$C$6:$L$47,10,FALSE))</f>
        <v/>
      </c>
      <c r="AL110" s="562" t="str">
        <f>IF(AL109="","",VLOOKUP(AL109,シフト記号表!$C$6:$L$47,10,FALSE))</f>
        <v/>
      </c>
      <c r="AM110" s="562" t="str">
        <f>IF(AM109="","",VLOOKUP(AM109,シフト記号表!$C$6:$L$47,10,FALSE))</f>
        <v/>
      </c>
      <c r="AN110" s="562" t="str">
        <f>IF(AN109="","",VLOOKUP(AN109,シフト記号表!$C$6:$L$47,10,FALSE))</f>
        <v/>
      </c>
      <c r="AO110" s="562" t="str">
        <f>IF(AO109="","",VLOOKUP(AO109,シフト記号表!$C$6:$L$47,10,FALSE))</f>
        <v/>
      </c>
      <c r="AP110" s="562" t="str">
        <f>IF(AP109="","",VLOOKUP(AP109,シフト記号表!$C$6:$L$47,10,FALSE))</f>
        <v/>
      </c>
      <c r="AQ110" s="563" t="str">
        <f>IF(AQ109="","",VLOOKUP(AQ109,シフト記号表!$C$6:$L$47,10,FALSE))</f>
        <v/>
      </c>
      <c r="AR110" s="561" t="str">
        <f>IF(AR109="","",VLOOKUP(AR109,シフト記号表!$C$6:$L$47,10,FALSE))</f>
        <v/>
      </c>
      <c r="AS110" s="562" t="str">
        <f>IF(AS109="","",VLOOKUP(AS109,シフト記号表!$C$6:$L$47,10,FALSE))</f>
        <v/>
      </c>
      <c r="AT110" s="562" t="str">
        <f>IF(AT109="","",VLOOKUP(AT109,シフト記号表!$C$6:$L$47,10,FALSE))</f>
        <v/>
      </c>
      <c r="AU110" s="562" t="str">
        <f>IF(AU109="","",VLOOKUP(AU109,シフト記号表!$C$6:$L$47,10,FALSE))</f>
        <v/>
      </c>
      <c r="AV110" s="562" t="str">
        <f>IF(AV109="","",VLOOKUP(AV109,シフト記号表!$C$6:$L$47,10,FALSE))</f>
        <v/>
      </c>
      <c r="AW110" s="562" t="str">
        <f>IF(AW109="","",VLOOKUP(AW109,シフト記号表!$C$6:$L$47,10,FALSE))</f>
        <v/>
      </c>
      <c r="AX110" s="563" t="str">
        <f>IF(AX109="","",VLOOKUP(AX109,シフト記号表!$C$6:$L$47,10,FALSE))</f>
        <v/>
      </c>
      <c r="AY110" s="561" t="str">
        <f>IF(AY109="","",VLOOKUP(AY109,シフト記号表!$C$6:$L$47,10,FALSE))</f>
        <v/>
      </c>
      <c r="AZ110" s="562" t="str">
        <f>IF(AZ109="","",VLOOKUP(AZ109,シフト記号表!$C$6:$L$47,10,FALSE))</f>
        <v/>
      </c>
      <c r="BA110" s="562" t="str">
        <f>IF(BA109="","",VLOOKUP(BA109,シフト記号表!$C$6:$L$47,10,FALSE))</f>
        <v/>
      </c>
      <c r="BB110" s="1116">
        <f>IF($BE$3="４週",SUM(W110:AX110),IF($BE$3="暦月",SUM(W110:BA110),""))</f>
        <v>0</v>
      </c>
      <c r="BC110" s="1117"/>
      <c r="BD110" s="1118">
        <f>IF($BE$3="４週",BB110/4,IF($BE$3="暦月",(BB110/($BE$8/7)),""))</f>
        <v>0</v>
      </c>
      <c r="BE110" s="1117"/>
      <c r="BF110" s="1113"/>
      <c r="BG110" s="1114"/>
      <c r="BH110" s="1114"/>
      <c r="BI110" s="1114"/>
      <c r="BJ110" s="1115"/>
    </row>
    <row r="111" spans="2:62" ht="20.25" customHeight="1">
      <c r="B111" s="1119">
        <f>B109+1</f>
        <v>48</v>
      </c>
      <c r="C111" s="1121"/>
      <c r="D111" s="1122"/>
      <c r="E111" s="556"/>
      <c r="F111" s="557"/>
      <c r="G111" s="556"/>
      <c r="H111" s="557"/>
      <c r="I111" s="1125"/>
      <c r="J111" s="1126"/>
      <c r="K111" s="1129"/>
      <c r="L111" s="1130"/>
      <c r="M111" s="1130"/>
      <c r="N111" s="1122"/>
      <c r="O111" s="1133"/>
      <c r="P111" s="1134"/>
      <c r="Q111" s="1134"/>
      <c r="R111" s="1134"/>
      <c r="S111" s="1135"/>
      <c r="T111" s="576" t="s">
        <v>964</v>
      </c>
      <c r="U111" s="577"/>
      <c r="V111" s="578"/>
      <c r="W111" s="569"/>
      <c r="X111" s="570"/>
      <c r="Y111" s="570"/>
      <c r="Z111" s="570"/>
      <c r="AA111" s="570"/>
      <c r="AB111" s="570"/>
      <c r="AC111" s="571"/>
      <c r="AD111" s="569"/>
      <c r="AE111" s="570"/>
      <c r="AF111" s="570"/>
      <c r="AG111" s="570"/>
      <c r="AH111" s="570"/>
      <c r="AI111" s="570"/>
      <c r="AJ111" s="571"/>
      <c r="AK111" s="569"/>
      <c r="AL111" s="570"/>
      <c r="AM111" s="570"/>
      <c r="AN111" s="570"/>
      <c r="AO111" s="570"/>
      <c r="AP111" s="570"/>
      <c r="AQ111" s="571"/>
      <c r="AR111" s="569"/>
      <c r="AS111" s="570"/>
      <c r="AT111" s="570"/>
      <c r="AU111" s="570"/>
      <c r="AV111" s="570"/>
      <c r="AW111" s="570"/>
      <c r="AX111" s="571"/>
      <c r="AY111" s="569"/>
      <c r="AZ111" s="570"/>
      <c r="BA111" s="572"/>
      <c r="BB111" s="1139"/>
      <c r="BC111" s="1140"/>
      <c r="BD111" s="1098"/>
      <c r="BE111" s="1099"/>
      <c r="BF111" s="1100"/>
      <c r="BG111" s="1101"/>
      <c r="BH111" s="1101"/>
      <c r="BI111" s="1101"/>
      <c r="BJ111" s="1102"/>
    </row>
    <row r="112" spans="2:62" ht="20.25" customHeight="1">
      <c r="B112" s="1142"/>
      <c r="C112" s="1143"/>
      <c r="D112" s="1144"/>
      <c r="E112" s="579"/>
      <c r="F112" s="580">
        <f>C111</f>
        <v>0</v>
      </c>
      <c r="G112" s="579"/>
      <c r="H112" s="580">
        <f>I111</f>
        <v>0</v>
      </c>
      <c r="I112" s="1145"/>
      <c r="J112" s="1146"/>
      <c r="K112" s="1147"/>
      <c r="L112" s="1148"/>
      <c r="M112" s="1148"/>
      <c r="N112" s="1144"/>
      <c r="O112" s="1133"/>
      <c r="P112" s="1134"/>
      <c r="Q112" s="1134"/>
      <c r="R112" s="1134"/>
      <c r="S112" s="1135"/>
      <c r="T112" s="573" t="s">
        <v>967</v>
      </c>
      <c r="U112" s="574"/>
      <c r="V112" s="575"/>
      <c r="W112" s="561" t="str">
        <f>IF(W111="","",VLOOKUP(W111,シフト記号表!$C$6:$L$47,10,FALSE))</f>
        <v/>
      </c>
      <c r="X112" s="562" t="str">
        <f>IF(X111="","",VLOOKUP(X111,シフト記号表!$C$6:$L$47,10,FALSE))</f>
        <v/>
      </c>
      <c r="Y112" s="562" t="str">
        <f>IF(Y111="","",VLOOKUP(Y111,シフト記号表!$C$6:$L$47,10,FALSE))</f>
        <v/>
      </c>
      <c r="Z112" s="562" t="str">
        <f>IF(Z111="","",VLOOKUP(Z111,シフト記号表!$C$6:$L$47,10,FALSE))</f>
        <v/>
      </c>
      <c r="AA112" s="562" t="str">
        <f>IF(AA111="","",VLOOKUP(AA111,シフト記号表!$C$6:$L$47,10,FALSE))</f>
        <v/>
      </c>
      <c r="AB112" s="562" t="str">
        <f>IF(AB111="","",VLOOKUP(AB111,シフト記号表!$C$6:$L$47,10,FALSE))</f>
        <v/>
      </c>
      <c r="AC112" s="563" t="str">
        <f>IF(AC111="","",VLOOKUP(AC111,シフト記号表!$C$6:$L$47,10,FALSE))</f>
        <v/>
      </c>
      <c r="AD112" s="561" t="str">
        <f>IF(AD111="","",VLOOKUP(AD111,シフト記号表!$C$6:$L$47,10,FALSE))</f>
        <v/>
      </c>
      <c r="AE112" s="562" t="str">
        <f>IF(AE111="","",VLOOKUP(AE111,シフト記号表!$C$6:$L$47,10,FALSE))</f>
        <v/>
      </c>
      <c r="AF112" s="562" t="str">
        <f>IF(AF111="","",VLOOKUP(AF111,シフト記号表!$C$6:$L$47,10,FALSE))</f>
        <v/>
      </c>
      <c r="AG112" s="562" t="str">
        <f>IF(AG111="","",VLOOKUP(AG111,シフト記号表!$C$6:$L$47,10,FALSE))</f>
        <v/>
      </c>
      <c r="AH112" s="562" t="str">
        <f>IF(AH111="","",VLOOKUP(AH111,シフト記号表!$C$6:$L$47,10,FALSE))</f>
        <v/>
      </c>
      <c r="AI112" s="562" t="str">
        <f>IF(AI111="","",VLOOKUP(AI111,シフト記号表!$C$6:$L$47,10,FALSE))</f>
        <v/>
      </c>
      <c r="AJ112" s="563" t="str">
        <f>IF(AJ111="","",VLOOKUP(AJ111,シフト記号表!$C$6:$L$47,10,FALSE))</f>
        <v/>
      </c>
      <c r="AK112" s="561" t="str">
        <f>IF(AK111="","",VLOOKUP(AK111,シフト記号表!$C$6:$L$47,10,FALSE))</f>
        <v/>
      </c>
      <c r="AL112" s="562" t="str">
        <f>IF(AL111="","",VLOOKUP(AL111,シフト記号表!$C$6:$L$47,10,FALSE))</f>
        <v/>
      </c>
      <c r="AM112" s="562" t="str">
        <f>IF(AM111="","",VLOOKUP(AM111,シフト記号表!$C$6:$L$47,10,FALSE))</f>
        <v/>
      </c>
      <c r="AN112" s="562" t="str">
        <f>IF(AN111="","",VLOOKUP(AN111,シフト記号表!$C$6:$L$47,10,FALSE))</f>
        <v/>
      </c>
      <c r="AO112" s="562" t="str">
        <f>IF(AO111="","",VLOOKUP(AO111,シフト記号表!$C$6:$L$47,10,FALSE))</f>
        <v/>
      </c>
      <c r="AP112" s="562" t="str">
        <f>IF(AP111="","",VLOOKUP(AP111,シフト記号表!$C$6:$L$47,10,FALSE))</f>
        <v/>
      </c>
      <c r="AQ112" s="563" t="str">
        <f>IF(AQ111="","",VLOOKUP(AQ111,シフト記号表!$C$6:$L$47,10,FALSE))</f>
        <v/>
      </c>
      <c r="AR112" s="561" t="str">
        <f>IF(AR111="","",VLOOKUP(AR111,シフト記号表!$C$6:$L$47,10,FALSE))</f>
        <v/>
      </c>
      <c r="AS112" s="562" t="str">
        <f>IF(AS111="","",VLOOKUP(AS111,シフト記号表!$C$6:$L$47,10,FALSE))</f>
        <v/>
      </c>
      <c r="AT112" s="562" t="str">
        <f>IF(AT111="","",VLOOKUP(AT111,シフト記号表!$C$6:$L$47,10,FALSE))</f>
        <v/>
      </c>
      <c r="AU112" s="562" t="str">
        <f>IF(AU111="","",VLOOKUP(AU111,シフト記号表!$C$6:$L$47,10,FALSE))</f>
        <v/>
      </c>
      <c r="AV112" s="562" t="str">
        <f>IF(AV111="","",VLOOKUP(AV111,シフト記号表!$C$6:$L$47,10,FALSE))</f>
        <v/>
      </c>
      <c r="AW112" s="562" t="str">
        <f>IF(AW111="","",VLOOKUP(AW111,シフト記号表!$C$6:$L$47,10,FALSE))</f>
        <v/>
      </c>
      <c r="AX112" s="563" t="str">
        <f>IF(AX111="","",VLOOKUP(AX111,シフト記号表!$C$6:$L$47,10,FALSE))</f>
        <v/>
      </c>
      <c r="AY112" s="561" t="str">
        <f>IF(AY111="","",VLOOKUP(AY111,シフト記号表!$C$6:$L$47,10,FALSE))</f>
        <v/>
      </c>
      <c r="AZ112" s="562" t="str">
        <f>IF(AZ111="","",VLOOKUP(AZ111,シフト記号表!$C$6:$L$47,10,FALSE))</f>
        <v/>
      </c>
      <c r="BA112" s="562" t="str">
        <f>IF(BA111="","",VLOOKUP(BA111,シフト記号表!$C$6:$L$47,10,FALSE))</f>
        <v/>
      </c>
      <c r="BB112" s="1116">
        <f>IF($BE$3="４週",SUM(W112:AX112),IF($BE$3="暦月",SUM(W112:BA112),""))</f>
        <v>0</v>
      </c>
      <c r="BC112" s="1117"/>
      <c r="BD112" s="1118">
        <f>IF($BE$3="４週",BB112/4,IF($BE$3="暦月",(BB112/($BE$8/7)),""))</f>
        <v>0</v>
      </c>
      <c r="BE112" s="1117"/>
      <c r="BF112" s="1113"/>
      <c r="BG112" s="1114"/>
      <c r="BH112" s="1114"/>
      <c r="BI112" s="1114"/>
      <c r="BJ112" s="1115"/>
    </row>
    <row r="113" spans="2:62" ht="20.25" customHeight="1">
      <c r="B113" s="1119">
        <f>B111+1</f>
        <v>49</v>
      </c>
      <c r="C113" s="1121"/>
      <c r="D113" s="1122"/>
      <c r="E113" s="556"/>
      <c r="F113" s="557"/>
      <c r="G113" s="556"/>
      <c r="H113" s="557"/>
      <c r="I113" s="1125"/>
      <c r="J113" s="1126"/>
      <c r="K113" s="1129"/>
      <c r="L113" s="1130"/>
      <c r="M113" s="1130"/>
      <c r="N113" s="1122"/>
      <c r="O113" s="1133"/>
      <c r="P113" s="1134"/>
      <c r="Q113" s="1134"/>
      <c r="R113" s="1134"/>
      <c r="S113" s="1135"/>
      <c r="T113" s="576" t="s">
        <v>964</v>
      </c>
      <c r="U113" s="577"/>
      <c r="V113" s="578"/>
      <c r="W113" s="569"/>
      <c r="X113" s="570"/>
      <c r="Y113" s="570"/>
      <c r="Z113" s="570"/>
      <c r="AA113" s="570"/>
      <c r="AB113" s="570"/>
      <c r="AC113" s="571"/>
      <c r="AD113" s="569"/>
      <c r="AE113" s="570"/>
      <c r="AF113" s="570"/>
      <c r="AG113" s="570"/>
      <c r="AH113" s="570"/>
      <c r="AI113" s="570"/>
      <c r="AJ113" s="571"/>
      <c r="AK113" s="569"/>
      <c r="AL113" s="570"/>
      <c r="AM113" s="570"/>
      <c r="AN113" s="570"/>
      <c r="AO113" s="570"/>
      <c r="AP113" s="570"/>
      <c r="AQ113" s="571"/>
      <c r="AR113" s="569"/>
      <c r="AS113" s="570"/>
      <c r="AT113" s="570"/>
      <c r="AU113" s="570"/>
      <c r="AV113" s="570"/>
      <c r="AW113" s="570"/>
      <c r="AX113" s="571"/>
      <c r="AY113" s="569"/>
      <c r="AZ113" s="570"/>
      <c r="BA113" s="572"/>
      <c r="BB113" s="1139"/>
      <c r="BC113" s="1140"/>
      <c r="BD113" s="1098"/>
      <c r="BE113" s="1099"/>
      <c r="BF113" s="1100"/>
      <c r="BG113" s="1101"/>
      <c r="BH113" s="1101"/>
      <c r="BI113" s="1101"/>
      <c r="BJ113" s="1102"/>
    </row>
    <row r="114" spans="2:62" ht="20.25" customHeight="1">
      <c r="B114" s="1142"/>
      <c r="C114" s="1143"/>
      <c r="D114" s="1144"/>
      <c r="E114" s="579"/>
      <c r="F114" s="580">
        <f>C113</f>
        <v>0</v>
      </c>
      <c r="G114" s="579"/>
      <c r="H114" s="580">
        <f>I113</f>
        <v>0</v>
      </c>
      <c r="I114" s="1145"/>
      <c r="J114" s="1146"/>
      <c r="K114" s="1147"/>
      <c r="L114" s="1148"/>
      <c r="M114" s="1148"/>
      <c r="N114" s="1144"/>
      <c r="O114" s="1133"/>
      <c r="P114" s="1134"/>
      <c r="Q114" s="1134"/>
      <c r="R114" s="1134"/>
      <c r="S114" s="1135"/>
      <c r="T114" s="573" t="s">
        <v>967</v>
      </c>
      <c r="U114" s="574"/>
      <c r="V114" s="575"/>
      <c r="W114" s="561" t="str">
        <f>IF(W113="","",VLOOKUP(W113,シフト記号表!$C$6:$L$47,10,FALSE))</f>
        <v/>
      </c>
      <c r="X114" s="562" t="str">
        <f>IF(X113="","",VLOOKUP(X113,シフト記号表!$C$6:$L$47,10,FALSE))</f>
        <v/>
      </c>
      <c r="Y114" s="562" t="str">
        <f>IF(Y113="","",VLOOKUP(Y113,シフト記号表!$C$6:$L$47,10,FALSE))</f>
        <v/>
      </c>
      <c r="Z114" s="562" t="str">
        <f>IF(Z113="","",VLOOKUP(Z113,シフト記号表!$C$6:$L$47,10,FALSE))</f>
        <v/>
      </c>
      <c r="AA114" s="562" t="str">
        <f>IF(AA113="","",VLOOKUP(AA113,シフト記号表!$C$6:$L$47,10,FALSE))</f>
        <v/>
      </c>
      <c r="AB114" s="562" t="str">
        <f>IF(AB113="","",VLOOKUP(AB113,シフト記号表!$C$6:$L$47,10,FALSE))</f>
        <v/>
      </c>
      <c r="AC114" s="563" t="str">
        <f>IF(AC113="","",VLOOKUP(AC113,シフト記号表!$C$6:$L$47,10,FALSE))</f>
        <v/>
      </c>
      <c r="AD114" s="561" t="str">
        <f>IF(AD113="","",VLOOKUP(AD113,シフト記号表!$C$6:$L$47,10,FALSE))</f>
        <v/>
      </c>
      <c r="AE114" s="562" t="str">
        <f>IF(AE113="","",VLOOKUP(AE113,シフト記号表!$C$6:$L$47,10,FALSE))</f>
        <v/>
      </c>
      <c r="AF114" s="562" t="str">
        <f>IF(AF113="","",VLOOKUP(AF113,シフト記号表!$C$6:$L$47,10,FALSE))</f>
        <v/>
      </c>
      <c r="AG114" s="562" t="str">
        <f>IF(AG113="","",VLOOKUP(AG113,シフト記号表!$C$6:$L$47,10,FALSE))</f>
        <v/>
      </c>
      <c r="AH114" s="562" t="str">
        <f>IF(AH113="","",VLOOKUP(AH113,シフト記号表!$C$6:$L$47,10,FALSE))</f>
        <v/>
      </c>
      <c r="AI114" s="562" t="str">
        <f>IF(AI113="","",VLOOKUP(AI113,シフト記号表!$C$6:$L$47,10,FALSE))</f>
        <v/>
      </c>
      <c r="AJ114" s="563" t="str">
        <f>IF(AJ113="","",VLOOKUP(AJ113,シフト記号表!$C$6:$L$47,10,FALSE))</f>
        <v/>
      </c>
      <c r="AK114" s="561" t="str">
        <f>IF(AK113="","",VLOOKUP(AK113,シフト記号表!$C$6:$L$47,10,FALSE))</f>
        <v/>
      </c>
      <c r="AL114" s="562" t="str">
        <f>IF(AL113="","",VLOOKUP(AL113,シフト記号表!$C$6:$L$47,10,FALSE))</f>
        <v/>
      </c>
      <c r="AM114" s="562" t="str">
        <f>IF(AM113="","",VLOOKUP(AM113,シフト記号表!$C$6:$L$47,10,FALSE))</f>
        <v/>
      </c>
      <c r="AN114" s="562" t="str">
        <f>IF(AN113="","",VLOOKUP(AN113,シフト記号表!$C$6:$L$47,10,FALSE))</f>
        <v/>
      </c>
      <c r="AO114" s="562" t="str">
        <f>IF(AO113="","",VLOOKUP(AO113,シフト記号表!$C$6:$L$47,10,FALSE))</f>
        <v/>
      </c>
      <c r="AP114" s="562" t="str">
        <f>IF(AP113="","",VLOOKUP(AP113,シフト記号表!$C$6:$L$47,10,FALSE))</f>
        <v/>
      </c>
      <c r="AQ114" s="563" t="str">
        <f>IF(AQ113="","",VLOOKUP(AQ113,シフト記号表!$C$6:$L$47,10,FALSE))</f>
        <v/>
      </c>
      <c r="AR114" s="561" t="str">
        <f>IF(AR113="","",VLOOKUP(AR113,シフト記号表!$C$6:$L$47,10,FALSE))</f>
        <v/>
      </c>
      <c r="AS114" s="562" t="str">
        <f>IF(AS113="","",VLOOKUP(AS113,シフト記号表!$C$6:$L$47,10,FALSE))</f>
        <v/>
      </c>
      <c r="AT114" s="562" t="str">
        <f>IF(AT113="","",VLOOKUP(AT113,シフト記号表!$C$6:$L$47,10,FALSE))</f>
        <v/>
      </c>
      <c r="AU114" s="562" t="str">
        <f>IF(AU113="","",VLOOKUP(AU113,シフト記号表!$C$6:$L$47,10,FALSE))</f>
        <v/>
      </c>
      <c r="AV114" s="562" t="str">
        <f>IF(AV113="","",VLOOKUP(AV113,シフト記号表!$C$6:$L$47,10,FALSE))</f>
        <v/>
      </c>
      <c r="AW114" s="562" t="str">
        <f>IF(AW113="","",VLOOKUP(AW113,シフト記号表!$C$6:$L$47,10,FALSE))</f>
        <v/>
      </c>
      <c r="AX114" s="563" t="str">
        <f>IF(AX113="","",VLOOKUP(AX113,シフト記号表!$C$6:$L$47,10,FALSE))</f>
        <v/>
      </c>
      <c r="AY114" s="561" t="str">
        <f>IF(AY113="","",VLOOKUP(AY113,シフト記号表!$C$6:$L$47,10,FALSE))</f>
        <v/>
      </c>
      <c r="AZ114" s="562" t="str">
        <f>IF(AZ113="","",VLOOKUP(AZ113,シフト記号表!$C$6:$L$47,10,FALSE))</f>
        <v/>
      </c>
      <c r="BA114" s="562" t="str">
        <f>IF(BA113="","",VLOOKUP(BA113,シフト記号表!$C$6:$L$47,10,FALSE))</f>
        <v/>
      </c>
      <c r="BB114" s="1116">
        <f>IF($BE$3="４週",SUM(W114:AX114),IF($BE$3="暦月",SUM(W114:BA114),""))</f>
        <v>0</v>
      </c>
      <c r="BC114" s="1117"/>
      <c r="BD114" s="1118">
        <f>IF($BE$3="４週",BB114/4,IF($BE$3="暦月",(BB114/($BE$8/7)),""))</f>
        <v>0</v>
      </c>
      <c r="BE114" s="1117"/>
      <c r="BF114" s="1113"/>
      <c r="BG114" s="1114"/>
      <c r="BH114" s="1114"/>
      <c r="BI114" s="1114"/>
      <c r="BJ114" s="1115"/>
    </row>
    <row r="115" spans="2:62" ht="20.25" customHeight="1">
      <c r="B115" s="1119">
        <f>B113+1</f>
        <v>50</v>
      </c>
      <c r="C115" s="1121"/>
      <c r="D115" s="1122"/>
      <c r="E115" s="556"/>
      <c r="F115" s="557"/>
      <c r="G115" s="556"/>
      <c r="H115" s="557"/>
      <c r="I115" s="1125"/>
      <c r="J115" s="1126"/>
      <c r="K115" s="1129"/>
      <c r="L115" s="1130"/>
      <c r="M115" s="1130"/>
      <c r="N115" s="1122"/>
      <c r="O115" s="1133"/>
      <c r="P115" s="1134"/>
      <c r="Q115" s="1134"/>
      <c r="R115" s="1134"/>
      <c r="S115" s="1135"/>
      <c r="T115" s="576" t="s">
        <v>964</v>
      </c>
      <c r="U115" s="577"/>
      <c r="V115" s="578"/>
      <c r="W115" s="569"/>
      <c r="X115" s="570"/>
      <c r="Y115" s="570"/>
      <c r="Z115" s="570"/>
      <c r="AA115" s="570"/>
      <c r="AB115" s="570"/>
      <c r="AC115" s="571"/>
      <c r="AD115" s="569"/>
      <c r="AE115" s="570"/>
      <c r="AF115" s="570"/>
      <c r="AG115" s="570"/>
      <c r="AH115" s="570"/>
      <c r="AI115" s="570"/>
      <c r="AJ115" s="571"/>
      <c r="AK115" s="569"/>
      <c r="AL115" s="570"/>
      <c r="AM115" s="570"/>
      <c r="AN115" s="570"/>
      <c r="AO115" s="570"/>
      <c r="AP115" s="570"/>
      <c r="AQ115" s="571"/>
      <c r="AR115" s="569"/>
      <c r="AS115" s="570"/>
      <c r="AT115" s="570"/>
      <c r="AU115" s="570"/>
      <c r="AV115" s="570"/>
      <c r="AW115" s="570"/>
      <c r="AX115" s="571"/>
      <c r="AY115" s="569"/>
      <c r="AZ115" s="570"/>
      <c r="BA115" s="572"/>
      <c r="BB115" s="1139"/>
      <c r="BC115" s="1140"/>
      <c r="BD115" s="1098"/>
      <c r="BE115" s="1099"/>
      <c r="BF115" s="1100"/>
      <c r="BG115" s="1101"/>
      <c r="BH115" s="1101"/>
      <c r="BI115" s="1101"/>
      <c r="BJ115" s="1102"/>
    </row>
    <row r="116" spans="2:62" ht="20.25" customHeight="1">
      <c r="B116" s="1142"/>
      <c r="C116" s="1143"/>
      <c r="D116" s="1144"/>
      <c r="E116" s="579"/>
      <c r="F116" s="580">
        <f>C115</f>
        <v>0</v>
      </c>
      <c r="G116" s="579"/>
      <c r="H116" s="580">
        <f>I115</f>
        <v>0</v>
      </c>
      <c r="I116" s="1145"/>
      <c r="J116" s="1146"/>
      <c r="K116" s="1147"/>
      <c r="L116" s="1148"/>
      <c r="M116" s="1148"/>
      <c r="N116" s="1144"/>
      <c r="O116" s="1133"/>
      <c r="P116" s="1134"/>
      <c r="Q116" s="1134"/>
      <c r="R116" s="1134"/>
      <c r="S116" s="1135"/>
      <c r="T116" s="573" t="s">
        <v>967</v>
      </c>
      <c r="U116" s="574"/>
      <c r="V116" s="575"/>
      <c r="W116" s="561" t="str">
        <f>IF(W115="","",VLOOKUP(W115,シフト記号表!$C$6:$L$47,10,FALSE))</f>
        <v/>
      </c>
      <c r="X116" s="562" t="str">
        <f>IF(X115="","",VLOOKUP(X115,シフト記号表!$C$6:$L$47,10,FALSE))</f>
        <v/>
      </c>
      <c r="Y116" s="562" t="str">
        <f>IF(Y115="","",VLOOKUP(Y115,シフト記号表!$C$6:$L$47,10,FALSE))</f>
        <v/>
      </c>
      <c r="Z116" s="562" t="str">
        <f>IF(Z115="","",VLOOKUP(Z115,シフト記号表!$C$6:$L$47,10,FALSE))</f>
        <v/>
      </c>
      <c r="AA116" s="562" t="str">
        <f>IF(AA115="","",VLOOKUP(AA115,シフト記号表!$C$6:$L$47,10,FALSE))</f>
        <v/>
      </c>
      <c r="AB116" s="562" t="str">
        <f>IF(AB115="","",VLOOKUP(AB115,シフト記号表!$C$6:$L$47,10,FALSE))</f>
        <v/>
      </c>
      <c r="AC116" s="563" t="str">
        <f>IF(AC115="","",VLOOKUP(AC115,シフト記号表!$C$6:$L$47,10,FALSE))</f>
        <v/>
      </c>
      <c r="AD116" s="561" t="str">
        <f>IF(AD115="","",VLOOKUP(AD115,シフト記号表!$C$6:$L$47,10,FALSE))</f>
        <v/>
      </c>
      <c r="AE116" s="562" t="str">
        <f>IF(AE115="","",VLOOKUP(AE115,シフト記号表!$C$6:$L$47,10,FALSE))</f>
        <v/>
      </c>
      <c r="AF116" s="562" t="str">
        <f>IF(AF115="","",VLOOKUP(AF115,シフト記号表!$C$6:$L$47,10,FALSE))</f>
        <v/>
      </c>
      <c r="AG116" s="562" t="str">
        <f>IF(AG115="","",VLOOKUP(AG115,シフト記号表!$C$6:$L$47,10,FALSE))</f>
        <v/>
      </c>
      <c r="AH116" s="562" t="str">
        <f>IF(AH115="","",VLOOKUP(AH115,シフト記号表!$C$6:$L$47,10,FALSE))</f>
        <v/>
      </c>
      <c r="AI116" s="562" t="str">
        <f>IF(AI115="","",VLOOKUP(AI115,シフト記号表!$C$6:$L$47,10,FALSE))</f>
        <v/>
      </c>
      <c r="AJ116" s="563" t="str">
        <f>IF(AJ115="","",VLOOKUP(AJ115,シフト記号表!$C$6:$L$47,10,FALSE))</f>
        <v/>
      </c>
      <c r="AK116" s="561" t="str">
        <f>IF(AK115="","",VLOOKUP(AK115,シフト記号表!$C$6:$L$47,10,FALSE))</f>
        <v/>
      </c>
      <c r="AL116" s="562" t="str">
        <f>IF(AL115="","",VLOOKUP(AL115,シフト記号表!$C$6:$L$47,10,FALSE))</f>
        <v/>
      </c>
      <c r="AM116" s="562" t="str">
        <f>IF(AM115="","",VLOOKUP(AM115,シフト記号表!$C$6:$L$47,10,FALSE))</f>
        <v/>
      </c>
      <c r="AN116" s="562" t="str">
        <f>IF(AN115="","",VLOOKUP(AN115,シフト記号表!$C$6:$L$47,10,FALSE))</f>
        <v/>
      </c>
      <c r="AO116" s="562" t="str">
        <f>IF(AO115="","",VLOOKUP(AO115,シフト記号表!$C$6:$L$47,10,FALSE))</f>
        <v/>
      </c>
      <c r="AP116" s="562" t="str">
        <f>IF(AP115="","",VLOOKUP(AP115,シフト記号表!$C$6:$L$47,10,FALSE))</f>
        <v/>
      </c>
      <c r="AQ116" s="563" t="str">
        <f>IF(AQ115="","",VLOOKUP(AQ115,シフト記号表!$C$6:$L$47,10,FALSE))</f>
        <v/>
      </c>
      <c r="AR116" s="561" t="str">
        <f>IF(AR115="","",VLOOKUP(AR115,シフト記号表!$C$6:$L$47,10,FALSE))</f>
        <v/>
      </c>
      <c r="AS116" s="562" t="str">
        <f>IF(AS115="","",VLOOKUP(AS115,シフト記号表!$C$6:$L$47,10,FALSE))</f>
        <v/>
      </c>
      <c r="AT116" s="562" t="str">
        <f>IF(AT115="","",VLOOKUP(AT115,シフト記号表!$C$6:$L$47,10,FALSE))</f>
        <v/>
      </c>
      <c r="AU116" s="562" t="str">
        <f>IF(AU115="","",VLOOKUP(AU115,シフト記号表!$C$6:$L$47,10,FALSE))</f>
        <v/>
      </c>
      <c r="AV116" s="562" t="str">
        <f>IF(AV115="","",VLOOKUP(AV115,シフト記号表!$C$6:$L$47,10,FALSE))</f>
        <v/>
      </c>
      <c r="AW116" s="562" t="str">
        <f>IF(AW115="","",VLOOKUP(AW115,シフト記号表!$C$6:$L$47,10,FALSE))</f>
        <v/>
      </c>
      <c r="AX116" s="563" t="str">
        <f>IF(AX115="","",VLOOKUP(AX115,シフト記号表!$C$6:$L$47,10,FALSE))</f>
        <v/>
      </c>
      <c r="AY116" s="561" t="str">
        <f>IF(AY115="","",VLOOKUP(AY115,シフト記号表!$C$6:$L$47,10,FALSE))</f>
        <v/>
      </c>
      <c r="AZ116" s="562" t="str">
        <f>IF(AZ115="","",VLOOKUP(AZ115,シフト記号表!$C$6:$L$47,10,FALSE))</f>
        <v/>
      </c>
      <c r="BA116" s="562" t="str">
        <f>IF(BA115="","",VLOOKUP(BA115,シフト記号表!$C$6:$L$47,10,FALSE))</f>
        <v/>
      </c>
      <c r="BB116" s="1116">
        <f>IF($BE$3="４週",SUM(W116:AX116),IF($BE$3="暦月",SUM(W116:BA116),""))</f>
        <v>0</v>
      </c>
      <c r="BC116" s="1117"/>
      <c r="BD116" s="1118">
        <f>IF($BE$3="４週",BB116/4,IF($BE$3="暦月",(BB116/($BE$8/7)),""))</f>
        <v>0</v>
      </c>
      <c r="BE116" s="1117"/>
      <c r="BF116" s="1113"/>
      <c r="BG116" s="1114"/>
      <c r="BH116" s="1114"/>
      <c r="BI116" s="1114"/>
      <c r="BJ116" s="1115"/>
    </row>
    <row r="117" spans="2:62" ht="20.25" customHeight="1">
      <c r="B117" s="1119">
        <f>B115+1</f>
        <v>51</v>
      </c>
      <c r="C117" s="1121"/>
      <c r="D117" s="1122"/>
      <c r="E117" s="556"/>
      <c r="F117" s="557"/>
      <c r="G117" s="556"/>
      <c r="H117" s="557"/>
      <c r="I117" s="1125"/>
      <c r="J117" s="1126"/>
      <c r="K117" s="1129"/>
      <c r="L117" s="1130"/>
      <c r="M117" s="1130"/>
      <c r="N117" s="1122"/>
      <c r="O117" s="1133"/>
      <c r="P117" s="1134"/>
      <c r="Q117" s="1134"/>
      <c r="R117" s="1134"/>
      <c r="S117" s="1135"/>
      <c r="T117" s="576" t="s">
        <v>964</v>
      </c>
      <c r="U117" s="577"/>
      <c r="V117" s="578"/>
      <c r="W117" s="569"/>
      <c r="X117" s="570"/>
      <c r="Y117" s="570"/>
      <c r="Z117" s="570"/>
      <c r="AA117" s="570"/>
      <c r="AB117" s="570"/>
      <c r="AC117" s="571"/>
      <c r="AD117" s="569"/>
      <c r="AE117" s="570"/>
      <c r="AF117" s="570"/>
      <c r="AG117" s="570"/>
      <c r="AH117" s="570"/>
      <c r="AI117" s="570"/>
      <c r="AJ117" s="571"/>
      <c r="AK117" s="569"/>
      <c r="AL117" s="570"/>
      <c r="AM117" s="570"/>
      <c r="AN117" s="570"/>
      <c r="AO117" s="570"/>
      <c r="AP117" s="570"/>
      <c r="AQ117" s="571"/>
      <c r="AR117" s="569"/>
      <c r="AS117" s="570"/>
      <c r="AT117" s="570"/>
      <c r="AU117" s="570"/>
      <c r="AV117" s="570"/>
      <c r="AW117" s="570"/>
      <c r="AX117" s="571"/>
      <c r="AY117" s="569"/>
      <c r="AZ117" s="570"/>
      <c r="BA117" s="572"/>
      <c r="BB117" s="1139"/>
      <c r="BC117" s="1140"/>
      <c r="BD117" s="1098"/>
      <c r="BE117" s="1099"/>
      <c r="BF117" s="1100"/>
      <c r="BG117" s="1101"/>
      <c r="BH117" s="1101"/>
      <c r="BI117" s="1101"/>
      <c r="BJ117" s="1102"/>
    </row>
    <row r="118" spans="2:62" ht="20.25" customHeight="1">
      <c r="B118" s="1142"/>
      <c r="C118" s="1143"/>
      <c r="D118" s="1144"/>
      <c r="E118" s="579"/>
      <c r="F118" s="580">
        <f>C117</f>
        <v>0</v>
      </c>
      <c r="G118" s="579"/>
      <c r="H118" s="580">
        <f>I117</f>
        <v>0</v>
      </c>
      <c r="I118" s="1145"/>
      <c r="J118" s="1146"/>
      <c r="K118" s="1147"/>
      <c r="L118" s="1148"/>
      <c r="M118" s="1148"/>
      <c r="N118" s="1144"/>
      <c r="O118" s="1133"/>
      <c r="P118" s="1134"/>
      <c r="Q118" s="1134"/>
      <c r="R118" s="1134"/>
      <c r="S118" s="1135"/>
      <c r="T118" s="573" t="s">
        <v>967</v>
      </c>
      <c r="U118" s="574"/>
      <c r="V118" s="575"/>
      <c r="W118" s="561" t="str">
        <f>IF(W117="","",VLOOKUP(W117,シフト記号表!$C$6:$L$47,10,FALSE))</f>
        <v/>
      </c>
      <c r="X118" s="562" t="str">
        <f>IF(X117="","",VLOOKUP(X117,シフト記号表!$C$6:$L$47,10,FALSE))</f>
        <v/>
      </c>
      <c r="Y118" s="562" t="str">
        <f>IF(Y117="","",VLOOKUP(Y117,シフト記号表!$C$6:$L$47,10,FALSE))</f>
        <v/>
      </c>
      <c r="Z118" s="562" t="str">
        <f>IF(Z117="","",VLOOKUP(Z117,シフト記号表!$C$6:$L$47,10,FALSE))</f>
        <v/>
      </c>
      <c r="AA118" s="562" t="str">
        <f>IF(AA117="","",VLOOKUP(AA117,シフト記号表!$C$6:$L$47,10,FALSE))</f>
        <v/>
      </c>
      <c r="AB118" s="562" t="str">
        <f>IF(AB117="","",VLOOKUP(AB117,シフト記号表!$C$6:$L$47,10,FALSE))</f>
        <v/>
      </c>
      <c r="AC118" s="563" t="str">
        <f>IF(AC117="","",VLOOKUP(AC117,シフト記号表!$C$6:$L$47,10,FALSE))</f>
        <v/>
      </c>
      <c r="AD118" s="561" t="str">
        <f>IF(AD117="","",VLOOKUP(AD117,シフト記号表!$C$6:$L$47,10,FALSE))</f>
        <v/>
      </c>
      <c r="AE118" s="562" t="str">
        <f>IF(AE117="","",VLOOKUP(AE117,シフト記号表!$C$6:$L$47,10,FALSE))</f>
        <v/>
      </c>
      <c r="AF118" s="562" t="str">
        <f>IF(AF117="","",VLOOKUP(AF117,シフト記号表!$C$6:$L$47,10,FALSE))</f>
        <v/>
      </c>
      <c r="AG118" s="562" t="str">
        <f>IF(AG117="","",VLOOKUP(AG117,シフト記号表!$C$6:$L$47,10,FALSE))</f>
        <v/>
      </c>
      <c r="AH118" s="562" t="str">
        <f>IF(AH117="","",VLOOKUP(AH117,シフト記号表!$C$6:$L$47,10,FALSE))</f>
        <v/>
      </c>
      <c r="AI118" s="562" t="str">
        <f>IF(AI117="","",VLOOKUP(AI117,シフト記号表!$C$6:$L$47,10,FALSE))</f>
        <v/>
      </c>
      <c r="AJ118" s="563" t="str">
        <f>IF(AJ117="","",VLOOKUP(AJ117,シフト記号表!$C$6:$L$47,10,FALSE))</f>
        <v/>
      </c>
      <c r="AK118" s="561" t="str">
        <f>IF(AK117="","",VLOOKUP(AK117,シフト記号表!$C$6:$L$47,10,FALSE))</f>
        <v/>
      </c>
      <c r="AL118" s="562" t="str">
        <f>IF(AL117="","",VLOOKUP(AL117,シフト記号表!$C$6:$L$47,10,FALSE))</f>
        <v/>
      </c>
      <c r="AM118" s="562" t="str">
        <f>IF(AM117="","",VLOOKUP(AM117,シフト記号表!$C$6:$L$47,10,FALSE))</f>
        <v/>
      </c>
      <c r="AN118" s="562" t="str">
        <f>IF(AN117="","",VLOOKUP(AN117,シフト記号表!$C$6:$L$47,10,FALSE))</f>
        <v/>
      </c>
      <c r="AO118" s="562" t="str">
        <f>IF(AO117="","",VLOOKUP(AO117,シフト記号表!$C$6:$L$47,10,FALSE))</f>
        <v/>
      </c>
      <c r="AP118" s="562" t="str">
        <f>IF(AP117="","",VLOOKUP(AP117,シフト記号表!$C$6:$L$47,10,FALSE))</f>
        <v/>
      </c>
      <c r="AQ118" s="563" t="str">
        <f>IF(AQ117="","",VLOOKUP(AQ117,シフト記号表!$C$6:$L$47,10,FALSE))</f>
        <v/>
      </c>
      <c r="AR118" s="561" t="str">
        <f>IF(AR117="","",VLOOKUP(AR117,シフト記号表!$C$6:$L$47,10,FALSE))</f>
        <v/>
      </c>
      <c r="AS118" s="562" t="str">
        <f>IF(AS117="","",VLOOKUP(AS117,シフト記号表!$C$6:$L$47,10,FALSE))</f>
        <v/>
      </c>
      <c r="AT118" s="562" t="str">
        <f>IF(AT117="","",VLOOKUP(AT117,シフト記号表!$C$6:$L$47,10,FALSE))</f>
        <v/>
      </c>
      <c r="AU118" s="562" t="str">
        <f>IF(AU117="","",VLOOKUP(AU117,シフト記号表!$C$6:$L$47,10,FALSE))</f>
        <v/>
      </c>
      <c r="AV118" s="562" t="str">
        <f>IF(AV117="","",VLOOKUP(AV117,シフト記号表!$C$6:$L$47,10,FALSE))</f>
        <v/>
      </c>
      <c r="AW118" s="562" t="str">
        <f>IF(AW117="","",VLOOKUP(AW117,シフト記号表!$C$6:$L$47,10,FALSE))</f>
        <v/>
      </c>
      <c r="AX118" s="563" t="str">
        <f>IF(AX117="","",VLOOKUP(AX117,シフト記号表!$C$6:$L$47,10,FALSE))</f>
        <v/>
      </c>
      <c r="AY118" s="561" t="str">
        <f>IF(AY117="","",VLOOKUP(AY117,シフト記号表!$C$6:$L$47,10,FALSE))</f>
        <v/>
      </c>
      <c r="AZ118" s="562" t="str">
        <f>IF(AZ117="","",VLOOKUP(AZ117,シフト記号表!$C$6:$L$47,10,FALSE))</f>
        <v/>
      </c>
      <c r="BA118" s="562" t="str">
        <f>IF(BA117="","",VLOOKUP(BA117,シフト記号表!$C$6:$L$47,10,FALSE))</f>
        <v/>
      </c>
      <c r="BB118" s="1116">
        <f>IF($BE$3="４週",SUM(W118:AX118),IF($BE$3="暦月",SUM(W118:BA118),""))</f>
        <v>0</v>
      </c>
      <c r="BC118" s="1117"/>
      <c r="BD118" s="1118">
        <f>IF($BE$3="４週",BB118/4,IF($BE$3="暦月",(BB118/($BE$8/7)),""))</f>
        <v>0</v>
      </c>
      <c r="BE118" s="1117"/>
      <c r="BF118" s="1113"/>
      <c r="BG118" s="1114"/>
      <c r="BH118" s="1114"/>
      <c r="BI118" s="1114"/>
      <c r="BJ118" s="1115"/>
    </row>
    <row r="119" spans="2:62" ht="20.25" customHeight="1">
      <c r="B119" s="1119">
        <f>B117+1</f>
        <v>52</v>
      </c>
      <c r="C119" s="1121"/>
      <c r="D119" s="1122"/>
      <c r="E119" s="556"/>
      <c r="F119" s="557"/>
      <c r="G119" s="556"/>
      <c r="H119" s="557"/>
      <c r="I119" s="1125"/>
      <c r="J119" s="1126"/>
      <c r="K119" s="1129"/>
      <c r="L119" s="1130"/>
      <c r="M119" s="1130"/>
      <c r="N119" s="1122"/>
      <c r="O119" s="1133"/>
      <c r="P119" s="1134"/>
      <c r="Q119" s="1134"/>
      <c r="R119" s="1134"/>
      <c r="S119" s="1135"/>
      <c r="T119" s="576" t="s">
        <v>964</v>
      </c>
      <c r="U119" s="577"/>
      <c r="V119" s="578"/>
      <c r="W119" s="569"/>
      <c r="X119" s="570"/>
      <c r="Y119" s="570"/>
      <c r="Z119" s="570"/>
      <c r="AA119" s="570"/>
      <c r="AB119" s="570"/>
      <c r="AC119" s="571"/>
      <c r="AD119" s="569"/>
      <c r="AE119" s="570"/>
      <c r="AF119" s="570"/>
      <c r="AG119" s="570"/>
      <c r="AH119" s="570"/>
      <c r="AI119" s="570"/>
      <c r="AJ119" s="571"/>
      <c r="AK119" s="569"/>
      <c r="AL119" s="570"/>
      <c r="AM119" s="570"/>
      <c r="AN119" s="570"/>
      <c r="AO119" s="570"/>
      <c r="AP119" s="570"/>
      <c r="AQ119" s="571"/>
      <c r="AR119" s="569"/>
      <c r="AS119" s="570"/>
      <c r="AT119" s="570"/>
      <c r="AU119" s="570"/>
      <c r="AV119" s="570"/>
      <c r="AW119" s="570"/>
      <c r="AX119" s="571"/>
      <c r="AY119" s="569"/>
      <c r="AZ119" s="570"/>
      <c r="BA119" s="572"/>
      <c r="BB119" s="1139"/>
      <c r="BC119" s="1140"/>
      <c r="BD119" s="1098"/>
      <c r="BE119" s="1099"/>
      <c r="BF119" s="1100"/>
      <c r="BG119" s="1101"/>
      <c r="BH119" s="1101"/>
      <c r="BI119" s="1101"/>
      <c r="BJ119" s="1102"/>
    </row>
    <row r="120" spans="2:62" ht="20.25" customHeight="1">
      <c r="B120" s="1142"/>
      <c r="C120" s="1143"/>
      <c r="D120" s="1144"/>
      <c r="E120" s="579"/>
      <c r="F120" s="580">
        <f>C119</f>
        <v>0</v>
      </c>
      <c r="G120" s="579"/>
      <c r="H120" s="580">
        <f>I119</f>
        <v>0</v>
      </c>
      <c r="I120" s="1145"/>
      <c r="J120" s="1146"/>
      <c r="K120" s="1147"/>
      <c r="L120" s="1148"/>
      <c r="M120" s="1148"/>
      <c r="N120" s="1144"/>
      <c r="O120" s="1133"/>
      <c r="P120" s="1134"/>
      <c r="Q120" s="1134"/>
      <c r="R120" s="1134"/>
      <c r="S120" s="1135"/>
      <c r="T120" s="573" t="s">
        <v>967</v>
      </c>
      <c r="U120" s="574"/>
      <c r="V120" s="575"/>
      <c r="W120" s="561" t="str">
        <f>IF(W119="","",VLOOKUP(W119,シフト記号表!$C$6:$L$47,10,FALSE))</f>
        <v/>
      </c>
      <c r="X120" s="562" t="str">
        <f>IF(X119="","",VLOOKUP(X119,シフト記号表!$C$6:$L$47,10,FALSE))</f>
        <v/>
      </c>
      <c r="Y120" s="562" t="str">
        <f>IF(Y119="","",VLOOKUP(Y119,シフト記号表!$C$6:$L$47,10,FALSE))</f>
        <v/>
      </c>
      <c r="Z120" s="562" t="str">
        <f>IF(Z119="","",VLOOKUP(Z119,シフト記号表!$C$6:$L$47,10,FALSE))</f>
        <v/>
      </c>
      <c r="AA120" s="562" t="str">
        <f>IF(AA119="","",VLOOKUP(AA119,シフト記号表!$C$6:$L$47,10,FALSE))</f>
        <v/>
      </c>
      <c r="AB120" s="562" t="str">
        <f>IF(AB119="","",VLOOKUP(AB119,シフト記号表!$C$6:$L$47,10,FALSE))</f>
        <v/>
      </c>
      <c r="AC120" s="563" t="str">
        <f>IF(AC119="","",VLOOKUP(AC119,シフト記号表!$C$6:$L$47,10,FALSE))</f>
        <v/>
      </c>
      <c r="AD120" s="561" t="str">
        <f>IF(AD119="","",VLOOKUP(AD119,シフト記号表!$C$6:$L$47,10,FALSE))</f>
        <v/>
      </c>
      <c r="AE120" s="562" t="str">
        <f>IF(AE119="","",VLOOKUP(AE119,シフト記号表!$C$6:$L$47,10,FALSE))</f>
        <v/>
      </c>
      <c r="AF120" s="562" t="str">
        <f>IF(AF119="","",VLOOKUP(AF119,シフト記号表!$C$6:$L$47,10,FALSE))</f>
        <v/>
      </c>
      <c r="AG120" s="562" t="str">
        <f>IF(AG119="","",VLOOKUP(AG119,シフト記号表!$C$6:$L$47,10,FALSE))</f>
        <v/>
      </c>
      <c r="AH120" s="562" t="str">
        <f>IF(AH119="","",VLOOKUP(AH119,シフト記号表!$C$6:$L$47,10,FALSE))</f>
        <v/>
      </c>
      <c r="AI120" s="562" t="str">
        <f>IF(AI119="","",VLOOKUP(AI119,シフト記号表!$C$6:$L$47,10,FALSE))</f>
        <v/>
      </c>
      <c r="AJ120" s="563" t="str">
        <f>IF(AJ119="","",VLOOKUP(AJ119,シフト記号表!$C$6:$L$47,10,FALSE))</f>
        <v/>
      </c>
      <c r="AK120" s="561" t="str">
        <f>IF(AK119="","",VLOOKUP(AK119,シフト記号表!$C$6:$L$47,10,FALSE))</f>
        <v/>
      </c>
      <c r="AL120" s="562" t="str">
        <f>IF(AL119="","",VLOOKUP(AL119,シフト記号表!$C$6:$L$47,10,FALSE))</f>
        <v/>
      </c>
      <c r="AM120" s="562" t="str">
        <f>IF(AM119="","",VLOOKUP(AM119,シフト記号表!$C$6:$L$47,10,FALSE))</f>
        <v/>
      </c>
      <c r="AN120" s="562" t="str">
        <f>IF(AN119="","",VLOOKUP(AN119,シフト記号表!$C$6:$L$47,10,FALSE))</f>
        <v/>
      </c>
      <c r="AO120" s="562" t="str">
        <f>IF(AO119="","",VLOOKUP(AO119,シフト記号表!$C$6:$L$47,10,FALSE))</f>
        <v/>
      </c>
      <c r="AP120" s="562" t="str">
        <f>IF(AP119="","",VLOOKUP(AP119,シフト記号表!$C$6:$L$47,10,FALSE))</f>
        <v/>
      </c>
      <c r="AQ120" s="563" t="str">
        <f>IF(AQ119="","",VLOOKUP(AQ119,シフト記号表!$C$6:$L$47,10,FALSE))</f>
        <v/>
      </c>
      <c r="AR120" s="561" t="str">
        <f>IF(AR119="","",VLOOKUP(AR119,シフト記号表!$C$6:$L$47,10,FALSE))</f>
        <v/>
      </c>
      <c r="AS120" s="562" t="str">
        <f>IF(AS119="","",VLOOKUP(AS119,シフト記号表!$C$6:$L$47,10,FALSE))</f>
        <v/>
      </c>
      <c r="AT120" s="562" t="str">
        <f>IF(AT119="","",VLOOKUP(AT119,シフト記号表!$C$6:$L$47,10,FALSE))</f>
        <v/>
      </c>
      <c r="AU120" s="562" t="str">
        <f>IF(AU119="","",VLOOKUP(AU119,シフト記号表!$C$6:$L$47,10,FALSE))</f>
        <v/>
      </c>
      <c r="AV120" s="562" t="str">
        <f>IF(AV119="","",VLOOKUP(AV119,シフト記号表!$C$6:$L$47,10,FALSE))</f>
        <v/>
      </c>
      <c r="AW120" s="562" t="str">
        <f>IF(AW119="","",VLOOKUP(AW119,シフト記号表!$C$6:$L$47,10,FALSE))</f>
        <v/>
      </c>
      <c r="AX120" s="563" t="str">
        <f>IF(AX119="","",VLOOKUP(AX119,シフト記号表!$C$6:$L$47,10,FALSE))</f>
        <v/>
      </c>
      <c r="AY120" s="561" t="str">
        <f>IF(AY119="","",VLOOKUP(AY119,シフト記号表!$C$6:$L$47,10,FALSE))</f>
        <v/>
      </c>
      <c r="AZ120" s="562" t="str">
        <f>IF(AZ119="","",VLOOKUP(AZ119,シフト記号表!$C$6:$L$47,10,FALSE))</f>
        <v/>
      </c>
      <c r="BA120" s="562" t="str">
        <f>IF(BA119="","",VLOOKUP(BA119,シフト記号表!$C$6:$L$47,10,FALSE))</f>
        <v/>
      </c>
      <c r="BB120" s="1116">
        <f>IF($BE$3="４週",SUM(W120:AX120),IF($BE$3="暦月",SUM(W120:BA120),""))</f>
        <v>0</v>
      </c>
      <c r="BC120" s="1117"/>
      <c r="BD120" s="1118">
        <f>IF($BE$3="４週",BB120/4,IF($BE$3="暦月",(BB120/($BE$8/7)),""))</f>
        <v>0</v>
      </c>
      <c r="BE120" s="1117"/>
      <c r="BF120" s="1113"/>
      <c r="BG120" s="1114"/>
      <c r="BH120" s="1114"/>
      <c r="BI120" s="1114"/>
      <c r="BJ120" s="1115"/>
    </row>
    <row r="121" spans="2:62" ht="20.25" customHeight="1">
      <c r="B121" s="1119">
        <f>B119+1</f>
        <v>53</v>
      </c>
      <c r="C121" s="1121"/>
      <c r="D121" s="1122"/>
      <c r="E121" s="556"/>
      <c r="F121" s="557"/>
      <c r="G121" s="556"/>
      <c r="H121" s="557"/>
      <c r="I121" s="1125"/>
      <c r="J121" s="1126"/>
      <c r="K121" s="1129"/>
      <c r="L121" s="1130"/>
      <c r="M121" s="1130"/>
      <c r="N121" s="1122"/>
      <c r="O121" s="1133"/>
      <c r="P121" s="1134"/>
      <c r="Q121" s="1134"/>
      <c r="R121" s="1134"/>
      <c r="S121" s="1135"/>
      <c r="T121" s="576" t="s">
        <v>964</v>
      </c>
      <c r="U121" s="577"/>
      <c r="V121" s="578"/>
      <c r="W121" s="569"/>
      <c r="X121" s="570"/>
      <c r="Y121" s="570"/>
      <c r="Z121" s="570"/>
      <c r="AA121" s="570"/>
      <c r="AB121" s="570"/>
      <c r="AC121" s="571"/>
      <c r="AD121" s="569"/>
      <c r="AE121" s="570"/>
      <c r="AF121" s="570"/>
      <c r="AG121" s="570"/>
      <c r="AH121" s="570"/>
      <c r="AI121" s="570"/>
      <c r="AJ121" s="571"/>
      <c r="AK121" s="569"/>
      <c r="AL121" s="570"/>
      <c r="AM121" s="570"/>
      <c r="AN121" s="570"/>
      <c r="AO121" s="570"/>
      <c r="AP121" s="570"/>
      <c r="AQ121" s="571"/>
      <c r="AR121" s="569"/>
      <c r="AS121" s="570"/>
      <c r="AT121" s="570"/>
      <c r="AU121" s="570"/>
      <c r="AV121" s="570"/>
      <c r="AW121" s="570"/>
      <c r="AX121" s="571"/>
      <c r="AY121" s="569"/>
      <c r="AZ121" s="570"/>
      <c r="BA121" s="572"/>
      <c r="BB121" s="1139"/>
      <c r="BC121" s="1140"/>
      <c r="BD121" s="1098"/>
      <c r="BE121" s="1099"/>
      <c r="BF121" s="1100"/>
      <c r="BG121" s="1101"/>
      <c r="BH121" s="1101"/>
      <c r="BI121" s="1101"/>
      <c r="BJ121" s="1102"/>
    </row>
    <row r="122" spans="2:62" ht="20.25" customHeight="1">
      <c r="B122" s="1142"/>
      <c r="C122" s="1143"/>
      <c r="D122" s="1144"/>
      <c r="E122" s="579"/>
      <c r="F122" s="580">
        <f>C121</f>
        <v>0</v>
      </c>
      <c r="G122" s="579"/>
      <c r="H122" s="580">
        <f>I121</f>
        <v>0</v>
      </c>
      <c r="I122" s="1145"/>
      <c r="J122" s="1146"/>
      <c r="K122" s="1147"/>
      <c r="L122" s="1148"/>
      <c r="M122" s="1148"/>
      <c r="N122" s="1144"/>
      <c r="O122" s="1133"/>
      <c r="P122" s="1134"/>
      <c r="Q122" s="1134"/>
      <c r="R122" s="1134"/>
      <c r="S122" s="1135"/>
      <c r="T122" s="573" t="s">
        <v>967</v>
      </c>
      <c r="U122" s="574"/>
      <c r="V122" s="575"/>
      <c r="W122" s="561" t="str">
        <f>IF(W121="","",VLOOKUP(W121,シフト記号表!$C$6:$L$47,10,FALSE))</f>
        <v/>
      </c>
      <c r="X122" s="562" t="str">
        <f>IF(X121="","",VLOOKUP(X121,シフト記号表!$C$6:$L$47,10,FALSE))</f>
        <v/>
      </c>
      <c r="Y122" s="562" t="str">
        <f>IF(Y121="","",VLOOKUP(Y121,シフト記号表!$C$6:$L$47,10,FALSE))</f>
        <v/>
      </c>
      <c r="Z122" s="562" t="str">
        <f>IF(Z121="","",VLOOKUP(Z121,シフト記号表!$C$6:$L$47,10,FALSE))</f>
        <v/>
      </c>
      <c r="AA122" s="562" t="str">
        <f>IF(AA121="","",VLOOKUP(AA121,シフト記号表!$C$6:$L$47,10,FALSE))</f>
        <v/>
      </c>
      <c r="AB122" s="562" t="str">
        <f>IF(AB121="","",VLOOKUP(AB121,シフト記号表!$C$6:$L$47,10,FALSE))</f>
        <v/>
      </c>
      <c r="AC122" s="563" t="str">
        <f>IF(AC121="","",VLOOKUP(AC121,シフト記号表!$C$6:$L$47,10,FALSE))</f>
        <v/>
      </c>
      <c r="AD122" s="561" t="str">
        <f>IF(AD121="","",VLOOKUP(AD121,シフト記号表!$C$6:$L$47,10,FALSE))</f>
        <v/>
      </c>
      <c r="AE122" s="562" t="str">
        <f>IF(AE121="","",VLOOKUP(AE121,シフト記号表!$C$6:$L$47,10,FALSE))</f>
        <v/>
      </c>
      <c r="AF122" s="562" t="str">
        <f>IF(AF121="","",VLOOKUP(AF121,シフト記号表!$C$6:$L$47,10,FALSE))</f>
        <v/>
      </c>
      <c r="AG122" s="562" t="str">
        <f>IF(AG121="","",VLOOKUP(AG121,シフト記号表!$C$6:$L$47,10,FALSE))</f>
        <v/>
      </c>
      <c r="AH122" s="562" t="str">
        <f>IF(AH121="","",VLOOKUP(AH121,シフト記号表!$C$6:$L$47,10,FALSE))</f>
        <v/>
      </c>
      <c r="AI122" s="562" t="str">
        <f>IF(AI121="","",VLOOKUP(AI121,シフト記号表!$C$6:$L$47,10,FALSE))</f>
        <v/>
      </c>
      <c r="AJ122" s="563" t="str">
        <f>IF(AJ121="","",VLOOKUP(AJ121,シフト記号表!$C$6:$L$47,10,FALSE))</f>
        <v/>
      </c>
      <c r="AK122" s="561" t="str">
        <f>IF(AK121="","",VLOOKUP(AK121,シフト記号表!$C$6:$L$47,10,FALSE))</f>
        <v/>
      </c>
      <c r="AL122" s="562" t="str">
        <f>IF(AL121="","",VLOOKUP(AL121,シフト記号表!$C$6:$L$47,10,FALSE))</f>
        <v/>
      </c>
      <c r="AM122" s="562" t="str">
        <f>IF(AM121="","",VLOOKUP(AM121,シフト記号表!$C$6:$L$47,10,FALSE))</f>
        <v/>
      </c>
      <c r="AN122" s="562" t="str">
        <f>IF(AN121="","",VLOOKUP(AN121,シフト記号表!$C$6:$L$47,10,FALSE))</f>
        <v/>
      </c>
      <c r="AO122" s="562" t="str">
        <f>IF(AO121="","",VLOOKUP(AO121,シフト記号表!$C$6:$L$47,10,FALSE))</f>
        <v/>
      </c>
      <c r="AP122" s="562" t="str">
        <f>IF(AP121="","",VLOOKUP(AP121,シフト記号表!$C$6:$L$47,10,FALSE))</f>
        <v/>
      </c>
      <c r="AQ122" s="563" t="str">
        <f>IF(AQ121="","",VLOOKUP(AQ121,シフト記号表!$C$6:$L$47,10,FALSE))</f>
        <v/>
      </c>
      <c r="AR122" s="561" t="str">
        <f>IF(AR121="","",VLOOKUP(AR121,シフト記号表!$C$6:$L$47,10,FALSE))</f>
        <v/>
      </c>
      <c r="AS122" s="562" t="str">
        <f>IF(AS121="","",VLOOKUP(AS121,シフト記号表!$C$6:$L$47,10,FALSE))</f>
        <v/>
      </c>
      <c r="AT122" s="562" t="str">
        <f>IF(AT121="","",VLOOKUP(AT121,シフト記号表!$C$6:$L$47,10,FALSE))</f>
        <v/>
      </c>
      <c r="AU122" s="562" t="str">
        <f>IF(AU121="","",VLOOKUP(AU121,シフト記号表!$C$6:$L$47,10,FALSE))</f>
        <v/>
      </c>
      <c r="AV122" s="562" t="str">
        <f>IF(AV121="","",VLOOKUP(AV121,シフト記号表!$C$6:$L$47,10,FALSE))</f>
        <v/>
      </c>
      <c r="AW122" s="562" t="str">
        <f>IF(AW121="","",VLOOKUP(AW121,シフト記号表!$C$6:$L$47,10,FALSE))</f>
        <v/>
      </c>
      <c r="AX122" s="563" t="str">
        <f>IF(AX121="","",VLOOKUP(AX121,シフト記号表!$C$6:$L$47,10,FALSE))</f>
        <v/>
      </c>
      <c r="AY122" s="561" t="str">
        <f>IF(AY121="","",VLOOKUP(AY121,シフト記号表!$C$6:$L$47,10,FALSE))</f>
        <v/>
      </c>
      <c r="AZ122" s="562" t="str">
        <f>IF(AZ121="","",VLOOKUP(AZ121,シフト記号表!$C$6:$L$47,10,FALSE))</f>
        <v/>
      </c>
      <c r="BA122" s="562" t="str">
        <f>IF(BA121="","",VLOOKUP(BA121,シフト記号表!$C$6:$L$47,10,FALSE))</f>
        <v/>
      </c>
      <c r="BB122" s="1116">
        <f>IF($BE$3="４週",SUM(W122:AX122),IF($BE$3="暦月",SUM(W122:BA122),""))</f>
        <v>0</v>
      </c>
      <c r="BC122" s="1117"/>
      <c r="BD122" s="1118">
        <f>IF($BE$3="４週",BB122/4,IF($BE$3="暦月",(BB122/($BE$8/7)),""))</f>
        <v>0</v>
      </c>
      <c r="BE122" s="1117"/>
      <c r="BF122" s="1113"/>
      <c r="BG122" s="1114"/>
      <c r="BH122" s="1114"/>
      <c r="BI122" s="1114"/>
      <c r="BJ122" s="1115"/>
    </row>
    <row r="123" spans="2:62" ht="20.25" customHeight="1">
      <c r="B123" s="1119">
        <f>B121+1</f>
        <v>54</v>
      </c>
      <c r="C123" s="1121"/>
      <c r="D123" s="1122"/>
      <c r="E123" s="556"/>
      <c r="F123" s="557"/>
      <c r="G123" s="556"/>
      <c r="H123" s="557"/>
      <c r="I123" s="1125"/>
      <c r="J123" s="1126"/>
      <c r="K123" s="1129"/>
      <c r="L123" s="1130"/>
      <c r="M123" s="1130"/>
      <c r="N123" s="1122"/>
      <c r="O123" s="1133"/>
      <c r="P123" s="1134"/>
      <c r="Q123" s="1134"/>
      <c r="R123" s="1134"/>
      <c r="S123" s="1135"/>
      <c r="T123" s="576" t="s">
        <v>964</v>
      </c>
      <c r="U123" s="577"/>
      <c r="V123" s="578"/>
      <c r="W123" s="569"/>
      <c r="X123" s="570"/>
      <c r="Y123" s="570"/>
      <c r="Z123" s="570"/>
      <c r="AA123" s="570"/>
      <c r="AB123" s="570"/>
      <c r="AC123" s="571"/>
      <c r="AD123" s="569"/>
      <c r="AE123" s="570"/>
      <c r="AF123" s="570"/>
      <c r="AG123" s="570"/>
      <c r="AH123" s="570"/>
      <c r="AI123" s="570"/>
      <c r="AJ123" s="571"/>
      <c r="AK123" s="569"/>
      <c r="AL123" s="570"/>
      <c r="AM123" s="570"/>
      <c r="AN123" s="570"/>
      <c r="AO123" s="570"/>
      <c r="AP123" s="570"/>
      <c r="AQ123" s="571"/>
      <c r="AR123" s="569"/>
      <c r="AS123" s="570"/>
      <c r="AT123" s="570"/>
      <c r="AU123" s="570"/>
      <c r="AV123" s="570"/>
      <c r="AW123" s="570"/>
      <c r="AX123" s="571"/>
      <c r="AY123" s="569"/>
      <c r="AZ123" s="570"/>
      <c r="BA123" s="572"/>
      <c r="BB123" s="1139"/>
      <c r="BC123" s="1140"/>
      <c r="BD123" s="1098"/>
      <c r="BE123" s="1099"/>
      <c r="BF123" s="1100"/>
      <c r="BG123" s="1101"/>
      <c r="BH123" s="1101"/>
      <c r="BI123" s="1101"/>
      <c r="BJ123" s="1102"/>
    </row>
    <row r="124" spans="2:62" ht="20.25" customHeight="1">
      <c r="B124" s="1142"/>
      <c r="C124" s="1143"/>
      <c r="D124" s="1144"/>
      <c r="E124" s="579"/>
      <c r="F124" s="580">
        <f>C123</f>
        <v>0</v>
      </c>
      <c r="G124" s="579"/>
      <c r="H124" s="580">
        <f>I123</f>
        <v>0</v>
      </c>
      <c r="I124" s="1145"/>
      <c r="J124" s="1146"/>
      <c r="K124" s="1147"/>
      <c r="L124" s="1148"/>
      <c r="M124" s="1148"/>
      <c r="N124" s="1144"/>
      <c r="O124" s="1133"/>
      <c r="P124" s="1134"/>
      <c r="Q124" s="1134"/>
      <c r="R124" s="1134"/>
      <c r="S124" s="1135"/>
      <c r="T124" s="573" t="s">
        <v>967</v>
      </c>
      <c r="U124" s="574"/>
      <c r="V124" s="575"/>
      <c r="W124" s="561" t="str">
        <f>IF(W123="","",VLOOKUP(W123,シフト記号表!$C$6:$L$47,10,FALSE))</f>
        <v/>
      </c>
      <c r="X124" s="562" t="str">
        <f>IF(X123="","",VLOOKUP(X123,シフト記号表!$C$6:$L$47,10,FALSE))</f>
        <v/>
      </c>
      <c r="Y124" s="562" t="str">
        <f>IF(Y123="","",VLOOKUP(Y123,シフト記号表!$C$6:$L$47,10,FALSE))</f>
        <v/>
      </c>
      <c r="Z124" s="562" t="str">
        <f>IF(Z123="","",VLOOKUP(Z123,シフト記号表!$C$6:$L$47,10,FALSE))</f>
        <v/>
      </c>
      <c r="AA124" s="562" t="str">
        <f>IF(AA123="","",VLOOKUP(AA123,シフト記号表!$C$6:$L$47,10,FALSE))</f>
        <v/>
      </c>
      <c r="AB124" s="562" t="str">
        <f>IF(AB123="","",VLOOKUP(AB123,シフト記号表!$C$6:$L$47,10,FALSE))</f>
        <v/>
      </c>
      <c r="AC124" s="563" t="str">
        <f>IF(AC123="","",VLOOKUP(AC123,シフト記号表!$C$6:$L$47,10,FALSE))</f>
        <v/>
      </c>
      <c r="AD124" s="561" t="str">
        <f>IF(AD123="","",VLOOKUP(AD123,シフト記号表!$C$6:$L$47,10,FALSE))</f>
        <v/>
      </c>
      <c r="AE124" s="562" t="str">
        <f>IF(AE123="","",VLOOKUP(AE123,シフト記号表!$C$6:$L$47,10,FALSE))</f>
        <v/>
      </c>
      <c r="AF124" s="562" t="str">
        <f>IF(AF123="","",VLOOKUP(AF123,シフト記号表!$C$6:$L$47,10,FALSE))</f>
        <v/>
      </c>
      <c r="AG124" s="562" t="str">
        <f>IF(AG123="","",VLOOKUP(AG123,シフト記号表!$C$6:$L$47,10,FALSE))</f>
        <v/>
      </c>
      <c r="AH124" s="562" t="str">
        <f>IF(AH123="","",VLOOKUP(AH123,シフト記号表!$C$6:$L$47,10,FALSE))</f>
        <v/>
      </c>
      <c r="AI124" s="562" t="str">
        <f>IF(AI123="","",VLOOKUP(AI123,シフト記号表!$C$6:$L$47,10,FALSE))</f>
        <v/>
      </c>
      <c r="AJ124" s="563" t="str">
        <f>IF(AJ123="","",VLOOKUP(AJ123,シフト記号表!$C$6:$L$47,10,FALSE))</f>
        <v/>
      </c>
      <c r="AK124" s="561" t="str">
        <f>IF(AK123="","",VLOOKUP(AK123,シフト記号表!$C$6:$L$47,10,FALSE))</f>
        <v/>
      </c>
      <c r="AL124" s="562" t="str">
        <f>IF(AL123="","",VLOOKUP(AL123,シフト記号表!$C$6:$L$47,10,FALSE))</f>
        <v/>
      </c>
      <c r="AM124" s="562" t="str">
        <f>IF(AM123="","",VLOOKUP(AM123,シフト記号表!$C$6:$L$47,10,FALSE))</f>
        <v/>
      </c>
      <c r="AN124" s="562" t="str">
        <f>IF(AN123="","",VLOOKUP(AN123,シフト記号表!$C$6:$L$47,10,FALSE))</f>
        <v/>
      </c>
      <c r="AO124" s="562" t="str">
        <f>IF(AO123="","",VLOOKUP(AO123,シフト記号表!$C$6:$L$47,10,FALSE))</f>
        <v/>
      </c>
      <c r="AP124" s="562" t="str">
        <f>IF(AP123="","",VLOOKUP(AP123,シフト記号表!$C$6:$L$47,10,FALSE))</f>
        <v/>
      </c>
      <c r="AQ124" s="563" t="str">
        <f>IF(AQ123="","",VLOOKUP(AQ123,シフト記号表!$C$6:$L$47,10,FALSE))</f>
        <v/>
      </c>
      <c r="AR124" s="561" t="str">
        <f>IF(AR123="","",VLOOKUP(AR123,シフト記号表!$C$6:$L$47,10,FALSE))</f>
        <v/>
      </c>
      <c r="AS124" s="562" t="str">
        <f>IF(AS123="","",VLOOKUP(AS123,シフト記号表!$C$6:$L$47,10,FALSE))</f>
        <v/>
      </c>
      <c r="AT124" s="562" t="str">
        <f>IF(AT123="","",VLOOKUP(AT123,シフト記号表!$C$6:$L$47,10,FALSE))</f>
        <v/>
      </c>
      <c r="AU124" s="562" t="str">
        <f>IF(AU123="","",VLOOKUP(AU123,シフト記号表!$C$6:$L$47,10,FALSE))</f>
        <v/>
      </c>
      <c r="AV124" s="562" t="str">
        <f>IF(AV123="","",VLOOKUP(AV123,シフト記号表!$C$6:$L$47,10,FALSE))</f>
        <v/>
      </c>
      <c r="AW124" s="562" t="str">
        <f>IF(AW123="","",VLOOKUP(AW123,シフト記号表!$C$6:$L$47,10,FALSE))</f>
        <v/>
      </c>
      <c r="AX124" s="563" t="str">
        <f>IF(AX123="","",VLOOKUP(AX123,シフト記号表!$C$6:$L$47,10,FALSE))</f>
        <v/>
      </c>
      <c r="AY124" s="561" t="str">
        <f>IF(AY123="","",VLOOKUP(AY123,シフト記号表!$C$6:$L$47,10,FALSE))</f>
        <v/>
      </c>
      <c r="AZ124" s="562" t="str">
        <f>IF(AZ123="","",VLOOKUP(AZ123,シフト記号表!$C$6:$L$47,10,FALSE))</f>
        <v/>
      </c>
      <c r="BA124" s="562" t="str">
        <f>IF(BA123="","",VLOOKUP(BA123,シフト記号表!$C$6:$L$47,10,FALSE))</f>
        <v/>
      </c>
      <c r="BB124" s="1116">
        <f>IF($BE$3="４週",SUM(W124:AX124),IF($BE$3="暦月",SUM(W124:BA124),""))</f>
        <v>0</v>
      </c>
      <c r="BC124" s="1117"/>
      <c r="BD124" s="1118">
        <f>IF($BE$3="４週",BB124/4,IF($BE$3="暦月",(BB124/($BE$8/7)),""))</f>
        <v>0</v>
      </c>
      <c r="BE124" s="1117"/>
      <c r="BF124" s="1113"/>
      <c r="BG124" s="1114"/>
      <c r="BH124" s="1114"/>
      <c r="BI124" s="1114"/>
      <c r="BJ124" s="1115"/>
    </row>
    <row r="125" spans="2:62" ht="20.25" customHeight="1">
      <c r="B125" s="1119">
        <f>B123+1</f>
        <v>55</v>
      </c>
      <c r="C125" s="1121"/>
      <c r="D125" s="1122"/>
      <c r="E125" s="556"/>
      <c r="F125" s="557"/>
      <c r="G125" s="556"/>
      <c r="H125" s="557"/>
      <c r="I125" s="1125"/>
      <c r="J125" s="1126"/>
      <c r="K125" s="1129"/>
      <c r="L125" s="1130"/>
      <c r="M125" s="1130"/>
      <c r="N125" s="1122"/>
      <c r="O125" s="1133"/>
      <c r="P125" s="1134"/>
      <c r="Q125" s="1134"/>
      <c r="R125" s="1134"/>
      <c r="S125" s="1135"/>
      <c r="T125" s="576" t="s">
        <v>964</v>
      </c>
      <c r="U125" s="577"/>
      <c r="V125" s="578"/>
      <c r="W125" s="569"/>
      <c r="X125" s="570"/>
      <c r="Y125" s="570"/>
      <c r="Z125" s="570"/>
      <c r="AA125" s="570"/>
      <c r="AB125" s="570"/>
      <c r="AC125" s="571"/>
      <c r="AD125" s="569"/>
      <c r="AE125" s="570"/>
      <c r="AF125" s="570"/>
      <c r="AG125" s="570"/>
      <c r="AH125" s="570"/>
      <c r="AI125" s="570"/>
      <c r="AJ125" s="571"/>
      <c r="AK125" s="569"/>
      <c r="AL125" s="570"/>
      <c r="AM125" s="570"/>
      <c r="AN125" s="570"/>
      <c r="AO125" s="570"/>
      <c r="AP125" s="570"/>
      <c r="AQ125" s="571"/>
      <c r="AR125" s="569"/>
      <c r="AS125" s="570"/>
      <c r="AT125" s="570"/>
      <c r="AU125" s="570"/>
      <c r="AV125" s="570"/>
      <c r="AW125" s="570"/>
      <c r="AX125" s="571"/>
      <c r="AY125" s="569"/>
      <c r="AZ125" s="570"/>
      <c r="BA125" s="572"/>
      <c r="BB125" s="1139"/>
      <c r="BC125" s="1140"/>
      <c r="BD125" s="1098"/>
      <c r="BE125" s="1099"/>
      <c r="BF125" s="1100"/>
      <c r="BG125" s="1101"/>
      <c r="BH125" s="1101"/>
      <c r="BI125" s="1101"/>
      <c r="BJ125" s="1102"/>
    </row>
    <row r="126" spans="2:62" ht="20.25" customHeight="1">
      <c r="B126" s="1142"/>
      <c r="C126" s="1143"/>
      <c r="D126" s="1144"/>
      <c r="E126" s="579"/>
      <c r="F126" s="580">
        <f>C125</f>
        <v>0</v>
      </c>
      <c r="G126" s="579"/>
      <c r="H126" s="580">
        <f>I125</f>
        <v>0</v>
      </c>
      <c r="I126" s="1145"/>
      <c r="J126" s="1146"/>
      <c r="K126" s="1147"/>
      <c r="L126" s="1148"/>
      <c r="M126" s="1148"/>
      <c r="N126" s="1144"/>
      <c r="O126" s="1133"/>
      <c r="P126" s="1134"/>
      <c r="Q126" s="1134"/>
      <c r="R126" s="1134"/>
      <c r="S126" s="1135"/>
      <c r="T126" s="573" t="s">
        <v>967</v>
      </c>
      <c r="U126" s="574"/>
      <c r="V126" s="575"/>
      <c r="W126" s="561" t="str">
        <f>IF(W125="","",VLOOKUP(W125,シフト記号表!$C$6:$L$47,10,FALSE))</f>
        <v/>
      </c>
      <c r="X126" s="562" t="str">
        <f>IF(X125="","",VLOOKUP(X125,シフト記号表!$C$6:$L$47,10,FALSE))</f>
        <v/>
      </c>
      <c r="Y126" s="562" t="str">
        <f>IF(Y125="","",VLOOKUP(Y125,シフト記号表!$C$6:$L$47,10,FALSE))</f>
        <v/>
      </c>
      <c r="Z126" s="562" t="str">
        <f>IF(Z125="","",VLOOKUP(Z125,シフト記号表!$C$6:$L$47,10,FALSE))</f>
        <v/>
      </c>
      <c r="AA126" s="562" t="str">
        <f>IF(AA125="","",VLOOKUP(AA125,シフト記号表!$C$6:$L$47,10,FALSE))</f>
        <v/>
      </c>
      <c r="AB126" s="562" t="str">
        <f>IF(AB125="","",VLOOKUP(AB125,シフト記号表!$C$6:$L$47,10,FALSE))</f>
        <v/>
      </c>
      <c r="AC126" s="563" t="str">
        <f>IF(AC125="","",VLOOKUP(AC125,シフト記号表!$C$6:$L$47,10,FALSE))</f>
        <v/>
      </c>
      <c r="AD126" s="561" t="str">
        <f>IF(AD125="","",VLOOKUP(AD125,シフト記号表!$C$6:$L$47,10,FALSE))</f>
        <v/>
      </c>
      <c r="AE126" s="562" t="str">
        <f>IF(AE125="","",VLOOKUP(AE125,シフト記号表!$C$6:$L$47,10,FALSE))</f>
        <v/>
      </c>
      <c r="AF126" s="562" t="str">
        <f>IF(AF125="","",VLOOKUP(AF125,シフト記号表!$C$6:$L$47,10,FALSE))</f>
        <v/>
      </c>
      <c r="AG126" s="562" t="str">
        <f>IF(AG125="","",VLOOKUP(AG125,シフト記号表!$C$6:$L$47,10,FALSE))</f>
        <v/>
      </c>
      <c r="AH126" s="562" t="str">
        <f>IF(AH125="","",VLOOKUP(AH125,シフト記号表!$C$6:$L$47,10,FALSE))</f>
        <v/>
      </c>
      <c r="AI126" s="562" t="str">
        <f>IF(AI125="","",VLOOKUP(AI125,シフト記号表!$C$6:$L$47,10,FALSE))</f>
        <v/>
      </c>
      <c r="AJ126" s="563" t="str">
        <f>IF(AJ125="","",VLOOKUP(AJ125,シフト記号表!$C$6:$L$47,10,FALSE))</f>
        <v/>
      </c>
      <c r="AK126" s="561" t="str">
        <f>IF(AK125="","",VLOOKUP(AK125,シフト記号表!$C$6:$L$47,10,FALSE))</f>
        <v/>
      </c>
      <c r="AL126" s="562" t="str">
        <f>IF(AL125="","",VLOOKUP(AL125,シフト記号表!$C$6:$L$47,10,FALSE))</f>
        <v/>
      </c>
      <c r="AM126" s="562" t="str">
        <f>IF(AM125="","",VLOOKUP(AM125,シフト記号表!$C$6:$L$47,10,FALSE))</f>
        <v/>
      </c>
      <c r="AN126" s="562" t="str">
        <f>IF(AN125="","",VLOOKUP(AN125,シフト記号表!$C$6:$L$47,10,FALSE))</f>
        <v/>
      </c>
      <c r="AO126" s="562" t="str">
        <f>IF(AO125="","",VLOOKUP(AO125,シフト記号表!$C$6:$L$47,10,FALSE))</f>
        <v/>
      </c>
      <c r="AP126" s="562" t="str">
        <f>IF(AP125="","",VLOOKUP(AP125,シフト記号表!$C$6:$L$47,10,FALSE))</f>
        <v/>
      </c>
      <c r="AQ126" s="563" t="str">
        <f>IF(AQ125="","",VLOOKUP(AQ125,シフト記号表!$C$6:$L$47,10,FALSE))</f>
        <v/>
      </c>
      <c r="AR126" s="561" t="str">
        <f>IF(AR125="","",VLOOKUP(AR125,シフト記号表!$C$6:$L$47,10,FALSE))</f>
        <v/>
      </c>
      <c r="AS126" s="562" t="str">
        <f>IF(AS125="","",VLOOKUP(AS125,シフト記号表!$C$6:$L$47,10,FALSE))</f>
        <v/>
      </c>
      <c r="AT126" s="562" t="str">
        <f>IF(AT125="","",VLOOKUP(AT125,シフト記号表!$C$6:$L$47,10,FALSE))</f>
        <v/>
      </c>
      <c r="AU126" s="562" t="str">
        <f>IF(AU125="","",VLOOKUP(AU125,シフト記号表!$C$6:$L$47,10,FALSE))</f>
        <v/>
      </c>
      <c r="AV126" s="562" t="str">
        <f>IF(AV125="","",VLOOKUP(AV125,シフト記号表!$C$6:$L$47,10,FALSE))</f>
        <v/>
      </c>
      <c r="AW126" s="562" t="str">
        <f>IF(AW125="","",VLOOKUP(AW125,シフト記号表!$C$6:$L$47,10,FALSE))</f>
        <v/>
      </c>
      <c r="AX126" s="563" t="str">
        <f>IF(AX125="","",VLOOKUP(AX125,シフト記号表!$C$6:$L$47,10,FALSE))</f>
        <v/>
      </c>
      <c r="AY126" s="561" t="str">
        <f>IF(AY125="","",VLOOKUP(AY125,シフト記号表!$C$6:$L$47,10,FALSE))</f>
        <v/>
      </c>
      <c r="AZ126" s="562" t="str">
        <f>IF(AZ125="","",VLOOKUP(AZ125,シフト記号表!$C$6:$L$47,10,FALSE))</f>
        <v/>
      </c>
      <c r="BA126" s="562" t="str">
        <f>IF(BA125="","",VLOOKUP(BA125,シフト記号表!$C$6:$L$47,10,FALSE))</f>
        <v/>
      </c>
      <c r="BB126" s="1116">
        <f>IF($BE$3="４週",SUM(W126:AX126),IF($BE$3="暦月",SUM(W126:BA126),""))</f>
        <v>0</v>
      </c>
      <c r="BC126" s="1117"/>
      <c r="BD126" s="1118">
        <f>IF($BE$3="４週",BB126/4,IF($BE$3="暦月",(BB126/($BE$8/7)),""))</f>
        <v>0</v>
      </c>
      <c r="BE126" s="1117"/>
      <c r="BF126" s="1113"/>
      <c r="BG126" s="1114"/>
      <c r="BH126" s="1114"/>
      <c r="BI126" s="1114"/>
      <c r="BJ126" s="1115"/>
    </row>
    <row r="127" spans="2:62" ht="20.25" customHeight="1">
      <c r="B127" s="1119">
        <f>B125+1</f>
        <v>56</v>
      </c>
      <c r="C127" s="1121"/>
      <c r="D127" s="1122"/>
      <c r="E127" s="556"/>
      <c r="F127" s="557"/>
      <c r="G127" s="556"/>
      <c r="H127" s="557"/>
      <c r="I127" s="1125"/>
      <c r="J127" s="1126"/>
      <c r="K127" s="1129"/>
      <c r="L127" s="1130"/>
      <c r="M127" s="1130"/>
      <c r="N127" s="1122"/>
      <c r="O127" s="1133"/>
      <c r="P127" s="1134"/>
      <c r="Q127" s="1134"/>
      <c r="R127" s="1134"/>
      <c r="S127" s="1135"/>
      <c r="T127" s="576" t="s">
        <v>964</v>
      </c>
      <c r="U127" s="577"/>
      <c r="V127" s="578"/>
      <c r="W127" s="569"/>
      <c r="X127" s="570"/>
      <c r="Y127" s="570"/>
      <c r="Z127" s="570"/>
      <c r="AA127" s="570"/>
      <c r="AB127" s="570"/>
      <c r="AC127" s="571"/>
      <c r="AD127" s="569"/>
      <c r="AE127" s="570"/>
      <c r="AF127" s="570"/>
      <c r="AG127" s="570"/>
      <c r="AH127" s="570"/>
      <c r="AI127" s="570"/>
      <c r="AJ127" s="571"/>
      <c r="AK127" s="569"/>
      <c r="AL127" s="570"/>
      <c r="AM127" s="570"/>
      <c r="AN127" s="570"/>
      <c r="AO127" s="570"/>
      <c r="AP127" s="570"/>
      <c r="AQ127" s="571"/>
      <c r="AR127" s="569"/>
      <c r="AS127" s="570"/>
      <c r="AT127" s="570"/>
      <c r="AU127" s="570"/>
      <c r="AV127" s="570"/>
      <c r="AW127" s="570"/>
      <c r="AX127" s="571"/>
      <c r="AY127" s="569"/>
      <c r="AZ127" s="570"/>
      <c r="BA127" s="572"/>
      <c r="BB127" s="1139"/>
      <c r="BC127" s="1140"/>
      <c r="BD127" s="1098"/>
      <c r="BE127" s="1099"/>
      <c r="BF127" s="1100"/>
      <c r="BG127" s="1101"/>
      <c r="BH127" s="1101"/>
      <c r="BI127" s="1101"/>
      <c r="BJ127" s="1102"/>
    </row>
    <row r="128" spans="2:62" ht="20.25" customHeight="1">
      <c r="B128" s="1142"/>
      <c r="C128" s="1143"/>
      <c r="D128" s="1144"/>
      <c r="E128" s="579"/>
      <c r="F128" s="580">
        <f>C127</f>
        <v>0</v>
      </c>
      <c r="G128" s="579"/>
      <c r="H128" s="580">
        <f>I127</f>
        <v>0</v>
      </c>
      <c r="I128" s="1145"/>
      <c r="J128" s="1146"/>
      <c r="K128" s="1147"/>
      <c r="L128" s="1148"/>
      <c r="M128" s="1148"/>
      <c r="N128" s="1144"/>
      <c r="O128" s="1133"/>
      <c r="P128" s="1134"/>
      <c r="Q128" s="1134"/>
      <c r="R128" s="1134"/>
      <c r="S128" s="1135"/>
      <c r="T128" s="573" t="s">
        <v>967</v>
      </c>
      <c r="U128" s="574"/>
      <c r="V128" s="575"/>
      <c r="W128" s="561" t="str">
        <f>IF(W127="","",VLOOKUP(W127,シフト記号表!$C$6:$L$47,10,FALSE))</f>
        <v/>
      </c>
      <c r="X128" s="562" t="str">
        <f>IF(X127="","",VLOOKUP(X127,シフト記号表!$C$6:$L$47,10,FALSE))</f>
        <v/>
      </c>
      <c r="Y128" s="562" t="str">
        <f>IF(Y127="","",VLOOKUP(Y127,シフト記号表!$C$6:$L$47,10,FALSE))</f>
        <v/>
      </c>
      <c r="Z128" s="562" t="str">
        <f>IF(Z127="","",VLOOKUP(Z127,シフト記号表!$C$6:$L$47,10,FALSE))</f>
        <v/>
      </c>
      <c r="AA128" s="562" t="str">
        <f>IF(AA127="","",VLOOKUP(AA127,シフト記号表!$C$6:$L$47,10,FALSE))</f>
        <v/>
      </c>
      <c r="AB128" s="562" t="str">
        <f>IF(AB127="","",VLOOKUP(AB127,シフト記号表!$C$6:$L$47,10,FALSE))</f>
        <v/>
      </c>
      <c r="AC128" s="563" t="str">
        <f>IF(AC127="","",VLOOKUP(AC127,シフト記号表!$C$6:$L$47,10,FALSE))</f>
        <v/>
      </c>
      <c r="AD128" s="561" t="str">
        <f>IF(AD127="","",VLOOKUP(AD127,シフト記号表!$C$6:$L$47,10,FALSE))</f>
        <v/>
      </c>
      <c r="AE128" s="562" t="str">
        <f>IF(AE127="","",VLOOKUP(AE127,シフト記号表!$C$6:$L$47,10,FALSE))</f>
        <v/>
      </c>
      <c r="AF128" s="562" t="str">
        <f>IF(AF127="","",VLOOKUP(AF127,シフト記号表!$C$6:$L$47,10,FALSE))</f>
        <v/>
      </c>
      <c r="AG128" s="562" t="str">
        <f>IF(AG127="","",VLOOKUP(AG127,シフト記号表!$C$6:$L$47,10,FALSE))</f>
        <v/>
      </c>
      <c r="AH128" s="562" t="str">
        <f>IF(AH127="","",VLOOKUP(AH127,シフト記号表!$C$6:$L$47,10,FALSE))</f>
        <v/>
      </c>
      <c r="AI128" s="562" t="str">
        <f>IF(AI127="","",VLOOKUP(AI127,シフト記号表!$C$6:$L$47,10,FALSE))</f>
        <v/>
      </c>
      <c r="AJ128" s="563" t="str">
        <f>IF(AJ127="","",VLOOKUP(AJ127,シフト記号表!$C$6:$L$47,10,FALSE))</f>
        <v/>
      </c>
      <c r="AK128" s="561" t="str">
        <f>IF(AK127="","",VLOOKUP(AK127,シフト記号表!$C$6:$L$47,10,FALSE))</f>
        <v/>
      </c>
      <c r="AL128" s="562" t="str">
        <f>IF(AL127="","",VLOOKUP(AL127,シフト記号表!$C$6:$L$47,10,FALSE))</f>
        <v/>
      </c>
      <c r="AM128" s="562" t="str">
        <f>IF(AM127="","",VLOOKUP(AM127,シフト記号表!$C$6:$L$47,10,FALSE))</f>
        <v/>
      </c>
      <c r="AN128" s="562" t="str">
        <f>IF(AN127="","",VLOOKUP(AN127,シフト記号表!$C$6:$L$47,10,FALSE))</f>
        <v/>
      </c>
      <c r="AO128" s="562" t="str">
        <f>IF(AO127="","",VLOOKUP(AO127,シフト記号表!$C$6:$L$47,10,FALSE))</f>
        <v/>
      </c>
      <c r="AP128" s="562" t="str">
        <f>IF(AP127="","",VLOOKUP(AP127,シフト記号表!$C$6:$L$47,10,FALSE))</f>
        <v/>
      </c>
      <c r="AQ128" s="563" t="str">
        <f>IF(AQ127="","",VLOOKUP(AQ127,シフト記号表!$C$6:$L$47,10,FALSE))</f>
        <v/>
      </c>
      <c r="AR128" s="561" t="str">
        <f>IF(AR127="","",VLOOKUP(AR127,シフト記号表!$C$6:$L$47,10,FALSE))</f>
        <v/>
      </c>
      <c r="AS128" s="562" t="str">
        <f>IF(AS127="","",VLOOKUP(AS127,シフト記号表!$C$6:$L$47,10,FALSE))</f>
        <v/>
      </c>
      <c r="AT128" s="562" t="str">
        <f>IF(AT127="","",VLOOKUP(AT127,シフト記号表!$C$6:$L$47,10,FALSE))</f>
        <v/>
      </c>
      <c r="AU128" s="562" t="str">
        <f>IF(AU127="","",VLOOKUP(AU127,シフト記号表!$C$6:$L$47,10,FALSE))</f>
        <v/>
      </c>
      <c r="AV128" s="562" t="str">
        <f>IF(AV127="","",VLOOKUP(AV127,シフト記号表!$C$6:$L$47,10,FALSE))</f>
        <v/>
      </c>
      <c r="AW128" s="562" t="str">
        <f>IF(AW127="","",VLOOKUP(AW127,シフト記号表!$C$6:$L$47,10,FALSE))</f>
        <v/>
      </c>
      <c r="AX128" s="563" t="str">
        <f>IF(AX127="","",VLOOKUP(AX127,シフト記号表!$C$6:$L$47,10,FALSE))</f>
        <v/>
      </c>
      <c r="AY128" s="561" t="str">
        <f>IF(AY127="","",VLOOKUP(AY127,シフト記号表!$C$6:$L$47,10,FALSE))</f>
        <v/>
      </c>
      <c r="AZ128" s="562" t="str">
        <f>IF(AZ127="","",VLOOKUP(AZ127,シフト記号表!$C$6:$L$47,10,FALSE))</f>
        <v/>
      </c>
      <c r="BA128" s="562" t="str">
        <f>IF(BA127="","",VLOOKUP(BA127,シフト記号表!$C$6:$L$47,10,FALSE))</f>
        <v/>
      </c>
      <c r="BB128" s="1116">
        <f>IF($BE$3="４週",SUM(W128:AX128),IF($BE$3="暦月",SUM(W128:BA128),""))</f>
        <v>0</v>
      </c>
      <c r="BC128" s="1117"/>
      <c r="BD128" s="1118">
        <f>IF($BE$3="４週",BB128/4,IF($BE$3="暦月",(BB128/($BE$8/7)),""))</f>
        <v>0</v>
      </c>
      <c r="BE128" s="1117"/>
      <c r="BF128" s="1113"/>
      <c r="BG128" s="1114"/>
      <c r="BH128" s="1114"/>
      <c r="BI128" s="1114"/>
      <c r="BJ128" s="1115"/>
    </row>
    <row r="129" spans="2:62" ht="20.25" customHeight="1">
      <c r="B129" s="1119">
        <f>B127+1</f>
        <v>57</v>
      </c>
      <c r="C129" s="1121"/>
      <c r="D129" s="1122"/>
      <c r="E129" s="556"/>
      <c r="F129" s="557"/>
      <c r="G129" s="556"/>
      <c r="H129" s="557"/>
      <c r="I129" s="1125"/>
      <c r="J129" s="1126"/>
      <c r="K129" s="1129"/>
      <c r="L129" s="1130"/>
      <c r="M129" s="1130"/>
      <c r="N129" s="1122"/>
      <c r="O129" s="1133"/>
      <c r="P129" s="1134"/>
      <c r="Q129" s="1134"/>
      <c r="R129" s="1134"/>
      <c r="S129" s="1135"/>
      <c r="T129" s="576" t="s">
        <v>964</v>
      </c>
      <c r="U129" s="577"/>
      <c r="V129" s="578"/>
      <c r="W129" s="569"/>
      <c r="X129" s="570"/>
      <c r="Y129" s="570"/>
      <c r="Z129" s="570"/>
      <c r="AA129" s="570"/>
      <c r="AB129" s="570"/>
      <c r="AC129" s="571"/>
      <c r="AD129" s="569"/>
      <c r="AE129" s="570"/>
      <c r="AF129" s="570"/>
      <c r="AG129" s="570"/>
      <c r="AH129" s="570"/>
      <c r="AI129" s="570"/>
      <c r="AJ129" s="571"/>
      <c r="AK129" s="569"/>
      <c r="AL129" s="570"/>
      <c r="AM129" s="570"/>
      <c r="AN129" s="570"/>
      <c r="AO129" s="570"/>
      <c r="AP129" s="570"/>
      <c r="AQ129" s="571"/>
      <c r="AR129" s="569"/>
      <c r="AS129" s="570"/>
      <c r="AT129" s="570"/>
      <c r="AU129" s="570"/>
      <c r="AV129" s="570"/>
      <c r="AW129" s="570"/>
      <c r="AX129" s="571"/>
      <c r="AY129" s="569"/>
      <c r="AZ129" s="570"/>
      <c r="BA129" s="572"/>
      <c r="BB129" s="1139"/>
      <c r="BC129" s="1140"/>
      <c r="BD129" s="1098"/>
      <c r="BE129" s="1099"/>
      <c r="BF129" s="1100"/>
      <c r="BG129" s="1101"/>
      <c r="BH129" s="1101"/>
      <c r="BI129" s="1101"/>
      <c r="BJ129" s="1102"/>
    </row>
    <row r="130" spans="2:62" ht="20.25" customHeight="1">
      <c r="B130" s="1142"/>
      <c r="C130" s="1143"/>
      <c r="D130" s="1144"/>
      <c r="E130" s="579"/>
      <c r="F130" s="580">
        <f>C129</f>
        <v>0</v>
      </c>
      <c r="G130" s="579"/>
      <c r="H130" s="580">
        <f>I129</f>
        <v>0</v>
      </c>
      <c r="I130" s="1145"/>
      <c r="J130" s="1146"/>
      <c r="K130" s="1147"/>
      <c r="L130" s="1148"/>
      <c r="M130" s="1148"/>
      <c r="N130" s="1144"/>
      <c r="O130" s="1133"/>
      <c r="P130" s="1134"/>
      <c r="Q130" s="1134"/>
      <c r="R130" s="1134"/>
      <c r="S130" s="1135"/>
      <c r="T130" s="573" t="s">
        <v>967</v>
      </c>
      <c r="U130" s="574"/>
      <c r="V130" s="575"/>
      <c r="W130" s="561" t="str">
        <f>IF(W129="","",VLOOKUP(W129,シフト記号表!$C$6:$L$47,10,FALSE))</f>
        <v/>
      </c>
      <c r="X130" s="562" t="str">
        <f>IF(X129="","",VLOOKUP(X129,シフト記号表!$C$6:$L$47,10,FALSE))</f>
        <v/>
      </c>
      <c r="Y130" s="562" t="str">
        <f>IF(Y129="","",VLOOKUP(Y129,シフト記号表!$C$6:$L$47,10,FALSE))</f>
        <v/>
      </c>
      <c r="Z130" s="562" t="str">
        <f>IF(Z129="","",VLOOKUP(Z129,シフト記号表!$C$6:$L$47,10,FALSE))</f>
        <v/>
      </c>
      <c r="AA130" s="562" t="str">
        <f>IF(AA129="","",VLOOKUP(AA129,シフト記号表!$C$6:$L$47,10,FALSE))</f>
        <v/>
      </c>
      <c r="AB130" s="562" t="str">
        <f>IF(AB129="","",VLOOKUP(AB129,シフト記号表!$C$6:$L$47,10,FALSE))</f>
        <v/>
      </c>
      <c r="AC130" s="563" t="str">
        <f>IF(AC129="","",VLOOKUP(AC129,シフト記号表!$C$6:$L$47,10,FALSE))</f>
        <v/>
      </c>
      <c r="AD130" s="561" t="str">
        <f>IF(AD129="","",VLOOKUP(AD129,シフト記号表!$C$6:$L$47,10,FALSE))</f>
        <v/>
      </c>
      <c r="AE130" s="562" t="str">
        <f>IF(AE129="","",VLOOKUP(AE129,シフト記号表!$C$6:$L$47,10,FALSE))</f>
        <v/>
      </c>
      <c r="AF130" s="562" t="str">
        <f>IF(AF129="","",VLOOKUP(AF129,シフト記号表!$C$6:$L$47,10,FALSE))</f>
        <v/>
      </c>
      <c r="AG130" s="562" t="str">
        <f>IF(AG129="","",VLOOKUP(AG129,シフト記号表!$C$6:$L$47,10,FALSE))</f>
        <v/>
      </c>
      <c r="AH130" s="562" t="str">
        <f>IF(AH129="","",VLOOKUP(AH129,シフト記号表!$C$6:$L$47,10,FALSE))</f>
        <v/>
      </c>
      <c r="AI130" s="562" t="str">
        <f>IF(AI129="","",VLOOKUP(AI129,シフト記号表!$C$6:$L$47,10,FALSE))</f>
        <v/>
      </c>
      <c r="AJ130" s="563" t="str">
        <f>IF(AJ129="","",VLOOKUP(AJ129,シフト記号表!$C$6:$L$47,10,FALSE))</f>
        <v/>
      </c>
      <c r="AK130" s="561" t="str">
        <f>IF(AK129="","",VLOOKUP(AK129,シフト記号表!$C$6:$L$47,10,FALSE))</f>
        <v/>
      </c>
      <c r="AL130" s="562" t="str">
        <f>IF(AL129="","",VLOOKUP(AL129,シフト記号表!$C$6:$L$47,10,FALSE))</f>
        <v/>
      </c>
      <c r="AM130" s="562" t="str">
        <f>IF(AM129="","",VLOOKUP(AM129,シフト記号表!$C$6:$L$47,10,FALSE))</f>
        <v/>
      </c>
      <c r="AN130" s="562" t="str">
        <f>IF(AN129="","",VLOOKUP(AN129,シフト記号表!$C$6:$L$47,10,FALSE))</f>
        <v/>
      </c>
      <c r="AO130" s="562" t="str">
        <f>IF(AO129="","",VLOOKUP(AO129,シフト記号表!$C$6:$L$47,10,FALSE))</f>
        <v/>
      </c>
      <c r="AP130" s="562" t="str">
        <f>IF(AP129="","",VLOOKUP(AP129,シフト記号表!$C$6:$L$47,10,FALSE))</f>
        <v/>
      </c>
      <c r="AQ130" s="563" t="str">
        <f>IF(AQ129="","",VLOOKUP(AQ129,シフト記号表!$C$6:$L$47,10,FALSE))</f>
        <v/>
      </c>
      <c r="AR130" s="561" t="str">
        <f>IF(AR129="","",VLOOKUP(AR129,シフト記号表!$C$6:$L$47,10,FALSE))</f>
        <v/>
      </c>
      <c r="AS130" s="562" t="str">
        <f>IF(AS129="","",VLOOKUP(AS129,シフト記号表!$C$6:$L$47,10,FALSE))</f>
        <v/>
      </c>
      <c r="AT130" s="562" t="str">
        <f>IF(AT129="","",VLOOKUP(AT129,シフト記号表!$C$6:$L$47,10,FALSE))</f>
        <v/>
      </c>
      <c r="AU130" s="562" t="str">
        <f>IF(AU129="","",VLOOKUP(AU129,シフト記号表!$C$6:$L$47,10,FALSE))</f>
        <v/>
      </c>
      <c r="AV130" s="562" t="str">
        <f>IF(AV129="","",VLOOKUP(AV129,シフト記号表!$C$6:$L$47,10,FALSE))</f>
        <v/>
      </c>
      <c r="AW130" s="562" t="str">
        <f>IF(AW129="","",VLOOKUP(AW129,シフト記号表!$C$6:$L$47,10,FALSE))</f>
        <v/>
      </c>
      <c r="AX130" s="563" t="str">
        <f>IF(AX129="","",VLOOKUP(AX129,シフト記号表!$C$6:$L$47,10,FALSE))</f>
        <v/>
      </c>
      <c r="AY130" s="561" t="str">
        <f>IF(AY129="","",VLOOKUP(AY129,シフト記号表!$C$6:$L$47,10,FALSE))</f>
        <v/>
      </c>
      <c r="AZ130" s="562" t="str">
        <f>IF(AZ129="","",VLOOKUP(AZ129,シフト記号表!$C$6:$L$47,10,FALSE))</f>
        <v/>
      </c>
      <c r="BA130" s="562" t="str">
        <f>IF(BA129="","",VLOOKUP(BA129,シフト記号表!$C$6:$L$47,10,FALSE))</f>
        <v/>
      </c>
      <c r="BB130" s="1116">
        <f>IF($BE$3="４週",SUM(W130:AX130),IF($BE$3="暦月",SUM(W130:BA130),""))</f>
        <v>0</v>
      </c>
      <c r="BC130" s="1117"/>
      <c r="BD130" s="1118">
        <f>IF($BE$3="４週",BB130/4,IF($BE$3="暦月",(BB130/($BE$8/7)),""))</f>
        <v>0</v>
      </c>
      <c r="BE130" s="1117"/>
      <c r="BF130" s="1113"/>
      <c r="BG130" s="1114"/>
      <c r="BH130" s="1114"/>
      <c r="BI130" s="1114"/>
      <c r="BJ130" s="1115"/>
    </row>
    <row r="131" spans="2:62" ht="20.25" customHeight="1">
      <c r="B131" s="1119">
        <f>B129+1</f>
        <v>58</v>
      </c>
      <c r="C131" s="1121"/>
      <c r="D131" s="1122"/>
      <c r="E131" s="556"/>
      <c r="F131" s="557"/>
      <c r="G131" s="556"/>
      <c r="H131" s="557"/>
      <c r="I131" s="1125"/>
      <c r="J131" s="1126"/>
      <c r="K131" s="1129"/>
      <c r="L131" s="1130"/>
      <c r="M131" s="1130"/>
      <c r="N131" s="1122"/>
      <c r="O131" s="1133"/>
      <c r="P131" s="1134"/>
      <c r="Q131" s="1134"/>
      <c r="R131" s="1134"/>
      <c r="S131" s="1135"/>
      <c r="T131" s="576" t="s">
        <v>964</v>
      </c>
      <c r="U131" s="577"/>
      <c r="V131" s="578"/>
      <c r="W131" s="569"/>
      <c r="X131" s="570"/>
      <c r="Y131" s="570"/>
      <c r="Z131" s="570"/>
      <c r="AA131" s="570"/>
      <c r="AB131" s="570"/>
      <c r="AC131" s="571"/>
      <c r="AD131" s="569"/>
      <c r="AE131" s="570"/>
      <c r="AF131" s="570"/>
      <c r="AG131" s="570"/>
      <c r="AH131" s="570"/>
      <c r="AI131" s="570"/>
      <c r="AJ131" s="571"/>
      <c r="AK131" s="569"/>
      <c r="AL131" s="570"/>
      <c r="AM131" s="570"/>
      <c r="AN131" s="570"/>
      <c r="AO131" s="570"/>
      <c r="AP131" s="570"/>
      <c r="AQ131" s="571"/>
      <c r="AR131" s="569"/>
      <c r="AS131" s="570"/>
      <c r="AT131" s="570"/>
      <c r="AU131" s="570"/>
      <c r="AV131" s="570"/>
      <c r="AW131" s="570"/>
      <c r="AX131" s="571"/>
      <c r="AY131" s="569"/>
      <c r="AZ131" s="570"/>
      <c r="BA131" s="572"/>
      <c r="BB131" s="1139"/>
      <c r="BC131" s="1140"/>
      <c r="BD131" s="1098"/>
      <c r="BE131" s="1099"/>
      <c r="BF131" s="1100"/>
      <c r="BG131" s="1101"/>
      <c r="BH131" s="1101"/>
      <c r="BI131" s="1101"/>
      <c r="BJ131" s="1102"/>
    </row>
    <row r="132" spans="2:62" ht="20.25" customHeight="1">
      <c r="B132" s="1142"/>
      <c r="C132" s="1143"/>
      <c r="D132" s="1144"/>
      <c r="E132" s="579"/>
      <c r="F132" s="580">
        <f>C131</f>
        <v>0</v>
      </c>
      <c r="G132" s="579"/>
      <c r="H132" s="580">
        <f>I131</f>
        <v>0</v>
      </c>
      <c r="I132" s="1145"/>
      <c r="J132" s="1146"/>
      <c r="K132" s="1147"/>
      <c r="L132" s="1148"/>
      <c r="M132" s="1148"/>
      <c r="N132" s="1144"/>
      <c r="O132" s="1133"/>
      <c r="P132" s="1134"/>
      <c r="Q132" s="1134"/>
      <c r="R132" s="1134"/>
      <c r="S132" s="1135"/>
      <c r="T132" s="573" t="s">
        <v>967</v>
      </c>
      <c r="U132" s="574"/>
      <c r="V132" s="575"/>
      <c r="W132" s="561" t="str">
        <f>IF(W131="","",VLOOKUP(W131,シフト記号表!$C$6:$L$47,10,FALSE))</f>
        <v/>
      </c>
      <c r="X132" s="562" t="str">
        <f>IF(X131="","",VLOOKUP(X131,シフト記号表!$C$6:$L$47,10,FALSE))</f>
        <v/>
      </c>
      <c r="Y132" s="562" t="str">
        <f>IF(Y131="","",VLOOKUP(Y131,シフト記号表!$C$6:$L$47,10,FALSE))</f>
        <v/>
      </c>
      <c r="Z132" s="562" t="str">
        <f>IF(Z131="","",VLOOKUP(Z131,シフト記号表!$C$6:$L$47,10,FALSE))</f>
        <v/>
      </c>
      <c r="AA132" s="562" t="str">
        <f>IF(AA131="","",VLOOKUP(AA131,シフト記号表!$C$6:$L$47,10,FALSE))</f>
        <v/>
      </c>
      <c r="AB132" s="562" t="str">
        <f>IF(AB131="","",VLOOKUP(AB131,シフト記号表!$C$6:$L$47,10,FALSE))</f>
        <v/>
      </c>
      <c r="AC132" s="563" t="str">
        <f>IF(AC131="","",VLOOKUP(AC131,シフト記号表!$C$6:$L$47,10,FALSE))</f>
        <v/>
      </c>
      <c r="AD132" s="561" t="str">
        <f>IF(AD131="","",VLOOKUP(AD131,シフト記号表!$C$6:$L$47,10,FALSE))</f>
        <v/>
      </c>
      <c r="AE132" s="562" t="str">
        <f>IF(AE131="","",VLOOKUP(AE131,シフト記号表!$C$6:$L$47,10,FALSE))</f>
        <v/>
      </c>
      <c r="AF132" s="562" t="str">
        <f>IF(AF131="","",VLOOKUP(AF131,シフト記号表!$C$6:$L$47,10,FALSE))</f>
        <v/>
      </c>
      <c r="AG132" s="562" t="str">
        <f>IF(AG131="","",VLOOKUP(AG131,シフト記号表!$C$6:$L$47,10,FALSE))</f>
        <v/>
      </c>
      <c r="AH132" s="562" t="str">
        <f>IF(AH131="","",VLOOKUP(AH131,シフト記号表!$C$6:$L$47,10,FALSE))</f>
        <v/>
      </c>
      <c r="AI132" s="562" t="str">
        <f>IF(AI131="","",VLOOKUP(AI131,シフト記号表!$C$6:$L$47,10,FALSE))</f>
        <v/>
      </c>
      <c r="AJ132" s="563" t="str">
        <f>IF(AJ131="","",VLOOKUP(AJ131,シフト記号表!$C$6:$L$47,10,FALSE))</f>
        <v/>
      </c>
      <c r="AK132" s="561" t="str">
        <f>IF(AK131="","",VLOOKUP(AK131,シフト記号表!$C$6:$L$47,10,FALSE))</f>
        <v/>
      </c>
      <c r="AL132" s="562" t="str">
        <f>IF(AL131="","",VLOOKUP(AL131,シフト記号表!$C$6:$L$47,10,FALSE))</f>
        <v/>
      </c>
      <c r="AM132" s="562" t="str">
        <f>IF(AM131="","",VLOOKUP(AM131,シフト記号表!$C$6:$L$47,10,FALSE))</f>
        <v/>
      </c>
      <c r="AN132" s="562" t="str">
        <f>IF(AN131="","",VLOOKUP(AN131,シフト記号表!$C$6:$L$47,10,FALSE))</f>
        <v/>
      </c>
      <c r="AO132" s="562" t="str">
        <f>IF(AO131="","",VLOOKUP(AO131,シフト記号表!$C$6:$L$47,10,FALSE))</f>
        <v/>
      </c>
      <c r="AP132" s="562" t="str">
        <f>IF(AP131="","",VLOOKUP(AP131,シフト記号表!$C$6:$L$47,10,FALSE))</f>
        <v/>
      </c>
      <c r="AQ132" s="563" t="str">
        <f>IF(AQ131="","",VLOOKUP(AQ131,シフト記号表!$C$6:$L$47,10,FALSE))</f>
        <v/>
      </c>
      <c r="AR132" s="561" t="str">
        <f>IF(AR131="","",VLOOKUP(AR131,シフト記号表!$C$6:$L$47,10,FALSE))</f>
        <v/>
      </c>
      <c r="AS132" s="562" t="str">
        <f>IF(AS131="","",VLOOKUP(AS131,シフト記号表!$C$6:$L$47,10,FALSE))</f>
        <v/>
      </c>
      <c r="AT132" s="562" t="str">
        <f>IF(AT131="","",VLOOKUP(AT131,シフト記号表!$C$6:$L$47,10,FALSE))</f>
        <v/>
      </c>
      <c r="AU132" s="562" t="str">
        <f>IF(AU131="","",VLOOKUP(AU131,シフト記号表!$C$6:$L$47,10,FALSE))</f>
        <v/>
      </c>
      <c r="AV132" s="562" t="str">
        <f>IF(AV131="","",VLOOKUP(AV131,シフト記号表!$C$6:$L$47,10,FALSE))</f>
        <v/>
      </c>
      <c r="AW132" s="562" t="str">
        <f>IF(AW131="","",VLOOKUP(AW131,シフト記号表!$C$6:$L$47,10,FALSE))</f>
        <v/>
      </c>
      <c r="AX132" s="563" t="str">
        <f>IF(AX131="","",VLOOKUP(AX131,シフト記号表!$C$6:$L$47,10,FALSE))</f>
        <v/>
      </c>
      <c r="AY132" s="561" t="str">
        <f>IF(AY131="","",VLOOKUP(AY131,シフト記号表!$C$6:$L$47,10,FALSE))</f>
        <v/>
      </c>
      <c r="AZ132" s="562" t="str">
        <f>IF(AZ131="","",VLOOKUP(AZ131,シフト記号表!$C$6:$L$47,10,FALSE))</f>
        <v/>
      </c>
      <c r="BA132" s="562" t="str">
        <f>IF(BA131="","",VLOOKUP(BA131,シフト記号表!$C$6:$L$47,10,FALSE))</f>
        <v/>
      </c>
      <c r="BB132" s="1116">
        <f>IF($BE$3="４週",SUM(W132:AX132),IF($BE$3="暦月",SUM(W132:BA132),""))</f>
        <v>0</v>
      </c>
      <c r="BC132" s="1117"/>
      <c r="BD132" s="1118">
        <f>IF($BE$3="４週",BB132/4,IF($BE$3="暦月",(BB132/($BE$8/7)),""))</f>
        <v>0</v>
      </c>
      <c r="BE132" s="1117"/>
      <c r="BF132" s="1113"/>
      <c r="BG132" s="1114"/>
      <c r="BH132" s="1114"/>
      <c r="BI132" s="1114"/>
      <c r="BJ132" s="1115"/>
    </row>
    <row r="133" spans="2:62" ht="20.25" customHeight="1">
      <c r="B133" s="1119">
        <f>B131+1</f>
        <v>59</v>
      </c>
      <c r="C133" s="1121"/>
      <c r="D133" s="1122"/>
      <c r="E133" s="556"/>
      <c r="F133" s="557"/>
      <c r="G133" s="556"/>
      <c r="H133" s="557"/>
      <c r="I133" s="1125"/>
      <c r="J133" s="1126"/>
      <c r="K133" s="1129"/>
      <c r="L133" s="1130"/>
      <c r="M133" s="1130"/>
      <c r="N133" s="1122"/>
      <c r="O133" s="1133"/>
      <c r="P133" s="1134"/>
      <c r="Q133" s="1134"/>
      <c r="R133" s="1134"/>
      <c r="S133" s="1135"/>
      <c r="T133" s="576" t="s">
        <v>964</v>
      </c>
      <c r="U133" s="577"/>
      <c r="V133" s="578"/>
      <c r="W133" s="569"/>
      <c r="X133" s="570"/>
      <c r="Y133" s="570"/>
      <c r="Z133" s="570"/>
      <c r="AA133" s="570"/>
      <c r="AB133" s="570"/>
      <c r="AC133" s="571"/>
      <c r="AD133" s="569"/>
      <c r="AE133" s="570"/>
      <c r="AF133" s="570"/>
      <c r="AG133" s="570"/>
      <c r="AH133" s="570"/>
      <c r="AI133" s="570"/>
      <c r="AJ133" s="571"/>
      <c r="AK133" s="569"/>
      <c r="AL133" s="570"/>
      <c r="AM133" s="570"/>
      <c r="AN133" s="570"/>
      <c r="AO133" s="570"/>
      <c r="AP133" s="570"/>
      <c r="AQ133" s="571"/>
      <c r="AR133" s="569"/>
      <c r="AS133" s="570"/>
      <c r="AT133" s="570"/>
      <c r="AU133" s="570"/>
      <c r="AV133" s="570"/>
      <c r="AW133" s="570"/>
      <c r="AX133" s="571"/>
      <c r="AY133" s="569"/>
      <c r="AZ133" s="570"/>
      <c r="BA133" s="572"/>
      <c r="BB133" s="1139"/>
      <c r="BC133" s="1140"/>
      <c r="BD133" s="1098"/>
      <c r="BE133" s="1099"/>
      <c r="BF133" s="1100"/>
      <c r="BG133" s="1101"/>
      <c r="BH133" s="1101"/>
      <c r="BI133" s="1101"/>
      <c r="BJ133" s="1102"/>
    </row>
    <row r="134" spans="2:62" ht="20.25" customHeight="1">
      <c r="B134" s="1142"/>
      <c r="C134" s="1143"/>
      <c r="D134" s="1144"/>
      <c r="E134" s="579"/>
      <c r="F134" s="580">
        <f>C133</f>
        <v>0</v>
      </c>
      <c r="G134" s="579"/>
      <c r="H134" s="580">
        <f>I133</f>
        <v>0</v>
      </c>
      <c r="I134" s="1145"/>
      <c r="J134" s="1146"/>
      <c r="K134" s="1147"/>
      <c r="L134" s="1148"/>
      <c r="M134" s="1148"/>
      <c r="N134" s="1144"/>
      <c r="O134" s="1133"/>
      <c r="P134" s="1134"/>
      <c r="Q134" s="1134"/>
      <c r="R134" s="1134"/>
      <c r="S134" s="1135"/>
      <c r="T134" s="573" t="s">
        <v>967</v>
      </c>
      <c r="U134" s="574"/>
      <c r="V134" s="575"/>
      <c r="W134" s="561" t="str">
        <f>IF(W133="","",VLOOKUP(W133,シフト記号表!$C$6:$L$47,10,FALSE))</f>
        <v/>
      </c>
      <c r="X134" s="562" t="str">
        <f>IF(X133="","",VLOOKUP(X133,シフト記号表!$C$6:$L$47,10,FALSE))</f>
        <v/>
      </c>
      <c r="Y134" s="562" t="str">
        <f>IF(Y133="","",VLOOKUP(Y133,シフト記号表!$C$6:$L$47,10,FALSE))</f>
        <v/>
      </c>
      <c r="Z134" s="562" t="str">
        <f>IF(Z133="","",VLOOKUP(Z133,シフト記号表!$C$6:$L$47,10,FALSE))</f>
        <v/>
      </c>
      <c r="AA134" s="562" t="str">
        <f>IF(AA133="","",VLOOKUP(AA133,シフト記号表!$C$6:$L$47,10,FALSE))</f>
        <v/>
      </c>
      <c r="AB134" s="562" t="str">
        <f>IF(AB133="","",VLOOKUP(AB133,シフト記号表!$C$6:$L$47,10,FALSE))</f>
        <v/>
      </c>
      <c r="AC134" s="563" t="str">
        <f>IF(AC133="","",VLOOKUP(AC133,シフト記号表!$C$6:$L$47,10,FALSE))</f>
        <v/>
      </c>
      <c r="AD134" s="561" t="str">
        <f>IF(AD133="","",VLOOKUP(AD133,シフト記号表!$C$6:$L$47,10,FALSE))</f>
        <v/>
      </c>
      <c r="AE134" s="562" t="str">
        <f>IF(AE133="","",VLOOKUP(AE133,シフト記号表!$C$6:$L$47,10,FALSE))</f>
        <v/>
      </c>
      <c r="AF134" s="562" t="str">
        <f>IF(AF133="","",VLOOKUP(AF133,シフト記号表!$C$6:$L$47,10,FALSE))</f>
        <v/>
      </c>
      <c r="AG134" s="562" t="str">
        <f>IF(AG133="","",VLOOKUP(AG133,シフト記号表!$C$6:$L$47,10,FALSE))</f>
        <v/>
      </c>
      <c r="AH134" s="562" t="str">
        <f>IF(AH133="","",VLOOKUP(AH133,シフト記号表!$C$6:$L$47,10,FALSE))</f>
        <v/>
      </c>
      <c r="AI134" s="562" t="str">
        <f>IF(AI133="","",VLOOKUP(AI133,シフト記号表!$C$6:$L$47,10,FALSE))</f>
        <v/>
      </c>
      <c r="AJ134" s="563" t="str">
        <f>IF(AJ133="","",VLOOKUP(AJ133,シフト記号表!$C$6:$L$47,10,FALSE))</f>
        <v/>
      </c>
      <c r="AK134" s="561" t="str">
        <f>IF(AK133="","",VLOOKUP(AK133,シフト記号表!$C$6:$L$47,10,FALSE))</f>
        <v/>
      </c>
      <c r="AL134" s="562" t="str">
        <f>IF(AL133="","",VLOOKUP(AL133,シフト記号表!$C$6:$L$47,10,FALSE))</f>
        <v/>
      </c>
      <c r="AM134" s="562" t="str">
        <f>IF(AM133="","",VLOOKUP(AM133,シフト記号表!$C$6:$L$47,10,FALSE))</f>
        <v/>
      </c>
      <c r="AN134" s="562" t="str">
        <f>IF(AN133="","",VLOOKUP(AN133,シフト記号表!$C$6:$L$47,10,FALSE))</f>
        <v/>
      </c>
      <c r="AO134" s="562" t="str">
        <f>IF(AO133="","",VLOOKUP(AO133,シフト記号表!$C$6:$L$47,10,FALSE))</f>
        <v/>
      </c>
      <c r="AP134" s="562" t="str">
        <f>IF(AP133="","",VLOOKUP(AP133,シフト記号表!$C$6:$L$47,10,FALSE))</f>
        <v/>
      </c>
      <c r="AQ134" s="563" t="str">
        <f>IF(AQ133="","",VLOOKUP(AQ133,シフト記号表!$C$6:$L$47,10,FALSE))</f>
        <v/>
      </c>
      <c r="AR134" s="561" t="str">
        <f>IF(AR133="","",VLOOKUP(AR133,シフト記号表!$C$6:$L$47,10,FALSE))</f>
        <v/>
      </c>
      <c r="AS134" s="562" t="str">
        <f>IF(AS133="","",VLOOKUP(AS133,シフト記号表!$C$6:$L$47,10,FALSE))</f>
        <v/>
      </c>
      <c r="AT134" s="562" t="str">
        <f>IF(AT133="","",VLOOKUP(AT133,シフト記号表!$C$6:$L$47,10,FALSE))</f>
        <v/>
      </c>
      <c r="AU134" s="562" t="str">
        <f>IF(AU133="","",VLOOKUP(AU133,シフト記号表!$C$6:$L$47,10,FALSE))</f>
        <v/>
      </c>
      <c r="AV134" s="562" t="str">
        <f>IF(AV133="","",VLOOKUP(AV133,シフト記号表!$C$6:$L$47,10,FALSE))</f>
        <v/>
      </c>
      <c r="AW134" s="562" t="str">
        <f>IF(AW133="","",VLOOKUP(AW133,シフト記号表!$C$6:$L$47,10,FALSE))</f>
        <v/>
      </c>
      <c r="AX134" s="563" t="str">
        <f>IF(AX133="","",VLOOKUP(AX133,シフト記号表!$C$6:$L$47,10,FALSE))</f>
        <v/>
      </c>
      <c r="AY134" s="561" t="str">
        <f>IF(AY133="","",VLOOKUP(AY133,シフト記号表!$C$6:$L$47,10,FALSE))</f>
        <v/>
      </c>
      <c r="AZ134" s="562" t="str">
        <f>IF(AZ133="","",VLOOKUP(AZ133,シフト記号表!$C$6:$L$47,10,FALSE))</f>
        <v/>
      </c>
      <c r="BA134" s="562" t="str">
        <f>IF(BA133="","",VLOOKUP(BA133,シフト記号表!$C$6:$L$47,10,FALSE))</f>
        <v/>
      </c>
      <c r="BB134" s="1116">
        <f>IF($BE$3="４週",SUM(W134:AX134),IF($BE$3="暦月",SUM(W134:BA134),""))</f>
        <v>0</v>
      </c>
      <c r="BC134" s="1117"/>
      <c r="BD134" s="1118">
        <f>IF($BE$3="４週",BB134/4,IF($BE$3="暦月",(BB134/($BE$8/7)),""))</f>
        <v>0</v>
      </c>
      <c r="BE134" s="1117"/>
      <c r="BF134" s="1113"/>
      <c r="BG134" s="1114"/>
      <c r="BH134" s="1114"/>
      <c r="BI134" s="1114"/>
      <c r="BJ134" s="1115"/>
    </row>
    <row r="135" spans="2:62" ht="20.25" customHeight="1">
      <c r="B135" s="1119">
        <f>B133+1</f>
        <v>60</v>
      </c>
      <c r="C135" s="1121"/>
      <c r="D135" s="1122"/>
      <c r="E135" s="556"/>
      <c r="F135" s="557"/>
      <c r="G135" s="556"/>
      <c r="H135" s="557"/>
      <c r="I135" s="1125"/>
      <c r="J135" s="1126"/>
      <c r="K135" s="1129"/>
      <c r="L135" s="1130"/>
      <c r="M135" s="1130"/>
      <c r="N135" s="1122"/>
      <c r="O135" s="1133"/>
      <c r="P135" s="1134"/>
      <c r="Q135" s="1134"/>
      <c r="R135" s="1134"/>
      <c r="S135" s="1135"/>
      <c r="T135" s="576" t="s">
        <v>964</v>
      </c>
      <c r="U135" s="577"/>
      <c r="V135" s="578"/>
      <c r="W135" s="569"/>
      <c r="X135" s="570"/>
      <c r="Y135" s="570"/>
      <c r="Z135" s="570"/>
      <c r="AA135" s="570"/>
      <c r="AB135" s="570"/>
      <c r="AC135" s="571"/>
      <c r="AD135" s="569"/>
      <c r="AE135" s="570"/>
      <c r="AF135" s="570"/>
      <c r="AG135" s="570"/>
      <c r="AH135" s="570"/>
      <c r="AI135" s="570"/>
      <c r="AJ135" s="571"/>
      <c r="AK135" s="569"/>
      <c r="AL135" s="570"/>
      <c r="AM135" s="570"/>
      <c r="AN135" s="570"/>
      <c r="AO135" s="570"/>
      <c r="AP135" s="570"/>
      <c r="AQ135" s="571"/>
      <c r="AR135" s="569"/>
      <c r="AS135" s="570"/>
      <c r="AT135" s="570"/>
      <c r="AU135" s="570"/>
      <c r="AV135" s="570"/>
      <c r="AW135" s="570"/>
      <c r="AX135" s="571"/>
      <c r="AY135" s="569"/>
      <c r="AZ135" s="570"/>
      <c r="BA135" s="572"/>
      <c r="BB135" s="1139"/>
      <c r="BC135" s="1140"/>
      <c r="BD135" s="1098"/>
      <c r="BE135" s="1099"/>
      <c r="BF135" s="1100"/>
      <c r="BG135" s="1101"/>
      <c r="BH135" s="1101"/>
      <c r="BI135" s="1101"/>
      <c r="BJ135" s="1102"/>
    </row>
    <row r="136" spans="2:62" ht="20.25" customHeight="1">
      <c r="B136" s="1142"/>
      <c r="C136" s="1143"/>
      <c r="D136" s="1144"/>
      <c r="E136" s="579"/>
      <c r="F136" s="580">
        <f>C135</f>
        <v>0</v>
      </c>
      <c r="G136" s="579"/>
      <c r="H136" s="580">
        <f>I135</f>
        <v>0</v>
      </c>
      <c r="I136" s="1145"/>
      <c r="J136" s="1146"/>
      <c r="K136" s="1147"/>
      <c r="L136" s="1148"/>
      <c r="M136" s="1148"/>
      <c r="N136" s="1144"/>
      <c r="O136" s="1133"/>
      <c r="P136" s="1134"/>
      <c r="Q136" s="1134"/>
      <c r="R136" s="1134"/>
      <c r="S136" s="1135"/>
      <c r="T136" s="573" t="s">
        <v>967</v>
      </c>
      <c r="U136" s="574"/>
      <c r="V136" s="575"/>
      <c r="W136" s="561" t="str">
        <f>IF(W135="","",VLOOKUP(W135,シフト記号表!$C$6:$L$47,10,FALSE))</f>
        <v/>
      </c>
      <c r="X136" s="562" t="str">
        <f>IF(X135="","",VLOOKUP(X135,シフト記号表!$C$6:$L$47,10,FALSE))</f>
        <v/>
      </c>
      <c r="Y136" s="562" t="str">
        <f>IF(Y135="","",VLOOKUP(Y135,シフト記号表!$C$6:$L$47,10,FALSE))</f>
        <v/>
      </c>
      <c r="Z136" s="562" t="str">
        <f>IF(Z135="","",VLOOKUP(Z135,シフト記号表!$C$6:$L$47,10,FALSE))</f>
        <v/>
      </c>
      <c r="AA136" s="562" t="str">
        <f>IF(AA135="","",VLOOKUP(AA135,シフト記号表!$C$6:$L$47,10,FALSE))</f>
        <v/>
      </c>
      <c r="AB136" s="562" t="str">
        <f>IF(AB135="","",VLOOKUP(AB135,シフト記号表!$C$6:$L$47,10,FALSE))</f>
        <v/>
      </c>
      <c r="AC136" s="563" t="str">
        <f>IF(AC135="","",VLOOKUP(AC135,シフト記号表!$C$6:$L$47,10,FALSE))</f>
        <v/>
      </c>
      <c r="AD136" s="561" t="str">
        <f>IF(AD135="","",VLOOKUP(AD135,シフト記号表!$C$6:$L$47,10,FALSE))</f>
        <v/>
      </c>
      <c r="AE136" s="562" t="str">
        <f>IF(AE135="","",VLOOKUP(AE135,シフト記号表!$C$6:$L$47,10,FALSE))</f>
        <v/>
      </c>
      <c r="AF136" s="562" t="str">
        <f>IF(AF135="","",VLOOKUP(AF135,シフト記号表!$C$6:$L$47,10,FALSE))</f>
        <v/>
      </c>
      <c r="AG136" s="562" t="str">
        <f>IF(AG135="","",VLOOKUP(AG135,シフト記号表!$C$6:$L$47,10,FALSE))</f>
        <v/>
      </c>
      <c r="AH136" s="562" t="str">
        <f>IF(AH135="","",VLOOKUP(AH135,シフト記号表!$C$6:$L$47,10,FALSE))</f>
        <v/>
      </c>
      <c r="AI136" s="562" t="str">
        <f>IF(AI135="","",VLOOKUP(AI135,シフト記号表!$C$6:$L$47,10,FALSE))</f>
        <v/>
      </c>
      <c r="AJ136" s="563" t="str">
        <f>IF(AJ135="","",VLOOKUP(AJ135,シフト記号表!$C$6:$L$47,10,FALSE))</f>
        <v/>
      </c>
      <c r="AK136" s="561" t="str">
        <f>IF(AK135="","",VLOOKUP(AK135,シフト記号表!$C$6:$L$47,10,FALSE))</f>
        <v/>
      </c>
      <c r="AL136" s="562" t="str">
        <f>IF(AL135="","",VLOOKUP(AL135,シフト記号表!$C$6:$L$47,10,FALSE))</f>
        <v/>
      </c>
      <c r="AM136" s="562" t="str">
        <f>IF(AM135="","",VLOOKUP(AM135,シフト記号表!$C$6:$L$47,10,FALSE))</f>
        <v/>
      </c>
      <c r="AN136" s="562" t="str">
        <f>IF(AN135="","",VLOOKUP(AN135,シフト記号表!$C$6:$L$47,10,FALSE))</f>
        <v/>
      </c>
      <c r="AO136" s="562" t="str">
        <f>IF(AO135="","",VLOOKUP(AO135,シフト記号表!$C$6:$L$47,10,FALSE))</f>
        <v/>
      </c>
      <c r="AP136" s="562" t="str">
        <f>IF(AP135="","",VLOOKUP(AP135,シフト記号表!$C$6:$L$47,10,FALSE))</f>
        <v/>
      </c>
      <c r="AQ136" s="563" t="str">
        <f>IF(AQ135="","",VLOOKUP(AQ135,シフト記号表!$C$6:$L$47,10,FALSE))</f>
        <v/>
      </c>
      <c r="AR136" s="561" t="str">
        <f>IF(AR135="","",VLOOKUP(AR135,シフト記号表!$C$6:$L$47,10,FALSE))</f>
        <v/>
      </c>
      <c r="AS136" s="562" t="str">
        <f>IF(AS135="","",VLOOKUP(AS135,シフト記号表!$C$6:$L$47,10,FALSE))</f>
        <v/>
      </c>
      <c r="AT136" s="562" t="str">
        <f>IF(AT135="","",VLOOKUP(AT135,シフト記号表!$C$6:$L$47,10,FALSE))</f>
        <v/>
      </c>
      <c r="AU136" s="562" t="str">
        <f>IF(AU135="","",VLOOKUP(AU135,シフト記号表!$C$6:$L$47,10,FALSE))</f>
        <v/>
      </c>
      <c r="AV136" s="562" t="str">
        <f>IF(AV135="","",VLOOKUP(AV135,シフト記号表!$C$6:$L$47,10,FALSE))</f>
        <v/>
      </c>
      <c r="AW136" s="562" t="str">
        <f>IF(AW135="","",VLOOKUP(AW135,シフト記号表!$C$6:$L$47,10,FALSE))</f>
        <v/>
      </c>
      <c r="AX136" s="563" t="str">
        <f>IF(AX135="","",VLOOKUP(AX135,シフト記号表!$C$6:$L$47,10,FALSE))</f>
        <v/>
      </c>
      <c r="AY136" s="561" t="str">
        <f>IF(AY135="","",VLOOKUP(AY135,シフト記号表!$C$6:$L$47,10,FALSE))</f>
        <v/>
      </c>
      <c r="AZ136" s="562" t="str">
        <f>IF(AZ135="","",VLOOKUP(AZ135,シフト記号表!$C$6:$L$47,10,FALSE))</f>
        <v/>
      </c>
      <c r="BA136" s="562" t="str">
        <f>IF(BA135="","",VLOOKUP(BA135,シフト記号表!$C$6:$L$47,10,FALSE))</f>
        <v/>
      </c>
      <c r="BB136" s="1116">
        <f>IF($BE$3="４週",SUM(W136:AX136),IF($BE$3="暦月",SUM(W136:BA136),""))</f>
        <v>0</v>
      </c>
      <c r="BC136" s="1117"/>
      <c r="BD136" s="1118">
        <f>IF($BE$3="４週",BB136/4,IF($BE$3="暦月",(BB136/($BE$8/7)),""))</f>
        <v>0</v>
      </c>
      <c r="BE136" s="1117"/>
      <c r="BF136" s="1113"/>
      <c r="BG136" s="1114"/>
      <c r="BH136" s="1114"/>
      <c r="BI136" s="1114"/>
      <c r="BJ136" s="1115"/>
    </row>
    <row r="137" spans="2:62" ht="20.25" customHeight="1">
      <c r="B137" s="1119">
        <f>B135+1</f>
        <v>61</v>
      </c>
      <c r="C137" s="1121"/>
      <c r="D137" s="1122"/>
      <c r="E137" s="556"/>
      <c r="F137" s="557"/>
      <c r="G137" s="556"/>
      <c r="H137" s="557"/>
      <c r="I137" s="1125"/>
      <c r="J137" s="1126"/>
      <c r="K137" s="1129"/>
      <c r="L137" s="1130"/>
      <c r="M137" s="1130"/>
      <c r="N137" s="1122"/>
      <c r="O137" s="1133"/>
      <c r="P137" s="1134"/>
      <c r="Q137" s="1134"/>
      <c r="R137" s="1134"/>
      <c r="S137" s="1135"/>
      <c r="T137" s="576" t="s">
        <v>964</v>
      </c>
      <c r="U137" s="577"/>
      <c r="V137" s="578"/>
      <c r="W137" s="569"/>
      <c r="X137" s="570"/>
      <c r="Y137" s="570"/>
      <c r="Z137" s="570"/>
      <c r="AA137" s="570"/>
      <c r="AB137" s="570"/>
      <c r="AC137" s="571"/>
      <c r="AD137" s="569"/>
      <c r="AE137" s="570"/>
      <c r="AF137" s="570"/>
      <c r="AG137" s="570"/>
      <c r="AH137" s="570"/>
      <c r="AI137" s="570"/>
      <c r="AJ137" s="571"/>
      <c r="AK137" s="569"/>
      <c r="AL137" s="570"/>
      <c r="AM137" s="570"/>
      <c r="AN137" s="570"/>
      <c r="AO137" s="570"/>
      <c r="AP137" s="570"/>
      <c r="AQ137" s="571"/>
      <c r="AR137" s="569"/>
      <c r="AS137" s="570"/>
      <c r="AT137" s="570"/>
      <c r="AU137" s="570"/>
      <c r="AV137" s="570"/>
      <c r="AW137" s="570"/>
      <c r="AX137" s="571"/>
      <c r="AY137" s="569"/>
      <c r="AZ137" s="570"/>
      <c r="BA137" s="572"/>
      <c r="BB137" s="1139"/>
      <c r="BC137" s="1140"/>
      <c r="BD137" s="1098"/>
      <c r="BE137" s="1099"/>
      <c r="BF137" s="1100"/>
      <c r="BG137" s="1101"/>
      <c r="BH137" s="1101"/>
      <c r="BI137" s="1101"/>
      <c r="BJ137" s="1102"/>
    </row>
    <row r="138" spans="2:62" ht="20.25" customHeight="1">
      <c r="B138" s="1142"/>
      <c r="C138" s="1143"/>
      <c r="D138" s="1144"/>
      <c r="E138" s="579"/>
      <c r="F138" s="580">
        <f>C137</f>
        <v>0</v>
      </c>
      <c r="G138" s="579"/>
      <c r="H138" s="580">
        <f>I137</f>
        <v>0</v>
      </c>
      <c r="I138" s="1145"/>
      <c r="J138" s="1146"/>
      <c r="K138" s="1147"/>
      <c r="L138" s="1148"/>
      <c r="M138" s="1148"/>
      <c r="N138" s="1144"/>
      <c r="O138" s="1133"/>
      <c r="P138" s="1134"/>
      <c r="Q138" s="1134"/>
      <c r="R138" s="1134"/>
      <c r="S138" s="1135"/>
      <c r="T138" s="573" t="s">
        <v>967</v>
      </c>
      <c r="U138" s="574"/>
      <c r="V138" s="575"/>
      <c r="W138" s="561" t="str">
        <f>IF(W137="","",VLOOKUP(W137,シフト記号表!$C$6:$L$47,10,FALSE))</f>
        <v/>
      </c>
      <c r="X138" s="562" t="str">
        <f>IF(X137="","",VLOOKUP(X137,シフト記号表!$C$6:$L$47,10,FALSE))</f>
        <v/>
      </c>
      <c r="Y138" s="562" t="str">
        <f>IF(Y137="","",VLOOKUP(Y137,シフト記号表!$C$6:$L$47,10,FALSE))</f>
        <v/>
      </c>
      <c r="Z138" s="562" t="str">
        <f>IF(Z137="","",VLOOKUP(Z137,シフト記号表!$C$6:$L$47,10,FALSE))</f>
        <v/>
      </c>
      <c r="AA138" s="562" t="str">
        <f>IF(AA137="","",VLOOKUP(AA137,シフト記号表!$C$6:$L$47,10,FALSE))</f>
        <v/>
      </c>
      <c r="AB138" s="562" t="str">
        <f>IF(AB137="","",VLOOKUP(AB137,シフト記号表!$C$6:$L$47,10,FALSE))</f>
        <v/>
      </c>
      <c r="AC138" s="563" t="str">
        <f>IF(AC137="","",VLOOKUP(AC137,シフト記号表!$C$6:$L$47,10,FALSE))</f>
        <v/>
      </c>
      <c r="AD138" s="561" t="str">
        <f>IF(AD137="","",VLOOKUP(AD137,シフト記号表!$C$6:$L$47,10,FALSE))</f>
        <v/>
      </c>
      <c r="AE138" s="562" t="str">
        <f>IF(AE137="","",VLOOKUP(AE137,シフト記号表!$C$6:$L$47,10,FALSE))</f>
        <v/>
      </c>
      <c r="AF138" s="562" t="str">
        <f>IF(AF137="","",VLOOKUP(AF137,シフト記号表!$C$6:$L$47,10,FALSE))</f>
        <v/>
      </c>
      <c r="AG138" s="562" t="str">
        <f>IF(AG137="","",VLOOKUP(AG137,シフト記号表!$C$6:$L$47,10,FALSE))</f>
        <v/>
      </c>
      <c r="AH138" s="562" t="str">
        <f>IF(AH137="","",VLOOKUP(AH137,シフト記号表!$C$6:$L$47,10,FALSE))</f>
        <v/>
      </c>
      <c r="AI138" s="562" t="str">
        <f>IF(AI137="","",VLOOKUP(AI137,シフト記号表!$C$6:$L$47,10,FALSE))</f>
        <v/>
      </c>
      <c r="AJ138" s="563" t="str">
        <f>IF(AJ137="","",VLOOKUP(AJ137,シフト記号表!$C$6:$L$47,10,FALSE))</f>
        <v/>
      </c>
      <c r="AK138" s="561" t="str">
        <f>IF(AK137="","",VLOOKUP(AK137,シフト記号表!$C$6:$L$47,10,FALSE))</f>
        <v/>
      </c>
      <c r="AL138" s="562" t="str">
        <f>IF(AL137="","",VLOOKUP(AL137,シフト記号表!$C$6:$L$47,10,FALSE))</f>
        <v/>
      </c>
      <c r="AM138" s="562" t="str">
        <f>IF(AM137="","",VLOOKUP(AM137,シフト記号表!$C$6:$L$47,10,FALSE))</f>
        <v/>
      </c>
      <c r="AN138" s="562" t="str">
        <f>IF(AN137="","",VLOOKUP(AN137,シフト記号表!$C$6:$L$47,10,FALSE))</f>
        <v/>
      </c>
      <c r="AO138" s="562" t="str">
        <f>IF(AO137="","",VLOOKUP(AO137,シフト記号表!$C$6:$L$47,10,FALSE))</f>
        <v/>
      </c>
      <c r="AP138" s="562" t="str">
        <f>IF(AP137="","",VLOOKUP(AP137,シフト記号表!$C$6:$L$47,10,FALSE))</f>
        <v/>
      </c>
      <c r="AQ138" s="563" t="str">
        <f>IF(AQ137="","",VLOOKUP(AQ137,シフト記号表!$C$6:$L$47,10,FALSE))</f>
        <v/>
      </c>
      <c r="AR138" s="561" t="str">
        <f>IF(AR137="","",VLOOKUP(AR137,シフト記号表!$C$6:$L$47,10,FALSE))</f>
        <v/>
      </c>
      <c r="AS138" s="562" t="str">
        <f>IF(AS137="","",VLOOKUP(AS137,シフト記号表!$C$6:$L$47,10,FALSE))</f>
        <v/>
      </c>
      <c r="AT138" s="562" t="str">
        <f>IF(AT137="","",VLOOKUP(AT137,シフト記号表!$C$6:$L$47,10,FALSE))</f>
        <v/>
      </c>
      <c r="AU138" s="562" t="str">
        <f>IF(AU137="","",VLOOKUP(AU137,シフト記号表!$C$6:$L$47,10,FALSE))</f>
        <v/>
      </c>
      <c r="AV138" s="562" t="str">
        <f>IF(AV137="","",VLOOKUP(AV137,シフト記号表!$C$6:$L$47,10,FALSE))</f>
        <v/>
      </c>
      <c r="AW138" s="562" t="str">
        <f>IF(AW137="","",VLOOKUP(AW137,シフト記号表!$C$6:$L$47,10,FALSE))</f>
        <v/>
      </c>
      <c r="AX138" s="563" t="str">
        <f>IF(AX137="","",VLOOKUP(AX137,シフト記号表!$C$6:$L$47,10,FALSE))</f>
        <v/>
      </c>
      <c r="AY138" s="561" t="str">
        <f>IF(AY137="","",VLOOKUP(AY137,シフト記号表!$C$6:$L$47,10,FALSE))</f>
        <v/>
      </c>
      <c r="AZ138" s="562" t="str">
        <f>IF(AZ137="","",VLOOKUP(AZ137,シフト記号表!$C$6:$L$47,10,FALSE))</f>
        <v/>
      </c>
      <c r="BA138" s="562" t="str">
        <f>IF(BA137="","",VLOOKUP(BA137,シフト記号表!$C$6:$L$47,10,FALSE))</f>
        <v/>
      </c>
      <c r="BB138" s="1116">
        <f>IF($BE$3="４週",SUM(W138:AX138),IF($BE$3="暦月",SUM(W138:BA138),""))</f>
        <v>0</v>
      </c>
      <c r="BC138" s="1117"/>
      <c r="BD138" s="1118">
        <f>IF($BE$3="４週",BB138/4,IF($BE$3="暦月",(BB138/($BE$8/7)),""))</f>
        <v>0</v>
      </c>
      <c r="BE138" s="1117"/>
      <c r="BF138" s="1113"/>
      <c r="BG138" s="1114"/>
      <c r="BH138" s="1114"/>
      <c r="BI138" s="1114"/>
      <c r="BJ138" s="1115"/>
    </row>
    <row r="139" spans="2:62" ht="20.25" customHeight="1">
      <c r="B139" s="1119">
        <f>B137+1</f>
        <v>62</v>
      </c>
      <c r="C139" s="1121"/>
      <c r="D139" s="1122"/>
      <c r="E139" s="556"/>
      <c r="F139" s="557"/>
      <c r="G139" s="556"/>
      <c r="H139" s="557"/>
      <c r="I139" s="1125"/>
      <c r="J139" s="1126"/>
      <c r="K139" s="1129"/>
      <c r="L139" s="1130"/>
      <c r="M139" s="1130"/>
      <c r="N139" s="1122"/>
      <c r="O139" s="1133"/>
      <c r="P139" s="1134"/>
      <c r="Q139" s="1134"/>
      <c r="R139" s="1134"/>
      <c r="S139" s="1135"/>
      <c r="T139" s="576" t="s">
        <v>964</v>
      </c>
      <c r="U139" s="577"/>
      <c r="V139" s="578"/>
      <c r="W139" s="569"/>
      <c r="X139" s="570"/>
      <c r="Y139" s="570"/>
      <c r="Z139" s="570"/>
      <c r="AA139" s="570"/>
      <c r="AB139" s="570"/>
      <c r="AC139" s="571"/>
      <c r="AD139" s="569"/>
      <c r="AE139" s="570"/>
      <c r="AF139" s="570"/>
      <c r="AG139" s="570"/>
      <c r="AH139" s="570"/>
      <c r="AI139" s="570"/>
      <c r="AJ139" s="571"/>
      <c r="AK139" s="569"/>
      <c r="AL139" s="570"/>
      <c r="AM139" s="570"/>
      <c r="AN139" s="570"/>
      <c r="AO139" s="570"/>
      <c r="AP139" s="570"/>
      <c r="AQ139" s="571"/>
      <c r="AR139" s="569"/>
      <c r="AS139" s="570"/>
      <c r="AT139" s="570"/>
      <c r="AU139" s="570"/>
      <c r="AV139" s="570"/>
      <c r="AW139" s="570"/>
      <c r="AX139" s="571"/>
      <c r="AY139" s="569"/>
      <c r="AZ139" s="570"/>
      <c r="BA139" s="572"/>
      <c r="BB139" s="1139"/>
      <c r="BC139" s="1140"/>
      <c r="BD139" s="1098"/>
      <c r="BE139" s="1099"/>
      <c r="BF139" s="1100"/>
      <c r="BG139" s="1101"/>
      <c r="BH139" s="1101"/>
      <c r="BI139" s="1101"/>
      <c r="BJ139" s="1102"/>
    </row>
    <row r="140" spans="2:62" ht="20.25" customHeight="1">
      <c r="B140" s="1142"/>
      <c r="C140" s="1143"/>
      <c r="D140" s="1144"/>
      <c r="E140" s="579"/>
      <c r="F140" s="580">
        <f>C139</f>
        <v>0</v>
      </c>
      <c r="G140" s="579"/>
      <c r="H140" s="580">
        <f>I139</f>
        <v>0</v>
      </c>
      <c r="I140" s="1145"/>
      <c r="J140" s="1146"/>
      <c r="K140" s="1147"/>
      <c r="L140" s="1148"/>
      <c r="M140" s="1148"/>
      <c r="N140" s="1144"/>
      <c r="O140" s="1133"/>
      <c r="P140" s="1134"/>
      <c r="Q140" s="1134"/>
      <c r="R140" s="1134"/>
      <c r="S140" s="1135"/>
      <c r="T140" s="573" t="s">
        <v>967</v>
      </c>
      <c r="U140" s="574"/>
      <c r="V140" s="575"/>
      <c r="W140" s="561" t="str">
        <f>IF(W139="","",VLOOKUP(W139,シフト記号表!$C$6:$L$47,10,FALSE))</f>
        <v/>
      </c>
      <c r="X140" s="562" t="str">
        <f>IF(X139="","",VLOOKUP(X139,シフト記号表!$C$6:$L$47,10,FALSE))</f>
        <v/>
      </c>
      <c r="Y140" s="562" t="str">
        <f>IF(Y139="","",VLOOKUP(Y139,シフト記号表!$C$6:$L$47,10,FALSE))</f>
        <v/>
      </c>
      <c r="Z140" s="562" t="str">
        <f>IF(Z139="","",VLOOKUP(Z139,シフト記号表!$C$6:$L$47,10,FALSE))</f>
        <v/>
      </c>
      <c r="AA140" s="562" t="str">
        <f>IF(AA139="","",VLOOKUP(AA139,シフト記号表!$C$6:$L$47,10,FALSE))</f>
        <v/>
      </c>
      <c r="AB140" s="562" t="str">
        <f>IF(AB139="","",VLOOKUP(AB139,シフト記号表!$C$6:$L$47,10,FALSE))</f>
        <v/>
      </c>
      <c r="AC140" s="563" t="str">
        <f>IF(AC139="","",VLOOKUP(AC139,シフト記号表!$C$6:$L$47,10,FALSE))</f>
        <v/>
      </c>
      <c r="AD140" s="561" t="str">
        <f>IF(AD139="","",VLOOKUP(AD139,シフト記号表!$C$6:$L$47,10,FALSE))</f>
        <v/>
      </c>
      <c r="AE140" s="562" t="str">
        <f>IF(AE139="","",VLOOKUP(AE139,シフト記号表!$C$6:$L$47,10,FALSE))</f>
        <v/>
      </c>
      <c r="AF140" s="562" t="str">
        <f>IF(AF139="","",VLOOKUP(AF139,シフト記号表!$C$6:$L$47,10,FALSE))</f>
        <v/>
      </c>
      <c r="AG140" s="562" t="str">
        <f>IF(AG139="","",VLOOKUP(AG139,シフト記号表!$C$6:$L$47,10,FALSE))</f>
        <v/>
      </c>
      <c r="AH140" s="562" t="str">
        <f>IF(AH139="","",VLOOKUP(AH139,シフト記号表!$C$6:$L$47,10,FALSE))</f>
        <v/>
      </c>
      <c r="AI140" s="562" t="str">
        <f>IF(AI139="","",VLOOKUP(AI139,シフト記号表!$C$6:$L$47,10,FALSE))</f>
        <v/>
      </c>
      <c r="AJ140" s="563" t="str">
        <f>IF(AJ139="","",VLOOKUP(AJ139,シフト記号表!$C$6:$L$47,10,FALSE))</f>
        <v/>
      </c>
      <c r="AK140" s="561" t="str">
        <f>IF(AK139="","",VLOOKUP(AK139,シフト記号表!$C$6:$L$47,10,FALSE))</f>
        <v/>
      </c>
      <c r="AL140" s="562" t="str">
        <f>IF(AL139="","",VLOOKUP(AL139,シフト記号表!$C$6:$L$47,10,FALSE))</f>
        <v/>
      </c>
      <c r="AM140" s="562" t="str">
        <f>IF(AM139="","",VLOOKUP(AM139,シフト記号表!$C$6:$L$47,10,FALSE))</f>
        <v/>
      </c>
      <c r="AN140" s="562" t="str">
        <f>IF(AN139="","",VLOOKUP(AN139,シフト記号表!$C$6:$L$47,10,FALSE))</f>
        <v/>
      </c>
      <c r="AO140" s="562" t="str">
        <f>IF(AO139="","",VLOOKUP(AO139,シフト記号表!$C$6:$L$47,10,FALSE))</f>
        <v/>
      </c>
      <c r="AP140" s="562" t="str">
        <f>IF(AP139="","",VLOOKUP(AP139,シフト記号表!$C$6:$L$47,10,FALSE))</f>
        <v/>
      </c>
      <c r="AQ140" s="563" t="str">
        <f>IF(AQ139="","",VLOOKUP(AQ139,シフト記号表!$C$6:$L$47,10,FALSE))</f>
        <v/>
      </c>
      <c r="AR140" s="561" t="str">
        <f>IF(AR139="","",VLOOKUP(AR139,シフト記号表!$C$6:$L$47,10,FALSE))</f>
        <v/>
      </c>
      <c r="AS140" s="562" t="str">
        <f>IF(AS139="","",VLOOKUP(AS139,シフト記号表!$C$6:$L$47,10,FALSE))</f>
        <v/>
      </c>
      <c r="AT140" s="562" t="str">
        <f>IF(AT139="","",VLOOKUP(AT139,シフト記号表!$C$6:$L$47,10,FALSE))</f>
        <v/>
      </c>
      <c r="AU140" s="562" t="str">
        <f>IF(AU139="","",VLOOKUP(AU139,シフト記号表!$C$6:$L$47,10,FALSE))</f>
        <v/>
      </c>
      <c r="AV140" s="562" t="str">
        <f>IF(AV139="","",VLOOKUP(AV139,シフト記号表!$C$6:$L$47,10,FALSE))</f>
        <v/>
      </c>
      <c r="AW140" s="562" t="str">
        <f>IF(AW139="","",VLOOKUP(AW139,シフト記号表!$C$6:$L$47,10,FALSE))</f>
        <v/>
      </c>
      <c r="AX140" s="563" t="str">
        <f>IF(AX139="","",VLOOKUP(AX139,シフト記号表!$C$6:$L$47,10,FALSE))</f>
        <v/>
      </c>
      <c r="AY140" s="561" t="str">
        <f>IF(AY139="","",VLOOKUP(AY139,シフト記号表!$C$6:$L$47,10,FALSE))</f>
        <v/>
      </c>
      <c r="AZ140" s="562" t="str">
        <f>IF(AZ139="","",VLOOKUP(AZ139,シフト記号表!$C$6:$L$47,10,FALSE))</f>
        <v/>
      </c>
      <c r="BA140" s="562" t="str">
        <f>IF(BA139="","",VLOOKUP(BA139,シフト記号表!$C$6:$L$47,10,FALSE))</f>
        <v/>
      </c>
      <c r="BB140" s="1116">
        <f>IF($BE$3="４週",SUM(W140:AX140),IF($BE$3="暦月",SUM(W140:BA140),""))</f>
        <v>0</v>
      </c>
      <c r="BC140" s="1117"/>
      <c r="BD140" s="1118">
        <f>IF($BE$3="４週",BB140/4,IF($BE$3="暦月",(BB140/($BE$8/7)),""))</f>
        <v>0</v>
      </c>
      <c r="BE140" s="1117"/>
      <c r="BF140" s="1113"/>
      <c r="BG140" s="1114"/>
      <c r="BH140" s="1114"/>
      <c r="BI140" s="1114"/>
      <c r="BJ140" s="1115"/>
    </row>
    <row r="141" spans="2:62" ht="20.25" customHeight="1">
      <c r="B141" s="1119">
        <f>B139+1</f>
        <v>63</v>
      </c>
      <c r="C141" s="1121"/>
      <c r="D141" s="1122"/>
      <c r="E141" s="556"/>
      <c r="F141" s="557"/>
      <c r="G141" s="556"/>
      <c r="H141" s="557"/>
      <c r="I141" s="1125"/>
      <c r="J141" s="1126"/>
      <c r="K141" s="1129"/>
      <c r="L141" s="1130"/>
      <c r="M141" s="1130"/>
      <c r="N141" s="1122"/>
      <c r="O141" s="1133"/>
      <c r="P141" s="1134"/>
      <c r="Q141" s="1134"/>
      <c r="R141" s="1134"/>
      <c r="S141" s="1135"/>
      <c r="T141" s="576" t="s">
        <v>964</v>
      </c>
      <c r="U141" s="577"/>
      <c r="V141" s="578"/>
      <c r="W141" s="569"/>
      <c r="X141" s="570"/>
      <c r="Y141" s="570"/>
      <c r="Z141" s="570"/>
      <c r="AA141" s="570"/>
      <c r="AB141" s="570"/>
      <c r="AC141" s="571"/>
      <c r="AD141" s="569"/>
      <c r="AE141" s="570"/>
      <c r="AF141" s="570"/>
      <c r="AG141" s="570"/>
      <c r="AH141" s="570"/>
      <c r="AI141" s="570"/>
      <c r="AJ141" s="571"/>
      <c r="AK141" s="569"/>
      <c r="AL141" s="570"/>
      <c r="AM141" s="570"/>
      <c r="AN141" s="570"/>
      <c r="AO141" s="570"/>
      <c r="AP141" s="570"/>
      <c r="AQ141" s="571"/>
      <c r="AR141" s="569"/>
      <c r="AS141" s="570"/>
      <c r="AT141" s="570"/>
      <c r="AU141" s="570"/>
      <c r="AV141" s="570"/>
      <c r="AW141" s="570"/>
      <c r="AX141" s="571"/>
      <c r="AY141" s="569"/>
      <c r="AZ141" s="570"/>
      <c r="BA141" s="572"/>
      <c r="BB141" s="1139"/>
      <c r="BC141" s="1140"/>
      <c r="BD141" s="1098"/>
      <c r="BE141" s="1099"/>
      <c r="BF141" s="1100"/>
      <c r="BG141" s="1101"/>
      <c r="BH141" s="1101"/>
      <c r="BI141" s="1101"/>
      <c r="BJ141" s="1102"/>
    </row>
    <row r="142" spans="2:62" ht="20.25" customHeight="1">
      <c r="B142" s="1142"/>
      <c r="C142" s="1143"/>
      <c r="D142" s="1144"/>
      <c r="E142" s="579"/>
      <c r="F142" s="580">
        <f>C141</f>
        <v>0</v>
      </c>
      <c r="G142" s="579"/>
      <c r="H142" s="580">
        <f>I141</f>
        <v>0</v>
      </c>
      <c r="I142" s="1145"/>
      <c r="J142" s="1146"/>
      <c r="K142" s="1147"/>
      <c r="L142" s="1148"/>
      <c r="M142" s="1148"/>
      <c r="N142" s="1144"/>
      <c r="O142" s="1133"/>
      <c r="P142" s="1134"/>
      <c r="Q142" s="1134"/>
      <c r="R142" s="1134"/>
      <c r="S142" s="1135"/>
      <c r="T142" s="573" t="s">
        <v>967</v>
      </c>
      <c r="U142" s="574"/>
      <c r="V142" s="575"/>
      <c r="W142" s="561" t="str">
        <f>IF(W141="","",VLOOKUP(W141,シフト記号表!$C$6:$L$47,10,FALSE))</f>
        <v/>
      </c>
      <c r="X142" s="562" t="str">
        <f>IF(X141="","",VLOOKUP(X141,シフト記号表!$C$6:$L$47,10,FALSE))</f>
        <v/>
      </c>
      <c r="Y142" s="562" t="str">
        <f>IF(Y141="","",VLOOKUP(Y141,シフト記号表!$C$6:$L$47,10,FALSE))</f>
        <v/>
      </c>
      <c r="Z142" s="562" t="str">
        <f>IF(Z141="","",VLOOKUP(Z141,シフト記号表!$C$6:$L$47,10,FALSE))</f>
        <v/>
      </c>
      <c r="AA142" s="562" t="str">
        <f>IF(AA141="","",VLOOKUP(AA141,シフト記号表!$C$6:$L$47,10,FALSE))</f>
        <v/>
      </c>
      <c r="AB142" s="562" t="str">
        <f>IF(AB141="","",VLOOKUP(AB141,シフト記号表!$C$6:$L$47,10,FALSE))</f>
        <v/>
      </c>
      <c r="AC142" s="563" t="str">
        <f>IF(AC141="","",VLOOKUP(AC141,シフト記号表!$C$6:$L$47,10,FALSE))</f>
        <v/>
      </c>
      <c r="AD142" s="561" t="str">
        <f>IF(AD141="","",VLOOKUP(AD141,シフト記号表!$C$6:$L$47,10,FALSE))</f>
        <v/>
      </c>
      <c r="AE142" s="562" t="str">
        <f>IF(AE141="","",VLOOKUP(AE141,シフト記号表!$C$6:$L$47,10,FALSE))</f>
        <v/>
      </c>
      <c r="AF142" s="562" t="str">
        <f>IF(AF141="","",VLOOKUP(AF141,シフト記号表!$C$6:$L$47,10,FALSE))</f>
        <v/>
      </c>
      <c r="AG142" s="562" t="str">
        <f>IF(AG141="","",VLOOKUP(AG141,シフト記号表!$C$6:$L$47,10,FALSE))</f>
        <v/>
      </c>
      <c r="AH142" s="562" t="str">
        <f>IF(AH141="","",VLOOKUP(AH141,シフト記号表!$C$6:$L$47,10,FALSE))</f>
        <v/>
      </c>
      <c r="AI142" s="562" t="str">
        <f>IF(AI141="","",VLOOKUP(AI141,シフト記号表!$C$6:$L$47,10,FALSE))</f>
        <v/>
      </c>
      <c r="AJ142" s="563" t="str">
        <f>IF(AJ141="","",VLOOKUP(AJ141,シフト記号表!$C$6:$L$47,10,FALSE))</f>
        <v/>
      </c>
      <c r="AK142" s="561" t="str">
        <f>IF(AK141="","",VLOOKUP(AK141,シフト記号表!$C$6:$L$47,10,FALSE))</f>
        <v/>
      </c>
      <c r="AL142" s="562" t="str">
        <f>IF(AL141="","",VLOOKUP(AL141,シフト記号表!$C$6:$L$47,10,FALSE))</f>
        <v/>
      </c>
      <c r="AM142" s="562" t="str">
        <f>IF(AM141="","",VLOOKUP(AM141,シフト記号表!$C$6:$L$47,10,FALSE))</f>
        <v/>
      </c>
      <c r="AN142" s="562" t="str">
        <f>IF(AN141="","",VLOOKUP(AN141,シフト記号表!$C$6:$L$47,10,FALSE))</f>
        <v/>
      </c>
      <c r="AO142" s="562" t="str">
        <f>IF(AO141="","",VLOOKUP(AO141,シフト記号表!$C$6:$L$47,10,FALSE))</f>
        <v/>
      </c>
      <c r="AP142" s="562" t="str">
        <f>IF(AP141="","",VLOOKUP(AP141,シフト記号表!$C$6:$L$47,10,FALSE))</f>
        <v/>
      </c>
      <c r="AQ142" s="563" t="str">
        <f>IF(AQ141="","",VLOOKUP(AQ141,シフト記号表!$C$6:$L$47,10,FALSE))</f>
        <v/>
      </c>
      <c r="AR142" s="561" t="str">
        <f>IF(AR141="","",VLOOKUP(AR141,シフト記号表!$C$6:$L$47,10,FALSE))</f>
        <v/>
      </c>
      <c r="AS142" s="562" t="str">
        <f>IF(AS141="","",VLOOKUP(AS141,シフト記号表!$C$6:$L$47,10,FALSE))</f>
        <v/>
      </c>
      <c r="AT142" s="562" t="str">
        <f>IF(AT141="","",VLOOKUP(AT141,シフト記号表!$C$6:$L$47,10,FALSE))</f>
        <v/>
      </c>
      <c r="AU142" s="562" t="str">
        <f>IF(AU141="","",VLOOKUP(AU141,シフト記号表!$C$6:$L$47,10,FALSE))</f>
        <v/>
      </c>
      <c r="AV142" s="562" t="str">
        <f>IF(AV141="","",VLOOKUP(AV141,シフト記号表!$C$6:$L$47,10,FALSE))</f>
        <v/>
      </c>
      <c r="AW142" s="562" t="str">
        <f>IF(AW141="","",VLOOKUP(AW141,シフト記号表!$C$6:$L$47,10,FALSE))</f>
        <v/>
      </c>
      <c r="AX142" s="563" t="str">
        <f>IF(AX141="","",VLOOKUP(AX141,シフト記号表!$C$6:$L$47,10,FALSE))</f>
        <v/>
      </c>
      <c r="AY142" s="561" t="str">
        <f>IF(AY141="","",VLOOKUP(AY141,シフト記号表!$C$6:$L$47,10,FALSE))</f>
        <v/>
      </c>
      <c r="AZ142" s="562" t="str">
        <f>IF(AZ141="","",VLOOKUP(AZ141,シフト記号表!$C$6:$L$47,10,FALSE))</f>
        <v/>
      </c>
      <c r="BA142" s="562" t="str">
        <f>IF(BA141="","",VLOOKUP(BA141,シフト記号表!$C$6:$L$47,10,FALSE))</f>
        <v/>
      </c>
      <c r="BB142" s="1116">
        <f>IF($BE$3="４週",SUM(W142:AX142),IF($BE$3="暦月",SUM(W142:BA142),""))</f>
        <v>0</v>
      </c>
      <c r="BC142" s="1117"/>
      <c r="BD142" s="1118">
        <f>IF($BE$3="４週",BB142/4,IF($BE$3="暦月",(BB142/($BE$8/7)),""))</f>
        <v>0</v>
      </c>
      <c r="BE142" s="1117"/>
      <c r="BF142" s="1113"/>
      <c r="BG142" s="1114"/>
      <c r="BH142" s="1114"/>
      <c r="BI142" s="1114"/>
      <c r="BJ142" s="1115"/>
    </row>
    <row r="143" spans="2:62" ht="20.25" customHeight="1">
      <c r="B143" s="1119">
        <f>B141+1</f>
        <v>64</v>
      </c>
      <c r="C143" s="1121"/>
      <c r="D143" s="1122"/>
      <c r="E143" s="556"/>
      <c r="F143" s="557"/>
      <c r="G143" s="556"/>
      <c r="H143" s="557"/>
      <c r="I143" s="1125"/>
      <c r="J143" s="1126"/>
      <c r="K143" s="1129"/>
      <c r="L143" s="1130"/>
      <c r="M143" s="1130"/>
      <c r="N143" s="1122"/>
      <c r="O143" s="1133"/>
      <c r="P143" s="1134"/>
      <c r="Q143" s="1134"/>
      <c r="R143" s="1134"/>
      <c r="S143" s="1135"/>
      <c r="T143" s="576" t="s">
        <v>964</v>
      </c>
      <c r="U143" s="577"/>
      <c r="V143" s="578"/>
      <c r="W143" s="569"/>
      <c r="X143" s="570"/>
      <c r="Y143" s="570"/>
      <c r="Z143" s="570"/>
      <c r="AA143" s="570"/>
      <c r="AB143" s="570"/>
      <c r="AC143" s="571"/>
      <c r="AD143" s="569"/>
      <c r="AE143" s="570"/>
      <c r="AF143" s="570"/>
      <c r="AG143" s="570"/>
      <c r="AH143" s="570"/>
      <c r="AI143" s="570"/>
      <c r="AJ143" s="571"/>
      <c r="AK143" s="569"/>
      <c r="AL143" s="570"/>
      <c r="AM143" s="570"/>
      <c r="AN143" s="570"/>
      <c r="AO143" s="570"/>
      <c r="AP143" s="570"/>
      <c r="AQ143" s="571"/>
      <c r="AR143" s="569"/>
      <c r="AS143" s="570"/>
      <c r="AT143" s="570"/>
      <c r="AU143" s="570"/>
      <c r="AV143" s="570"/>
      <c r="AW143" s="570"/>
      <c r="AX143" s="571"/>
      <c r="AY143" s="569"/>
      <c r="AZ143" s="570"/>
      <c r="BA143" s="572"/>
      <c r="BB143" s="1139"/>
      <c r="BC143" s="1140"/>
      <c r="BD143" s="1098"/>
      <c r="BE143" s="1099"/>
      <c r="BF143" s="1100"/>
      <c r="BG143" s="1101"/>
      <c r="BH143" s="1101"/>
      <c r="BI143" s="1101"/>
      <c r="BJ143" s="1102"/>
    </row>
    <row r="144" spans="2:62" ht="20.25" customHeight="1">
      <c r="B144" s="1142"/>
      <c r="C144" s="1143"/>
      <c r="D144" s="1144"/>
      <c r="E144" s="579"/>
      <c r="F144" s="580">
        <f>C143</f>
        <v>0</v>
      </c>
      <c r="G144" s="579"/>
      <c r="H144" s="580">
        <f>I143</f>
        <v>0</v>
      </c>
      <c r="I144" s="1145"/>
      <c r="J144" s="1146"/>
      <c r="K144" s="1147"/>
      <c r="L144" s="1148"/>
      <c r="M144" s="1148"/>
      <c r="N144" s="1144"/>
      <c r="O144" s="1133"/>
      <c r="P144" s="1134"/>
      <c r="Q144" s="1134"/>
      <c r="R144" s="1134"/>
      <c r="S144" s="1135"/>
      <c r="T144" s="573" t="s">
        <v>967</v>
      </c>
      <c r="U144" s="574"/>
      <c r="V144" s="575"/>
      <c r="W144" s="561" t="str">
        <f>IF(W143="","",VLOOKUP(W143,シフト記号表!$C$6:$L$47,10,FALSE))</f>
        <v/>
      </c>
      <c r="X144" s="562" t="str">
        <f>IF(X143="","",VLOOKUP(X143,シフト記号表!$C$6:$L$47,10,FALSE))</f>
        <v/>
      </c>
      <c r="Y144" s="562" t="str">
        <f>IF(Y143="","",VLOOKUP(Y143,シフト記号表!$C$6:$L$47,10,FALSE))</f>
        <v/>
      </c>
      <c r="Z144" s="562" t="str">
        <f>IF(Z143="","",VLOOKUP(Z143,シフト記号表!$C$6:$L$47,10,FALSE))</f>
        <v/>
      </c>
      <c r="AA144" s="562" t="str">
        <f>IF(AA143="","",VLOOKUP(AA143,シフト記号表!$C$6:$L$47,10,FALSE))</f>
        <v/>
      </c>
      <c r="AB144" s="562" t="str">
        <f>IF(AB143="","",VLOOKUP(AB143,シフト記号表!$C$6:$L$47,10,FALSE))</f>
        <v/>
      </c>
      <c r="AC144" s="563" t="str">
        <f>IF(AC143="","",VLOOKUP(AC143,シフト記号表!$C$6:$L$47,10,FALSE))</f>
        <v/>
      </c>
      <c r="AD144" s="561" t="str">
        <f>IF(AD143="","",VLOOKUP(AD143,シフト記号表!$C$6:$L$47,10,FALSE))</f>
        <v/>
      </c>
      <c r="AE144" s="562" t="str">
        <f>IF(AE143="","",VLOOKUP(AE143,シフト記号表!$C$6:$L$47,10,FALSE))</f>
        <v/>
      </c>
      <c r="AF144" s="562" t="str">
        <f>IF(AF143="","",VLOOKUP(AF143,シフト記号表!$C$6:$L$47,10,FALSE))</f>
        <v/>
      </c>
      <c r="AG144" s="562" t="str">
        <f>IF(AG143="","",VLOOKUP(AG143,シフト記号表!$C$6:$L$47,10,FALSE))</f>
        <v/>
      </c>
      <c r="AH144" s="562" t="str">
        <f>IF(AH143="","",VLOOKUP(AH143,シフト記号表!$C$6:$L$47,10,FALSE))</f>
        <v/>
      </c>
      <c r="AI144" s="562" t="str">
        <f>IF(AI143="","",VLOOKUP(AI143,シフト記号表!$C$6:$L$47,10,FALSE))</f>
        <v/>
      </c>
      <c r="AJ144" s="563" t="str">
        <f>IF(AJ143="","",VLOOKUP(AJ143,シフト記号表!$C$6:$L$47,10,FALSE))</f>
        <v/>
      </c>
      <c r="AK144" s="561" t="str">
        <f>IF(AK143="","",VLOOKUP(AK143,シフト記号表!$C$6:$L$47,10,FALSE))</f>
        <v/>
      </c>
      <c r="AL144" s="562" t="str">
        <f>IF(AL143="","",VLOOKUP(AL143,シフト記号表!$C$6:$L$47,10,FALSE))</f>
        <v/>
      </c>
      <c r="AM144" s="562" t="str">
        <f>IF(AM143="","",VLOOKUP(AM143,シフト記号表!$C$6:$L$47,10,FALSE))</f>
        <v/>
      </c>
      <c r="AN144" s="562" t="str">
        <f>IF(AN143="","",VLOOKUP(AN143,シフト記号表!$C$6:$L$47,10,FALSE))</f>
        <v/>
      </c>
      <c r="AO144" s="562" t="str">
        <f>IF(AO143="","",VLOOKUP(AO143,シフト記号表!$C$6:$L$47,10,FALSE))</f>
        <v/>
      </c>
      <c r="AP144" s="562" t="str">
        <f>IF(AP143="","",VLOOKUP(AP143,シフト記号表!$C$6:$L$47,10,FALSE))</f>
        <v/>
      </c>
      <c r="AQ144" s="563" t="str">
        <f>IF(AQ143="","",VLOOKUP(AQ143,シフト記号表!$C$6:$L$47,10,FALSE))</f>
        <v/>
      </c>
      <c r="AR144" s="561" t="str">
        <f>IF(AR143="","",VLOOKUP(AR143,シフト記号表!$C$6:$L$47,10,FALSE))</f>
        <v/>
      </c>
      <c r="AS144" s="562" t="str">
        <f>IF(AS143="","",VLOOKUP(AS143,シフト記号表!$C$6:$L$47,10,FALSE))</f>
        <v/>
      </c>
      <c r="AT144" s="562" t="str">
        <f>IF(AT143="","",VLOOKUP(AT143,シフト記号表!$C$6:$L$47,10,FALSE))</f>
        <v/>
      </c>
      <c r="AU144" s="562" t="str">
        <f>IF(AU143="","",VLOOKUP(AU143,シフト記号表!$C$6:$L$47,10,FALSE))</f>
        <v/>
      </c>
      <c r="AV144" s="562" t="str">
        <f>IF(AV143="","",VLOOKUP(AV143,シフト記号表!$C$6:$L$47,10,FALSE))</f>
        <v/>
      </c>
      <c r="AW144" s="562" t="str">
        <f>IF(AW143="","",VLOOKUP(AW143,シフト記号表!$C$6:$L$47,10,FALSE))</f>
        <v/>
      </c>
      <c r="AX144" s="563" t="str">
        <f>IF(AX143="","",VLOOKUP(AX143,シフト記号表!$C$6:$L$47,10,FALSE))</f>
        <v/>
      </c>
      <c r="AY144" s="561" t="str">
        <f>IF(AY143="","",VLOOKUP(AY143,シフト記号表!$C$6:$L$47,10,FALSE))</f>
        <v/>
      </c>
      <c r="AZ144" s="562" t="str">
        <f>IF(AZ143="","",VLOOKUP(AZ143,シフト記号表!$C$6:$L$47,10,FALSE))</f>
        <v/>
      </c>
      <c r="BA144" s="562" t="str">
        <f>IF(BA143="","",VLOOKUP(BA143,シフト記号表!$C$6:$L$47,10,FALSE))</f>
        <v/>
      </c>
      <c r="BB144" s="1116">
        <f>IF($BE$3="４週",SUM(W144:AX144),IF($BE$3="暦月",SUM(W144:BA144),""))</f>
        <v>0</v>
      </c>
      <c r="BC144" s="1117"/>
      <c r="BD144" s="1118">
        <f>IF($BE$3="４週",BB144/4,IF($BE$3="暦月",(BB144/($BE$8/7)),""))</f>
        <v>0</v>
      </c>
      <c r="BE144" s="1117"/>
      <c r="BF144" s="1113"/>
      <c r="BG144" s="1114"/>
      <c r="BH144" s="1114"/>
      <c r="BI144" s="1114"/>
      <c r="BJ144" s="1115"/>
    </row>
    <row r="145" spans="2:62" ht="20.25" customHeight="1">
      <c r="B145" s="1119">
        <f>B143+1</f>
        <v>65</v>
      </c>
      <c r="C145" s="1121"/>
      <c r="D145" s="1122"/>
      <c r="E145" s="556"/>
      <c r="F145" s="557"/>
      <c r="G145" s="556"/>
      <c r="H145" s="557"/>
      <c r="I145" s="1125"/>
      <c r="J145" s="1126"/>
      <c r="K145" s="1129"/>
      <c r="L145" s="1130"/>
      <c r="M145" s="1130"/>
      <c r="N145" s="1122"/>
      <c r="O145" s="1133"/>
      <c r="P145" s="1134"/>
      <c r="Q145" s="1134"/>
      <c r="R145" s="1134"/>
      <c r="S145" s="1135"/>
      <c r="T145" s="576" t="s">
        <v>964</v>
      </c>
      <c r="U145" s="577"/>
      <c r="V145" s="578"/>
      <c r="W145" s="569"/>
      <c r="X145" s="570"/>
      <c r="Y145" s="570"/>
      <c r="Z145" s="570"/>
      <c r="AA145" s="570"/>
      <c r="AB145" s="570"/>
      <c r="AC145" s="571"/>
      <c r="AD145" s="569"/>
      <c r="AE145" s="570"/>
      <c r="AF145" s="570"/>
      <c r="AG145" s="570"/>
      <c r="AH145" s="570"/>
      <c r="AI145" s="570"/>
      <c r="AJ145" s="571"/>
      <c r="AK145" s="569"/>
      <c r="AL145" s="570"/>
      <c r="AM145" s="570"/>
      <c r="AN145" s="570"/>
      <c r="AO145" s="570"/>
      <c r="AP145" s="570"/>
      <c r="AQ145" s="571"/>
      <c r="AR145" s="569"/>
      <c r="AS145" s="570"/>
      <c r="AT145" s="570"/>
      <c r="AU145" s="570"/>
      <c r="AV145" s="570"/>
      <c r="AW145" s="570"/>
      <c r="AX145" s="571"/>
      <c r="AY145" s="569"/>
      <c r="AZ145" s="570"/>
      <c r="BA145" s="572"/>
      <c r="BB145" s="1139"/>
      <c r="BC145" s="1140"/>
      <c r="BD145" s="1098"/>
      <c r="BE145" s="1099"/>
      <c r="BF145" s="1100"/>
      <c r="BG145" s="1101"/>
      <c r="BH145" s="1101"/>
      <c r="BI145" s="1101"/>
      <c r="BJ145" s="1102"/>
    </row>
    <row r="146" spans="2:62" ht="20.25" customHeight="1">
      <c r="B146" s="1142"/>
      <c r="C146" s="1143"/>
      <c r="D146" s="1144"/>
      <c r="E146" s="579"/>
      <c r="F146" s="580">
        <f>C145</f>
        <v>0</v>
      </c>
      <c r="G146" s="579"/>
      <c r="H146" s="580">
        <f>I145</f>
        <v>0</v>
      </c>
      <c r="I146" s="1145"/>
      <c r="J146" s="1146"/>
      <c r="K146" s="1147"/>
      <c r="L146" s="1148"/>
      <c r="M146" s="1148"/>
      <c r="N146" s="1144"/>
      <c r="O146" s="1133"/>
      <c r="P146" s="1134"/>
      <c r="Q146" s="1134"/>
      <c r="R146" s="1134"/>
      <c r="S146" s="1135"/>
      <c r="T146" s="573" t="s">
        <v>967</v>
      </c>
      <c r="U146" s="574"/>
      <c r="V146" s="575"/>
      <c r="W146" s="561" t="str">
        <f>IF(W145="","",VLOOKUP(W145,シフト記号表!$C$6:$L$47,10,FALSE))</f>
        <v/>
      </c>
      <c r="X146" s="562" t="str">
        <f>IF(X145="","",VLOOKUP(X145,シフト記号表!$C$6:$L$47,10,FALSE))</f>
        <v/>
      </c>
      <c r="Y146" s="562" t="str">
        <f>IF(Y145="","",VLOOKUP(Y145,シフト記号表!$C$6:$L$47,10,FALSE))</f>
        <v/>
      </c>
      <c r="Z146" s="562" t="str">
        <f>IF(Z145="","",VLOOKUP(Z145,シフト記号表!$C$6:$L$47,10,FALSE))</f>
        <v/>
      </c>
      <c r="AA146" s="562" t="str">
        <f>IF(AA145="","",VLOOKUP(AA145,シフト記号表!$C$6:$L$47,10,FALSE))</f>
        <v/>
      </c>
      <c r="AB146" s="562" t="str">
        <f>IF(AB145="","",VLOOKUP(AB145,シフト記号表!$C$6:$L$47,10,FALSE))</f>
        <v/>
      </c>
      <c r="AC146" s="563" t="str">
        <f>IF(AC145="","",VLOOKUP(AC145,シフト記号表!$C$6:$L$47,10,FALSE))</f>
        <v/>
      </c>
      <c r="AD146" s="561" t="str">
        <f>IF(AD145="","",VLOOKUP(AD145,シフト記号表!$C$6:$L$47,10,FALSE))</f>
        <v/>
      </c>
      <c r="AE146" s="562" t="str">
        <f>IF(AE145="","",VLOOKUP(AE145,シフト記号表!$C$6:$L$47,10,FALSE))</f>
        <v/>
      </c>
      <c r="AF146" s="562" t="str">
        <f>IF(AF145="","",VLOOKUP(AF145,シフト記号表!$C$6:$L$47,10,FALSE))</f>
        <v/>
      </c>
      <c r="AG146" s="562" t="str">
        <f>IF(AG145="","",VLOOKUP(AG145,シフト記号表!$C$6:$L$47,10,FALSE))</f>
        <v/>
      </c>
      <c r="AH146" s="562" t="str">
        <f>IF(AH145="","",VLOOKUP(AH145,シフト記号表!$C$6:$L$47,10,FALSE))</f>
        <v/>
      </c>
      <c r="AI146" s="562" t="str">
        <f>IF(AI145="","",VLOOKUP(AI145,シフト記号表!$C$6:$L$47,10,FALSE))</f>
        <v/>
      </c>
      <c r="AJ146" s="563" t="str">
        <f>IF(AJ145="","",VLOOKUP(AJ145,シフト記号表!$C$6:$L$47,10,FALSE))</f>
        <v/>
      </c>
      <c r="AK146" s="561" t="str">
        <f>IF(AK145="","",VLOOKUP(AK145,シフト記号表!$C$6:$L$47,10,FALSE))</f>
        <v/>
      </c>
      <c r="AL146" s="562" t="str">
        <f>IF(AL145="","",VLOOKUP(AL145,シフト記号表!$C$6:$L$47,10,FALSE))</f>
        <v/>
      </c>
      <c r="AM146" s="562" t="str">
        <f>IF(AM145="","",VLOOKUP(AM145,シフト記号表!$C$6:$L$47,10,FALSE))</f>
        <v/>
      </c>
      <c r="AN146" s="562" t="str">
        <f>IF(AN145="","",VLOOKUP(AN145,シフト記号表!$C$6:$L$47,10,FALSE))</f>
        <v/>
      </c>
      <c r="AO146" s="562" t="str">
        <f>IF(AO145="","",VLOOKUP(AO145,シフト記号表!$C$6:$L$47,10,FALSE))</f>
        <v/>
      </c>
      <c r="AP146" s="562" t="str">
        <f>IF(AP145="","",VLOOKUP(AP145,シフト記号表!$C$6:$L$47,10,FALSE))</f>
        <v/>
      </c>
      <c r="AQ146" s="563" t="str">
        <f>IF(AQ145="","",VLOOKUP(AQ145,シフト記号表!$C$6:$L$47,10,FALSE))</f>
        <v/>
      </c>
      <c r="AR146" s="561" t="str">
        <f>IF(AR145="","",VLOOKUP(AR145,シフト記号表!$C$6:$L$47,10,FALSE))</f>
        <v/>
      </c>
      <c r="AS146" s="562" t="str">
        <f>IF(AS145="","",VLOOKUP(AS145,シフト記号表!$C$6:$L$47,10,FALSE))</f>
        <v/>
      </c>
      <c r="AT146" s="562" t="str">
        <f>IF(AT145="","",VLOOKUP(AT145,シフト記号表!$C$6:$L$47,10,FALSE))</f>
        <v/>
      </c>
      <c r="AU146" s="562" t="str">
        <f>IF(AU145="","",VLOOKUP(AU145,シフト記号表!$C$6:$L$47,10,FALSE))</f>
        <v/>
      </c>
      <c r="AV146" s="562" t="str">
        <f>IF(AV145="","",VLOOKUP(AV145,シフト記号表!$C$6:$L$47,10,FALSE))</f>
        <v/>
      </c>
      <c r="AW146" s="562" t="str">
        <f>IF(AW145="","",VLOOKUP(AW145,シフト記号表!$C$6:$L$47,10,FALSE))</f>
        <v/>
      </c>
      <c r="AX146" s="563" t="str">
        <f>IF(AX145="","",VLOOKUP(AX145,シフト記号表!$C$6:$L$47,10,FALSE))</f>
        <v/>
      </c>
      <c r="AY146" s="561" t="str">
        <f>IF(AY145="","",VLOOKUP(AY145,シフト記号表!$C$6:$L$47,10,FALSE))</f>
        <v/>
      </c>
      <c r="AZ146" s="562" t="str">
        <f>IF(AZ145="","",VLOOKUP(AZ145,シフト記号表!$C$6:$L$47,10,FALSE))</f>
        <v/>
      </c>
      <c r="BA146" s="562" t="str">
        <f>IF(BA145="","",VLOOKUP(BA145,シフト記号表!$C$6:$L$47,10,FALSE))</f>
        <v/>
      </c>
      <c r="BB146" s="1116">
        <f>IF($BE$3="４週",SUM(W146:AX146),IF($BE$3="暦月",SUM(W146:BA146),""))</f>
        <v>0</v>
      </c>
      <c r="BC146" s="1117"/>
      <c r="BD146" s="1118">
        <f>IF($BE$3="４週",BB146/4,IF($BE$3="暦月",(BB146/($BE$8/7)),""))</f>
        <v>0</v>
      </c>
      <c r="BE146" s="1117"/>
      <c r="BF146" s="1113"/>
      <c r="BG146" s="1114"/>
      <c r="BH146" s="1114"/>
      <c r="BI146" s="1114"/>
      <c r="BJ146" s="1115"/>
    </row>
    <row r="147" spans="2:62" ht="20.25" customHeight="1">
      <c r="B147" s="1119">
        <f>B145+1</f>
        <v>66</v>
      </c>
      <c r="C147" s="1121"/>
      <c r="D147" s="1122"/>
      <c r="E147" s="556"/>
      <c r="F147" s="557"/>
      <c r="G147" s="556"/>
      <c r="H147" s="557"/>
      <c r="I147" s="1125"/>
      <c r="J147" s="1126"/>
      <c r="K147" s="1129"/>
      <c r="L147" s="1130"/>
      <c r="M147" s="1130"/>
      <c r="N147" s="1122"/>
      <c r="O147" s="1133"/>
      <c r="P147" s="1134"/>
      <c r="Q147" s="1134"/>
      <c r="R147" s="1134"/>
      <c r="S147" s="1135"/>
      <c r="T147" s="576" t="s">
        <v>964</v>
      </c>
      <c r="U147" s="577"/>
      <c r="V147" s="578"/>
      <c r="W147" s="569"/>
      <c r="X147" s="570"/>
      <c r="Y147" s="570"/>
      <c r="Z147" s="570"/>
      <c r="AA147" s="570"/>
      <c r="AB147" s="570"/>
      <c r="AC147" s="571"/>
      <c r="AD147" s="569"/>
      <c r="AE147" s="570"/>
      <c r="AF147" s="570"/>
      <c r="AG147" s="570"/>
      <c r="AH147" s="570"/>
      <c r="AI147" s="570"/>
      <c r="AJ147" s="571"/>
      <c r="AK147" s="569"/>
      <c r="AL147" s="570"/>
      <c r="AM147" s="570"/>
      <c r="AN147" s="570"/>
      <c r="AO147" s="570"/>
      <c r="AP147" s="570"/>
      <c r="AQ147" s="571"/>
      <c r="AR147" s="569"/>
      <c r="AS147" s="570"/>
      <c r="AT147" s="570"/>
      <c r="AU147" s="570"/>
      <c r="AV147" s="570"/>
      <c r="AW147" s="570"/>
      <c r="AX147" s="571"/>
      <c r="AY147" s="569"/>
      <c r="AZ147" s="570"/>
      <c r="BA147" s="572"/>
      <c r="BB147" s="1139"/>
      <c r="BC147" s="1140"/>
      <c r="BD147" s="1098"/>
      <c r="BE147" s="1099"/>
      <c r="BF147" s="1100"/>
      <c r="BG147" s="1101"/>
      <c r="BH147" s="1101"/>
      <c r="BI147" s="1101"/>
      <c r="BJ147" s="1102"/>
    </row>
    <row r="148" spans="2:62" ht="20.25" customHeight="1">
      <c r="B148" s="1142"/>
      <c r="C148" s="1143"/>
      <c r="D148" s="1144"/>
      <c r="E148" s="579"/>
      <c r="F148" s="580">
        <f>C147</f>
        <v>0</v>
      </c>
      <c r="G148" s="579"/>
      <c r="H148" s="580">
        <f>I147</f>
        <v>0</v>
      </c>
      <c r="I148" s="1145"/>
      <c r="J148" s="1146"/>
      <c r="K148" s="1147"/>
      <c r="L148" s="1148"/>
      <c r="M148" s="1148"/>
      <c r="N148" s="1144"/>
      <c r="O148" s="1133"/>
      <c r="P148" s="1134"/>
      <c r="Q148" s="1134"/>
      <c r="R148" s="1134"/>
      <c r="S148" s="1135"/>
      <c r="T148" s="573" t="s">
        <v>967</v>
      </c>
      <c r="U148" s="574"/>
      <c r="V148" s="575"/>
      <c r="W148" s="561" t="str">
        <f>IF(W147="","",VLOOKUP(W147,シフト記号表!$C$6:$L$47,10,FALSE))</f>
        <v/>
      </c>
      <c r="X148" s="562" t="str">
        <f>IF(X147="","",VLOOKUP(X147,シフト記号表!$C$6:$L$47,10,FALSE))</f>
        <v/>
      </c>
      <c r="Y148" s="562" t="str">
        <f>IF(Y147="","",VLOOKUP(Y147,シフト記号表!$C$6:$L$47,10,FALSE))</f>
        <v/>
      </c>
      <c r="Z148" s="562" t="str">
        <f>IF(Z147="","",VLOOKUP(Z147,シフト記号表!$C$6:$L$47,10,FALSE))</f>
        <v/>
      </c>
      <c r="AA148" s="562" t="str">
        <f>IF(AA147="","",VLOOKUP(AA147,シフト記号表!$C$6:$L$47,10,FALSE))</f>
        <v/>
      </c>
      <c r="AB148" s="562" t="str">
        <f>IF(AB147="","",VLOOKUP(AB147,シフト記号表!$C$6:$L$47,10,FALSE))</f>
        <v/>
      </c>
      <c r="AC148" s="563" t="str">
        <f>IF(AC147="","",VLOOKUP(AC147,シフト記号表!$C$6:$L$47,10,FALSE))</f>
        <v/>
      </c>
      <c r="AD148" s="561" t="str">
        <f>IF(AD147="","",VLOOKUP(AD147,シフト記号表!$C$6:$L$47,10,FALSE))</f>
        <v/>
      </c>
      <c r="AE148" s="562" t="str">
        <f>IF(AE147="","",VLOOKUP(AE147,シフト記号表!$C$6:$L$47,10,FALSE))</f>
        <v/>
      </c>
      <c r="AF148" s="562" t="str">
        <f>IF(AF147="","",VLOOKUP(AF147,シフト記号表!$C$6:$L$47,10,FALSE))</f>
        <v/>
      </c>
      <c r="AG148" s="562" t="str">
        <f>IF(AG147="","",VLOOKUP(AG147,シフト記号表!$C$6:$L$47,10,FALSE))</f>
        <v/>
      </c>
      <c r="AH148" s="562" t="str">
        <f>IF(AH147="","",VLOOKUP(AH147,シフト記号表!$C$6:$L$47,10,FALSE))</f>
        <v/>
      </c>
      <c r="AI148" s="562" t="str">
        <f>IF(AI147="","",VLOOKUP(AI147,シフト記号表!$C$6:$L$47,10,FALSE))</f>
        <v/>
      </c>
      <c r="AJ148" s="563" t="str">
        <f>IF(AJ147="","",VLOOKUP(AJ147,シフト記号表!$C$6:$L$47,10,FALSE))</f>
        <v/>
      </c>
      <c r="AK148" s="561" t="str">
        <f>IF(AK147="","",VLOOKUP(AK147,シフト記号表!$C$6:$L$47,10,FALSE))</f>
        <v/>
      </c>
      <c r="AL148" s="562" t="str">
        <f>IF(AL147="","",VLOOKUP(AL147,シフト記号表!$C$6:$L$47,10,FALSE))</f>
        <v/>
      </c>
      <c r="AM148" s="562" t="str">
        <f>IF(AM147="","",VLOOKUP(AM147,シフト記号表!$C$6:$L$47,10,FALSE))</f>
        <v/>
      </c>
      <c r="AN148" s="562" t="str">
        <f>IF(AN147="","",VLOOKUP(AN147,シフト記号表!$C$6:$L$47,10,FALSE))</f>
        <v/>
      </c>
      <c r="AO148" s="562" t="str">
        <f>IF(AO147="","",VLOOKUP(AO147,シフト記号表!$C$6:$L$47,10,FALSE))</f>
        <v/>
      </c>
      <c r="AP148" s="562" t="str">
        <f>IF(AP147="","",VLOOKUP(AP147,シフト記号表!$C$6:$L$47,10,FALSE))</f>
        <v/>
      </c>
      <c r="AQ148" s="563" t="str">
        <f>IF(AQ147="","",VLOOKUP(AQ147,シフト記号表!$C$6:$L$47,10,FALSE))</f>
        <v/>
      </c>
      <c r="AR148" s="561" t="str">
        <f>IF(AR147="","",VLOOKUP(AR147,シフト記号表!$C$6:$L$47,10,FALSE))</f>
        <v/>
      </c>
      <c r="AS148" s="562" t="str">
        <f>IF(AS147="","",VLOOKUP(AS147,シフト記号表!$C$6:$L$47,10,FALSE))</f>
        <v/>
      </c>
      <c r="AT148" s="562" t="str">
        <f>IF(AT147="","",VLOOKUP(AT147,シフト記号表!$C$6:$L$47,10,FALSE))</f>
        <v/>
      </c>
      <c r="AU148" s="562" t="str">
        <f>IF(AU147="","",VLOOKUP(AU147,シフト記号表!$C$6:$L$47,10,FALSE))</f>
        <v/>
      </c>
      <c r="AV148" s="562" t="str">
        <f>IF(AV147="","",VLOOKUP(AV147,シフト記号表!$C$6:$L$47,10,FALSE))</f>
        <v/>
      </c>
      <c r="AW148" s="562" t="str">
        <f>IF(AW147="","",VLOOKUP(AW147,シフト記号表!$C$6:$L$47,10,FALSE))</f>
        <v/>
      </c>
      <c r="AX148" s="563" t="str">
        <f>IF(AX147="","",VLOOKUP(AX147,シフト記号表!$C$6:$L$47,10,FALSE))</f>
        <v/>
      </c>
      <c r="AY148" s="561" t="str">
        <f>IF(AY147="","",VLOOKUP(AY147,シフト記号表!$C$6:$L$47,10,FALSE))</f>
        <v/>
      </c>
      <c r="AZ148" s="562" t="str">
        <f>IF(AZ147="","",VLOOKUP(AZ147,シフト記号表!$C$6:$L$47,10,FALSE))</f>
        <v/>
      </c>
      <c r="BA148" s="562" t="str">
        <f>IF(BA147="","",VLOOKUP(BA147,シフト記号表!$C$6:$L$47,10,FALSE))</f>
        <v/>
      </c>
      <c r="BB148" s="1116">
        <f>IF($BE$3="４週",SUM(W148:AX148),IF($BE$3="暦月",SUM(W148:BA148),""))</f>
        <v>0</v>
      </c>
      <c r="BC148" s="1117"/>
      <c r="BD148" s="1118">
        <f>IF($BE$3="４週",BB148/4,IF($BE$3="暦月",(BB148/($BE$8/7)),""))</f>
        <v>0</v>
      </c>
      <c r="BE148" s="1117"/>
      <c r="BF148" s="1113"/>
      <c r="BG148" s="1114"/>
      <c r="BH148" s="1114"/>
      <c r="BI148" s="1114"/>
      <c r="BJ148" s="1115"/>
    </row>
    <row r="149" spans="2:62" ht="20.25" customHeight="1">
      <c r="B149" s="1119">
        <f>B147+1</f>
        <v>67</v>
      </c>
      <c r="C149" s="1121"/>
      <c r="D149" s="1122"/>
      <c r="E149" s="556"/>
      <c r="F149" s="557"/>
      <c r="G149" s="556"/>
      <c r="H149" s="557"/>
      <c r="I149" s="1125"/>
      <c r="J149" s="1126"/>
      <c r="K149" s="1129"/>
      <c r="L149" s="1130"/>
      <c r="M149" s="1130"/>
      <c r="N149" s="1122"/>
      <c r="O149" s="1133"/>
      <c r="P149" s="1134"/>
      <c r="Q149" s="1134"/>
      <c r="R149" s="1134"/>
      <c r="S149" s="1135"/>
      <c r="T149" s="576" t="s">
        <v>964</v>
      </c>
      <c r="U149" s="577"/>
      <c r="V149" s="578"/>
      <c r="W149" s="569"/>
      <c r="X149" s="570"/>
      <c r="Y149" s="570"/>
      <c r="Z149" s="570"/>
      <c r="AA149" s="570"/>
      <c r="AB149" s="570"/>
      <c r="AC149" s="571"/>
      <c r="AD149" s="569"/>
      <c r="AE149" s="570"/>
      <c r="AF149" s="570"/>
      <c r="AG149" s="570"/>
      <c r="AH149" s="570"/>
      <c r="AI149" s="570"/>
      <c r="AJ149" s="571"/>
      <c r="AK149" s="569"/>
      <c r="AL149" s="570"/>
      <c r="AM149" s="570"/>
      <c r="AN149" s="570"/>
      <c r="AO149" s="570"/>
      <c r="AP149" s="570"/>
      <c r="AQ149" s="571"/>
      <c r="AR149" s="569"/>
      <c r="AS149" s="570"/>
      <c r="AT149" s="570"/>
      <c r="AU149" s="570"/>
      <c r="AV149" s="570"/>
      <c r="AW149" s="570"/>
      <c r="AX149" s="571"/>
      <c r="AY149" s="569"/>
      <c r="AZ149" s="570"/>
      <c r="BA149" s="572"/>
      <c r="BB149" s="1139"/>
      <c r="BC149" s="1140"/>
      <c r="BD149" s="1098"/>
      <c r="BE149" s="1099"/>
      <c r="BF149" s="1100"/>
      <c r="BG149" s="1101"/>
      <c r="BH149" s="1101"/>
      <c r="BI149" s="1101"/>
      <c r="BJ149" s="1102"/>
    </row>
    <row r="150" spans="2:62" ht="20.25" customHeight="1">
      <c r="B150" s="1142"/>
      <c r="C150" s="1143"/>
      <c r="D150" s="1144"/>
      <c r="E150" s="579"/>
      <c r="F150" s="580">
        <f>C149</f>
        <v>0</v>
      </c>
      <c r="G150" s="579"/>
      <c r="H150" s="580">
        <f>I149</f>
        <v>0</v>
      </c>
      <c r="I150" s="1145"/>
      <c r="J150" s="1146"/>
      <c r="K150" s="1147"/>
      <c r="L150" s="1148"/>
      <c r="M150" s="1148"/>
      <c r="N150" s="1144"/>
      <c r="O150" s="1133"/>
      <c r="P150" s="1134"/>
      <c r="Q150" s="1134"/>
      <c r="R150" s="1134"/>
      <c r="S150" s="1135"/>
      <c r="T150" s="573" t="s">
        <v>967</v>
      </c>
      <c r="U150" s="574"/>
      <c r="V150" s="575"/>
      <c r="W150" s="561" t="str">
        <f>IF(W149="","",VLOOKUP(W149,シフト記号表!$C$6:$L$47,10,FALSE))</f>
        <v/>
      </c>
      <c r="X150" s="562" t="str">
        <f>IF(X149="","",VLOOKUP(X149,シフト記号表!$C$6:$L$47,10,FALSE))</f>
        <v/>
      </c>
      <c r="Y150" s="562" t="str">
        <f>IF(Y149="","",VLOOKUP(Y149,シフト記号表!$C$6:$L$47,10,FALSE))</f>
        <v/>
      </c>
      <c r="Z150" s="562" t="str">
        <f>IF(Z149="","",VLOOKUP(Z149,シフト記号表!$C$6:$L$47,10,FALSE))</f>
        <v/>
      </c>
      <c r="AA150" s="562" t="str">
        <f>IF(AA149="","",VLOOKUP(AA149,シフト記号表!$C$6:$L$47,10,FALSE))</f>
        <v/>
      </c>
      <c r="AB150" s="562" t="str">
        <f>IF(AB149="","",VLOOKUP(AB149,シフト記号表!$C$6:$L$47,10,FALSE))</f>
        <v/>
      </c>
      <c r="AC150" s="563" t="str">
        <f>IF(AC149="","",VLOOKUP(AC149,シフト記号表!$C$6:$L$47,10,FALSE))</f>
        <v/>
      </c>
      <c r="AD150" s="561" t="str">
        <f>IF(AD149="","",VLOOKUP(AD149,シフト記号表!$C$6:$L$47,10,FALSE))</f>
        <v/>
      </c>
      <c r="AE150" s="562" t="str">
        <f>IF(AE149="","",VLOOKUP(AE149,シフト記号表!$C$6:$L$47,10,FALSE))</f>
        <v/>
      </c>
      <c r="AF150" s="562" t="str">
        <f>IF(AF149="","",VLOOKUP(AF149,シフト記号表!$C$6:$L$47,10,FALSE))</f>
        <v/>
      </c>
      <c r="AG150" s="562" t="str">
        <f>IF(AG149="","",VLOOKUP(AG149,シフト記号表!$C$6:$L$47,10,FALSE))</f>
        <v/>
      </c>
      <c r="AH150" s="562" t="str">
        <f>IF(AH149="","",VLOOKUP(AH149,シフト記号表!$C$6:$L$47,10,FALSE))</f>
        <v/>
      </c>
      <c r="AI150" s="562" t="str">
        <f>IF(AI149="","",VLOOKUP(AI149,シフト記号表!$C$6:$L$47,10,FALSE))</f>
        <v/>
      </c>
      <c r="AJ150" s="563" t="str">
        <f>IF(AJ149="","",VLOOKUP(AJ149,シフト記号表!$C$6:$L$47,10,FALSE))</f>
        <v/>
      </c>
      <c r="AK150" s="561" t="str">
        <f>IF(AK149="","",VLOOKUP(AK149,シフト記号表!$C$6:$L$47,10,FALSE))</f>
        <v/>
      </c>
      <c r="AL150" s="562" t="str">
        <f>IF(AL149="","",VLOOKUP(AL149,シフト記号表!$C$6:$L$47,10,FALSE))</f>
        <v/>
      </c>
      <c r="AM150" s="562" t="str">
        <f>IF(AM149="","",VLOOKUP(AM149,シフト記号表!$C$6:$L$47,10,FALSE))</f>
        <v/>
      </c>
      <c r="AN150" s="562" t="str">
        <f>IF(AN149="","",VLOOKUP(AN149,シフト記号表!$C$6:$L$47,10,FALSE))</f>
        <v/>
      </c>
      <c r="AO150" s="562" t="str">
        <f>IF(AO149="","",VLOOKUP(AO149,シフト記号表!$C$6:$L$47,10,FALSE))</f>
        <v/>
      </c>
      <c r="AP150" s="562" t="str">
        <f>IF(AP149="","",VLOOKUP(AP149,シフト記号表!$C$6:$L$47,10,FALSE))</f>
        <v/>
      </c>
      <c r="AQ150" s="563" t="str">
        <f>IF(AQ149="","",VLOOKUP(AQ149,シフト記号表!$C$6:$L$47,10,FALSE))</f>
        <v/>
      </c>
      <c r="AR150" s="561" t="str">
        <f>IF(AR149="","",VLOOKUP(AR149,シフト記号表!$C$6:$L$47,10,FALSE))</f>
        <v/>
      </c>
      <c r="AS150" s="562" t="str">
        <f>IF(AS149="","",VLOOKUP(AS149,シフト記号表!$C$6:$L$47,10,FALSE))</f>
        <v/>
      </c>
      <c r="AT150" s="562" t="str">
        <f>IF(AT149="","",VLOOKUP(AT149,シフト記号表!$C$6:$L$47,10,FALSE))</f>
        <v/>
      </c>
      <c r="AU150" s="562" t="str">
        <f>IF(AU149="","",VLOOKUP(AU149,シフト記号表!$C$6:$L$47,10,FALSE))</f>
        <v/>
      </c>
      <c r="AV150" s="562" t="str">
        <f>IF(AV149="","",VLOOKUP(AV149,シフト記号表!$C$6:$L$47,10,FALSE))</f>
        <v/>
      </c>
      <c r="AW150" s="562" t="str">
        <f>IF(AW149="","",VLOOKUP(AW149,シフト記号表!$C$6:$L$47,10,FALSE))</f>
        <v/>
      </c>
      <c r="AX150" s="563" t="str">
        <f>IF(AX149="","",VLOOKUP(AX149,シフト記号表!$C$6:$L$47,10,FALSE))</f>
        <v/>
      </c>
      <c r="AY150" s="561" t="str">
        <f>IF(AY149="","",VLOOKUP(AY149,シフト記号表!$C$6:$L$47,10,FALSE))</f>
        <v/>
      </c>
      <c r="AZ150" s="562" t="str">
        <f>IF(AZ149="","",VLOOKUP(AZ149,シフト記号表!$C$6:$L$47,10,FALSE))</f>
        <v/>
      </c>
      <c r="BA150" s="562" t="str">
        <f>IF(BA149="","",VLOOKUP(BA149,シフト記号表!$C$6:$L$47,10,FALSE))</f>
        <v/>
      </c>
      <c r="BB150" s="1116">
        <f>IF($BE$3="４週",SUM(W150:AX150),IF($BE$3="暦月",SUM(W150:BA150),""))</f>
        <v>0</v>
      </c>
      <c r="BC150" s="1117"/>
      <c r="BD150" s="1118">
        <f>IF($BE$3="４週",BB150/4,IF($BE$3="暦月",(BB150/($BE$8/7)),""))</f>
        <v>0</v>
      </c>
      <c r="BE150" s="1117"/>
      <c r="BF150" s="1113"/>
      <c r="BG150" s="1114"/>
      <c r="BH150" s="1114"/>
      <c r="BI150" s="1114"/>
      <c r="BJ150" s="1115"/>
    </row>
    <row r="151" spans="2:62" ht="20.25" customHeight="1">
      <c r="B151" s="1119">
        <f>B149+1</f>
        <v>68</v>
      </c>
      <c r="C151" s="1121"/>
      <c r="D151" s="1122"/>
      <c r="E151" s="556"/>
      <c r="F151" s="557"/>
      <c r="G151" s="556"/>
      <c r="H151" s="557"/>
      <c r="I151" s="1125"/>
      <c r="J151" s="1126"/>
      <c r="K151" s="1129"/>
      <c r="L151" s="1130"/>
      <c r="M151" s="1130"/>
      <c r="N151" s="1122"/>
      <c r="O151" s="1133"/>
      <c r="P151" s="1134"/>
      <c r="Q151" s="1134"/>
      <c r="R151" s="1134"/>
      <c r="S151" s="1135"/>
      <c r="T151" s="576" t="s">
        <v>964</v>
      </c>
      <c r="U151" s="577"/>
      <c r="V151" s="578"/>
      <c r="W151" s="569"/>
      <c r="X151" s="570"/>
      <c r="Y151" s="570"/>
      <c r="Z151" s="570"/>
      <c r="AA151" s="570"/>
      <c r="AB151" s="570"/>
      <c r="AC151" s="571"/>
      <c r="AD151" s="569"/>
      <c r="AE151" s="570"/>
      <c r="AF151" s="570"/>
      <c r="AG151" s="570"/>
      <c r="AH151" s="570"/>
      <c r="AI151" s="570"/>
      <c r="AJ151" s="571"/>
      <c r="AK151" s="569"/>
      <c r="AL151" s="570"/>
      <c r="AM151" s="570"/>
      <c r="AN151" s="570"/>
      <c r="AO151" s="570"/>
      <c r="AP151" s="570"/>
      <c r="AQ151" s="571"/>
      <c r="AR151" s="569"/>
      <c r="AS151" s="570"/>
      <c r="AT151" s="570"/>
      <c r="AU151" s="570"/>
      <c r="AV151" s="570"/>
      <c r="AW151" s="570"/>
      <c r="AX151" s="571"/>
      <c r="AY151" s="569"/>
      <c r="AZ151" s="570"/>
      <c r="BA151" s="572"/>
      <c r="BB151" s="1139"/>
      <c r="BC151" s="1140"/>
      <c r="BD151" s="1098"/>
      <c r="BE151" s="1099"/>
      <c r="BF151" s="1100"/>
      <c r="BG151" s="1101"/>
      <c r="BH151" s="1101"/>
      <c r="BI151" s="1101"/>
      <c r="BJ151" s="1102"/>
    </row>
    <row r="152" spans="2:62" ht="20.25" customHeight="1">
      <c r="B152" s="1142"/>
      <c r="C152" s="1143"/>
      <c r="D152" s="1144"/>
      <c r="E152" s="579"/>
      <c r="F152" s="580">
        <f>C151</f>
        <v>0</v>
      </c>
      <c r="G152" s="579"/>
      <c r="H152" s="580">
        <f>I151</f>
        <v>0</v>
      </c>
      <c r="I152" s="1145"/>
      <c r="J152" s="1146"/>
      <c r="K152" s="1147"/>
      <c r="L152" s="1148"/>
      <c r="M152" s="1148"/>
      <c r="N152" s="1144"/>
      <c r="O152" s="1133"/>
      <c r="P152" s="1134"/>
      <c r="Q152" s="1134"/>
      <c r="R152" s="1134"/>
      <c r="S152" s="1135"/>
      <c r="T152" s="573" t="s">
        <v>967</v>
      </c>
      <c r="U152" s="574"/>
      <c r="V152" s="575"/>
      <c r="W152" s="561" t="str">
        <f>IF(W151="","",VLOOKUP(W151,シフト記号表!$C$6:$L$47,10,FALSE))</f>
        <v/>
      </c>
      <c r="X152" s="562" t="str">
        <f>IF(X151="","",VLOOKUP(X151,シフト記号表!$C$6:$L$47,10,FALSE))</f>
        <v/>
      </c>
      <c r="Y152" s="562" t="str">
        <f>IF(Y151="","",VLOOKUP(Y151,シフト記号表!$C$6:$L$47,10,FALSE))</f>
        <v/>
      </c>
      <c r="Z152" s="562" t="str">
        <f>IF(Z151="","",VLOOKUP(Z151,シフト記号表!$C$6:$L$47,10,FALSE))</f>
        <v/>
      </c>
      <c r="AA152" s="562" t="str">
        <f>IF(AA151="","",VLOOKUP(AA151,シフト記号表!$C$6:$L$47,10,FALSE))</f>
        <v/>
      </c>
      <c r="AB152" s="562" t="str">
        <f>IF(AB151="","",VLOOKUP(AB151,シフト記号表!$C$6:$L$47,10,FALSE))</f>
        <v/>
      </c>
      <c r="AC152" s="563" t="str">
        <f>IF(AC151="","",VLOOKUP(AC151,シフト記号表!$C$6:$L$47,10,FALSE))</f>
        <v/>
      </c>
      <c r="AD152" s="561" t="str">
        <f>IF(AD151="","",VLOOKUP(AD151,シフト記号表!$C$6:$L$47,10,FALSE))</f>
        <v/>
      </c>
      <c r="AE152" s="562" t="str">
        <f>IF(AE151="","",VLOOKUP(AE151,シフト記号表!$C$6:$L$47,10,FALSE))</f>
        <v/>
      </c>
      <c r="AF152" s="562" t="str">
        <f>IF(AF151="","",VLOOKUP(AF151,シフト記号表!$C$6:$L$47,10,FALSE))</f>
        <v/>
      </c>
      <c r="AG152" s="562" t="str">
        <f>IF(AG151="","",VLOOKUP(AG151,シフト記号表!$C$6:$L$47,10,FALSE))</f>
        <v/>
      </c>
      <c r="AH152" s="562" t="str">
        <f>IF(AH151="","",VLOOKUP(AH151,シフト記号表!$C$6:$L$47,10,FALSE))</f>
        <v/>
      </c>
      <c r="AI152" s="562" t="str">
        <f>IF(AI151="","",VLOOKUP(AI151,シフト記号表!$C$6:$L$47,10,FALSE))</f>
        <v/>
      </c>
      <c r="AJ152" s="563" t="str">
        <f>IF(AJ151="","",VLOOKUP(AJ151,シフト記号表!$C$6:$L$47,10,FALSE))</f>
        <v/>
      </c>
      <c r="AK152" s="561" t="str">
        <f>IF(AK151="","",VLOOKUP(AK151,シフト記号表!$C$6:$L$47,10,FALSE))</f>
        <v/>
      </c>
      <c r="AL152" s="562" t="str">
        <f>IF(AL151="","",VLOOKUP(AL151,シフト記号表!$C$6:$L$47,10,FALSE))</f>
        <v/>
      </c>
      <c r="AM152" s="562" t="str">
        <f>IF(AM151="","",VLOOKUP(AM151,シフト記号表!$C$6:$L$47,10,FALSE))</f>
        <v/>
      </c>
      <c r="AN152" s="562" t="str">
        <f>IF(AN151="","",VLOOKUP(AN151,シフト記号表!$C$6:$L$47,10,FALSE))</f>
        <v/>
      </c>
      <c r="AO152" s="562" t="str">
        <f>IF(AO151="","",VLOOKUP(AO151,シフト記号表!$C$6:$L$47,10,FALSE))</f>
        <v/>
      </c>
      <c r="AP152" s="562" t="str">
        <f>IF(AP151="","",VLOOKUP(AP151,シフト記号表!$C$6:$L$47,10,FALSE))</f>
        <v/>
      </c>
      <c r="AQ152" s="563" t="str">
        <f>IF(AQ151="","",VLOOKUP(AQ151,シフト記号表!$C$6:$L$47,10,FALSE))</f>
        <v/>
      </c>
      <c r="AR152" s="561" t="str">
        <f>IF(AR151="","",VLOOKUP(AR151,シフト記号表!$C$6:$L$47,10,FALSE))</f>
        <v/>
      </c>
      <c r="AS152" s="562" t="str">
        <f>IF(AS151="","",VLOOKUP(AS151,シフト記号表!$C$6:$L$47,10,FALSE))</f>
        <v/>
      </c>
      <c r="AT152" s="562" t="str">
        <f>IF(AT151="","",VLOOKUP(AT151,シフト記号表!$C$6:$L$47,10,FALSE))</f>
        <v/>
      </c>
      <c r="AU152" s="562" t="str">
        <f>IF(AU151="","",VLOOKUP(AU151,シフト記号表!$C$6:$L$47,10,FALSE))</f>
        <v/>
      </c>
      <c r="AV152" s="562" t="str">
        <f>IF(AV151="","",VLOOKUP(AV151,シフト記号表!$C$6:$L$47,10,FALSE))</f>
        <v/>
      </c>
      <c r="AW152" s="562" t="str">
        <f>IF(AW151="","",VLOOKUP(AW151,シフト記号表!$C$6:$L$47,10,FALSE))</f>
        <v/>
      </c>
      <c r="AX152" s="563" t="str">
        <f>IF(AX151="","",VLOOKUP(AX151,シフト記号表!$C$6:$L$47,10,FALSE))</f>
        <v/>
      </c>
      <c r="AY152" s="561" t="str">
        <f>IF(AY151="","",VLOOKUP(AY151,シフト記号表!$C$6:$L$47,10,FALSE))</f>
        <v/>
      </c>
      <c r="AZ152" s="562" t="str">
        <f>IF(AZ151="","",VLOOKUP(AZ151,シフト記号表!$C$6:$L$47,10,FALSE))</f>
        <v/>
      </c>
      <c r="BA152" s="562" t="str">
        <f>IF(BA151="","",VLOOKUP(BA151,シフト記号表!$C$6:$L$47,10,FALSE))</f>
        <v/>
      </c>
      <c r="BB152" s="1116">
        <f>IF($BE$3="４週",SUM(W152:AX152),IF($BE$3="暦月",SUM(W152:BA152),""))</f>
        <v>0</v>
      </c>
      <c r="BC152" s="1117"/>
      <c r="BD152" s="1118">
        <f>IF($BE$3="４週",BB152/4,IF($BE$3="暦月",(BB152/($BE$8/7)),""))</f>
        <v>0</v>
      </c>
      <c r="BE152" s="1117"/>
      <c r="BF152" s="1113"/>
      <c r="BG152" s="1114"/>
      <c r="BH152" s="1114"/>
      <c r="BI152" s="1114"/>
      <c r="BJ152" s="1115"/>
    </row>
    <row r="153" spans="2:62" ht="20.25" customHeight="1">
      <c r="B153" s="1119">
        <f>B151+1</f>
        <v>69</v>
      </c>
      <c r="C153" s="1121"/>
      <c r="D153" s="1122"/>
      <c r="E153" s="556"/>
      <c r="F153" s="557"/>
      <c r="G153" s="556"/>
      <c r="H153" s="557"/>
      <c r="I153" s="1125"/>
      <c r="J153" s="1126"/>
      <c r="K153" s="1129"/>
      <c r="L153" s="1130"/>
      <c r="M153" s="1130"/>
      <c r="N153" s="1122"/>
      <c r="O153" s="1133"/>
      <c r="P153" s="1134"/>
      <c r="Q153" s="1134"/>
      <c r="R153" s="1134"/>
      <c r="S153" s="1135"/>
      <c r="T153" s="576" t="s">
        <v>964</v>
      </c>
      <c r="U153" s="577"/>
      <c r="V153" s="578"/>
      <c r="W153" s="569"/>
      <c r="X153" s="570"/>
      <c r="Y153" s="570"/>
      <c r="Z153" s="570"/>
      <c r="AA153" s="570"/>
      <c r="AB153" s="570"/>
      <c r="AC153" s="571"/>
      <c r="AD153" s="569"/>
      <c r="AE153" s="570"/>
      <c r="AF153" s="570"/>
      <c r="AG153" s="570"/>
      <c r="AH153" s="570"/>
      <c r="AI153" s="570"/>
      <c r="AJ153" s="571"/>
      <c r="AK153" s="569"/>
      <c r="AL153" s="570"/>
      <c r="AM153" s="570"/>
      <c r="AN153" s="570"/>
      <c r="AO153" s="570"/>
      <c r="AP153" s="570"/>
      <c r="AQ153" s="571"/>
      <c r="AR153" s="569"/>
      <c r="AS153" s="570"/>
      <c r="AT153" s="570"/>
      <c r="AU153" s="570"/>
      <c r="AV153" s="570"/>
      <c r="AW153" s="570"/>
      <c r="AX153" s="571"/>
      <c r="AY153" s="569"/>
      <c r="AZ153" s="570"/>
      <c r="BA153" s="572"/>
      <c r="BB153" s="1139"/>
      <c r="BC153" s="1140"/>
      <c r="BD153" s="1098"/>
      <c r="BE153" s="1099"/>
      <c r="BF153" s="1100"/>
      <c r="BG153" s="1101"/>
      <c r="BH153" s="1101"/>
      <c r="BI153" s="1101"/>
      <c r="BJ153" s="1102"/>
    </row>
    <row r="154" spans="2:62" ht="20.25" customHeight="1">
      <c r="B154" s="1142"/>
      <c r="C154" s="1143"/>
      <c r="D154" s="1144"/>
      <c r="E154" s="579"/>
      <c r="F154" s="580">
        <f>C153</f>
        <v>0</v>
      </c>
      <c r="G154" s="579"/>
      <c r="H154" s="580">
        <f>I153</f>
        <v>0</v>
      </c>
      <c r="I154" s="1145"/>
      <c r="J154" s="1146"/>
      <c r="K154" s="1147"/>
      <c r="L154" s="1148"/>
      <c r="M154" s="1148"/>
      <c r="N154" s="1144"/>
      <c r="O154" s="1133"/>
      <c r="P154" s="1134"/>
      <c r="Q154" s="1134"/>
      <c r="R154" s="1134"/>
      <c r="S154" s="1135"/>
      <c r="T154" s="573" t="s">
        <v>967</v>
      </c>
      <c r="U154" s="574"/>
      <c r="V154" s="575"/>
      <c r="W154" s="561" t="str">
        <f>IF(W153="","",VLOOKUP(W153,シフト記号表!$C$6:$L$47,10,FALSE))</f>
        <v/>
      </c>
      <c r="X154" s="562" t="str">
        <f>IF(X153="","",VLOOKUP(X153,シフト記号表!$C$6:$L$47,10,FALSE))</f>
        <v/>
      </c>
      <c r="Y154" s="562" t="str">
        <f>IF(Y153="","",VLOOKUP(Y153,シフト記号表!$C$6:$L$47,10,FALSE))</f>
        <v/>
      </c>
      <c r="Z154" s="562" t="str">
        <f>IF(Z153="","",VLOOKUP(Z153,シフト記号表!$C$6:$L$47,10,FALSE))</f>
        <v/>
      </c>
      <c r="AA154" s="562" t="str">
        <f>IF(AA153="","",VLOOKUP(AA153,シフト記号表!$C$6:$L$47,10,FALSE))</f>
        <v/>
      </c>
      <c r="AB154" s="562" t="str">
        <f>IF(AB153="","",VLOOKUP(AB153,シフト記号表!$C$6:$L$47,10,FALSE))</f>
        <v/>
      </c>
      <c r="AC154" s="563" t="str">
        <f>IF(AC153="","",VLOOKUP(AC153,シフト記号表!$C$6:$L$47,10,FALSE))</f>
        <v/>
      </c>
      <c r="AD154" s="561" t="str">
        <f>IF(AD153="","",VLOOKUP(AD153,シフト記号表!$C$6:$L$47,10,FALSE))</f>
        <v/>
      </c>
      <c r="AE154" s="562" t="str">
        <f>IF(AE153="","",VLOOKUP(AE153,シフト記号表!$C$6:$L$47,10,FALSE))</f>
        <v/>
      </c>
      <c r="AF154" s="562" t="str">
        <f>IF(AF153="","",VLOOKUP(AF153,シフト記号表!$C$6:$L$47,10,FALSE))</f>
        <v/>
      </c>
      <c r="AG154" s="562" t="str">
        <f>IF(AG153="","",VLOOKUP(AG153,シフト記号表!$C$6:$L$47,10,FALSE))</f>
        <v/>
      </c>
      <c r="AH154" s="562" t="str">
        <f>IF(AH153="","",VLOOKUP(AH153,シフト記号表!$C$6:$L$47,10,FALSE))</f>
        <v/>
      </c>
      <c r="AI154" s="562" t="str">
        <f>IF(AI153="","",VLOOKUP(AI153,シフト記号表!$C$6:$L$47,10,FALSE))</f>
        <v/>
      </c>
      <c r="AJ154" s="563" t="str">
        <f>IF(AJ153="","",VLOOKUP(AJ153,シフト記号表!$C$6:$L$47,10,FALSE))</f>
        <v/>
      </c>
      <c r="AK154" s="561" t="str">
        <f>IF(AK153="","",VLOOKUP(AK153,シフト記号表!$C$6:$L$47,10,FALSE))</f>
        <v/>
      </c>
      <c r="AL154" s="562" t="str">
        <f>IF(AL153="","",VLOOKUP(AL153,シフト記号表!$C$6:$L$47,10,FALSE))</f>
        <v/>
      </c>
      <c r="AM154" s="562" t="str">
        <f>IF(AM153="","",VLOOKUP(AM153,シフト記号表!$C$6:$L$47,10,FALSE))</f>
        <v/>
      </c>
      <c r="AN154" s="562" t="str">
        <f>IF(AN153="","",VLOOKUP(AN153,シフト記号表!$C$6:$L$47,10,FALSE))</f>
        <v/>
      </c>
      <c r="AO154" s="562" t="str">
        <f>IF(AO153="","",VLOOKUP(AO153,シフト記号表!$C$6:$L$47,10,FALSE))</f>
        <v/>
      </c>
      <c r="AP154" s="562" t="str">
        <f>IF(AP153="","",VLOOKUP(AP153,シフト記号表!$C$6:$L$47,10,FALSE))</f>
        <v/>
      </c>
      <c r="AQ154" s="563" t="str">
        <f>IF(AQ153="","",VLOOKUP(AQ153,シフト記号表!$C$6:$L$47,10,FALSE))</f>
        <v/>
      </c>
      <c r="AR154" s="561" t="str">
        <f>IF(AR153="","",VLOOKUP(AR153,シフト記号表!$C$6:$L$47,10,FALSE))</f>
        <v/>
      </c>
      <c r="AS154" s="562" t="str">
        <f>IF(AS153="","",VLOOKUP(AS153,シフト記号表!$C$6:$L$47,10,FALSE))</f>
        <v/>
      </c>
      <c r="AT154" s="562" t="str">
        <f>IF(AT153="","",VLOOKUP(AT153,シフト記号表!$C$6:$L$47,10,FALSE))</f>
        <v/>
      </c>
      <c r="AU154" s="562" t="str">
        <f>IF(AU153="","",VLOOKUP(AU153,シフト記号表!$C$6:$L$47,10,FALSE))</f>
        <v/>
      </c>
      <c r="AV154" s="562" t="str">
        <f>IF(AV153="","",VLOOKUP(AV153,シフト記号表!$C$6:$L$47,10,FALSE))</f>
        <v/>
      </c>
      <c r="AW154" s="562" t="str">
        <f>IF(AW153="","",VLOOKUP(AW153,シフト記号表!$C$6:$L$47,10,FALSE))</f>
        <v/>
      </c>
      <c r="AX154" s="563" t="str">
        <f>IF(AX153="","",VLOOKUP(AX153,シフト記号表!$C$6:$L$47,10,FALSE))</f>
        <v/>
      </c>
      <c r="AY154" s="561" t="str">
        <f>IF(AY153="","",VLOOKUP(AY153,シフト記号表!$C$6:$L$47,10,FALSE))</f>
        <v/>
      </c>
      <c r="AZ154" s="562" t="str">
        <f>IF(AZ153="","",VLOOKUP(AZ153,シフト記号表!$C$6:$L$47,10,FALSE))</f>
        <v/>
      </c>
      <c r="BA154" s="562" t="str">
        <f>IF(BA153="","",VLOOKUP(BA153,シフト記号表!$C$6:$L$47,10,FALSE))</f>
        <v/>
      </c>
      <c r="BB154" s="1116">
        <f>IF($BE$3="４週",SUM(W154:AX154),IF($BE$3="暦月",SUM(W154:BA154),""))</f>
        <v>0</v>
      </c>
      <c r="BC154" s="1117"/>
      <c r="BD154" s="1118">
        <f>IF($BE$3="４週",BB154/4,IF($BE$3="暦月",(BB154/($BE$8/7)),""))</f>
        <v>0</v>
      </c>
      <c r="BE154" s="1117"/>
      <c r="BF154" s="1113"/>
      <c r="BG154" s="1114"/>
      <c r="BH154" s="1114"/>
      <c r="BI154" s="1114"/>
      <c r="BJ154" s="1115"/>
    </row>
    <row r="155" spans="2:62" ht="20.25" customHeight="1">
      <c r="B155" s="1119">
        <f>B153+1</f>
        <v>70</v>
      </c>
      <c r="C155" s="1121"/>
      <c r="D155" s="1122"/>
      <c r="E155" s="556"/>
      <c r="F155" s="557"/>
      <c r="G155" s="556"/>
      <c r="H155" s="557"/>
      <c r="I155" s="1125"/>
      <c r="J155" s="1126"/>
      <c r="K155" s="1129"/>
      <c r="L155" s="1130"/>
      <c r="M155" s="1130"/>
      <c r="N155" s="1122"/>
      <c r="O155" s="1133"/>
      <c r="P155" s="1134"/>
      <c r="Q155" s="1134"/>
      <c r="R155" s="1134"/>
      <c r="S155" s="1135"/>
      <c r="T155" s="576" t="s">
        <v>964</v>
      </c>
      <c r="U155" s="577"/>
      <c r="V155" s="578"/>
      <c r="W155" s="569"/>
      <c r="X155" s="570"/>
      <c r="Y155" s="570"/>
      <c r="Z155" s="570"/>
      <c r="AA155" s="570"/>
      <c r="AB155" s="570"/>
      <c r="AC155" s="571"/>
      <c r="AD155" s="569"/>
      <c r="AE155" s="570"/>
      <c r="AF155" s="570"/>
      <c r="AG155" s="570"/>
      <c r="AH155" s="570"/>
      <c r="AI155" s="570"/>
      <c r="AJ155" s="571"/>
      <c r="AK155" s="569"/>
      <c r="AL155" s="570"/>
      <c r="AM155" s="570"/>
      <c r="AN155" s="570"/>
      <c r="AO155" s="570"/>
      <c r="AP155" s="570"/>
      <c r="AQ155" s="571"/>
      <c r="AR155" s="569"/>
      <c r="AS155" s="570"/>
      <c r="AT155" s="570"/>
      <c r="AU155" s="570"/>
      <c r="AV155" s="570"/>
      <c r="AW155" s="570"/>
      <c r="AX155" s="571"/>
      <c r="AY155" s="569"/>
      <c r="AZ155" s="570"/>
      <c r="BA155" s="572"/>
      <c r="BB155" s="1139"/>
      <c r="BC155" s="1140"/>
      <c r="BD155" s="1098"/>
      <c r="BE155" s="1099"/>
      <c r="BF155" s="1100"/>
      <c r="BG155" s="1101"/>
      <c r="BH155" s="1101"/>
      <c r="BI155" s="1101"/>
      <c r="BJ155" s="1102"/>
    </row>
    <row r="156" spans="2:62" ht="20.25" customHeight="1">
      <c r="B156" s="1142"/>
      <c r="C156" s="1143"/>
      <c r="D156" s="1144"/>
      <c r="E156" s="579"/>
      <c r="F156" s="580">
        <f>C155</f>
        <v>0</v>
      </c>
      <c r="G156" s="579"/>
      <c r="H156" s="580">
        <f>I155</f>
        <v>0</v>
      </c>
      <c r="I156" s="1145"/>
      <c r="J156" s="1146"/>
      <c r="K156" s="1147"/>
      <c r="L156" s="1148"/>
      <c r="M156" s="1148"/>
      <c r="N156" s="1144"/>
      <c r="O156" s="1133"/>
      <c r="P156" s="1134"/>
      <c r="Q156" s="1134"/>
      <c r="R156" s="1134"/>
      <c r="S156" s="1135"/>
      <c r="T156" s="573" t="s">
        <v>967</v>
      </c>
      <c r="U156" s="574"/>
      <c r="V156" s="575"/>
      <c r="W156" s="561" t="str">
        <f>IF(W155="","",VLOOKUP(W155,シフト記号表!$C$6:$L$47,10,FALSE))</f>
        <v/>
      </c>
      <c r="X156" s="562" t="str">
        <f>IF(X155="","",VLOOKUP(X155,シフト記号表!$C$6:$L$47,10,FALSE))</f>
        <v/>
      </c>
      <c r="Y156" s="562" t="str">
        <f>IF(Y155="","",VLOOKUP(Y155,シフト記号表!$C$6:$L$47,10,FALSE))</f>
        <v/>
      </c>
      <c r="Z156" s="562" t="str">
        <f>IF(Z155="","",VLOOKUP(Z155,シフト記号表!$C$6:$L$47,10,FALSE))</f>
        <v/>
      </c>
      <c r="AA156" s="562" t="str">
        <f>IF(AA155="","",VLOOKUP(AA155,シフト記号表!$C$6:$L$47,10,FALSE))</f>
        <v/>
      </c>
      <c r="AB156" s="562" t="str">
        <f>IF(AB155="","",VLOOKUP(AB155,シフト記号表!$C$6:$L$47,10,FALSE))</f>
        <v/>
      </c>
      <c r="AC156" s="563" t="str">
        <f>IF(AC155="","",VLOOKUP(AC155,シフト記号表!$C$6:$L$47,10,FALSE))</f>
        <v/>
      </c>
      <c r="AD156" s="561" t="str">
        <f>IF(AD155="","",VLOOKUP(AD155,シフト記号表!$C$6:$L$47,10,FALSE))</f>
        <v/>
      </c>
      <c r="AE156" s="562" t="str">
        <f>IF(AE155="","",VLOOKUP(AE155,シフト記号表!$C$6:$L$47,10,FALSE))</f>
        <v/>
      </c>
      <c r="AF156" s="562" t="str">
        <f>IF(AF155="","",VLOOKUP(AF155,シフト記号表!$C$6:$L$47,10,FALSE))</f>
        <v/>
      </c>
      <c r="AG156" s="562" t="str">
        <f>IF(AG155="","",VLOOKUP(AG155,シフト記号表!$C$6:$L$47,10,FALSE))</f>
        <v/>
      </c>
      <c r="AH156" s="562" t="str">
        <f>IF(AH155="","",VLOOKUP(AH155,シフト記号表!$C$6:$L$47,10,FALSE))</f>
        <v/>
      </c>
      <c r="AI156" s="562" t="str">
        <f>IF(AI155="","",VLOOKUP(AI155,シフト記号表!$C$6:$L$47,10,FALSE))</f>
        <v/>
      </c>
      <c r="AJ156" s="563" t="str">
        <f>IF(AJ155="","",VLOOKUP(AJ155,シフト記号表!$C$6:$L$47,10,FALSE))</f>
        <v/>
      </c>
      <c r="AK156" s="561" t="str">
        <f>IF(AK155="","",VLOOKUP(AK155,シフト記号表!$C$6:$L$47,10,FALSE))</f>
        <v/>
      </c>
      <c r="AL156" s="562" t="str">
        <f>IF(AL155="","",VLOOKUP(AL155,シフト記号表!$C$6:$L$47,10,FALSE))</f>
        <v/>
      </c>
      <c r="AM156" s="562" t="str">
        <f>IF(AM155="","",VLOOKUP(AM155,シフト記号表!$C$6:$L$47,10,FALSE))</f>
        <v/>
      </c>
      <c r="AN156" s="562" t="str">
        <f>IF(AN155="","",VLOOKUP(AN155,シフト記号表!$C$6:$L$47,10,FALSE))</f>
        <v/>
      </c>
      <c r="AO156" s="562" t="str">
        <f>IF(AO155="","",VLOOKUP(AO155,シフト記号表!$C$6:$L$47,10,FALSE))</f>
        <v/>
      </c>
      <c r="AP156" s="562" t="str">
        <f>IF(AP155="","",VLOOKUP(AP155,シフト記号表!$C$6:$L$47,10,FALSE))</f>
        <v/>
      </c>
      <c r="AQ156" s="563" t="str">
        <f>IF(AQ155="","",VLOOKUP(AQ155,シフト記号表!$C$6:$L$47,10,FALSE))</f>
        <v/>
      </c>
      <c r="AR156" s="561" t="str">
        <f>IF(AR155="","",VLOOKUP(AR155,シフト記号表!$C$6:$L$47,10,FALSE))</f>
        <v/>
      </c>
      <c r="AS156" s="562" t="str">
        <f>IF(AS155="","",VLOOKUP(AS155,シフト記号表!$C$6:$L$47,10,FALSE))</f>
        <v/>
      </c>
      <c r="AT156" s="562" t="str">
        <f>IF(AT155="","",VLOOKUP(AT155,シフト記号表!$C$6:$L$47,10,FALSE))</f>
        <v/>
      </c>
      <c r="AU156" s="562" t="str">
        <f>IF(AU155="","",VLOOKUP(AU155,シフト記号表!$C$6:$L$47,10,FALSE))</f>
        <v/>
      </c>
      <c r="AV156" s="562" t="str">
        <f>IF(AV155="","",VLOOKUP(AV155,シフト記号表!$C$6:$L$47,10,FALSE))</f>
        <v/>
      </c>
      <c r="AW156" s="562" t="str">
        <f>IF(AW155="","",VLOOKUP(AW155,シフト記号表!$C$6:$L$47,10,FALSE))</f>
        <v/>
      </c>
      <c r="AX156" s="563" t="str">
        <f>IF(AX155="","",VLOOKUP(AX155,シフト記号表!$C$6:$L$47,10,FALSE))</f>
        <v/>
      </c>
      <c r="AY156" s="561" t="str">
        <f>IF(AY155="","",VLOOKUP(AY155,シフト記号表!$C$6:$L$47,10,FALSE))</f>
        <v/>
      </c>
      <c r="AZ156" s="562" t="str">
        <f>IF(AZ155="","",VLOOKUP(AZ155,シフト記号表!$C$6:$L$47,10,FALSE))</f>
        <v/>
      </c>
      <c r="BA156" s="562" t="str">
        <f>IF(BA155="","",VLOOKUP(BA155,シフト記号表!$C$6:$L$47,10,FALSE))</f>
        <v/>
      </c>
      <c r="BB156" s="1116">
        <f>IF($BE$3="４週",SUM(W156:AX156),IF($BE$3="暦月",SUM(W156:BA156),""))</f>
        <v>0</v>
      </c>
      <c r="BC156" s="1117"/>
      <c r="BD156" s="1118">
        <f>IF($BE$3="４週",BB156/4,IF($BE$3="暦月",(BB156/($BE$8/7)),""))</f>
        <v>0</v>
      </c>
      <c r="BE156" s="1117"/>
      <c r="BF156" s="1113"/>
      <c r="BG156" s="1114"/>
      <c r="BH156" s="1114"/>
      <c r="BI156" s="1114"/>
      <c r="BJ156" s="1115"/>
    </row>
    <row r="157" spans="2:62" ht="20.25" customHeight="1">
      <c r="B157" s="1119">
        <f>B155+1</f>
        <v>71</v>
      </c>
      <c r="C157" s="1121"/>
      <c r="D157" s="1122"/>
      <c r="E157" s="556"/>
      <c r="F157" s="557"/>
      <c r="G157" s="556"/>
      <c r="H157" s="557"/>
      <c r="I157" s="1125"/>
      <c r="J157" s="1126"/>
      <c r="K157" s="1129"/>
      <c r="L157" s="1130"/>
      <c r="M157" s="1130"/>
      <c r="N157" s="1122"/>
      <c r="O157" s="1133"/>
      <c r="P157" s="1134"/>
      <c r="Q157" s="1134"/>
      <c r="R157" s="1134"/>
      <c r="S157" s="1135"/>
      <c r="T157" s="576" t="s">
        <v>964</v>
      </c>
      <c r="U157" s="577"/>
      <c r="V157" s="578"/>
      <c r="W157" s="569"/>
      <c r="X157" s="570"/>
      <c r="Y157" s="570"/>
      <c r="Z157" s="570"/>
      <c r="AA157" s="570"/>
      <c r="AB157" s="570"/>
      <c r="AC157" s="571"/>
      <c r="AD157" s="569"/>
      <c r="AE157" s="570"/>
      <c r="AF157" s="570"/>
      <c r="AG157" s="570"/>
      <c r="AH157" s="570"/>
      <c r="AI157" s="570"/>
      <c r="AJ157" s="571"/>
      <c r="AK157" s="569"/>
      <c r="AL157" s="570"/>
      <c r="AM157" s="570"/>
      <c r="AN157" s="570"/>
      <c r="AO157" s="570"/>
      <c r="AP157" s="570"/>
      <c r="AQ157" s="571"/>
      <c r="AR157" s="569"/>
      <c r="AS157" s="570"/>
      <c r="AT157" s="570"/>
      <c r="AU157" s="570"/>
      <c r="AV157" s="570"/>
      <c r="AW157" s="570"/>
      <c r="AX157" s="571"/>
      <c r="AY157" s="569"/>
      <c r="AZ157" s="570"/>
      <c r="BA157" s="572"/>
      <c r="BB157" s="1139"/>
      <c r="BC157" s="1140"/>
      <c r="BD157" s="1098"/>
      <c r="BE157" s="1099"/>
      <c r="BF157" s="1100"/>
      <c r="BG157" s="1101"/>
      <c r="BH157" s="1101"/>
      <c r="BI157" s="1101"/>
      <c r="BJ157" s="1102"/>
    </row>
    <row r="158" spans="2:62" ht="20.25" customHeight="1">
      <c r="B158" s="1142"/>
      <c r="C158" s="1143"/>
      <c r="D158" s="1144"/>
      <c r="E158" s="579"/>
      <c r="F158" s="580">
        <f>C157</f>
        <v>0</v>
      </c>
      <c r="G158" s="579"/>
      <c r="H158" s="580">
        <f>I157</f>
        <v>0</v>
      </c>
      <c r="I158" s="1145"/>
      <c r="J158" s="1146"/>
      <c r="K158" s="1147"/>
      <c r="L158" s="1148"/>
      <c r="M158" s="1148"/>
      <c r="N158" s="1144"/>
      <c r="O158" s="1133"/>
      <c r="P158" s="1134"/>
      <c r="Q158" s="1134"/>
      <c r="R158" s="1134"/>
      <c r="S158" s="1135"/>
      <c r="T158" s="573" t="s">
        <v>967</v>
      </c>
      <c r="U158" s="574"/>
      <c r="V158" s="575"/>
      <c r="W158" s="561" t="str">
        <f>IF(W157="","",VLOOKUP(W157,シフト記号表!$C$6:$L$47,10,FALSE))</f>
        <v/>
      </c>
      <c r="X158" s="562" t="str">
        <f>IF(X157="","",VLOOKUP(X157,シフト記号表!$C$6:$L$47,10,FALSE))</f>
        <v/>
      </c>
      <c r="Y158" s="562" t="str">
        <f>IF(Y157="","",VLOOKUP(Y157,シフト記号表!$C$6:$L$47,10,FALSE))</f>
        <v/>
      </c>
      <c r="Z158" s="562" t="str">
        <f>IF(Z157="","",VLOOKUP(Z157,シフト記号表!$C$6:$L$47,10,FALSE))</f>
        <v/>
      </c>
      <c r="AA158" s="562" t="str">
        <f>IF(AA157="","",VLOOKUP(AA157,シフト記号表!$C$6:$L$47,10,FALSE))</f>
        <v/>
      </c>
      <c r="AB158" s="562" t="str">
        <f>IF(AB157="","",VLOOKUP(AB157,シフト記号表!$C$6:$L$47,10,FALSE))</f>
        <v/>
      </c>
      <c r="AC158" s="563" t="str">
        <f>IF(AC157="","",VLOOKUP(AC157,シフト記号表!$C$6:$L$47,10,FALSE))</f>
        <v/>
      </c>
      <c r="AD158" s="561" t="str">
        <f>IF(AD157="","",VLOOKUP(AD157,シフト記号表!$C$6:$L$47,10,FALSE))</f>
        <v/>
      </c>
      <c r="AE158" s="562" t="str">
        <f>IF(AE157="","",VLOOKUP(AE157,シフト記号表!$C$6:$L$47,10,FALSE))</f>
        <v/>
      </c>
      <c r="AF158" s="562" t="str">
        <f>IF(AF157="","",VLOOKUP(AF157,シフト記号表!$C$6:$L$47,10,FALSE))</f>
        <v/>
      </c>
      <c r="AG158" s="562" t="str">
        <f>IF(AG157="","",VLOOKUP(AG157,シフト記号表!$C$6:$L$47,10,FALSE))</f>
        <v/>
      </c>
      <c r="AH158" s="562" t="str">
        <f>IF(AH157="","",VLOOKUP(AH157,シフト記号表!$C$6:$L$47,10,FALSE))</f>
        <v/>
      </c>
      <c r="AI158" s="562" t="str">
        <f>IF(AI157="","",VLOOKUP(AI157,シフト記号表!$C$6:$L$47,10,FALSE))</f>
        <v/>
      </c>
      <c r="AJ158" s="563" t="str">
        <f>IF(AJ157="","",VLOOKUP(AJ157,シフト記号表!$C$6:$L$47,10,FALSE))</f>
        <v/>
      </c>
      <c r="AK158" s="561" t="str">
        <f>IF(AK157="","",VLOOKUP(AK157,シフト記号表!$C$6:$L$47,10,FALSE))</f>
        <v/>
      </c>
      <c r="AL158" s="562" t="str">
        <f>IF(AL157="","",VLOOKUP(AL157,シフト記号表!$C$6:$L$47,10,FALSE))</f>
        <v/>
      </c>
      <c r="AM158" s="562" t="str">
        <f>IF(AM157="","",VLOOKUP(AM157,シフト記号表!$C$6:$L$47,10,FALSE))</f>
        <v/>
      </c>
      <c r="AN158" s="562" t="str">
        <f>IF(AN157="","",VLOOKUP(AN157,シフト記号表!$C$6:$L$47,10,FALSE))</f>
        <v/>
      </c>
      <c r="AO158" s="562" t="str">
        <f>IF(AO157="","",VLOOKUP(AO157,シフト記号表!$C$6:$L$47,10,FALSE))</f>
        <v/>
      </c>
      <c r="AP158" s="562" t="str">
        <f>IF(AP157="","",VLOOKUP(AP157,シフト記号表!$C$6:$L$47,10,FALSE))</f>
        <v/>
      </c>
      <c r="AQ158" s="563" t="str">
        <f>IF(AQ157="","",VLOOKUP(AQ157,シフト記号表!$C$6:$L$47,10,FALSE))</f>
        <v/>
      </c>
      <c r="AR158" s="561" t="str">
        <f>IF(AR157="","",VLOOKUP(AR157,シフト記号表!$C$6:$L$47,10,FALSE))</f>
        <v/>
      </c>
      <c r="AS158" s="562" t="str">
        <f>IF(AS157="","",VLOOKUP(AS157,シフト記号表!$C$6:$L$47,10,FALSE))</f>
        <v/>
      </c>
      <c r="AT158" s="562" t="str">
        <f>IF(AT157="","",VLOOKUP(AT157,シフト記号表!$C$6:$L$47,10,FALSE))</f>
        <v/>
      </c>
      <c r="AU158" s="562" t="str">
        <f>IF(AU157="","",VLOOKUP(AU157,シフト記号表!$C$6:$L$47,10,FALSE))</f>
        <v/>
      </c>
      <c r="AV158" s="562" t="str">
        <f>IF(AV157="","",VLOOKUP(AV157,シフト記号表!$C$6:$L$47,10,FALSE))</f>
        <v/>
      </c>
      <c r="AW158" s="562" t="str">
        <f>IF(AW157="","",VLOOKUP(AW157,シフト記号表!$C$6:$L$47,10,FALSE))</f>
        <v/>
      </c>
      <c r="AX158" s="563" t="str">
        <f>IF(AX157="","",VLOOKUP(AX157,シフト記号表!$C$6:$L$47,10,FALSE))</f>
        <v/>
      </c>
      <c r="AY158" s="561" t="str">
        <f>IF(AY157="","",VLOOKUP(AY157,シフト記号表!$C$6:$L$47,10,FALSE))</f>
        <v/>
      </c>
      <c r="AZ158" s="562" t="str">
        <f>IF(AZ157="","",VLOOKUP(AZ157,シフト記号表!$C$6:$L$47,10,FALSE))</f>
        <v/>
      </c>
      <c r="BA158" s="562" t="str">
        <f>IF(BA157="","",VLOOKUP(BA157,シフト記号表!$C$6:$L$47,10,FALSE))</f>
        <v/>
      </c>
      <c r="BB158" s="1116">
        <f>IF($BE$3="４週",SUM(W158:AX158),IF($BE$3="暦月",SUM(W158:BA158),""))</f>
        <v>0</v>
      </c>
      <c r="BC158" s="1117"/>
      <c r="BD158" s="1118">
        <f>IF($BE$3="４週",BB158/4,IF($BE$3="暦月",(BB158/($BE$8/7)),""))</f>
        <v>0</v>
      </c>
      <c r="BE158" s="1117"/>
      <c r="BF158" s="1113"/>
      <c r="BG158" s="1114"/>
      <c r="BH158" s="1114"/>
      <c r="BI158" s="1114"/>
      <c r="BJ158" s="1115"/>
    </row>
    <row r="159" spans="2:62" ht="20.25" customHeight="1">
      <c r="B159" s="1119">
        <f>B157+1</f>
        <v>72</v>
      </c>
      <c r="C159" s="1121"/>
      <c r="D159" s="1122"/>
      <c r="E159" s="556"/>
      <c r="F159" s="557"/>
      <c r="G159" s="556"/>
      <c r="H159" s="557"/>
      <c r="I159" s="1125"/>
      <c r="J159" s="1126"/>
      <c r="K159" s="1129"/>
      <c r="L159" s="1130"/>
      <c r="M159" s="1130"/>
      <c r="N159" s="1122"/>
      <c r="O159" s="1133"/>
      <c r="P159" s="1134"/>
      <c r="Q159" s="1134"/>
      <c r="R159" s="1134"/>
      <c r="S159" s="1135"/>
      <c r="T159" s="576" t="s">
        <v>964</v>
      </c>
      <c r="U159" s="577"/>
      <c r="V159" s="578"/>
      <c r="W159" s="569"/>
      <c r="X159" s="570"/>
      <c r="Y159" s="570"/>
      <c r="Z159" s="570"/>
      <c r="AA159" s="570"/>
      <c r="AB159" s="570"/>
      <c r="AC159" s="571"/>
      <c r="AD159" s="569"/>
      <c r="AE159" s="570"/>
      <c r="AF159" s="570"/>
      <c r="AG159" s="570"/>
      <c r="AH159" s="570"/>
      <c r="AI159" s="570"/>
      <c r="AJ159" s="571"/>
      <c r="AK159" s="569"/>
      <c r="AL159" s="570"/>
      <c r="AM159" s="570"/>
      <c r="AN159" s="570"/>
      <c r="AO159" s="570"/>
      <c r="AP159" s="570"/>
      <c r="AQ159" s="571"/>
      <c r="AR159" s="569"/>
      <c r="AS159" s="570"/>
      <c r="AT159" s="570"/>
      <c r="AU159" s="570"/>
      <c r="AV159" s="570"/>
      <c r="AW159" s="570"/>
      <c r="AX159" s="571"/>
      <c r="AY159" s="569"/>
      <c r="AZ159" s="570"/>
      <c r="BA159" s="572"/>
      <c r="BB159" s="1139"/>
      <c r="BC159" s="1140"/>
      <c r="BD159" s="1098"/>
      <c r="BE159" s="1099"/>
      <c r="BF159" s="1100"/>
      <c r="BG159" s="1101"/>
      <c r="BH159" s="1101"/>
      <c r="BI159" s="1101"/>
      <c r="BJ159" s="1102"/>
    </row>
    <row r="160" spans="2:62" ht="20.25" customHeight="1">
      <c r="B160" s="1142"/>
      <c r="C160" s="1143"/>
      <c r="D160" s="1144"/>
      <c r="E160" s="579"/>
      <c r="F160" s="580">
        <f>C159</f>
        <v>0</v>
      </c>
      <c r="G160" s="579"/>
      <c r="H160" s="580">
        <f>I159</f>
        <v>0</v>
      </c>
      <c r="I160" s="1145"/>
      <c r="J160" s="1146"/>
      <c r="K160" s="1147"/>
      <c r="L160" s="1148"/>
      <c r="M160" s="1148"/>
      <c r="N160" s="1144"/>
      <c r="O160" s="1133"/>
      <c r="P160" s="1134"/>
      <c r="Q160" s="1134"/>
      <c r="R160" s="1134"/>
      <c r="S160" s="1135"/>
      <c r="T160" s="573" t="s">
        <v>967</v>
      </c>
      <c r="U160" s="574"/>
      <c r="V160" s="575"/>
      <c r="W160" s="561" t="str">
        <f>IF(W159="","",VLOOKUP(W159,シフト記号表!$C$6:$L$47,10,FALSE))</f>
        <v/>
      </c>
      <c r="X160" s="562" t="str">
        <f>IF(X159="","",VLOOKUP(X159,シフト記号表!$C$6:$L$47,10,FALSE))</f>
        <v/>
      </c>
      <c r="Y160" s="562" t="str">
        <f>IF(Y159="","",VLOOKUP(Y159,シフト記号表!$C$6:$L$47,10,FALSE))</f>
        <v/>
      </c>
      <c r="Z160" s="562" t="str">
        <f>IF(Z159="","",VLOOKUP(Z159,シフト記号表!$C$6:$L$47,10,FALSE))</f>
        <v/>
      </c>
      <c r="AA160" s="562" t="str">
        <f>IF(AA159="","",VLOOKUP(AA159,シフト記号表!$C$6:$L$47,10,FALSE))</f>
        <v/>
      </c>
      <c r="AB160" s="562" t="str">
        <f>IF(AB159="","",VLOOKUP(AB159,シフト記号表!$C$6:$L$47,10,FALSE))</f>
        <v/>
      </c>
      <c r="AC160" s="563" t="str">
        <f>IF(AC159="","",VLOOKUP(AC159,シフト記号表!$C$6:$L$47,10,FALSE))</f>
        <v/>
      </c>
      <c r="AD160" s="561" t="str">
        <f>IF(AD159="","",VLOOKUP(AD159,シフト記号表!$C$6:$L$47,10,FALSE))</f>
        <v/>
      </c>
      <c r="AE160" s="562" t="str">
        <f>IF(AE159="","",VLOOKUP(AE159,シフト記号表!$C$6:$L$47,10,FALSE))</f>
        <v/>
      </c>
      <c r="AF160" s="562" t="str">
        <f>IF(AF159="","",VLOOKUP(AF159,シフト記号表!$C$6:$L$47,10,FALSE))</f>
        <v/>
      </c>
      <c r="AG160" s="562" t="str">
        <f>IF(AG159="","",VLOOKUP(AG159,シフト記号表!$C$6:$L$47,10,FALSE))</f>
        <v/>
      </c>
      <c r="AH160" s="562" t="str">
        <f>IF(AH159="","",VLOOKUP(AH159,シフト記号表!$C$6:$L$47,10,FALSE))</f>
        <v/>
      </c>
      <c r="AI160" s="562" t="str">
        <f>IF(AI159="","",VLOOKUP(AI159,シフト記号表!$C$6:$L$47,10,FALSE))</f>
        <v/>
      </c>
      <c r="AJ160" s="563" t="str">
        <f>IF(AJ159="","",VLOOKUP(AJ159,シフト記号表!$C$6:$L$47,10,FALSE))</f>
        <v/>
      </c>
      <c r="AK160" s="561" t="str">
        <f>IF(AK159="","",VLOOKUP(AK159,シフト記号表!$C$6:$L$47,10,FALSE))</f>
        <v/>
      </c>
      <c r="AL160" s="562" t="str">
        <f>IF(AL159="","",VLOOKUP(AL159,シフト記号表!$C$6:$L$47,10,FALSE))</f>
        <v/>
      </c>
      <c r="AM160" s="562" t="str">
        <f>IF(AM159="","",VLOOKUP(AM159,シフト記号表!$C$6:$L$47,10,FALSE))</f>
        <v/>
      </c>
      <c r="AN160" s="562" t="str">
        <f>IF(AN159="","",VLOOKUP(AN159,シフト記号表!$C$6:$L$47,10,FALSE))</f>
        <v/>
      </c>
      <c r="AO160" s="562" t="str">
        <f>IF(AO159="","",VLOOKUP(AO159,シフト記号表!$C$6:$L$47,10,FALSE))</f>
        <v/>
      </c>
      <c r="AP160" s="562" t="str">
        <f>IF(AP159="","",VLOOKUP(AP159,シフト記号表!$C$6:$L$47,10,FALSE))</f>
        <v/>
      </c>
      <c r="AQ160" s="563" t="str">
        <f>IF(AQ159="","",VLOOKUP(AQ159,シフト記号表!$C$6:$L$47,10,FALSE))</f>
        <v/>
      </c>
      <c r="AR160" s="561" t="str">
        <f>IF(AR159="","",VLOOKUP(AR159,シフト記号表!$C$6:$L$47,10,FALSE))</f>
        <v/>
      </c>
      <c r="AS160" s="562" t="str">
        <f>IF(AS159="","",VLOOKUP(AS159,シフト記号表!$C$6:$L$47,10,FALSE))</f>
        <v/>
      </c>
      <c r="AT160" s="562" t="str">
        <f>IF(AT159="","",VLOOKUP(AT159,シフト記号表!$C$6:$L$47,10,FALSE))</f>
        <v/>
      </c>
      <c r="AU160" s="562" t="str">
        <f>IF(AU159="","",VLOOKUP(AU159,シフト記号表!$C$6:$L$47,10,FALSE))</f>
        <v/>
      </c>
      <c r="AV160" s="562" t="str">
        <f>IF(AV159="","",VLOOKUP(AV159,シフト記号表!$C$6:$L$47,10,FALSE))</f>
        <v/>
      </c>
      <c r="AW160" s="562" t="str">
        <f>IF(AW159="","",VLOOKUP(AW159,シフト記号表!$C$6:$L$47,10,FALSE))</f>
        <v/>
      </c>
      <c r="AX160" s="563" t="str">
        <f>IF(AX159="","",VLOOKUP(AX159,シフト記号表!$C$6:$L$47,10,FALSE))</f>
        <v/>
      </c>
      <c r="AY160" s="561" t="str">
        <f>IF(AY159="","",VLOOKUP(AY159,シフト記号表!$C$6:$L$47,10,FALSE))</f>
        <v/>
      </c>
      <c r="AZ160" s="562" t="str">
        <f>IF(AZ159="","",VLOOKUP(AZ159,シフト記号表!$C$6:$L$47,10,FALSE))</f>
        <v/>
      </c>
      <c r="BA160" s="562" t="str">
        <f>IF(BA159="","",VLOOKUP(BA159,シフト記号表!$C$6:$L$47,10,FALSE))</f>
        <v/>
      </c>
      <c r="BB160" s="1116">
        <f>IF($BE$3="４週",SUM(W160:AX160),IF($BE$3="暦月",SUM(W160:BA160),""))</f>
        <v>0</v>
      </c>
      <c r="BC160" s="1117"/>
      <c r="BD160" s="1118">
        <f>IF($BE$3="４週",BB160/4,IF($BE$3="暦月",(BB160/($BE$8/7)),""))</f>
        <v>0</v>
      </c>
      <c r="BE160" s="1117"/>
      <c r="BF160" s="1113"/>
      <c r="BG160" s="1114"/>
      <c r="BH160" s="1114"/>
      <c r="BI160" s="1114"/>
      <c r="BJ160" s="1115"/>
    </row>
    <row r="161" spans="2:62" ht="20.25" customHeight="1">
      <c r="B161" s="1119">
        <f>B159+1</f>
        <v>73</v>
      </c>
      <c r="C161" s="1121"/>
      <c r="D161" s="1122"/>
      <c r="E161" s="556"/>
      <c r="F161" s="557"/>
      <c r="G161" s="556"/>
      <c r="H161" s="557"/>
      <c r="I161" s="1125"/>
      <c r="J161" s="1126"/>
      <c r="K161" s="1129"/>
      <c r="L161" s="1130"/>
      <c r="M161" s="1130"/>
      <c r="N161" s="1122"/>
      <c r="O161" s="1133"/>
      <c r="P161" s="1134"/>
      <c r="Q161" s="1134"/>
      <c r="R161" s="1134"/>
      <c r="S161" s="1135"/>
      <c r="T161" s="576" t="s">
        <v>964</v>
      </c>
      <c r="U161" s="577"/>
      <c r="V161" s="578"/>
      <c r="W161" s="569"/>
      <c r="X161" s="570"/>
      <c r="Y161" s="570"/>
      <c r="Z161" s="570"/>
      <c r="AA161" s="570"/>
      <c r="AB161" s="570"/>
      <c r="AC161" s="571"/>
      <c r="AD161" s="569"/>
      <c r="AE161" s="570"/>
      <c r="AF161" s="570"/>
      <c r="AG161" s="570"/>
      <c r="AH161" s="570"/>
      <c r="AI161" s="570"/>
      <c r="AJ161" s="571"/>
      <c r="AK161" s="569"/>
      <c r="AL161" s="570"/>
      <c r="AM161" s="570"/>
      <c r="AN161" s="570"/>
      <c r="AO161" s="570"/>
      <c r="AP161" s="570"/>
      <c r="AQ161" s="571"/>
      <c r="AR161" s="569"/>
      <c r="AS161" s="570"/>
      <c r="AT161" s="570"/>
      <c r="AU161" s="570"/>
      <c r="AV161" s="570"/>
      <c r="AW161" s="570"/>
      <c r="AX161" s="571"/>
      <c r="AY161" s="569"/>
      <c r="AZ161" s="570"/>
      <c r="BA161" s="572"/>
      <c r="BB161" s="1139"/>
      <c r="BC161" s="1140"/>
      <c r="BD161" s="1098"/>
      <c r="BE161" s="1099"/>
      <c r="BF161" s="1100"/>
      <c r="BG161" s="1101"/>
      <c r="BH161" s="1101"/>
      <c r="BI161" s="1101"/>
      <c r="BJ161" s="1102"/>
    </row>
    <row r="162" spans="2:62" ht="20.25" customHeight="1">
      <c r="B162" s="1142"/>
      <c r="C162" s="1143"/>
      <c r="D162" s="1144"/>
      <c r="E162" s="579"/>
      <c r="F162" s="580">
        <f>C161</f>
        <v>0</v>
      </c>
      <c r="G162" s="579"/>
      <c r="H162" s="580">
        <f>I161</f>
        <v>0</v>
      </c>
      <c r="I162" s="1145"/>
      <c r="J162" s="1146"/>
      <c r="K162" s="1147"/>
      <c r="L162" s="1148"/>
      <c r="M162" s="1148"/>
      <c r="N162" s="1144"/>
      <c r="O162" s="1133"/>
      <c r="P162" s="1134"/>
      <c r="Q162" s="1134"/>
      <c r="R162" s="1134"/>
      <c r="S162" s="1135"/>
      <c r="T162" s="573" t="s">
        <v>967</v>
      </c>
      <c r="U162" s="574"/>
      <c r="V162" s="575"/>
      <c r="W162" s="561" t="str">
        <f>IF(W161="","",VLOOKUP(W161,シフト記号表!$C$6:$L$47,10,FALSE))</f>
        <v/>
      </c>
      <c r="X162" s="562" t="str">
        <f>IF(X161="","",VLOOKUP(X161,シフト記号表!$C$6:$L$47,10,FALSE))</f>
        <v/>
      </c>
      <c r="Y162" s="562" t="str">
        <f>IF(Y161="","",VLOOKUP(Y161,シフト記号表!$C$6:$L$47,10,FALSE))</f>
        <v/>
      </c>
      <c r="Z162" s="562" t="str">
        <f>IF(Z161="","",VLOOKUP(Z161,シフト記号表!$C$6:$L$47,10,FALSE))</f>
        <v/>
      </c>
      <c r="AA162" s="562" t="str">
        <f>IF(AA161="","",VLOOKUP(AA161,シフト記号表!$C$6:$L$47,10,FALSE))</f>
        <v/>
      </c>
      <c r="AB162" s="562" t="str">
        <f>IF(AB161="","",VLOOKUP(AB161,シフト記号表!$C$6:$L$47,10,FALSE))</f>
        <v/>
      </c>
      <c r="AC162" s="563" t="str">
        <f>IF(AC161="","",VLOOKUP(AC161,シフト記号表!$C$6:$L$47,10,FALSE))</f>
        <v/>
      </c>
      <c r="AD162" s="561" t="str">
        <f>IF(AD161="","",VLOOKUP(AD161,シフト記号表!$C$6:$L$47,10,FALSE))</f>
        <v/>
      </c>
      <c r="AE162" s="562" t="str">
        <f>IF(AE161="","",VLOOKUP(AE161,シフト記号表!$C$6:$L$47,10,FALSE))</f>
        <v/>
      </c>
      <c r="AF162" s="562" t="str">
        <f>IF(AF161="","",VLOOKUP(AF161,シフト記号表!$C$6:$L$47,10,FALSE))</f>
        <v/>
      </c>
      <c r="AG162" s="562" t="str">
        <f>IF(AG161="","",VLOOKUP(AG161,シフト記号表!$C$6:$L$47,10,FALSE))</f>
        <v/>
      </c>
      <c r="AH162" s="562" t="str">
        <f>IF(AH161="","",VLOOKUP(AH161,シフト記号表!$C$6:$L$47,10,FALSE))</f>
        <v/>
      </c>
      <c r="AI162" s="562" t="str">
        <f>IF(AI161="","",VLOOKUP(AI161,シフト記号表!$C$6:$L$47,10,FALSE))</f>
        <v/>
      </c>
      <c r="AJ162" s="563" t="str">
        <f>IF(AJ161="","",VLOOKUP(AJ161,シフト記号表!$C$6:$L$47,10,FALSE))</f>
        <v/>
      </c>
      <c r="AK162" s="561" t="str">
        <f>IF(AK161="","",VLOOKUP(AK161,シフト記号表!$C$6:$L$47,10,FALSE))</f>
        <v/>
      </c>
      <c r="AL162" s="562" t="str">
        <f>IF(AL161="","",VLOOKUP(AL161,シフト記号表!$C$6:$L$47,10,FALSE))</f>
        <v/>
      </c>
      <c r="AM162" s="562" t="str">
        <f>IF(AM161="","",VLOOKUP(AM161,シフト記号表!$C$6:$L$47,10,FALSE))</f>
        <v/>
      </c>
      <c r="AN162" s="562" t="str">
        <f>IF(AN161="","",VLOOKUP(AN161,シフト記号表!$C$6:$L$47,10,FALSE))</f>
        <v/>
      </c>
      <c r="AO162" s="562" t="str">
        <f>IF(AO161="","",VLOOKUP(AO161,シフト記号表!$C$6:$L$47,10,FALSE))</f>
        <v/>
      </c>
      <c r="AP162" s="562" t="str">
        <f>IF(AP161="","",VLOOKUP(AP161,シフト記号表!$C$6:$L$47,10,FALSE))</f>
        <v/>
      </c>
      <c r="AQ162" s="563" t="str">
        <f>IF(AQ161="","",VLOOKUP(AQ161,シフト記号表!$C$6:$L$47,10,FALSE))</f>
        <v/>
      </c>
      <c r="AR162" s="561" t="str">
        <f>IF(AR161="","",VLOOKUP(AR161,シフト記号表!$C$6:$L$47,10,FALSE))</f>
        <v/>
      </c>
      <c r="AS162" s="562" t="str">
        <f>IF(AS161="","",VLOOKUP(AS161,シフト記号表!$C$6:$L$47,10,FALSE))</f>
        <v/>
      </c>
      <c r="AT162" s="562" t="str">
        <f>IF(AT161="","",VLOOKUP(AT161,シフト記号表!$C$6:$L$47,10,FALSE))</f>
        <v/>
      </c>
      <c r="AU162" s="562" t="str">
        <f>IF(AU161="","",VLOOKUP(AU161,シフト記号表!$C$6:$L$47,10,FALSE))</f>
        <v/>
      </c>
      <c r="AV162" s="562" t="str">
        <f>IF(AV161="","",VLOOKUP(AV161,シフト記号表!$C$6:$L$47,10,FALSE))</f>
        <v/>
      </c>
      <c r="AW162" s="562" t="str">
        <f>IF(AW161="","",VLOOKUP(AW161,シフト記号表!$C$6:$L$47,10,FALSE))</f>
        <v/>
      </c>
      <c r="AX162" s="563" t="str">
        <f>IF(AX161="","",VLOOKUP(AX161,シフト記号表!$C$6:$L$47,10,FALSE))</f>
        <v/>
      </c>
      <c r="AY162" s="561" t="str">
        <f>IF(AY161="","",VLOOKUP(AY161,シフト記号表!$C$6:$L$47,10,FALSE))</f>
        <v/>
      </c>
      <c r="AZ162" s="562" t="str">
        <f>IF(AZ161="","",VLOOKUP(AZ161,シフト記号表!$C$6:$L$47,10,FALSE))</f>
        <v/>
      </c>
      <c r="BA162" s="562" t="str">
        <f>IF(BA161="","",VLOOKUP(BA161,シフト記号表!$C$6:$L$47,10,FALSE))</f>
        <v/>
      </c>
      <c r="BB162" s="1116">
        <f>IF($BE$3="４週",SUM(W162:AX162),IF($BE$3="暦月",SUM(W162:BA162),""))</f>
        <v>0</v>
      </c>
      <c r="BC162" s="1117"/>
      <c r="BD162" s="1118">
        <f>IF($BE$3="４週",BB162/4,IF($BE$3="暦月",(BB162/($BE$8/7)),""))</f>
        <v>0</v>
      </c>
      <c r="BE162" s="1117"/>
      <c r="BF162" s="1113"/>
      <c r="BG162" s="1114"/>
      <c r="BH162" s="1114"/>
      <c r="BI162" s="1114"/>
      <c r="BJ162" s="1115"/>
    </row>
    <row r="163" spans="2:62" ht="20.25" customHeight="1">
      <c r="B163" s="1119">
        <f>B161+1</f>
        <v>74</v>
      </c>
      <c r="C163" s="1121"/>
      <c r="D163" s="1122"/>
      <c r="E163" s="556"/>
      <c r="F163" s="557"/>
      <c r="G163" s="556"/>
      <c r="H163" s="557"/>
      <c r="I163" s="1125"/>
      <c r="J163" s="1126"/>
      <c r="K163" s="1129"/>
      <c r="L163" s="1130"/>
      <c r="M163" s="1130"/>
      <c r="N163" s="1122"/>
      <c r="O163" s="1133"/>
      <c r="P163" s="1134"/>
      <c r="Q163" s="1134"/>
      <c r="R163" s="1134"/>
      <c r="S163" s="1135"/>
      <c r="T163" s="576" t="s">
        <v>964</v>
      </c>
      <c r="U163" s="577"/>
      <c r="V163" s="578"/>
      <c r="W163" s="569"/>
      <c r="X163" s="570"/>
      <c r="Y163" s="570"/>
      <c r="Z163" s="570"/>
      <c r="AA163" s="570"/>
      <c r="AB163" s="570"/>
      <c r="AC163" s="571"/>
      <c r="AD163" s="569"/>
      <c r="AE163" s="570"/>
      <c r="AF163" s="570"/>
      <c r="AG163" s="570"/>
      <c r="AH163" s="570"/>
      <c r="AI163" s="570"/>
      <c r="AJ163" s="571"/>
      <c r="AK163" s="569"/>
      <c r="AL163" s="570"/>
      <c r="AM163" s="570"/>
      <c r="AN163" s="570"/>
      <c r="AO163" s="570"/>
      <c r="AP163" s="570"/>
      <c r="AQ163" s="571"/>
      <c r="AR163" s="569"/>
      <c r="AS163" s="570"/>
      <c r="AT163" s="570"/>
      <c r="AU163" s="570"/>
      <c r="AV163" s="570"/>
      <c r="AW163" s="570"/>
      <c r="AX163" s="571"/>
      <c r="AY163" s="569"/>
      <c r="AZ163" s="570"/>
      <c r="BA163" s="572"/>
      <c r="BB163" s="1139"/>
      <c r="BC163" s="1140"/>
      <c r="BD163" s="1098"/>
      <c r="BE163" s="1099"/>
      <c r="BF163" s="1100"/>
      <c r="BG163" s="1101"/>
      <c r="BH163" s="1101"/>
      <c r="BI163" s="1101"/>
      <c r="BJ163" s="1102"/>
    </row>
    <row r="164" spans="2:62" ht="20.25" customHeight="1">
      <c r="B164" s="1142"/>
      <c r="C164" s="1143"/>
      <c r="D164" s="1144"/>
      <c r="E164" s="579"/>
      <c r="F164" s="580">
        <f>C163</f>
        <v>0</v>
      </c>
      <c r="G164" s="579"/>
      <c r="H164" s="580">
        <f>I163</f>
        <v>0</v>
      </c>
      <c r="I164" s="1145"/>
      <c r="J164" s="1146"/>
      <c r="K164" s="1147"/>
      <c r="L164" s="1148"/>
      <c r="M164" s="1148"/>
      <c r="N164" s="1144"/>
      <c r="O164" s="1133"/>
      <c r="P164" s="1134"/>
      <c r="Q164" s="1134"/>
      <c r="R164" s="1134"/>
      <c r="S164" s="1135"/>
      <c r="T164" s="573" t="s">
        <v>967</v>
      </c>
      <c r="U164" s="574"/>
      <c r="V164" s="575"/>
      <c r="W164" s="561" t="str">
        <f>IF(W163="","",VLOOKUP(W163,シフト記号表!$C$6:$L$47,10,FALSE))</f>
        <v/>
      </c>
      <c r="X164" s="562" t="str">
        <f>IF(X163="","",VLOOKUP(X163,シフト記号表!$C$6:$L$47,10,FALSE))</f>
        <v/>
      </c>
      <c r="Y164" s="562" t="str">
        <f>IF(Y163="","",VLOOKUP(Y163,シフト記号表!$C$6:$L$47,10,FALSE))</f>
        <v/>
      </c>
      <c r="Z164" s="562" t="str">
        <f>IF(Z163="","",VLOOKUP(Z163,シフト記号表!$C$6:$L$47,10,FALSE))</f>
        <v/>
      </c>
      <c r="AA164" s="562" t="str">
        <f>IF(AA163="","",VLOOKUP(AA163,シフト記号表!$C$6:$L$47,10,FALSE))</f>
        <v/>
      </c>
      <c r="AB164" s="562" t="str">
        <f>IF(AB163="","",VLOOKUP(AB163,シフト記号表!$C$6:$L$47,10,FALSE))</f>
        <v/>
      </c>
      <c r="AC164" s="563" t="str">
        <f>IF(AC163="","",VLOOKUP(AC163,シフト記号表!$C$6:$L$47,10,FALSE))</f>
        <v/>
      </c>
      <c r="AD164" s="561" t="str">
        <f>IF(AD163="","",VLOOKUP(AD163,シフト記号表!$C$6:$L$47,10,FALSE))</f>
        <v/>
      </c>
      <c r="AE164" s="562" t="str">
        <f>IF(AE163="","",VLOOKUP(AE163,シフト記号表!$C$6:$L$47,10,FALSE))</f>
        <v/>
      </c>
      <c r="AF164" s="562" t="str">
        <f>IF(AF163="","",VLOOKUP(AF163,シフト記号表!$C$6:$L$47,10,FALSE))</f>
        <v/>
      </c>
      <c r="AG164" s="562" t="str">
        <f>IF(AG163="","",VLOOKUP(AG163,シフト記号表!$C$6:$L$47,10,FALSE))</f>
        <v/>
      </c>
      <c r="AH164" s="562" t="str">
        <f>IF(AH163="","",VLOOKUP(AH163,シフト記号表!$C$6:$L$47,10,FALSE))</f>
        <v/>
      </c>
      <c r="AI164" s="562" t="str">
        <f>IF(AI163="","",VLOOKUP(AI163,シフト記号表!$C$6:$L$47,10,FALSE))</f>
        <v/>
      </c>
      <c r="AJ164" s="563" t="str">
        <f>IF(AJ163="","",VLOOKUP(AJ163,シフト記号表!$C$6:$L$47,10,FALSE))</f>
        <v/>
      </c>
      <c r="AK164" s="561" t="str">
        <f>IF(AK163="","",VLOOKUP(AK163,シフト記号表!$C$6:$L$47,10,FALSE))</f>
        <v/>
      </c>
      <c r="AL164" s="562" t="str">
        <f>IF(AL163="","",VLOOKUP(AL163,シフト記号表!$C$6:$L$47,10,FALSE))</f>
        <v/>
      </c>
      <c r="AM164" s="562" t="str">
        <f>IF(AM163="","",VLOOKUP(AM163,シフト記号表!$C$6:$L$47,10,FALSE))</f>
        <v/>
      </c>
      <c r="AN164" s="562" t="str">
        <f>IF(AN163="","",VLOOKUP(AN163,シフト記号表!$C$6:$L$47,10,FALSE))</f>
        <v/>
      </c>
      <c r="AO164" s="562" t="str">
        <f>IF(AO163="","",VLOOKUP(AO163,シフト記号表!$C$6:$L$47,10,FALSE))</f>
        <v/>
      </c>
      <c r="AP164" s="562" t="str">
        <f>IF(AP163="","",VLOOKUP(AP163,シフト記号表!$C$6:$L$47,10,FALSE))</f>
        <v/>
      </c>
      <c r="AQ164" s="563" t="str">
        <f>IF(AQ163="","",VLOOKUP(AQ163,シフト記号表!$C$6:$L$47,10,FALSE))</f>
        <v/>
      </c>
      <c r="AR164" s="561" t="str">
        <f>IF(AR163="","",VLOOKUP(AR163,シフト記号表!$C$6:$L$47,10,FALSE))</f>
        <v/>
      </c>
      <c r="AS164" s="562" t="str">
        <f>IF(AS163="","",VLOOKUP(AS163,シフト記号表!$C$6:$L$47,10,FALSE))</f>
        <v/>
      </c>
      <c r="AT164" s="562" t="str">
        <f>IF(AT163="","",VLOOKUP(AT163,シフト記号表!$C$6:$L$47,10,FALSE))</f>
        <v/>
      </c>
      <c r="AU164" s="562" t="str">
        <f>IF(AU163="","",VLOOKUP(AU163,シフト記号表!$C$6:$L$47,10,FALSE))</f>
        <v/>
      </c>
      <c r="AV164" s="562" t="str">
        <f>IF(AV163="","",VLOOKUP(AV163,シフト記号表!$C$6:$L$47,10,FALSE))</f>
        <v/>
      </c>
      <c r="AW164" s="562" t="str">
        <f>IF(AW163="","",VLOOKUP(AW163,シフト記号表!$C$6:$L$47,10,FALSE))</f>
        <v/>
      </c>
      <c r="AX164" s="563" t="str">
        <f>IF(AX163="","",VLOOKUP(AX163,シフト記号表!$C$6:$L$47,10,FALSE))</f>
        <v/>
      </c>
      <c r="AY164" s="561" t="str">
        <f>IF(AY163="","",VLOOKUP(AY163,シフト記号表!$C$6:$L$47,10,FALSE))</f>
        <v/>
      </c>
      <c r="AZ164" s="562" t="str">
        <f>IF(AZ163="","",VLOOKUP(AZ163,シフト記号表!$C$6:$L$47,10,FALSE))</f>
        <v/>
      </c>
      <c r="BA164" s="562" t="str">
        <f>IF(BA163="","",VLOOKUP(BA163,シフト記号表!$C$6:$L$47,10,FALSE))</f>
        <v/>
      </c>
      <c r="BB164" s="1116">
        <f>IF($BE$3="４週",SUM(W164:AX164),IF($BE$3="暦月",SUM(W164:BA164),""))</f>
        <v>0</v>
      </c>
      <c r="BC164" s="1117"/>
      <c r="BD164" s="1118">
        <f>IF($BE$3="４週",BB164/4,IF($BE$3="暦月",(BB164/($BE$8/7)),""))</f>
        <v>0</v>
      </c>
      <c r="BE164" s="1117"/>
      <c r="BF164" s="1113"/>
      <c r="BG164" s="1114"/>
      <c r="BH164" s="1114"/>
      <c r="BI164" s="1114"/>
      <c r="BJ164" s="1115"/>
    </row>
    <row r="165" spans="2:62" ht="20.25" customHeight="1">
      <c r="B165" s="1119">
        <f>B163+1</f>
        <v>75</v>
      </c>
      <c r="C165" s="1121"/>
      <c r="D165" s="1122"/>
      <c r="E165" s="556"/>
      <c r="F165" s="557"/>
      <c r="G165" s="556"/>
      <c r="H165" s="557"/>
      <c r="I165" s="1125"/>
      <c r="J165" s="1126"/>
      <c r="K165" s="1129"/>
      <c r="L165" s="1130"/>
      <c r="M165" s="1130"/>
      <c r="N165" s="1122"/>
      <c r="O165" s="1133"/>
      <c r="P165" s="1134"/>
      <c r="Q165" s="1134"/>
      <c r="R165" s="1134"/>
      <c r="S165" s="1135"/>
      <c r="T165" s="576" t="s">
        <v>964</v>
      </c>
      <c r="U165" s="577"/>
      <c r="V165" s="578"/>
      <c r="W165" s="569"/>
      <c r="X165" s="570"/>
      <c r="Y165" s="570"/>
      <c r="Z165" s="570"/>
      <c r="AA165" s="570"/>
      <c r="AB165" s="570"/>
      <c r="AC165" s="571"/>
      <c r="AD165" s="569"/>
      <c r="AE165" s="570"/>
      <c r="AF165" s="570"/>
      <c r="AG165" s="570"/>
      <c r="AH165" s="570"/>
      <c r="AI165" s="570"/>
      <c r="AJ165" s="571"/>
      <c r="AK165" s="569"/>
      <c r="AL165" s="570"/>
      <c r="AM165" s="570"/>
      <c r="AN165" s="570"/>
      <c r="AO165" s="570"/>
      <c r="AP165" s="570"/>
      <c r="AQ165" s="571"/>
      <c r="AR165" s="569"/>
      <c r="AS165" s="570"/>
      <c r="AT165" s="570"/>
      <c r="AU165" s="570"/>
      <c r="AV165" s="570"/>
      <c r="AW165" s="570"/>
      <c r="AX165" s="571"/>
      <c r="AY165" s="569"/>
      <c r="AZ165" s="570"/>
      <c r="BA165" s="572"/>
      <c r="BB165" s="1139"/>
      <c r="BC165" s="1140"/>
      <c r="BD165" s="1098"/>
      <c r="BE165" s="1099"/>
      <c r="BF165" s="1100"/>
      <c r="BG165" s="1101"/>
      <c r="BH165" s="1101"/>
      <c r="BI165" s="1101"/>
      <c r="BJ165" s="1102"/>
    </row>
    <row r="166" spans="2:62" ht="20.25" customHeight="1">
      <c r="B166" s="1142"/>
      <c r="C166" s="1143"/>
      <c r="D166" s="1144"/>
      <c r="E166" s="579"/>
      <c r="F166" s="580">
        <f>C165</f>
        <v>0</v>
      </c>
      <c r="G166" s="579"/>
      <c r="H166" s="580">
        <f>I165</f>
        <v>0</v>
      </c>
      <c r="I166" s="1145"/>
      <c r="J166" s="1146"/>
      <c r="K166" s="1147"/>
      <c r="L166" s="1148"/>
      <c r="M166" s="1148"/>
      <c r="N166" s="1144"/>
      <c r="O166" s="1133"/>
      <c r="P166" s="1134"/>
      <c r="Q166" s="1134"/>
      <c r="R166" s="1134"/>
      <c r="S166" s="1135"/>
      <c r="T166" s="573" t="s">
        <v>967</v>
      </c>
      <c r="U166" s="574"/>
      <c r="V166" s="575"/>
      <c r="W166" s="561" t="str">
        <f>IF(W165="","",VLOOKUP(W165,シフト記号表!$C$6:$L$47,10,FALSE))</f>
        <v/>
      </c>
      <c r="X166" s="562" t="str">
        <f>IF(X165="","",VLOOKUP(X165,シフト記号表!$C$6:$L$47,10,FALSE))</f>
        <v/>
      </c>
      <c r="Y166" s="562" t="str">
        <f>IF(Y165="","",VLOOKUP(Y165,シフト記号表!$C$6:$L$47,10,FALSE))</f>
        <v/>
      </c>
      <c r="Z166" s="562" t="str">
        <f>IF(Z165="","",VLOOKUP(Z165,シフト記号表!$C$6:$L$47,10,FALSE))</f>
        <v/>
      </c>
      <c r="AA166" s="562" t="str">
        <f>IF(AA165="","",VLOOKUP(AA165,シフト記号表!$C$6:$L$47,10,FALSE))</f>
        <v/>
      </c>
      <c r="AB166" s="562" t="str">
        <f>IF(AB165="","",VLOOKUP(AB165,シフト記号表!$C$6:$L$47,10,FALSE))</f>
        <v/>
      </c>
      <c r="AC166" s="563" t="str">
        <f>IF(AC165="","",VLOOKUP(AC165,シフト記号表!$C$6:$L$47,10,FALSE))</f>
        <v/>
      </c>
      <c r="AD166" s="561" t="str">
        <f>IF(AD165="","",VLOOKUP(AD165,シフト記号表!$C$6:$L$47,10,FALSE))</f>
        <v/>
      </c>
      <c r="AE166" s="562" t="str">
        <f>IF(AE165="","",VLOOKUP(AE165,シフト記号表!$C$6:$L$47,10,FALSE))</f>
        <v/>
      </c>
      <c r="AF166" s="562" t="str">
        <f>IF(AF165="","",VLOOKUP(AF165,シフト記号表!$C$6:$L$47,10,FALSE))</f>
        <v/>
      </c>
      <c r="AG166" s="562" t="str">
        <f>IF(AG165="","",VLOOKUP(AG165,シフト記号表!$C$6:$L$47,10,FALSE))</f>
        <v/>
      </c>
      <c r="AH166" s="562" t="str">
        <f>IF(AH165="","",VLOOKUP(AH165,シフト記号表!$C$6:$L$47,10,FALSE))</f>
        <v/>
      </c>
      <c r="AI166" s="562" t="str">
        <f>IF(AI165="","",VLOOKUP(AI165,シフト記号表!$C$6:$L$47,10,FALSE))</f>
        <v/>
      </c>
      <c r="AJ166" s="563" t="str">
        <f>IF(AJ165="","",VLOOKUP(AJ165,シフト記号表!$C$6:$L$47,10,FALSE))</f>
        <v/>
      </c>
      <c r="AK166" s="561" t="str">
        <f>IF(AK165="","",VLOOKUP(AK165,シフト記号表!$C$6:$L$47,10,FALSE))</f>
        <v/>
      </c>
      <c r="AL166" s="562" t="str">
        <f>IF(AL165="","",VLOOKUP(AL165,シフト記号表!$C$6:$L$47,10,FALSE))</f>
        <v/>
      </c>
      <c r="AM166" s="562" t="str">
        <f>IF(AM165="","",VLOOKUP(AM165,シフト記号表!$C$6:$L$47,10,FALSE))</f>
        <v/>
      </c>
      <c r="AN166" s="562" t="str">
        <f>IF(AN165="","",VLOOKUP(AN165,シフト記号表!$C$6:$L$47,10,FALSE))</f>
        <v/>
      </c>
      <c r="AO166" s="562" t="str">
        <f>IF(AO165="","",VLOOKUP(AO165,シフト記号表!$C$6:$L$47,10,FALSE))</f>
        <v/>
      </c>
      <c r="AP166" s="562" t="str">
        <f>IF(AP165="","",VLOOKUP(AP165,シフト記号表!$C$6:$L$47,10,FALSE))</f>
        <v/>
      </c>
      <c r="AQ166" s="563" t="str">
        <f>IF(AQ165="","",VLOOKUP(AQ165,シフト記号表!$C$6:$L$47,10,FALSE))</f>
        <v/>
      </c>
      <c r="AR166" s="561" t="str">
        <f>IF(AR165="","",VLOOKUP(AR165,シフト記号表!$C$6:$L$47,10,FALSE))</f>
        <v/>
      </c>
      <c r="AS166" s="562" t="str">
        <f>IF(AS165="","",VLOOKUP(AS165,シフト記号表!$C$6:$L$47,10,FALSE))</f>
        <v/>
      </c>
      <c r="AT166" s="562" t="str">
        <f>IF(AT165="","",VLOOKUP(AT165,シフト記号表!$C$6:$L$47,10,FALSE))</f>
        <v/>
      </c>
      <c r="AU166" s="562" t="str">
        <f>IF(AU165="","",VLOOKUP(AU165,シフト記号表!$C$6:$L$47,10,FALSE))</f>
        <v/>
      </c>
      <c r="AV166" s="562" t="str">
        <f>IF(AV165="","",VLOOKUP(AV165,シフト記号表!$C$6:$L$47,10,FALSE))</f>
        <v/>
      </c>
      <c r="AW166" s="562" t="str">
        <f>IF(AW165="","",VLOOKUP(AW165,シフト記号表!$C$6:$L$47,10,FALSE))</f>
        <v/>
      </c>
      <c r="AX166" s="563" t="str">
        <f>IF(AX165="","",VLOOKUP(AX165,シフト記号表!$C$6:$L$47,10,FALSE))</f>
        <v/>
      </c>
      <c r="AY166" s="561" t="str">
        <f>IF(AY165="","",VLOOKUP(AY165,シフト記号表!$C$6:$L$47,10,FALSE))</f>
        <v/>
      </c>
      <c r="AZ166" s="562" t="str">
        <f>IF(AZ165="","",VLOOKUP(AZ165,シフト記号表!$C$6:$L$47,10,FALSE))</f>
        <v/>
      </c>
      <c r="BA166" s="562" t="str">
        <f>IF(BA165="","",VLOOKUP(BA165,シフト記号表!$C$6:$L$47,10,FALSE))</f>
        <v/>
      </c>
      <c r="BB166" s="1116">
        <f>IF($BE$3="４週",SUM(W166:AX166),IF($BE$3="暦月",SUM(W166:BA166),""))</f>
        <v>0</v>
      </c>
      <c r="BC166" s="1117"/>
      <c r="BD166" s="1118">
        <f>IF($BE$3="４週",BB166/4,IF($BE$3="暦月",(BB166/($BE$8/7)),""))</f>
        <v>0</v>
      </c>
      <c r="BE166" s="1117"/>
      <c r="BF166" s="1113"/>
      <c r="BG166" s="1114"/>
      <c r="BH166" s="1114"/>
      <c r="BI166" s="1114"/>
      <c r="BJ166" s="1115"/>
    </row>
    <row r="167" spans="2:62" ht="20.25" customHeight="1">
      <c r="B167" s="1119">
        <f>B165+1</f>
        <v>76</v>
      </c>
      <c r="C167" s="1121"/>
      <c r="D167" s="1122"/>
      <c r="E167" s="556"/>
      <c r="F167" s="557"/>
      <c r="G167" s="556"/>
      <c r="H167" s="557"/>
      <c r="I167" s="1125"/>
      <c r="J167" s="1126"/>
      <c r="K167" s="1129"/>
      <c r="L167" s="1130"/>
      <c r="M167" s="1130"/>
      <c r="N167" s="1122"/>
      <c r="O167" s="1133"/>
      <c r="P167" s="1134"/>
      <c r="Q167" s="1134"/>
      <c r="R167" s="1134"/>
      <c r="S167" s="1135"/>
      <c r="T167" s="576" t="s">
        <v>964</v>
      </c>
      <c r="U167" s="577"/>
      <c r="V167" s="578"/>
      <c r="W167" s="569"/>
      <c r="X167" s="570"/>
      <c r="Y167" s="570"/>
      <c r="Z167" s="570"/>
      <c r="AA167" s="570"/>
      <c r="AB167" s="570"/>
      <c r="AC167" s="571"/>
      <c r="AD167" s="569"/>
      <c r="AE167" s="570"/>
      <c r="AF167" s="570"/>
      <c r="AG167" s="570"/>
      <c r="AH167" s="570"/>
      <c r="AI167" s="570"/>
      <c r="AJ167" s="571"/>
      <c r="AK167" s="569"/>
      <c r="AL167" s="570"/>
      <c r="AM167" s="570"/>
      <c r="AN167" s="570"/>
      <c r="AO167" s="570"/>
      <c r="AP167" s="570"/>
      <c r="AQ167" s="571"/>
      <c r="AR167" s="569"/>
      <c r="AS167" s="570"/>
      <c r="AT167" s="570"/>
      <c r="AU167" s="570"/>
      <c r="AV167" s="570"/>
      <c r="AW167" s="570"/>
      <c r="AX167" s="571"/>
      <c r="AY167" s="569"/>
      <c r="AZ167" s="570"/>
      <c r="BA167" s="572"/>
      <c r="BB167" s="1139"/>
      <c r="BC167" s="1140"/>
      <c r="BD167" s="1098"/>
      <c r="BE167" s="1099"/>
      <c r="BF167" s="1100"/>
      <c r="BG167" s="1101"/>
      <c r="BH167" s="1101"/>
      <c r="BI167" s="1101"/>
      <c r="BJ167" s="1102"/>
    </row>
    <row r="168" spans="2:62" ht="20.25" customHeight="1">
      <c r="B168" s="1142"/>
      <c r="C168" s="1143"/>
      <c r="D168" s="1144"/>
      <c r="E168" s="579"/>
      <c r="F168" s="580">
        <f>C167</f>
        <v>0</v>
      </c>
      <c r="G168" s="579"/>
      <c r="H168" s="580">
        <f>I167</f>
        <v>0</v>
      </c>
      <c r="I168" s="1145"/>
      <c r="J168" s="1146"/>
      <c r="K168" s="1147"/>
      <c r="L168" s="1148"/>
      <c r="M168" s="1148"/>
      <c r="N168" s="1144"/>
      <c r="O168" s="1133"/>
      <c r="P168" s="1134"/>
      <c r="Q168" s="1134"/>
      <c r="R168" s="1134"/>
      <c r="S168" s="1135"/>
      <c r="T168" s="573" t="s">
        <v>967</v>
      </c>
      <c r="U168" s="574"/>
      <c r="V168" s="575"/>
      <c r="W168" s="561" t="str">
        <f>IF(W167="","",VLOOKUP(W167,シフト記号表!$C$6:$L$47,10,FALSE))</f>
        <v/>
      </c>
      <c r="X168" s="562" t="str">
        <f>IF(X167="","",VLOOKUP(X167,シフト記号表!$C$6:$L$47,10,FALSE))</f>
        <v/>
      </c>
      <c r="Y168" s="562" t="str">
        <f>IF(Y167="","",VLOOKUP(Y167,シフト記号表!$C$6:$L$47,10,FALSE))</f>
        <v/>
      </c>
      <c r="Z168" s="562" t="str">
        <f>IF(Z167="","",VLOOKUP(Z167,シフト記号表!$C$6:$L$47,10,FALSE))</f>
        <v/>
      </c>
      <c r="AA168" s="562" t="str">
        <f>IF(AA167="","",VLOOKUP(AA167,シフト記号表!$C$6:$L$47,10,FALSE))</f>
        <v/>
      </c>
      <c r="AB168" s="562" t="str">
        <f>IF(AB167="","",VLOOKUP(AB167,シフト記号表!$C$6:$L$47,10,FALSE))</f>
        <v/>
      </c>
      <c r="AC168" s="563" t="str">
        <f>IF(AC167="","",VLOOKUP(AC167,シフト記号表!$C$6:$L$47,10,FALSE))</f>
        <v/>
      </c>
      <c r="AD168" s="561" t="str">
        <f>IF(AD167="","",VLOOKUP(AD167,シフト記号表!$C$6:$L$47,10,FALSE))</f>
        <v/>
      </c>
      <c r="AE168" s="562" t="str">
        <f>IF(AE167="","",VLOOKUP(AE167,シフト記号表!$C$6:$L$47,10,FALSE))</f>
        <v/>
      </c>
      <c r="AF168" s="562" t="str">
        <f>IF(AF167="","",VLOOKUP(AF167,シフト記号表!$C$6:$L$47,10,FALSE))</f>
        <v/>
      </c>
      <c r="AG168" s="562" t="str">
        <f>IF(AG167="","",VLOOKUP(AG167,シフト記号表!$C$6:$L$47,10,FALSE))</f>
        <v/>
      </c>
      <c r="AH168" s="562" t="str">
        <f>IF(AH167="","",VLOOKUP(AH167,シフト記号表!$C$6:$L$47,10,FALSE))</f>
        <v/>
      </c>
      <c r="AI168" s="562" t="str">
        <f>IF(AI167="","",VLOOKUP(AI167,シフト記号表!$C$6:$L$47,10,FALSE))</f>
        <v/>
      </c>
      <c r="AJ168" s="563" t="str">
        <f>IF(AJ167="","",VLOOKUP(AJ167,シフト記号表!$C$6:$L$47,10,FALSE))</f>
        <v/>
      </c>
      <c r="AK168" s="561" t="str">
        <f>IF(AK167="","",VLOOKUP(AK167,シフト記号表!$C$6:$L$47,10,FALSE))</f>
        <v/>
      </c>
      <c r="AL168" s="562" t="str">
        <f>IF(AL167="","",VLOOKUP(AL167,シフト記号表!$C$6:$L$47,10,FALSE))</f>
        <v/>
      </c>
      <c r="AM168" s="562" t="str">
        <f>IF(AM167="","",VLOOKUP(AM167,シフト記号表!$C$6:$L$47,10,FALSE))</f>
        <v/>
      </c>
      <c r="AN168" s="562" t="str">
        <f>IF(AN167="","",VLOOKUP(AN167,シフト記号表!$C$6:$L$47,10,FALSE))</f>
        <v/>
      </c>
      <c r="AO168" s="562" t="str">
        <f>IF(AO167="","",VLOOKUP(AO167,シフト記号表!$C$6:$L$47,10,FALSE))</f>
        <v/>
      </c>
      <c r="AP168" s="562" t="str">
        <f>IF(AP167="","",VLOOKUP(AP167,シフト記号表!$C$6:$L$47,10,FALSE))</f>
        <v/>
      </c>
      <c r="AQ168" s="563" t="str">
        <f>IF(AQ167="","",VLOOKUP(AQ167,シフト記号表!$C$6:$L$47,10,FALSE))</f>
        <v/>
      </c>
      <c r="AR168" s="561" t="str">
        <f>IF(AR167="","",VLOOKUP(AR167,シフト記号表!$C$6:$L$47,10,FALSE))</f>
        <v/>
      </c>
      <c r="AS168" s="562" t="str">
        <f>IF(AS167="","",VLOOKUP(AS167,シフト記号表!$C$6:$L$47,10,FALSE))</f>
        <v/>
      </c>
      <c r="AT168" s="562" t="str">
        <f>IF(AT167="","",VLOOKUP(AT167,シフト記号表!$C$6:$L$47,10,FALSE))</f>
        <v/>
      </c>
      <c r="AU168" s="562" t="str">
        <f>IF(AU167="","",VLOOKUP(AU167,シフト記号表!$C$6:$L$47,10,FALSE))</f>
        <v/>
      </c>
      <c r="AV168" s="562" t="str">
        <f>IF(AV167="","",VLOOKUP(AV167,シフト記号表!$C$6:$L$47,10,FALSE))</f>
        <v/>
      </c>
      <c r="AW168" s="562" t="str">
        <f>IF(AW167="","",VLOOKUP(AW167,シフト記号表!$C$6:$L$47,10,FALSE))</f>
        <v/>
      </c>
      <c r="AX168" s="563" t="str">
        <f>IF(AX167="","",VLOOKUP(AX167,シフト記号表!$C$6:$L$47,10,FALSE))</f>
        <v/>
      </c>
      <c r="AY168" s="561" t="str">
        <f>IF(AY167="","",VLOOKUP(AY167,シフト記号表!$C$6:$L$47,10,FALSE))</f>
        <v/>
      </c>
      <c r="AZ168" s="562" t="str">
        <f>IF(AZ167="","",VLOOKUP(AZ167,シフト記号表!$C$6:$L$47,10,FALSE))</f>
        <v/>
      </c>
      <c r="BA168" s="562" t="str">
        <f>IF(BA167="","",VLOOKUP(BA167,シフト記号表!$C$6:$L$47,10,FALSE))</f>
        <v/>
      </c>
      <c r="BB168" s="1116">
        <f>IF($BE$3="４週",SUM(W168:AX168),IF($BE$3="暦月",SUM(W168:BA168),""))</f>
        <v>0</v>
      </c>
      <c r="BC168" s="1117"/>
      <c r="BD168" s="1118">
        <f>IF($BE$3="４週",BB168/4,IF($BE$3="暦月",(BB168/($BE$8/7)),""))</f>
        <v>0</v>
      </c>
      <c r="BE168" s="1117"/>
      <c r="BF168" s="1113"/>
      <c r="BG168" s="1114"/>
      <c r="BH168" s="1114"/>
      <c r="BI168" s="1114"/>
      <c r="BJ168" s="1115"/>
    </row>
    <row r="169" spans="2:62" ht="20.25" customHeight="1">
      <c r="B169" s="1119">
        <f>B167+1</f>
        <v>77</v>
      </c>
      <c r="C169" s="1121"/>
      <c r="D169" s="1122"/>
      <c r="E169" s="556"/>
      <c r="F169" s="557"/>
      <c r="G169" s="556"/>
      <c r="H169" s="557"/>
      <c r="I169" s="1125"/>
      <c r="J169" s="1126"/>
      <c r="K169" s="1129"/>
      <c r="L169" s="1130"/>
      <c r="M169" s="1130"/>
      <c r="N169" s="1122"/>
      <c r="O169" s="1133"/>
      <c r="P169" s="1134"/>
      <c r="Q169" s="1134"/>
      <c r="R169" s="1134"/>
      <c r="S169" s="1135"/>
      <c r="T169" s="576" t="s">
        <v>964</v>
      </c>
      <c r="U169" s="577"/>
      <c r="V169" s="578"/>
      <c r="W169" s="569"/>
      <c r="X169" s="570"/>
      <c r="Y169" s="570"/>
      <c r="Z169" s="570"/>
      <c r="AA169" s="570"/>
      <c r="AB169" s="570"/>
      <c r="AC169" s="571"/>
      <c r="AD169" s="569"/>
      <c r="AE169" s="570"/>
      <c r="AF169" s="570"/>
      <c r="AG169" s="570"/>
      <c r="AH169" s="570"/>
      <c r="AI169" s="570"/>
      <c r="AJ169" s="571"/>
      <c r="AK169" s="569"/>
      <c r="AL169" s="570"/>
      <c r="AM169" s="570"/>
      <c r="AN169" s="570"/>
      <c r="AO169" s="570"/>
      <c r="AP169" s="570"/>
      <c r="AQ169" s="571"/>
      <c r="AR169" s="569"/>
      <c r="AS169" s="570"/>
      <c r="AT169" s="570"/>
      <c r="AU169" s="570"/>
      <c r="AV169" s="570"/>
      <c r="AW169" s="570"/>
      <c r="AX169" s="571"/>
      <c r="AY169" s="569"/>
      <c r="AZ169" s="570"/>
      <c r="BA169" s="572"/>
      <c r="BB169" s="1139"/>
      <c r="BC169" s="1140"/>
      <c r="BD169" s="1098"/>
      <c r="BE169" s="1099"/>
      <c r="BF169" s="1100"/>
      <c r="BG169" s="1101"/>
      <c r="BH169" s="1101"/>
      <c r="BI169" s="1101"/>
      <c r="BJ169" s="1102"/>
    </row>
    <row r="170" spans="2:62" ht="20.25" customHeight="1">
      <c r="B170" s="1142"/>
      <c r="C170" s="1143"/>
      <c r="D170" s="1144"/>
      <c r="E170" s="579"/>
      <c r="F170" s="580">
        <f>C169</f>
        <v>0</v>
      </c>
      <c r="G170" s="579"/>
      <c r="H170" s="580">
        <f>I169</f>
        <v>0</v>
      </c>
      <c r="I170" s="1145"/>
      <c r="J170" s="1146"/>
      <c r="K170" s="1147"/>
      <c r="L170" s="1148"/>
      <c r="M170" s="1148"/>
      <c r="N170" s="1144"/>
      <c r="O170" s="1133"/>
      <c r="P170" s="1134"/>
      <c r="Q170" s="1134"/>
      <c r="R170" s="1134"/>
      <c r="S170" s="1135"/>
      <c r="T170" s="573" t="s">
        <v>967</v>
      </c>
      <c r="U170" s="574"/>
      <c r="V170" s="575"/>
      <c r="W170" s="561" t="str">
        <f>IF(W169="","",VLOOKUP(W169,シフト記号表!$C$6:$L$47,10,FALSE))</f>
        <v/>
      </c>
      <c r="X170" s="562" t="str">
        <f>IF(X169="","",VLOOKUP(X169,シフト記号表!$C$6:$L$47,10,FALSE))</f>
        <v/>
      </c>
      <c r="Y170" s="562" t="str">
        <f>IF(Y169="","",VLOOKUP(Y169,シフト記号表!$C$6:$L$47,10,FALSE))</f>
        <v/>
      </c>
      <c r="Z170" s="562" t="str">
        <f>IF(Z169="","",VLOOKUP(Z169,シフト記号表!$C$6:$L$47,10,FALSE))</f>
        <v/>
      </c>
      <c r="AA170" s="562" t="str">
        <f>IF(AA169="","",VLOOKUP(AA169,シフト記号表!$C$6:$L$47,10,FALSE))</f>
        <v/>
      </c>
      <c r="AB170" s="562" t="str">
        <f>IF(AB169="","",VLOOKUP(AB169,シフト記号表!$C$6:$L$47,10,FALSE))</f>
        <v/>
      </c>
      <c r="AC170" s="563" t="str">
        <f>IF(AC169="","",VLOOKUP(AC169,シフト記号表!$C$6:$L$47,10,FALSE))</f>
        <v/>
      </c>
      <c r="AD170" s="561" t="str">
        <f>IF(AD169="","",VLOOKUP(AD169,シフト記号表!$C$6:$L$47,10,FALSE))</f>
        <v/>
      </c>
      <c r="AE170" s="562" t="str">
        <f>IF(AE169="","",VLOOKUP(AE169,シフト記号表!$C$6:$L$47,10,FALSE))</f>
        <v/>
      </c>
      <c r="AF170" s="562" t="str">
        <f>IF(AF169="","",VLOOKUP(AF169,シフト記号表!$C$6:$L$47,10,FALSE))</f>
        <v/>
      </c>
      <c r="AG170" s="562" t="str">
        <f>IF(AG169="","",VLOOKUP(AG169,シフト記号表!$C$6:$L$47,10,FALSE))</f>
        <v/>
      </c>
      <c r="AH170" s="562" t="str">
        <f>IF(AH169="","",VLOOKUP(AH169,シフト記号表!$C$6:$L$47,10,FALSE))</f>
        <v/>
      </c>
      <c r="AI170" s="562" t="str">
        <f>IF(AI169="","",VLOOKUP(AI169,シフト記号表!$C$6:$L$47,10,FALSE))</f>
        <v/>
      </c>
      <c r="AJ170" s="563" t="str">
        <f>IF(AJ169="","",VLOOKUP(AJ169,シフト記号表!$C$6:$L$47,10,FALSE))</f>
        <v/>
      </c>
      <c r="AK170" s="561" t="str">
        <f>IF(AK169="","",VLOOKUP(AK169,シフト記号表!$C$6:$L$47,10,FALSE))</f>
        <v/>
      </c>
      <c r="AL170" s="562" t="str">
        <f>IF(AL169="","",VLOOKUP(AL169,シフト記号表!$C$6:$L$47,10,FALSE))</f>
        <v/>
      </c>
      <c r="AM170" s="562" t="str">
        <f>IF(AM169="","",VLOOKUP(AM169,シフト記号表!$C$6:$L$47,10,FALSE))</f>
        <v/>
      </c>
      <c r="AN170" s="562" t="str">
        <f>IF(AN169="","",VLOOKUP(AN169,シフト記号表!$C$6:$L$47,10,FALSE))</f>
        <v/>
      </c>
      <c r="AO170" s="562" t="str">
        <f>IF(AO169="","",VLOOKUP(AO169,シフト記号表!$C$6:$L$47,10,FALSE))</f>
        <v/>
      </c>
      <c r="AP170" s="562" t="str">
        <f>IF(AP169="","",VLOOKUP(AP169,シフト記号表!$C$6:$L$47,10,FALSE))</f>
        <v/>
      </c>
      <c r="AQ170" s="563" t="str">
        <f>IF(AQ169="","",VLOOKUP(AQ169,シフト記号表!$C$6:$L$47,10,FALSE))</f>
        <v/>
      </c>
      <c r="AR170" s="561" t="str">
        <f>IF(AR169="","",VLOOKUP(AR169,シフト記号表!$C$6:$L$47,10,FALSE))</f>
        <v/>
      </c>
      <c r="AS170" s="562" t="str">
        <f>IF(AS169="","",VLOOKUP(AS169,シフト記号表!$C$6:$L$47,10,FALSE))</f>
        <v/>
      </c>
      <c r="AT170" s="562" t="str">
        <f>IF(AT169="","",VLOOKUP(AT169,シフト記号表!$C$6:$L$47,10,FALSE))</f>
        <v/>
      </c>
      <c r="AU170" s="562" t="str">
        <f>IF(AU169="","",VLOOKUP(AU169,シフト記号表!$C$6:$L$47,10,FALSE))</f>
        <v/>
      </c>
      <c r="AV170" s="562" t="str">
        <f>IF(AV169="","",VLOOKUP(AV169,シフト記号表!$C$6:$L$47,10,FALSE))</f>
        <v/>
      </c>
      <c r="AW170" s="562" t="str">
        <f>IF(AW169="","",VLOOKUP(AW169,シフト記号表!$C$6:$L$47,10,FALSE))</f>
        <v/>
      </c>
      <c r="AX170" s="563" t="str">
        <f>IF(AX169="","",VLOOKUP(AX169,シフト記号表!$C$6:$L$47,10,FALSE))</f>
        <v/>
      </c>
      <c r="AY170" s="561" t="str">
        <f>IF(AY169="","",VLOOKUP(AY169,シフト記号表!$C$6:$L$47,10,FALSE))</f>
        <v/>
      </c>
      <c r="AZ170" s="562" t="str">
        <f>IF(AZ169="","",VLOOKUP(AZ169,シフト記号表!$C$6:$L$47,10,FALSE))</f>
        <v/>
      </c>
      <c r="BA170" s="562" t="str">
        <f>IF(BA169="","",VLOOKUP(BA169,シフト記号表!$C$6:$L$47,10,FALSE))</f>
        <v/>
      </c>
      <c r="BB170" s="1116">
        <f>IF($BE$3="４週",SUM(W170:AX170),IF($BE$3="暦月",SUM(W170:BA170),""))</f>
        <v>0</v>
      </c>
      <c r="BC170" s="1117"/>
      <c r="BD170" s="1118">
        <f>IF($BE$3="４週",BB170/4,IF($BE$3="暦月",(BB170/($BE$8/7)),""))</f>
        <v>0</v>
      </c>
      <c r="BE170" s="1117"/>
      <c r="BF170" s="1113"/>
      <c r="BG170" s="1114"/>
      <c r="BH170" s="1114"/>
      <c r="BI170" s="1114"/>
      <c r="BJ170" s="1115"/>
    </row>
    <row r="171" spans="2:62" ht="20.25" customHeight="1">
      <c r="B171" s="1119">
        <f>B169+1</f>
        <v>78</v>
      </c>
      <c r="C171" s="1121"/>
      <c r="D171" s="1122"/>
      <c r="E171" s="556"/>
      <c r="F171" s="557"/>
      <c r="G171" s="556"/>
      <c r="H171" s="557"/>
      <c r="I171" s="1125"/>
      <c r="J171" s="1126"/>
      <c r="K171" s="1129"/>
      <c r="L171" s="1130"/>
      <c r="M171" s="1130"/>
      <c r="N171" s="1122"/>
      <c r="O171" s="1133"/>
      <c r="P171" s="1134"/>
      <c r="Q171" s="1134"/>
      <c r="R171" s="1134"/>
      <c r="S171" s="1135"/>
      <c r="T171" s="576" t="s">
        <v>964</v>
      </c>
      <c r="U171" s="577"/>
      <c r="V171" s="578"/>
      <c r="W171" s="569"/>
      <c r="X171" s="570"/>
      <c r="Y171" s="570"/>
      <c r="Z171" s="570"/>
      <c r="AA171" s="570"/>
      <c r="AB171" s="570"/>
      <c r="AC171" s="571"/>
      <c r="AD171" s="569"/>
      <c r="AE171" s="570"/>
      <c r="AF171" s="570"/>
      <c r="AG171" s="570"/>
      <c r="AH171" s="570"/>
      <c r="AI171" s="570"/>
      <c r="AJ171" s="571"/>
      <c r="AK171" s="569"/>
      <c r="AL171" s="570"/>
      <c r="AM171" s="570"/>
      <c r="AN171" s="570"/>
      <c r="AO171" s="570"/>
      <c r="AP171" s="570"/>
      <c r="AQ171" s="571"/>
      <c r="AR171" s="569"/>
      <c r="AS171" s="570"/>
      <c r="AT171" s="570"/>
      <c r="AU171" s="570"/>
      <c r="AV171" s="570"/>
      <c r="AW171" s="570"/>
      <c r="AX171" s="571"/>
      <c r="AY171" s="569"/>
      <c r="AZ171" s="570"/>
      <c r="BA171" s="572"/>
      <c r="BB171" s="1139"/>
      <c r="BC171" s="1140"/>
      <c r="BD171" s="1098"/>
      <c r="BE171" s="1099"/>
      <c r="BF171" s="1100"/>
      <c r="BG171" s="1101"/>
      <c r="BH171" s="1101"/>
      <c r="BI171" s="1101"/>
      <c r="BJ171" s="1102"/>
    </row>
    <row r="172" spans="2:62" ht="20.25" customHeight="1">
      <c r="B172" s="1142"/>
      <c r="C172" s="1143"/>
      <c r="D172" s="1144"/>
      <c r="E172" s="579"/>
      <c r="F172" s="580">
        <f>C171</f>
        <v>0</v>
      </c>
      <c r="G172" s="579"/>
      <c r="H172" s="580">
        <f>I171</f>
        <v>0</v>
      </c>
      <c r="I172" s="1145"/>
      <c r="J172" s="1146"/>
      <c r="K172" s="1147"/>
      <c r="L172" s="1148"/>
      <c r="M172" s="1148"/>
      <c r="N172" s="1144"/>
      <c r="O172" s="1133"/>
      <c r="P172" s="1134"/>
      <c r="Q172" s="1134"/>
      <c r="R172" s="1134"/>
      <c r="S172" s="1135"/>
      <c r="T172" s="573" t="s">
        <v>967</v>
      </c>
      <c r="U172" s="574"/>
      <c r="V172" s="575"/>
      <c r="W172" s="561" t="str">
        <f>IF(W171="","",VLOOKUP(W171,シフト記号表!$C$6:$L$47,10,FALSE))</f>
        <v/>
      </c>
      <c r="X172" s="562" t="str">
        <f>IF(X171="","",VLOOKUP(X171,シフト記号表!$C$6:$L$47,10,FALSE))</f>
        <v/>
      </c>
      <c r="Y172" s="562" t="str">
        <f>IF(Y171="","",VLOOKUP(Y171,シフト記号表!$C$6:$L$47,10,FALSE))</f>
        <v/>
      </c>
      <c r="Z172" s="562" t="str">
        <f>IF(Z171="","",VLOOKUP(Z171,シフト記号表!$C$6:$L$47,10,FALSE))</f>
        <v/>
      </c>
      <c r="AA172" s="562" t="str">
        <f>IF(AA171="","",VLOOKUP(AA171,シフト記号表!$C$6:$L$47,10,FALSE))</f>
        <v/>
      </c>
      <c r="AB172" s="562" t="str">
        <f>IF(AB171="","",VLOOKUP(AB171,シフト記号表!$C$6:$L$47,10,FALSE))</f>
        <v/>
      </c>
      <c r="AC172" s="563" t="str">
        <f>IF(AC171="","",VLOOKUP(AC171,シフト記号表!$C$6:$L$47,10,FALSE))</f>
        <v/>
      </c>
      <c r="AD172" s="561" t="str">
        <f>IF(AD171="","",VLOOKUP(AD171,シフト記号表!$C$6:$L$47,10,FALSE))</f>
        <v/>
      </c>
      <c r="AE172" s="562" t="str">
        <f>IF(AE171="","",VLOOKUP(AE171,シフト記号表!$C$6:$L$47,10,FALSE))</f>
        <v/>
      </c>
      <c r="AF172" s="562" t="str">
        <f>IF(AF171="","",VLOOKUP(AF171,シフト記号表!$C$6:$L$47,10,FALSE))</f>
        <v/>
      </c>
      <c r="AG172" s="562" t="str">
        <f>IF(AG171="","",VLOOKUP(AG171,シフト記号表!$C$6:$L$47,10,FALSE))</f>
        <v/>
      </c>
      <c r="AH172" s="562" t="str">
        <f>IF(AH171="","",VLOOKUP(AH171,シフト記号表!$C$6:$L$47,10,FALSE))</f>
        <v/>
      </c>
      <c r="AI172" s="562" t="str">
        <f>IF(AI171="","",VLOOKUP(AI171,シフト記号表!$C$6:$L$47,10,FALSE))</f>
        <v/>
      </c>
      <c r="AJ172" s="563" t="str">
        <f>IF(AJ171="","",VLOOKUP(AJ171,シフト記号表!$C$6:$L$47,10,FALSE))</f>
        <v/>
      </c>
      <c r="AK172" s="561" t="str">
        <f>IF(AK171="","",VLOOKUP(AK171,シフト記号表!$C$6:$L$47,10,FALSE))</f>
        <v/>
      </c>
      <c r="AL172" s="562" t="str">
        <f>IF(AL171="","",VLOOKUP(AL171,シフト記号表!$C$6:$L$47,10,FALSE))</f>
        <v/>
      </c>
      <c r="AM172" s="562" t="str">
        <f>IF(AM171="","",VLOOKUP(AM171,シフト記号表!$C$6:$L$47,10,FALSE))</f>
        <v/>
      </c>
      <c r="AN172" s="562" t="str">
        <f>IF(AN171="","",VLOOKUP(AN171,シフト記号表!$C$6:$L$47,10,FALSE))</f>
        <v/>
      </c>
      <c r="AO172" s="562" t="str">
        <f>IF(AO171="","",VLOOKUP(AO171,シフト記号表!$C$6:$L$47,10,FALSE))</f>
        <v/>
      </c>
      <c r="AP172" s="562" t="str">
        <f>IF(AP171="","",VLOOKUP(AP171,シフト記号表!$C$6:$L$47,10,FALSE))</f>
        <v/>
      </c>
      <c r="AQ172" s="563" t="str">
        <f>IF(AQ171="","",VLOOKUP(AQ171,シフト記号表!$C$6:$L$47,10,FALSE))</f>
        <v/>
      </c>
      <c r="AR172" s="561" t="str">
        <f>IF(AR171="","",VLOOKUP(AR171,シフト記号表!$C$6:$L$47,10,FALSE))</f>
        <v/>
      </c>
      <c r="AS172" s="562" t="str">
        <f>IF(AS171="","",VLOOKUP(AS171,シフト記号表!$C$6:$L$47,10,FALSE))</f>
        <v/>
      </c>
      <c r="AT172" s="562" t="str">
        <f>IF(AT171="","",VLOOKUP(AT171,シフト記号表!$C$6:$L$47,10,FALSE))</f>
        <v/>
      </c>
      <c r="AU172" s="562" t="str">
        <f>IF(AU171="","",VLOOKUP(AU171,シフト記号表!$C$6:$L$47,10,FALSE))</f>
        <v/>
      </c>
      <c r="AV172" s="562" t="str">
        <f>IF(AV171="","",VLOOKUP(AV171,シフト記号表!$C$6:$L$47,10,FALSE))</f>
        <v/>
      </c>
      <c r="AW172" s="562" t="str">
        <f>IF(AW171="","",VLOOKUP(AW171,シフト記号表!$C$6:$L$47,10,FALSE))</f>
        <v/>
      </c>
      <c r="AX172" s="563" t="str">
        <f>IF(AX171="","",VLOOKUP(AX171,シフト記号表!$C$6:$L$47,10,FALSE))</f>
        <v/>
      </c>
      <c r="AY172" s="561" t="str">
        <f>IF(AY171="","",VLOOKUP(AY171,シフト記号表!$C$6:$L$47,10,FALSE))</f>
        <v/>
      </c>
      <c r="AZ172" s="562" t="str">
        <f>IF(AZ171="","",VLOOKUP(AZ171,シフト記号表!$C$6:$L$47,10,FALSE))</f>
        <v/>
      </c>
      <c r="BA172" s="562" t="str">
        <f>IF(BA171="","",VLOOKUP(BA171,シフト記号表!$C$6:$L$47,10,FALSE))</f>
        <v/>
      </c>
      <c r="BB172" s="1116">
        <f>IF($BE$3="４週",SUM(W172:AX172),IF($BE$3="暦月",SUM(W172:BA172),""))</f>
        <v>0</v>
      </c>
      <c r="BC172" s="1117"/>
      <c r="BD172" s="1118">
        <f>IF($BE$3="４週",BB172/4,IF($BE$3="暦月",(BB172/($BE$8/7)),""))</f>
        <v>0</v>
      </c>
      <c r="BE172" s="1117"/>
      <c r="BF172" s="1113"/>
      <c r="BG172" s="1114"/>
      <c r="BH172" s="1114"/>
      <c r="BI172" s="1114"/>
      <c r="BJ172" s="1115"/>
    </row>
    <row r="173" spans="2:62" ht="20.25" customHeight="1">
      <c r="B173" s="1119">
        <f>B171+1</f>
        <v>79</v>
      </c>
      <c r="C173" s="1121"/>
      <c r="D173" s="1122"/>
      <c r="E173" s="556"/>
      <c r="F173" s="557"/>
      <c r="G173" s="556"/>
      <c r="H173" s="557"/>
      <c r="I173" s="1125"/>
      <c r="J173" s="1126"/>
      <c r="K173" s="1129"/>
      <c r="L173" s="1130"/>
      <c r="M173" s="1130"/>
      <c r="N173" s="1122"/>
      <c r="O173" s="1133"/>
      <c r="P173" s="1134"/>
      <c r="Q173" s="1134"/>
      <c r="R173" s="1134"/>
      <c r="S173" s="1135"/>
      <c r="T173" s="576" t="s">
        <v>964</v>
      </c>
      <c r="U173" s="577"/>
      <c r="V173" s="578"/>
      <c r="W173" s="569"/>
      <c r="X173" s="570"/>
      <c r="Y173" s="570"/>
      <c r="Z173" s="570"/>
      <c r="AA173" s="570"/>
      <c r="AB173" s="570"/>
      <c r="AC173" s="571"/>
      <c r="AD173" s="569"/>
      <c r="AE173" s="570"/>
      <c r="AF173" s="570"/>
      <c r="AG173" s="570"/>
      <c r="AH173" s="570"/>
      <c r="AI173" s="570"/>
      <c r="AJ173" s="571"/>
      <c r="AK173" s="569"/>
      <c r="AL173" s="570"/>
      <c r="AM173" s="570"/>
      <c r="AN173" s="570"/>
      <c r="AO173" s="570"/>
      <c r="AP173" s="570"/>
      <c r="AQ173" s="571"/>
      <c r="AR173" s="569"/>
      <c r="AS173" s="570"/>
      <c r="AT173" s="570"/>
      <c r="AU173" s="570"/>
      <c r="AV173" s="570"/>
      <c r="AW173" s="570"/>
      <c r="AX173" s="571"/>
      <c r="AY173" s="569"/>
      <c r="AZ173" s="570"/>
      <c r="BA173" s="572"/>
      <c r="BB173" s="1139"/>
      <c r="BC173" s="1140"/>
      <c r="BD173" s="1098"/>
      <c r="BE173" s="1099"/>
      <c r="BF173" s="1100"/>
      <c r="BG173" s="1101"/>
      <c r="BH173" s="1101"/>
      <c r="BI173" s="1101"/>
      <c r="BJ173" s="1102"/>
    </row>
    <row r="174" spans="2:62" ht="20.25" customHeight="1">
      <c r="B174" s="1142"/>
      <c r="C174" s="1143"/>
      <c r="D174" s="1144"/>
      <c r="E174" s="579"/>
      <c r="F174" s="580">
        <f>C173</f>
        <v>0</v>
      </c>
      <c r="G174" s="579"/>
      <c r="H174" s="580">
        <f>I173</f>
        <v>0</v>
      </c>
      <c r="I174" s="1145"/>
      <c r="J174" s="1146"/>
      <c r="K174" s="1147"/>
      <c r="L174" s="1148"/>
      <c r="M174" s="1148"/>
      <c r="N174" s="1144"/>
      <c r="O174" s="1133"/>
      <c r="P174" s="1134"/>
      <c r="Q174" s="1134"/>
      <c r="R174" s="1134"/>
      <c r="S174" s="1135"/>
      <c r="T174" s="573" t="s">
        <v>967</v>
      </c>
      <c r="U174" s="574"/>
      <c r="V174" s="575"/>
      <c r="W174" s="561" t="str">
        <f>IF(W173="","",VLOOKUP(W173,シフト記号表!$C$6:$L$47,10,FALSE))</f>
        <v/>
      </c>
      <c r="X174" s="562" t="str">
        <f>IF(X173="","",VLOOKUP(X173,シフト記号表!$C$6:$L$47,10,FALSE))</f>
        <v/>
      </c>
      <c r="Y174" s="562" t="str">
        <f>IF(Y173="","",VLOOKUP(Y173,シフト記号表!$C$6:$L$47,10,FALSE))</f>
        <v/>
      </c>
      <c r="Z174" s="562" t="str">
        <f>IF(Z173="","",VLOOKUP(Z173,シフト記号表!$C$6:$L$47,10,FALSE))</f>
        <v/>
      </c>
      <c r="AA174" s="562" t="str">
        <f>IF(AA173="","",VLOOKUP(AA173,シフト記号表!$C$6:$L$47,10,FALSE))</f>
        <v/>
      </c>
      <c r="AB174" s="562" t="str">
        <f>IF(AB173="","",VLOOKUP(AB173,シフト記号表!$C$6:$L$47,10,FALSE))</f>
        <v/>
      </c>
      <c r="AC174" s="563" t="str">
        <f>IF(AC173="","",VLOOKUP(AC173,シフト記号表!$C$6:$L$47,10,FALSE))</f>
        <v/>
      </c>
      <c r="AD174" s="561" t="str">
        <f>IF(AD173="","",VLOOKUP(AD173,シフト記号表!$C$6:$L$47,10,FALSE))</f>
        <v/>
      </c>
      <c r="AE174" s="562" t="str">
        <f>IF(AE173="","",VLOOKUP(AE173,シフト記号表!$C$6:$L$47,10,FALSE))</f>
        <v/>
      </c>
      <c r="AF174" s="562" t="str">
        <f>IF(AF173="","",VLOOKUP(AF173,シフト記号表!$C$6:$L$47,10,FALSE))</f>
        <v/>
      </c>
      <c r="AG174" s="562" t="str">
        <f>IF(AG173="","",VLOOKUP(AG173,シフト記号表!$C$6:$L$47,10,FALSE))</f>
        <v/>
      </c>
      <c r="AH174" s="562" t="str">
        <f>IF(AH173="","",VLOOKUP(AH173,シフト記号表!$C$6:$L$47,10,FALSE))</f>
        <v/>
      </c>
      <c r="AI174" s="562" t="str">
        <f>IF(AI173="","",VLOOKUP(AI173,シフト記号表!$C$6:$L$47,10,FALSE))</f>
        <v/>
      </c>
      <c r="AJ174" s="563" t="str">
        <f>IF(AJ173="","",VLOOKUP(AJ173,シフト記号表!$C$6:$L$47,10,FALSE))</f>
        <v/>
      </c>
      <c r="AK174" s="561" t="str">
        <f>IF(AK173="","",VLOOKUP(AK173,シフト記号表!$C$6:$L$47,10,FALSE))</f>
        <v/>
      </c>
      <c r="AL174" s="562" t="str">
        <f>IF(AL173="","",VLOOKUP(AL173,シフト記号表!$C$6:$L$47,10,FALSE))</f>
        <v/>
      </c>
      <c r="AM174" s="562" t="str">
        <f>IF(AM173="","",VLOOKUP(AM173,シフト記号表!$C$6:$L$47,10,FALSE))</f>
        <v/>
      </c>
      <c r="AN174" s="562" t="str">
        <f>IF(AN173="","",VLOOKUP(AN173,シフト記号表!$C$6:$L$47,10,FALSE))</f>
        <v/>
      </c>
      <c r="AO174" s="562" t="str">
        <f>IF(AO173="","",VLOOKUP(AO173,シフト記号表!$C$6:$L$47,10,FALSE))</f>
        <v/>
      </c>
      <c r="AP174" s="562" t="str">
        <f>IF(AP173="","",VLOOKUP(AP173,シフト記号表!$C$6:$L$47,10,FALSE))</f>
        <v/>
      </c>
      <c r="AQ174" s="563" t="str">
        <f>IF(AQ173="","",VLOOKUP(AQ173,シフト記号表!$C$6:$L$47,10,FALSE))</f>
        <v/>
      </c>
      <c r="AR174" s="561" t="str">
        <f>IF(AR173="","",VLOOKUP(AR173,シフト記号表!$C$6:$L$47,10,FALSE))</f>
        <v/>
      </c>
      <c r="AS174" s="562" t="str">
        <f>IF(AS173="","",VLOOKUP(AS173,シフト記号表!$C$6:$L$47,10,FALSE))</f>
        <v/>
      </c>
      <c r="AT174" s="562" t="str">
        <f>IF(AT173="","",VLOOKUP(AT173,シフト記号表!$C$6:$L$47,10,FALSE))</f>
        <v/>
      </c>
      <c r="AU174" s="562" t="str">
        <f>IF(AU173="","",VLOOKUP(AU173,シフト記号表!$C$6:$L$47,10,FALSE))</f>
        <v/>
      </c>
      <c r="AV174" s="562" t="str">
        <f>IF(AV173="","",VLOOKUP(AV173,シフト記号表!$C$6:$L$47,10,FALSE))</f>
        <v/>
      </c>
      <c r="AW174" s="562" t="str">
        <f>IF(AW173="","",VLOOKUP(AW173,シフト記号表!$C$6:$L$47,10,FALSE))</f>
        <v/>
      </c>
      <c r="AX174" s="563" t="str">
        <f>IF(AX173="","",VLOOKUP(AX173,シフト記号表!$C$6:$L$47,10,FALSE))</f>
        <v/>
      </c>
      <c r="AY174" s="561" t="str">
        <f>IF(AY173="","",VLOOKUP(AY173,シフト記号表!$C$6:$L$47,10,FALSE))</f>
        <v/>
      </c>
      <c r="AZ174" s="562" t="str">
        <f>IF(AZ173="","",VLOOKUP(AZ173,シフト記号表!$C$6:$L$47,10,FALSE))</f>
        <v/>
      </c>
      <c r="BA174" s="562" t="str">
        <f>IF(BA173="","",VLOOKUP(BA173,シフト記号表!$C$6:$L$47,10,FALSE))</f>
        <v/>
      </c>
      <c r="BB174" s="1116">
        <f>IF($BE$3="４週",SUM(W174:AX174),IF($BE$3="暦月",SUM(W174:BA174),""))</f>
        <v>0</v>
      </c>
      <c r="BC174" s="1117"/>
      <c r="BD174" s="1118">
        <f>IF($BE$3="４週",BB174/4,IF($BE$3="暦月",(BB174/($BE$8/7)),""))</f>
        <v>0</v>
      </c>
      <c r="BE174" s="1117"/>
      <c r="BF174" s="1113"/>
      <c r="BG174" s="1114"/>
      <c r="BH174" s="1114"/>
      <c r="BI174" s="1114"/>
      <c r="BJ174" s="1115"/>
    </row>
    <row r="175" spans="2:62" ht="20.25" customHeight="1">
      <c r="B175" s="1119">
        <f>B173+1</f>
        <v>80</v>
      </c>
      <c r="C175" s="1121"/>
      <c r="D175" s="1122"/>
      <c r="E175" s="556"/>
      <c r="F175" s="557"/>
      <c r="G175" s="556"/>
      <c r="H175" s="557"/>
      <c r="I175" s="1125"/>
      <c r="J175" s="1126"/>
      <c r="K175" s="1129"/>
      <c r="L175" s="1130"/>
      <c r="M175" s="1130"/>
      <c r="N175" s="1122"/>
      <c r="O175" s="1133"/>
      <c r="P175" s="1134"/>
      <c r="Q175" s="1134"/>
      <c r="R175" s="1134"/>
      <c r="S175" s="1135"/>
      <c r="T175" s="576" t="s">
        <v>964</v>
      </c>
      <c r="U175" s="577"/>
      <c r="V175" s="578"/>
      <c r="W175" s="569"/>
      <c r="X175" s="570"/>
      <c r="Y175" s="570"/>
      <c r="Z175" s="570"/>
      <c r="AA175" s="570"/>
      <c r="AB175" s="570"/>
      <c r="AC175" s="571"/>
      <c r="AD175" s="569"/>
      <c r="AE175" s="570"/>
      <c r="AF175" s="570"/>
      <c r="AG175" s="570"/>
      <c r="AH175" s="570"/>
      <c r="AI175" s="570"/>
      <c r="AJ175" s="571"/>
      <c r="AK175" s="569"/>
      <c r="AL175" s="570"/>
      <c r="AM175" s="570"/>
      <c r="AN175" s="570"/>
      <c r="AO175" s="570"/>
      <c r="AP175" s="570"/>
      <c r="AQ175" s="571"/>
      <c r="AR175" s="569"/>
      <c r="AS175" s="570"/>
      <c r="AT175" s="570"/>
      <c r="AU175" s="570"/>
      <c r="AV175" s="570"/>
      <c r="AW175" s="570"/>
      <c r="AX175" s="571"/>
      <c r="AY175" s="569"/>
      <c r="AZ175" s="570"/>
      <c r="BA175" s="572"/>
      <c r="BB175" s="1139"/>
      <c r="BC175" s="1140"/>
      <c r="BD175" s="1098"/>
      <c r="BE175" s="1099"/>
      <c r="BF175" s="1100"/>
      <c r="BG175" s="1101"/>
      <c r="BH175" s="1101"/>
      <c r="BI175" s="1101"/>
      <c r="BJ175" s="1102"/>
    </row>
    <row r="176" spans="2:62" ht="20.25" customHeight="1">
      <c r="B176" s="1142"/>
      <c r="C176" s="1143"/>
      <c r="D176" s="1144"/>
      <c r="E176" s="579"/>
      <c r="F176" s="580">
        <f>C175</f>
        <v>0</v>
      </c>
      <c r="G176" s="579"/>
      <c r="H176" s="580">
        <f>I175</f>
        <v>0</v>
      </c>
      <c r="I176" s="1145"/>
      <c r="J176" s="1146"/>
      <c r="K176" s="1147"/>
      <c r="L176" s="1148"/>
      <c r="M176" s="1148"/>
      <c r="N176" s="1144"/>
      <c r="O176" s="1133"/>
      <c r="P176" s="1134"/>
      <c r="Q176" s="1134"/>
      <c r="R176" s="1134"/>
      <c r="S176" s="1135"/>
      <c r="T176" s="573" t="s">
        <v>967</v>
      </c>
      <c r="U176" s="574"/>
      <c r="V176" s="575"/>
      <c r="W176" s="561" t="str">
        <f>IF(W175="","",VLOOKUP(W175,シフト記号表!$C$6:$L$47,10,FALSE))</f>
        <v/>
      </c>
      <c r="X176" s="562" t="str">
        <f>IF(X175="","",VLOOKUP(X175,シフト記号表!$C$6:$L$47,10,FALSE))</f>
        <v/>
      </c>
      <c r="Y176" s="562" t="str">
        <f>IF(Y175="","",VLOOKUP(Y175,シフト記号表!$C$6:$L$47,10,FALSE))</f>
        <v/>
      </c>
      <c r="Z176" s="562" t="str">
        <f>IF(Z175="","",VLOOKUP(Z175,シフト記号表!$C$6:$L$47,10,FALSE))</f>
        <v/>
      </c>
      <c r="AA176" s="562" t="str">
        <f>IF(AA175="","",VLOOKUP(AA175,シフト記号表!$C$6:$L$47,10,FALSE))</f>
        <v/>
      </c>
      <c r="AB176" s="562" t="str">
        <f>IF(AB175="","",VLOOKUP(AB175,シフト記号表!$C$6:$L$47,10,FALSE))</f>
        <v/>
      </c>
      <c r="AC176" s="563" t="str">
        <f>IF(AC175="","",VLOOKUP(AC175,シフト記号表!$C$6:$L$47,10,FALSE))</f>
        <v/>
      </c>
      <c r="AD176" s="561" t="str">
        <f>IF(AD175="","",VLOOKUP(AD175,シフト記号表!$C$6:$L$47,10,FALSE))</f>
        <v/>
      </c>
      <c r="AE176" s="562" t="str">
        <f>IF(AE175="","",VLOOKUP(AE175,シフト記号表!$C$6:$L$47,10,FALSE))</f>
        <v/>
      </c>
      <c r="AF176" s="562" t="str">
        <f>IF(AF175="","",VLOOKUP(AF175,シフト記号表!$C$6:$L$47,10,FALSE))</f>
        <v/>
      </c>
      <c r="AG176" s="562" t="str">
        <f>IF(AG175="","",VLOOKUP(AG175,シフト記号表!$C$6:$L$47,10,FALSE))</f>
        <v/>
      </c>
      <c r="AH176" s="562" t="str">
        <f>IF(AH175="","",VLOOKUP(AH175,シフト記号表!$C$6:$L$47,10,FALSE))</f>
        <v/>
      </c>
      <c r="AI176" s="562" t="str">
        <f>IF(AI175="","",VLOOKUP(AI175,シフト記号表!$C$6:$L$47,10,FALSE))</f>
        <v/>
      </c>
      <c r="AJ176" s="563" t="str">
        <f>IF(AJ175="","",VLOOKUP(AJ175,シフト記号表!$C$6:$L$47,10,FALSE))</f>
        <v/>
      </c>
      <c r="AK176" s="561" t="str">
        <f>IF(AK175="","",VLOOKUP(AK175,シフト記号表!$C$6:$L$47,10,FALSE))</f>
        <v/>
      </c>
      <c r="AL176" s="562" t="str">
        <f>IF(AL175="","",VLOOKUP(AL175,シフト記号表!$C$6:$L$47,10,FALSE))</f>
        <v/>
      </c>
      <c r="AM176" s="562" t="str">
        <f>IF(AM175="","",VLOOKUP(AM175,シフト記号表!$C$6:$L$47,10,FALSE))</f>
        <v/>
      </c>
      <c r="AN176" s="562" t="str">
        <f>IF(AN175="","",VLOOKUP(AN175,シフト記号表!$C$6:$L$47,10,FALSE))</f>
        <v/>
      </c>
      <c r="AO176" s="562" t="str">
        <f>IF(AO175="","",VLOOKUP(AO175,シフト記号表!$C$6:$L$47,10,FALSE))</f>
        <v/>
      </c>
      <c r="AP176" s="562" t="str">
        <f>IF(AP175="","",VLOOKUP(AP175,シフト記号表!$C$6:$L$47,10,FALSE))</f>
        <v/>
      </c>
      <c r="AQ176" s="563" t="str">
        <f>IF(AQ175="","",VLOOKUP(AQ175,シフト記号表!$C$6:$L$47,10,FALSE))</f>
        <v/>
      </c>
      <c r="AR176" s="561" t="str">
        <f>IF(AR175="","",VLOOKUP(AR175,シフト記号表!$C$6:$L$47,10,FALSE))</f>
        <v/>
      </c>
      <c r="AS176" s="562" t="str">
        <f>IF(AS175="","",VLOOKUP(AS175,シフト記号表!$C$6:$L$47,10,FALSE))</f>
        <v/>
      </c>
      <c r="AT176" s="562" t="str">
        <f>IF(AT175="","",VLOOKUP(AT175,シフト記号表!$C$6:$L$47,10,FALSE))</f>
        <v/>
      </c>
      <c r="AU176" s="562" t="str">
        <f>IF(AU175="","",VLOOKUP(AU175,シフト記号表!$C$6:$L$47,10,FALSE))</f>
        <v/>
      </c>
      <c r="AV176" s="562" t="str">
        <f>IF(AV175="","",VLOOKUP(AV175,シフト記号表!$C$6:$L$47,10,FALSE))</f>
        <v/>
      </c>
      <c r="AW176" s="562" t="str">
        <f>IF(AW175="","",VLOOKUP(AW175,シフト記号表!$C$6:$L$47,10,FALSE))</f>
        <v/>
      </c>
      <c r="AX176" s="563" t="str">
        <f>IF(AX175="","",VLOOKUP(AX175,シフト記号表!$C$6:$L$47,10,FALSE))</f>
        <v/>
      </c>
      <c r="AY176" s="561" t="str">
        <f>IF(AY175="","",VLOOKUP(AY175,シフト記号表!$C$6:$L$47,10,FALSE))</f>
        <v/>
      </c>
      <c r="AZ176" s="562" t="str">
        <f>IF(AZ175="","",VLOOKUP(AZ175,シフト記号表!$C$6:$L$47,10,FALSE))</f>
        <v/>
      </c>
      <c r="BA176" s="562" t="str">
        <f>IF(BA175="","",VLOOKUP(BA175,シフト記号表!$C$6:$L$47,10,FALSE))</f>
        <v/>
      </c>
      <c r="BB176" s="1116">
        <f>IF($BE$3="４週",SUM(W176:AX176),IF($BE$3="暦月",SUM(W176:BA176),""))</f>
        <v>0</v>
      </c>
      <c r="BC176" s="1117"/>
      <c r="BD176" s="1118">
        <f>IF($BE$3="４週",BB176/4,IF($BE$3="暦月",(BB176/($BE$8/7)),""))</f>
        <v>0</v>
      </c>
      <c r="BE176" s="1117"/>
      <c r="BF176" s="1113"/>
      <c r="BG176" s="1114"/>
      <c r="BH176" s="1114"/>
      <c r="BI176" s="1114"/>
      <c r="BJ176" s="1115"/>
    </row>
    <row r="177" spans="2:62" ht="20.25" customHeight="1">
      <c r="B177" s="1119">
        <f>B175+1</f>
        <v>81</v>
      </c>
      <c r="C177" s="1121"/>
      <c r="D177" s="1122"/>
      <c r="E177" s="556"/>
      <c r="F177" s="557"/>
      <c r="G177" s="556"/>
      <c r="H177" s="557"/>
      <c r="I177" s="1125"/>
      <c r="J177" s="1126"/>
      <c r="K177" s="1129"/>
      <c r="L177" s="1130"/>
      <c r="M177" s="1130"/>
      <c r="N177" s="1122"/>
      <c r="O177" s="1133"/>
      <c r="P177" s="1134"/>
      <c r="Q177" s="1134"/>
      <c r="R177" s="1134"/>
      <c r="S177" s="1135"/>
      <c r="T177" s="576" t="s">
        <v>964</v>
      </c>
      <c r="U177" s="577"/>
      <c r="V177" s="578"/>
      <c r="W177" s="569"/>
      <c r="X177" s="570"/>
      <c r="Y177" s="570"/>
      <c r="Z177" s="570"/>
      <c r="AA177" s="570"/>
      <c r="AB177" s="570"/>
      <c r="AC177" s="571"/>
      <c r="AD177" s="569"/>
      <c r="AE177" s="570"/>
      <c r="AF177" s="570"/>
      <c r="AG177" s="570"/>
      <c r="AH177" s="570"/>
      <c r="AI177" s="570"/>
      <c r="AJ177" s="571"/>
      <c r="AK177" s="569"/>
      <c r="AL177" s="570"/>
      <c r="AM177" s="570"/>
      <c r="AN177" s="570"/>
      <c r="AO177" s="570"/>
      <c r="AP177" s="570"/>
      <c r="AQ177" s="571"/>
      <c r="AR177" s="569"/>
      <c r="AS177" s="570"/>
      <c r="AT177" s="570"/>
      <c r="AU177" s="570"/>
      <c r="AV177" s="570"/>
      <c r="AW177" s="570"/>
      <c r="AX177" s="571"/>
      <c r="AY177" s="569"/>
      <c r="AZ177" s="570"/>
      <c r="BA177" s="572"/>
      <c r="BB177" s="1139"/>
      <c r="BC177" s="1140"/>
      <c r="BD177" s="1098"/>
      <c r="BE177" s="1099"/>
      <c r="BF177" s="1100"/>
      <c r="BG177" s="1101"/>
      <c r="BH177" s="1101"/>
      <c r="BI177" s="1101"/>
      <c r="BJ177" s="1102"/>
    </row>
    <row r="178" spans="2:62" ht="20.25" customHeight="1">
      <c r="B178" s="1142"/>
      <c r="C178" s="1143"/>
      <c r="D178" s="1144"/>
      <c r="E178" s="579"/>
      <c r="F178" s="580">
        <f>C177</f>
        <v>0</v>
      </c>
      <c r="G178" s="579"/>
      <c r="H178" s="580">
        <f>I177</f>
        <v>0</v>
      </c>
      <c r="I178" s="1145"/>
      <c r="J178" s="1146"/>
      <c r="K178" s="1147"/>
      <c r="L178" s="1148"/>
      <c r="M178" s="1148"/>
      <c r="N178" s="1144"/>
      <c r="O178" s="1133"/>
      <c r="P178" s="1134"/>
      <c r="Q178" s="1134"/>
      <c r="R178" s="1134"/>
      <c r="S178" s="1135"/>
      <c r="T178" s="573" t="s">
        <v>967</v>
      </c>
      <c r="U178" s="574"/>
      <c r="V178" s="575"/>
      <c r="W178" s="561" t="str">
        <f>IF(W177="","",VLOOKUP(W177,シフト記号表!$C$6:$L$47,10,FALSE))</f>
        <v/>
      </c>
      <c r="X178" s="562" t="str">
        <f>IF(X177="","",VLOOKUP(X177,シフト記号表!$C$6:$L$47,10,FALSE))</f>
        <v/>
      </c>
      <c r="Y178" s="562" t="str">
        <f>IF(Y177="","",VLOOKUP(Y177,シフト記号表!$C$6:$L$47,10,FALSE))</f>
        <v/>
      </c>
      <c r="Z178" s="562" t="str">
        <f>IF(Z177="","",VLOOKUP(Z177,シフト記号表!$C$6:$L$47,10,FALSE))</f>
        <v/>
      </c>
      <c r="AA178" s="562" t="str">
        <f>IF(AA177="","",VLOOKUP(AA177,シフト記号表!$C$6:$L$47,10,FALSE))</f>
        <v/>
      </c>
      <c r="AB178" s="562" t="str">
        <f>IF(AB177="","",VLOOKUP(AB177,シフト記号表!$C$6:$L$47,10,FALSE))</f>
        <v/>
      </c>
      <c r="AC178" s="563" t="str">
        <f>IF(AC177="","",VLOOKUP(AC177,シフト記号表!$C$6:$L$47,10,FALSE))</f>
        <v/>
      </c>
      <c r="AD178" s="561" t="str">
        <f>IF(AD177="","",VLOOKUP(AD177,シフト記号表!$C$6:$L$47,10,FALSE))</f>
        <v/>
      </c>
      <c r="AE178" s="562" t="str">
        <f>IF(AE177="","",VLOOKUP(AE177,シフト記号表!$C$6:$L$47,10,FALSE))</f>
        <v/>
      </c>
      <c r="AF178" s="562" t="str">
        <f>IF(AF177="","",VLOOKUP(AF177,シフト記号表!$C$6:$L$47,10,FALSE))</f>
        <v/>
      </c>
      <c r="AG178" s="562" t="str">
        <f>IF(AG177="","",VLOOKUP(AG177,シフト記号表!$C$6:$L$47,10,FALSE))</f>
        <v/>
      </c>
      <c r="AH178" s="562" t="str">
        <f>IF(AH177="","",VLOOKUP(AH177,シフト記号表!$C$6:$L$47,10,FALSE))</f>
        <v/>
      </c>
      <c r="AI178" s="562" t="str">
        <f>IF(AI177="","",VLOOKUP(AI177,シフト記号表!$C$6:$L$47,10,FALSE))</f>
        <v/>
      </c>
      <c r="AJ178" s="563" t="str">
        <f>IF(AJ177="","",VLOOKUP(AJ177,シフト記号表!$C$6:$L$47,10,FALSE))</f>
        <v/>
      </c>
      <c r="AK178" s="561" t="str">
        <f>IF(AK177="","",VLOOKUP(AK177,シフト記号表!$C$6:$L$47,10,FALSE))</f>
        <v/>
      </c>
      <c r="AL178" s="562" t="str">
        <f>IF(AL177="","",VLOOKUP(AL177,シフト記号表!$C$6:$L$47,10,FALSE))</f>
        <v/>
      </c>
      <c r="AM178" s="562" t="str">
        <f>IF(AM177="","",VLOOKUP(AM177,シフト記号表!$C$6:$L$47,10,FALSE))</f>
        <v/>
      </c>
      <c r="AN178" s="562" t="str">
        <f>IF(AN177="","",VLOOKUP(AN177,シフト記号表!$C$6:$L$47,10,FALSE))</f>
        <v/>
      </c>
      <c r="AO178" s="562" t="str">
        <f>IF(AO177="","",VLOOKUP(AO177,シフト記号表!$C$6:$L$47,10,FALSE))</f>
        <v/>
      </c>
      <c r="AP178" s="562" t="str">
        <f>IF(AP177="","",VLOOKUP(AP177,シフト記号表!$C$6:$L$47,10,FALSE))</f>
        <v/>
      </c>
      <c r="AQ178" s="563" t="str">
        <f>IF(AQ177="","",VLOOKUP(AQ177,シフト記号表!$C$6:$L$47,10,FALSE))</f>
        <v/>
      </c>
      <c r="AR178" s="561" t="str">
        <f>IF(AR177="","",VLOOKUP(AR177,シフト記号表!$C$6:$L$47,10,FALSE))</f>
        <v/>
      </c>
      <c r="AS178" s="562" t="str">
        <f>IF(AS177="","",VLOOKUP(AS177,シフト記号表!$C$6:$L$47,10,FALSE))</f>
        <v/>
      </c>
      <c r="AT178" s="562" t="str">
        <f>IF(AT177="","",VLOOKUP(AT177,シフト記号表!$C$6:$L$47,10,FALSE))</f>
        <v/>
      </c>
      <c r="AU178" s="562" t="str">
        <f>IF(AU177="","",VLOOKUP(AU177,シフト記号表!$C$6:$L$47,10,FALSE))</f>
        <v/>
      </c>
      <c r="AV178" s="562" t="str">
        <f>IF(AV177="","",VLOOKUP(AV177,シフト記号表!$C$6:$L$47,10,FALSE))</f>
        <v/>
      </c>
      <c r="AW178" s="562" t="str">
        <f>IF(AW177="","",VLOOKUP(AW177,シフト記号表!$C$6:$L$47,10,FALSE))</f>
        <v/>
      </c>
      <c r="AX178" s="563" t="str">
        <f>IF(AX177="","",VLOOKUP(AX177,シフト記号表!$C$6:$L$47,10,FALSE))</f>
        <v/>
      </c>
      <c r="AY178" s="561" t="str">
        <f>IF(AY177="","",VLOOKUP(AY177,シフト記号表!$C$6:$L$47,10,FALSE))</f>
        <v/>
      </c>
      <c r="AZ178" s="562" t="str">
        <f>IF(AZ177="","",VLOOKUP(AZ177,シフト記号表!$C$6:$L$47,10,FALSE))</f>
        <v/>
      </c>
      <c r="BA178" s="562" t="str">
        <f>IF(BA177="","",VLOOKUP(BA177,シフト記号表!$C$6:$L$47,10,FALSE))</f>
        <v/>
      </c>
      <c r="BB178" s="1116">
        <f>IF($BE$3="４週",SUM(W178:AX178),IF($BE$3="暦月",SUM(W178:BA178),""))</f>
        <v>0</v>
      </c>
      <c r="BC178" s="1117"/>
      <c r="BD178" s="1118">
        <f>IF($BE$3="４週",BB178/4,IF($BE$3="暦月",(BB178/($BE$8/7)),""))</f>
        <v>0</v>
      </c>
      <c r="BE178" s="1117"/>
      <c r="BF178" s="1113"/>
      <c r="BG178" s="1114"/>
      <c r="BH178" s="1114"/>
      <c r="BI178" s="1114"/>
      <c r="BJ178" s="1115"/>
    </row>
    <row r="179" spans="2:62" ht="20.25" customHeight="1">
      <c r="B179" s="1119">
        <f>B177+1</f>
        <v>82</v>
      </c>
      <c r="C179" s="1121"/>
      <c r="D179" s="1122"/>
      <c r="E179" s="556"/>
      <c r="F179" s="557"/>
      <c r="G179" s="556"/>
      <c r="H179" s="557"/>
      <c r="I179" s="1125"/>
      <c r="J179" s="1126"/>
      <c r="K179" s="1129"/>
      <c r="L179" s="1130"/>
      <c r="M179" s="1130"/>
      <c r="N179" s="1122"/>
      <c r="O179" s="1133"/>
      <c r="P179" s="1134"/>
      <c r="Q179" s="1134"/>
      <c r="R179" s="1134"/>
      <c r="S179" s="1135"/>
      <c r="T179" s="576" t="s">
        <v>964</v>
      </c>
      <c r="U179" s="577"/>
      <c r="V179" s="578"/>
      <c r="W179" s="569"/>
      <c r="X179" s="570"/>
      <c r="Y179" s="570"/>
      <c r="Z179" s="570"/>
      <c r="AA179" s="570"/>
      <c r="AB179" s="570"/>
      <c r="AC179" s="571"/>
      <c r="AD179" s="569"/>
      <c r="AE179" s="570"/>
      <c r="AF179" s="570"/>
      <c r="AG179" s="570"/>
      <c r="AH179" s="570"/>
      <c r="AI179" s="570"/>
      <c r="AJ179" s="571"/>
      <c r="AK179" s="569"/>
      <c r="AL179" s="570"/>
      <c r="AM179" s="570"/>
      <c r="AN179" s="570"/>
      <c r="AO179" s="570"/>
      <c r="AP179" s="570"/>
      <c r="AQ179" s="571"/>
      <c r="AR179" s="569"/>
      <c r="AS179" s="570"/>
      <c r="AT179" s="570"/>
      <c r="AU179" s="570"/>
      <c r="AV179" s="570"/>
      <c r="AW179" s="570"/>
      <c r="AX179" s="571"/>
      <c r="AY179" s="569"/>
      <c r="AZ179" s="570"/>
      <c r="BA179" s="572"/>
      <c r="BB179" s="1139"/>
      <c r="BC179" s="1140"/>
      <c r="BD179" s="1098"/>
      <c r="BE179" s="1099"/>
      <c r="BF179" s="1100"/>
      <c r="BG179" s="1101"/>
      <c r="BH179" s="1101"/>
      <c r="BI179" s="1101"/>
      <c r="BJ179" s="1102"/>
    </row>
    <row r="180" spans="2:62" ht="20.25" customHeight="1">
      <c r="B180" s="1142"/>
      <c r="C180" s="1143"/>
      <c r="D180" s="1144"/>
      <c r="E180" s="579"/>
      <c r="F180" s="580">
        <f>C179</f>
        <v>0</v>
      </c>
      <c r="G180" s="579"/>
      <c r="H180" s="580">
        <f>I179</f>
        <v>0</v>
      </c>
      <c r="I180" s="1145"/>
      <c r="J180" s="1146"/>
      <c r="K180" s="1147"/>
      <c r="L180" s="1148"/>
      <c r="M180" s="1148"/>
      <c r="N180" s="1144"/>
      <c r="O180" s="1133"/>
      <c r="P180" s="1134"/>
      <c r="Q180" s="1134"/>
      <c r="R180" s="1134"/>
      <c r="S180" s="1135"/>
      <c r="T180" s="573" t="s">
        <v>967</v>
      </c>
      <c r="U180" s="574"/>
      <c r="V180" s="575"/>
      <c r="W180" s="561" t="str">
        <f>IF(W179="","",VLOOKUP(W179,シフト記号表!$C$6:$L$47,10,FALSE))</f>
        <v/>
      </c>
      <c r="X180" s="562" t="str">
        <f>IF(X179="","",VLOOKUP(X179,シフト記号表!$C$6:$L$47,10,FALSE))</f>
        <v/>
      </c>
      <c r="Y180" s="562" t="str">
        <f>IF(Y179="","",VLOOKUP(Y179,シフト記号表!$C$6:$L$47,10,FALSE))</f>
        <v/>
      </c>
      <c r="Z180" s="562" t="str">
        <f>IF(Z179="","",VLOOKUP(Z179,シフト記号表!$C$6:$L$47,10,FALSE))</f>
        <v/>
      </c>
      <c r="AA180" s="562" t="str">
        <f>IF(AA179="","",VLOOKUP(AA179,シフト記号表!$C$6:$L$47,10,FALSE))</f>
        <v/>
      </c>
      <c r="AB180" s="562" t="str">
        <f>IF(AB179="","",VLOOKUP(AB179,シフト記号表!$C$6:$L$47,10,FALSE))</f>
        <v/>
      </c>
      <c r="AC180" s="563" t="str">
        <f>IF(AC179="","",VLOOKUP(AC179,シフト記号表!$C$6:$L$47,10,FALSE))</f>
        <v/>
      </c>
      <c r="AD180" s="561" t="str">
        <f>IF(AD179="","",VLOOKUP(AD179,シフト記号表!$C$6:$L$47,10,FALSE))</f>
        <v/>
      </c>
      <c r="AE180" s="562" t="str">
        <f>IF(AE179="","",VLOOKUP(AE179,シフト記号表!$C$6:$L$47,10,FALSE))</f>
        <v/>
      </c>
      <c r="AF180" s="562" t="str">
        <f>IF(AF179="","",VLOOKUP(AF179,シフト記号表!$C$6:$L$47,10,FALSE))</f>
        <v/>
      </c>
      <c r="AG180" s="562" t="str">
        <f>IF(AG179="","",VLOOKUP(AG179,シフト記号表!$C$6:$L$47,10,FALSE))</f>
        <v/>
      </c>
      <c r="AH180" s="562" t="str">
        <f>IF(AH179="","",VLOOKUP(AH179,シフト記号表!$C$6:$L$47,10,FALSE))</f>
        <v/>
      </c>
      <c r="AI180" s="562" t="str">
        <f>IF(AI179="","",VLOOKUP(AI179,シフト記号表!$C$6:$L$47,10,FALSE))</f>
        <v/>
      </c>
      <c r="AJ180" s="563" t="str">
        <f>IF(AJ179="","",VLOOKUP(AJ179,シフト記号表!$C$6:$L$47,10,FALSE))</f>
        <v/>
      </c>
      <c r="AK180" s="561" t="str">
        <f>IF(AK179="","",VLOOKUP(AK179,シフト記号表!$C$6:$L$47,10,FALSE))</f>
        <v/>
      </c>
      <c r="AL180" s="562" t="str">
        <f>IF(AL179="","",VLOOKUP(AL179,シフト記号表!$C$6:$L$47,10,FALSE))</f>
        <v/>
      </c>
      <c r="AM180" s="562" t="str">
        <f>IF(AM179="","",VLOOKUP(AM179,シフト記号表!$C$6:$L$47,10,FALSE))</f>
        <v/>
      </c>
      <c r="AN180" s="562" t="str">
        <f>IF(AN179="","",VLOOKUP(AN179,シフト記号表!$C$6:$L$47,10,FALSE))</f>
        <v/>
      </c>
      <c r="AO180" s="562" t="str">
        <f>IF(AO179="","",VLOOKUP(AO179,シフト記号表!$C$6:$L$47,10,FALSE))</f>
        <v/>
      </c>
      <c r="AP180" s="562" t="str">
        <f>IF(AP179="","",VLOOKUP(AP179,シフト記号表!$C$6:$L$47,10,FALSE))</f>
        <v/>
      </c>
      <c r="AQ180" s="563" t="str">
        <f>IF(AQ179="","",VLOOKUP(AQ179,シフト記号表!$C$6:$L$47,10,FALSE))</f>
        <v/>
      </c>
      <c r="AR180" s="561" t="str">
        <f>IF(AR179="","",VLOOKUP(AR179,シフト記号表!$C$6:$L$47,10,FALSE))</f>
        <v/>
      </c>
      <c r="AS180" s="562" t="str">
        <f>IF(AS179="","",VLOOKUP(AS179,シフト記号表!$C$6:$L$47,10,FALSE))</f>
        <v/>
      </c>
      <c r="AT180" s="562" t="str">
        <f>IF(AT179="","",VLOOKUP(AT179,シフト記号表!$C$6:$L$47,10,FALSE))</f>
        <v/>
      </c>
      <c r="AU180" s="562" t="str">
        <f>IF(AU179="","",VLOOKUP(AU179,シフト記号表!$C$6:$L$47,10,FALSE))</f>
        <v/>
      </c>
      <c r="AV180" s="562" t="str">
        <f>IF(AV179="","",VLOOKUP(AV179,シフト記号表!$C$6:$L$47,10,FALSE))</f>
        <v/>
      </c>
      <c r="AW180" s="562" t="str">
        <f>IF(AW179="","",VLOOKUP(AW179,シフト記号表!$C$6:$L$47,10,FALSE))</f>
        <v/>
      </c>
      <c r="AX180" s="563" t="str">
        <f>IF(AX179="","",VLOOKUP(AX179,シフト記号表!$C$6:$L$47,10,FALSE))</f>
        <v/>
      </c>
      <c r="AY180" s="561" t="str">
        <f>IF(AY179="","",VLOOKUP(AY179,シフト記号表!$C$6:$L$47,10,FALSE))</f>
        <v/>
      </c>
      <c r="AZ180" s="562" t="str">
        <f>IF(AZ179="","",VLOOKUP(AZ179,シフト記号表!$C$6:$L$47,10,FALSE))</f>
        <v/>
      </c>
      <c r="BA180" s="562" t="str">
        <f>IF(BA179="","",VLOOKUP(BA179,シフト記号表!$C$6:$L$47,10,FALSE))</f>
        <v/>
      </c>
      <c r="BB180" s="1116">
        <f>IF($BE$3="４週",SUM(W180:AX180),IF($BE$3="暦月",SUM(W180:BA180),""))</f>
        <v>0</v>
      </c>
      <c r="BC180" s="1117"/>
      <c r="BD180" s="1118">
        <f>IF($BE$3="４週",BB180/4,IF($BE$3="暦月",(BB180/($BE$8/7)),""))</f>
        <v>0</v>
      </c>
      <c r="BE180" s="1117"/>
      <c r="BF180" s="1113"/>
      <c r="BG180" s="1114"/>
      <c r="BH180" s="1114"/>
      <c r="BI180" s="1114"/>
      <c r="BJ180" s="1115"/>
    </row>
    <row r="181" spans="2:62" ht="20.25" customHeight="1">
      <c r="B181" s="1119">
        <f>B179+1</f>
        <v>83</v>
      </c>
      <c r="C181" s="1121"/>
      <c r="D181" s="1122"/>
      <c r="E181" s="556"/>
      <c r="F181" s="557"/>
      <c r="G181" s="556"/>
      <c r="H181" s="557"/>
      <c r="I181" s="1125"/>
      <c r="J181" s="1126"/>
      <c r="K181" s="1129"/>
      <c r="L181" s="1130"/>
      <c r="M181" s="1130"/>
      <c r="N181" s="1122"/>
      <c r="O181" s="1133"/>
      <c r="P181" s="1134"/>
      <c r="Q181" s="1134"/>
      <c r="R181" s="1134"/>
      <c r="S181" s="1135"/>
      <c r="T181" s="576" t="s">
        <v>964</v>
      </c>
      <c r="U181" s="577"/>
      <c r="V181" s="578"/>
      <c r="W181" s="569"/>
      <c r="X181" s="570"/>
      <c r="Y181" s="570"/>
      <c r="Z181" s="570"/>
      <c r="AA181" s="570"/>
      <c r="AB181" s="570"/>
      <c r="AC181" s="571"/>
      <c r="AD181" s="569"/>
      <c r="AE181" s="570"/>
      <c r="AF181" s="570"/>
      <c r="AG181" s="570"/>
      <c r="AH181" s="570"/>
      <c r="AI181" s="570"/>
      <c r="AJ181" s="571"/>
      <c r="AK181" s="569"/>
      <c r="AL181" s="570"/>
      <c r="AM181" s="570"/>
      <c r="AN181" s="570"/>
      <c r="AO181" s="570"/>
      <c r="AP181" s="570"/>
      <c r="AQ181" s="571"/>
      <c r="AR181" s="569"/>
      <c r="AS181" s="570"/>
      <c r="AT181" s="570"/>
      <c r="AU181" s="570"/>
      <c r="AV181" s="570"/>
      <c r="AW181" s="570"/>
      <c r="AX181" s="571"/>
      <c r="AY181" s="569"/>
      <c r="AZ181" s="570"/>
      <c r="BA181" s="572"/>
      <c r="BB181" s="1139"/>
      <c r="BC181" s="1140"/>
      <c r="BD181" s="1098"/>
      <c r="BE181" s="1099"/>
      <c r="BF181" s="1100"/>
      <c r="BG181" s="1101"/>
      <c r="BH181" s="1101"/>
      <c r="BI181" s="1101"/>
      <c r="BJ181" s="1102"/>
    </row>
    <row r="182" spans="2:62" ht="20.25" customHeight="1">
      <c r="B182" s="1142"/>
      <c r="C182" s="1143"/>
      <c r="D182" s="1144"/>
      <c r="E182" s="579"/>
      <c r="F182" s="580">
        <f>C181</f>
        <v>0</v>
      </c>
      <c r="G182" s="579"/>
      <c r="H182" s="580">
        <f>I181</f>
        <v>0</v>
      </c>
      <c r="I182" s="1145"/>
      <c r="J182" s="1146"/>
      <c r="K182" s="1147"/>
      <c r="L182" s="1148"/>
      <c r="M182" s="1148"/>
      <c r="N182" s="1144"/>
      <c r="O182" s="1133"/>
      <c r="P182" s="1134"/>
      <c r="Q182" s="1134"/>
      <c r="R182" s="1134"/>
      <c r="S182" s="1135"/>
      <c r="T182" s="573" t="s">
        <v>967</v>
      </c>
      <c r="U182" s="574"/>
      <c r="V182" s="575"/>
      <c r="W182" s="561" t="str">
        <f>IF(W181="","",VLOOKUP(W181,シフト記号表!$C$6:$L$47,10,FALSE))</f>
        <v/>
      </c>
      <c r="X182" s="562" t="str">
        <f>IF(X181="","",VLOOKUP(X181,シフト記号表!$C$6:$L$47,10,FALSE))</f>
        <v/>
      </c>
      <c r="Y182" s="562" t="str">
        <f>IF(Y181="","",VLOOKUP(Y181,シフト記号表!$C$6:$L$47,10,FALSE))</f>
        <v/>
      </c>
      <c r="Z182" s="562" t="str">
        <f>IF(Z181="","",VLOOKUP(Z181,シフト記号表!$C$6:$L$47,10,FALSE))</f>
        <v/>
      </c>
      <c r="AA182" s="562" t="str">
        <f>IF(AA181="","",VLOOKUP(AA181,シフト記号表!$C$6:$L$47,10,FALSE))</f>
        <v/>
      </c>
      <c r="AB182" s="562" t="str">
        <f>IF(AB181="","",VLOOKUP(AB181,シフト記号表!$C$6:$L$47,10,FALSE))</f>
        <v/>
      </c>
      <c r="AC182" s="563" t="str">
        <f>IF(AC181="","",VLOOKUP(AC181,シフト記号表!$C$6:$L$47,10,FALSE))</f>
        <v/>
      </c>
      <c r="AD182" s="561" t="str">
        <f>IF(AD181="","",VLOOKUP(AD181,シフト記号表!$C$6:$L$47,10,FALSE))</f>
        <v/>
      </c>
      <c r="AE182" s="562" t="str">
        <f>IF(AE181="","",VLOOKUP(AE181,シフト記号表!$C$6:$L$47,10,FALSE))</f>
        <v/>
      </c>
      <c r="AF182" s="562" t="str">
        <f>IF(AF181="","",VLOOKUP(AF181,シフト記号表!$C$6:$L$47,10,FALSE))</f>
        <v/>
      </c>
      <c r="AG182" s="562" t="str">
        <f>IF(AG181="","",VLOOKUP(AG181,シフト記号表!$C$6:$L$47,10,FALSE))</f>
        <v/>
      </c>
      <c r="AH182" s="562" t="str">
        <f>IF(AH181="","",VLOOKUP(AH181,シフト記号表!$C$6:$L$47,10,FALSE))</f>
        <v/>
      </c>
      <c r="AI182" s="562" t="str">
        <f>IF(AI181="","",VLOOKUP(AI181,シフト記号表!$C$6:$L$47,10,FALSE))</f>
        <v/>
      </c>
      <c r="AJ182" s="563" t="str">
        <f>IF(AJ181="","",VLOOKUP(AJ181,シフト記号表!$C$6:$L$47,10,FALSE))</f>
        <v/>
      </c>
      <c r="AK182" s="561" t="str">
        <f>IF(AK181="","",VLOOKUP(AK181,シフト記号表!$C$6:$L$47,10,FALSE))</f>
        <v/>
      </c>
      <c r="AL182" s="562" t="str">
        <f>IF(AL181="","",VLOOKUP(AL181,シフト記号表!$C$6:$L$47,10,FALSE))</f>
        <v/>
      </c>
      <c r="AM182" s="562" t="str">
        <f>IF(AM181="","",VLOOKUP(AM181,シフト記号表!$C$6:$L$47,10,FALSE))</f>
        <v/>
      </c>
      <c r="AN182" s="562" t="str">
        <f>IF(AN181="","",VLOOKUP(AN181,シフト記号表!$C$6:$L$47,10,FALSE))</f>
        <v/>
      </c>
      <c r="AO182" s="562" t="str">
        <f>IF(AO181="","",VLOOKUP(AO181,シフト記号表!$C$6:$L$47,10,FALSE))</f>
        <v/>
      </c>
      <c r="AP182" s="562" t="str">
        <f>IF(AP181="","",VLOOKUP(AP181,シフト記号表!$C$6:$L$47,10,FALSE))</f>
        <v/>
      </c>
      <c r="AQ182" s="563" t="str">
        <f>IF(AQ181="","",VLOOKUP(AQ181,シフト記号表!$C$6:$L$47,10,FALSE))</f>
        <v/>
      </c>
      <c r="AR182" s="561" t="str">
        <f>IF(AR181="","",VLOOKUP(AR181,シフト記号表!$C$6:$L$47,10,FALSE))</f>
        <v/>
      </c>
      <c r="AS182" s="562" t="str">
        <f>IF(AS181="","",VLOOKUP(AS181,シフト記号表!$C$6:$L$47,10,FALSE))</f>
        <v/>
      </c>
      <c r="AT182" s="562" t="str">
        <f>IF(AT181="","",VLOOKUP(AT181,シフト記号表!$C$6:$L$47,10,FALSE))</f>
        <v/>
      </c>
      <c r="AU182" s="562" t="str">
        <f>IF(AU181="","",VLOOKUP(AU181,シフト記号表!$C$6:$L$47,10,FALSE))</f>
        <v/>
      </c>
      <c r="AV182" s="562" t="str">
        <f>IF(AV181="","",VLOOKUP(AV181,シフト記号表!$C$6:$L$47,10,FALSE))</f>
        <v/>
      </c>
      <c r="AW182" s="562" t="str">
        <f>IF(AW181="","",VLOOKUP(AW181,シフト記号表!$C$6:$L$47,10,FALSE))</f>
        <v/>
      </c>
      <c r="AX182" s="563" t="str">
        <f>IF(AX181="","",VLOOKUP(AX181,シフト記号表!$C$6:$L$47,10,FALSE))</f>
        <v/>
      </c>
      <c r="AY182" s="561" t="str">
        <f>IF(AY181="","",VLOOKUP(AY181,シフト記号表!$C$6:$L$47,10,FALSE))</f>
        <v/>
      </c>
      <c r="AZ182" s="562" t="str">
        <f>IF(AZ181="","",VLOOKUP(AZ181,シフト記号表!$C$6:$L$47,10,FALSE))</f>
        <v/>
      </c>
      <c r="BA182" s="562" t="str">
        <f>IF(BA181="","",VLOOKUP(BA181,シフト記号表!$C$6:$L$47,10,FALSE))</f>
        <v/>
      </c>
      <c r="BB182" s="1116">
        <f>IF($BE$3="４週",SUM(W182:AX182),IF($BE$3="暦月",SUM(W182:BA182),""))</f>
        <v>0</v>
      </c>
      <c r="BC182" s="1117"/>
      <c r="BD182" s="1118">
        <f>IF($BE$3="４週",BB182/4,IF($BE$3="暦月",(BB182/($BE$8/7)),""))</f>
        <v>0</v>
      </c>
      <c r="BE182" s="1117"/>
      <c r="BF182" s="1113"/>
      <c r="BG182" s="1114"/>
      <c r="BH182" s="1114"/>
      <c r="BI182" s="1114"/>
      <c r="BJ182" s="1115"/>
    </row>
    <row r="183" spans="2:62" ht="20.25" customHeight="1">
      <c r="B183" s="1119">
        <f>B181+1</f>
        <v>84</v>
      </c>
      <c r="C183" s="1121"/>
      <c r="D183" s="1122"/>
      <c r="E183" s="556"/>
      <c r="F183" s="557"/>
      <c r="G183" s="556"/>
      <c r="H183" s="557"/>
      <c r="I183" s="1125"/>
      <c r="J183" s="1126"/>
      <c r="K183" s="1129"/>
      <c r="L183" s="1130"/>
      <c r="M183" s="1130"/>
      <c r="N183" s="1122"/>
      <c r="O183" s="1133"/>
      <c r="P183" s="1134"/>
      <c r="Q183" s="1134"/>
      <c r="R183" s="1134"/>
      <c r="S183" s="1135"/>
      <c r="T183" s="576" t="s">
        <v>964</v>
      </c>
      <c r="U183" s="577"/>
      <c r="V183" s="578"/>
      <c r="W183" s="569"/>
      <c r="X183" s="570"/>
      <c r="Y183" s="570"/>
      <c r="Z183" s="570"/>
      <c r="AA183" s="570"/>
      <c r="AB183" s="570"/>
      <c r="AC183" s="571"/>
      <c r="AD183" s="569"/>
      <c r="AE183" s="570"/>
      <c r="AF183" s="570"/>
      <c r="AG183" s="570"/>
      <c r="AH183" s="570"/>
      <c r="AI183" s="570"/>
      <c r="AJ183" s="571"/>
      <c r="AK183" s="569"/>
      <c r="AL183" s="570"/>
      <c r="AM183" s="570"/>
      <c r="AN183" s="570"/>
      <c r="AO183" s="570"/>
      <c r="AP183" s="570"/>
      <c r="AQ183" s="571"/>
      <c r="AR183" s="569"/>
      <c r="AS183" s="570"/>
      <c r="AT183" s="570"/>
      <c r="AU183" s="570"/>
      <c r="AV183" s="570"/>
      <c r="AW183" s="570"/>
      <c r="AX183" s="571"/>
      <c r="AY183" s="569"/>
      <c r="AZ183" s="570"/>
      <c r="BA183" s="572"/>
      <c r="BB183" s="1139"/>
      <c r="BC183" s="1140"/>
      <c r="BD183" s="1098"/>
      <c r="BE183" s="1099"/>
      <c r="BF183" s="1100"/>
      <c r="BG183" s="1101"/>
      <c r="BH183" s="1101"/>
      <c r="BI183" s="1101"/>
      <c r="BJ183" s="1102"/>
    </row>
    <row r="184" spans="2:62" ht="20.25" customHeight="1">
      <c r="B184" s="1142"/>
      <c r="C184" s="1143"/>
      <c r="D184" s="1144"/>
      <c r="E184" s="579"/>
      <c r="F184" s="580">
        <f>C183</f>
        <v>0</v>
      </c>
      <c r="G184" s="579"/>
      <c r="H184" s="580">
        <f>I183</f>
        <v>0</v>
      </c>
      <c r="I184" s="1145"/>
      <c r="J184" s="1146"/>
      <c r="K184" s="1147"/>
      <c r="L184" s="1148"/>
      <c r="M184" s="1148"/>
      <c r="N184" s="1144"/>
      <c r="O184" s="1133"/>
      <c r="P184" s="1134"/>
      <c r="Q184" s="1134"/>
      <c r="R184" s="1134"/>
      <c r="S184" s="1135"/>
      <c r="T184" s="573" t="s">
        <v>967</v>
      </c>
      <c r="U184" s="574"/>
      <c r="V184" s="575"/>
      <c r="W184" s="561" t="str">
        <f>IF(W183="","",VLOOKUP(W183,シフト記号表!$C$6:$L$47,10,FALSE))</f>
        <v/>
      </c>
      <c r="X184" s="562" t="str">
        <f>IF(X183="","",VLOOKUP(X183,シフト記号表!$C$6:$L$47,10,FALSE))</f>
        <v/>
      </c>
      <c r="Y184" s="562" t="str">
        <f>IF(Y183="","",VLOOKUP(Y183,シフト記号表!$C$6:$L$47,10,FALSE))</f>
        <v/>
      </c>
      <c r="Z184" s="562" t="str">
        <f>IF(Z183="","",VLOOKUP(Z183,シフト記号表!$C$6:$L$47,10,FALSE))</f>
        <v/>
      </c>
      <c r="AA184" s="562" t="str">
        <f>IF(AA183="","",VLOOKUP(AA183,シフト記号表!$C$6:$L$47,10,FALSE))</f>
        <v/>
      </c>
      <c r="AB184" s="562" t="str">
        <f>IF(AB183="","",VLOOKUP(AB183,シフト記号表!$C$6:$L$47,10,FALSE))</f>
        <v/>
      </c>
      <c r="AC184" s="563" t="str">
        <f>IF(AC183="","",VLOOKUP(AC183,シフト記号表!$C$6:$L$47,10,FALSE))</f>
        <v/>
      </c>
      <c r="AD184" s="561" t="str">
        <f>IF(AD183="","",VLOOKUP(AD183,シフト記号表!$C$6:$L$47,10,FALSE))</f>
        <v/>
      </c>
      <c r="AE184" s="562" t="str">
        <f>IF(AE183="","",VLOOKUP(AE183,シフト記号表!$C$6:$L$47,10,FALSE))</f>
        <v/>
      </c>
      <c r="AF184" s="562" t="str">
        <f>IF(AF183="","",VLOOKUP(AF183,シフト記号表!$C$6:$L$47,10,FALSE))</f>
        <v/>
      </c>
      <c r="AG184" s="562" t="str">
        <f>IF(AG183="","",VLOOKUP(AG183,シフト記号表!$C$6:$L$47,10,FALSE))</f>
        <v/>
      </c>
      <c r="AH184" s="562" t="str">
        <f>IF(AH183="","",VLOOKUP(AH183,シフト記号表!$C$6:$L$47,10,FALSE))</f>
        <v/>
      </c>
      <c r="AI184" s="562" t="str">
        <f>IF(AI183="","",VLOOKUP(AI183,シフト記号表!$C$6:$L$47,10,FALSE))</f>
        <v/>
      </c>
      <c r="AJ184" s="563" t="str">
        <f>IF(AJ183="","",VLOOKUP(AJ183,シフト記号表!$C$6:$L$47,10,FALSE))</f>
        <v/>
      </c>
      <c r="AK184" s="561" t="str">
        <f>IF(AK183="","",VLOOKUP(AK183,シフト記号表!$C$6:$L$47,10,FALSE))</f>
        <v/>
      </c>
      <c r="AL184" s="562" t="str">
        <f>IF(AL183="","",VLOOKUP(AL183,シフト記号表!$C$6:$L$47,10,FALSE))</f>
        <v/>
      </c>
      <c r="AM184" s="562" t="str">
        <f>IF(AM183="","",VLOOKUP(AM183,シフト記号表!$C$6:$L$47,10,FALSE))</f>
        <v/>
      </c>
      <c r="AN184" s="562" t="str">
        <f>IF(AN183="","",VLOOKUP(AN183,シフト記号表!$C$6:$L$47,10,FALSE))</f>
        <v/>
      </c>
      <c r="AO184" s="562" t="str">
        <f>IF(AO183="","",VLOOKUP(AO183,シフト記号表!$C$6:$L$47,10,FALSE))</f>
        <v/>
      </c>
      <c r="AP184" s="562" t="str">
        <f>IF(AP183="","",VLOOKUP(AP183,シフト記号表!$C$6:$L$47,10,FALSE))</f>
        <v/>
      </c>
      <c r="AQ184" s="563" t="str">
        <f>IF(AQ183="","",VLOOKUP(AQ183,シフト記号表!$C$6:$L$47,10,FALSE))</f>
        <v/>
      </c>
      <c r="AR184" s="561" t="str">
        <f>IF(AR183="","",VLOOKUP(AR183,シフト記号表!$C$6:$L$47,10,FALSE))</f>
        <v/>
      </c>
      <c r="AS184" s="562" t="str">
        <f>IF(AS183="","",VLOOKUP(AS183,シフト記号表!$C$6:$L$47,10,FALSE))</f>
        <v/>
      </c>
      <c r="AT184" s="562" t="str">
        <f>IF(AT183="","",VLOOKUP(AT183,シフト記号表!$C$6:$L$47,10,FALSE))</f>
        <v/>
      </c>
      <c r="AU184" s="562" t="str">
        <f>IF(AU183="","",VLOOKUP(AU183,シフト記号表!$C$6:$L$47,10,FALSE))</f>
        <v/>
      </c>
      <c r="AV184" s="562" t="str">
        <f>IF(AV183="","",VLOOKUP(AV183,シフト記号表!$C$6:$L$47,10,FALSE))</f>
        <v/>
      </c>
      <c r="AW184" s="562" t="str">
        <f>IF(AW183="","",VLOOKUP(AW183,シフト記号表!$C$6:$L$47,10,FALSE))</f>
        <v/>
      </c>
      <c r="AX184" s="563" t="str">
        <f>IF(AX183="","",VLOOKUP(AX183,シフト記号表!$C$6:$L$47,10,FALSE))</f>
        <v/>
      </c>
      <c r="AY184" s="561" t="str">
        <f>IF(AY183="","",VLOOKUP(AY183,シフト記号表!$C$6:$L$47,10,FALSE))</f>
        <v/>
      </c>
      <c r="AZ184" s="562" t="str">
        <f>IF(AZ183="","",VLOOKUP(AZ183,シフト記号表!$C$6:$L$47,10,FALSE))</f>
        <v/>
      </c>
      <c r="BA184" s="562" t="str">
        <f>IF(BA183="","",VLOOKUP(BA183,シフト記号表!$C$6:$L$47,10,FALSE))</f>
        <v/>
      </c>
      <c r="BB184" s="1116">
        <f>IF($BE$3="４週",SUM(W184:AX184),IF($BE$3="暦月",SUM(W184:BA184),""))</f>
        <v>0</v>
      </c>
      <c r="BC184" s="1117"/>
      <c r="BD184" s="1118">
        <f>IF($BE$3="４週",BB184/4,IF($BE$3="暦月",(BB184/($BE$8/7)),""))</f>
        <v>0</v>
      </c>
      <c r="BE184" s="1117"/>
      <c r="BF184" s="1113"/>
      <c r="BG184" s="1114"/>
      <c r="BH184" s="1114"/>
      <c r="BI184" s="1114"/>
      <c r="BJ184" s="1115"/>
    </row>
    <row r="185" spans="2:62" ht="20.25" customHeight="1">
      <c r="B185" s="1119">
        <f>B183+1</f>
        <v>85</v>
      </c>
      <c r="C185" s="1121"/>
      <c r="D185" s="1122"/>
      <c r="E185" s="556"/>
      <c r="F185" s="557"/>
      <c r="G185" s="556"/>
      <c r="H185" s="557"/>
      <c r="I185" s="1125"/>
      <c r="J185" s="1126"/>
      <c r="K185" s="1129"/>
      <c r="L185" s="1130"/>
      <c r="M185" s="1130"/>
      <c r="N185" s="1122"/>
      <c r="O185" s="1133"/>
      <c r="P185" s="1134"/>
      <c r="Q185" s="1134"/>
      <c r="R185" s="1134"/>
      <c r="S185" s="1135"/>
      <c r="T185" s="576" t="s">
        <v>964</v>
      </c>
      <c r="U185" s="577"/>
      <c r="V185" s="578"/>
      <c r="W185" s="569"/>
      <c r="X185" s="570"/>
      <c r="Y185" s="570"/>
      <c r="Z185" s="570"/>
      <c r="AA185" s="570"/>
      <c r="AB185" s="570"/>
      <c r="AC185" s="571"/>
      <c r="AD185" s="569"/>
      <c r="AE185" s="570"/>
      <c r="AF185" s="570"/>
      <c r="AG185" s="570"/>
      <c r="AH185" s="570"/>
      <c r="AI185" s="570"/>
      <c r="AJ185" s="571"/>
      <c r="AK185" s="569"/>
      <c r="AL185" s="570"/>
      <c r="AM185" s="570"/>
      <c r="AN185" s="570"/>
      <c r="AO185" s="570"/>
      <c r="AP185" s="570"/>
      <c r="AQ185" s="571"/>
      <c r="AR185" s="569"/>
      <c r="AS185" s="570"/>
      <c r="AT185" s="570"/>
      <c r="AU185" s="570"/>
      <c r="AV185" s="570"/>
      <c r="AW185" s="570"/>
      <c r="AX185" s="571"/>
      <c r="AY185" s="569"/>
      <c r="AZ185" s="570"/>
      <c r="BA185" s="572"/>
      <c r="BB185" s="1139"/>
      <c r="BC185" s="1140"/>
      <c r="BD185" s="1098"/>
      <c r="BE185" s="1099"/>
      <c r="BF185" s="1100"/>
      <c r="BG185" s="1101"/>
      <c r="BH185" s="1101"/>
      <c r="BI185" s="1101"/>
      <c r="BJ185" s="1102"/>
    </row>
    <row r="186" spans="2:62" ht="20.25" customHeight="1">
      <c r="B186" s="1142"/>
      <c r="C186" s="1143"/>
      <c r="D186" s="1144"/>
      <c r="E186" s="579"/>
      <c r="F186" s="580">
        <f>C185</f>
        <v>0</v>
      </c>
      <c r="G186" s="579"/>
      <c r="H186" s="580">
        <f>I185</f>
        <v>0</v>
      </c>
      <c r="I186" s="1145"/>
      <c r="J186" s="1146"/>
      <c r="K186" s="1147"/>
      <c r="L186" s="1148"/>
      <c r="M186" s="1148"/>
      <c r="N186" s="1144"/>
      <c r="O186" s="1133"/>
      <c r="P186" s="1134"/>
      <c r="Q186" s="1134"/>
      <c r="R186" s="1134"/>
      <c r="S186" s="1135"/>
      <c r="T186" s="573" t="s">
        <v>967</v>
      </c>
      <c r="U186" s="574"/>
      <c r="V186" s="575"/>
      <c r="W186" s="561" t="str">
        <f>IF(W185="","",VLOOKUP(W185,シフト記号表!$C$6:$L$47,10,FALSE))</f>
        <v/>
      </c>
      <c r="X186" s="562" t="str">
        <f>IF(X185="","",VLOOKUP(X185,シフト記号表!$C$6:$L$47,10,FALSE))</f>
        <v/>
      </c>
      <c r="Y186" s="562" t="str">
        <f>IF(Y185="","",VLOOKUP(Y185,シフト記号表!$C$6:$L$47,10,FALSE))</f>
        <v/>
      </c>
      <c r="Z186" s="562" t="str">
        <f>IF(Z185="","",VLOOKUP(Z185,シフト記号表!$C$6:$L$47,10,FALSE))</f>
        <v/>
      </c>
      <c r="AA186" s="562" t="str">
        <f>IF(AA185="","",VLOOKUP(AA185,シフト記号表!$C$6:$L$47,10,FALSE))</f>
        <v/>
      </c>
      <c r="AB186" s="562" t="str">
        <f>IF(AB185="","",VLOOKUP(AB185,シフト記号表!$C$6:$L$47,10,FALSE))</f>
        <v/>
      </c>
      <c r="AC186" s="563" t="str">
        <f>IF(AC185="","",VLOOKUP(AC185,シフト記号表!$C$6:$L$47,10,FALSE))</f>
        <v/>
      </c>
      <c r="AD186" s="561" t="str">
        <f>IF(AD185="","",VLOOKUP(AD185,シフト記号表!$C$6:$L$47,10,FALSE))</f>
        <v/>
      </c>
      <c r="AE186" s="562" t="str">
        <f>IF(AE185="","",VLOOKUP(AE185,シフト記号表!$C$6:$L$47,10,FALSE))</f>
        <v/>
      </c>
      <c r="AF186" s="562" t="str">
        <f>IF(AF185="","",VLOOKUP(AF185,シフト記号表!$C$6:$L$47,10,FALSE))</f>
        <v/>
      </c>
      <c r="AG186" s="562" t="str">
        <f>IF(AG185="","",VLOOKUP(AG185,シフト記号表!$C$6:$L$47,10,FALSE))</f>
        <v/>
      </c>
      <c r="AH186" s="562" t="str">
        <f>IF(AH185="","",VLOOKUP(AH185,シフト記号表!$C$6:$L$47,10,FALSE))</f>
        <v/>
      </c>
      <c r="AI186" s="562" t="str">
        <f>IF(AI185="","",VLOOKUP(AI185,シフト記号表!$C$6:$L$47,10,FALSE))</f>
        <v/>
      </c>
      <c r="AJ186" s="563" t="str">
        <f>IF(AJ185="","",VLOOKUP(AJ185,シフト記号表!$C$6:$L$47,10,FALSE))</f>
        <v/>
      </c>
      <c r="AK186" s="561" t="str">
        <f>IF(AK185="","",VLOOKUP(AK185,シフト記号表!$C$6:$L$47,10,FALSE))</f>
        <v/>
      </c>
      <c r="AL186" s="562" t="str">
        <f>IF(AL185="","",VLOOKUP(AL185,シフト記号表!$C$6:$L$47,10,FALSE))</f>
        <v/>
      </c>
      <c r="AM186" s="562" t="str">
        <f>IF(AM185="","",VLOOKUP(AM185,シフト記号表!$C$6:$L$47,10,FALSE))</f>
        <v/>
      </c>
      <c r="AN186" s="562" t="str">
        <f>IF(AN185="","",VLOOKUP(AN185,シフト記号表!$C$6:$L$47,10,FALSE))</f>
        <v/>
      </c>
      <c r="AO186" s="562" t="str">
        <f>IF(AO185="","",VLOOKUP(AO185,シフト記号表!$C$6:$L$47,10,FALSE))</f>
        <v/>
      </c>
      <c r="AP186" s="562" t="str">
        <f>IF(AP185="","",VLOOKUP(AP185,シフト記号表!$C$6:$L$47,10,FALSE))</f>
        <v/>
      </c>
      <c r="AQ186" s="563" t="str">
        <f>IF(AQ185="","",VLOOKUP(AQ185,シフト記号表!$C$6:$L$47,10,FALSE))</f>
        <v/>
      </c>
      <c r="AR186" s="561" t="str">
        <f>IF(AR185="","",VLOOKUP(AR185,シフト記号表!$C$6:$L$47,10,FALSE))</f>
        <v/>
      </c>
      <c r="AS186" s="562" t="str">
        <f>IF(AS185="","",VLOOKUP(AS185,シフト記号表!$C$6:$L$47,10,FALSE))</f>
        <v/>
      </c>
      <c r="AT186" s="562" t="str">
        <f>IF(AT185="","",VLOOKUP(AT185,シフト記号表!$C$6:$L$47,10,FALSE))</f>
        <v/>
      </c>
      <c r="AU186" s="562" t="str">
        <f>IF(AU185="","",VLOOKUP(AU185,シフト記号表!$C$6:$L$47,10,FALSE))</f>
        <v/>
      </c>
      <c r="AV186" s="562" t="str">
        <f>IF(AV185="","",VLOOKUP(AV185,シフト記号表!$C$6:$L$47,10,FALSE))</f>
        <v/>
      </c>
      <c r="AW186" s="562" t="str">
        <f>IF(AW185="","",VLOOKUP(AW185,シフト記号表!$C$6:$L$47,10,FALSE))</f>
        <v/>
      </c>
      <c r="AX186" s="563" t="str">
        <f>IF(AX185="","",VLOOKUP(AX185,シフト記号表!$C$6:$L$47,10,FALSE))</f>
        <v/>
      </c>
      <c r="AY186" s="561" t="str">
        <f>IF(AY185="","",VLOOKUP(AY185,シフト記号表!$C$6:$L$47,10,FALSE))</f>
        <v/>
      </c>
      <c r="AZ186" s="562" t="str">
        <f>IF(AZ185="","",VLOOKUP(AZ185,シフト記号表!$C$6:$L$47,10,FALSE))</f>
        <v/>
      </c>
      <c r="BA186" s="562" t="str">
        <f>IF(BA185="","",VLOOKUP(BA185,シフト記号表!$C$6:$L$47,10,FALSE))</f>
        <v/>
      </c>
      <c r="BB186" s="1116">
        <f>IF($BE$3="４週",SUM(W186:AX186),IF($BE$3="暦月",SUM(W186:BA186),""))</f>
        <v>0</v>
      </c>
      <c r="BC186" s="1117"/>
      <c r="BD186" s="1118">
        <f>IF($BE$3="４週",BB186/4,IF($BE$3="暦月",(BB186/($BE$8/7)),""))</f>
        <v>0</v>
      </c>
      <c r="BE186" s="1117"/>
      <c r="BF186" s="1113"/>
      <c r="BG186" s="1114"/>
      <c r="BH186" s="1114"/>
      <c r="BI186" s="1114"/>
      <c r="BJ186" s="1115"/>
    </row>
    <row r="187" spans="2:62" ht="20.25" customHeight="1">
      <c r="B187" s="1119">
        <f>B185+1</f>
        <v>86</v>
      </c>
      <c r="C187" s="1121"/>
      <c r="D187" s="1122"/>
      <c r="E187" s="556"/>
      <c r="F187" s="557"/>
      <c r="G187" s="556"/>
      <c r="H187" s="557"/>
      <c r="I187" s="1125"/>
      <c r="J187" s="1126"/>
      <c r="K187" s="1129"/>
      <c r="L187" s="1130"/>
      <c r="M187" s="1130"/>
      <c r="N187" s="1122"/>
      <c r="O187" s="1133"/>
      <c r="P187" s="1134"/>
      <c r="Q187" s="1134"/>
      <c r="R187" s="1134"/>
      <c r="S187" s="1135"/>
      <c r="T187" s="576" t="s">
        <v>964</v>
      </c>
      <c r="U187" s="577"/>
      <c r="V187" s="578"/>
      <c r="W187" s="569"/>
      <c r="X187" s="570"/>
      <c r="Y187" s="570"/>
      <c r="Z187" s="570"/>
      <c r="AA187" s="570"/>
      <c r="AB187" s="570"/>
      <c r="AC187" s="571"/>
      <c r="AD187" s="569"/>
      <c r="AE187" s="570"/>
      <c r="AF187" s="570"/>
      <c r="AG187" s="570"/>
      <c r="AH187" s="570"/>
      <c r="AI187" s="570"/>
      <c r="AJ187" s="571"/>
      <c r="AK187" s="569"/>
      <c r="AL187" s="570"/>
      <c r="AM187" s="570"/>
      <c r="AN187" s="570"/>
      <c r="AO187" s="570"/>
      <c r="AP187" s="570"/>
      <c r="AQ187" s="571"/>
      <c r="AR187" s="569"/>
      <c r="AS187" s="570"/>
      <c r="AT187" s="570"/>
      <c r="AU187" s="570"/>
      <c r="AV187" s="570"/>
      <c r="AW187" s="570"/>
      <c r="AX187" s="571"/>
      <c r="AY187" s="569"/>
      <c r="AZ187" s="570"/>
      <c r="BA187" s="572"/>
      <c r="BB187" s="1139"/>
      <c r="BC187" s="1140"/>
      <c r="BD187" s="1098"/>
      <c r="BE187" s="1099"/>
      <c r="BF187" s="1100"/>
      <c r="BG187" s="1101"/>
      <c r="BH187" s="1101"/>
      <c r="BI187" s="1101"/>
      <c r="BJ187" s="1102"/>
    </row>
    <row r="188" spans="2:62" ht="20.25" customHeight="1">
      <c r="B188" s="1142"/>
      <c r="C188" s="1143"/>
      <c r="D188" s="1144"/>
      <c r="E188" s="579"/>
      <c r="F188" s="580">
        <f>C187</f>
        <v>0</v>
      </c>
      <c r="G188" s="579"/>
      <c r="H188" s="580">
        <f>I187</f>
        <v>0</v>
      </c>
      <c r="I188" s="1145"/>
      <c r="J188" s="1146"/>
      <c r="K188" s="1147"/>
      <c r="L188" s="1148"/>
      <c r="M188" s="1148"/>
      <c r="N188" s="1144"/>
      <c r="O188" s="1133"/>
      <c r="P188" s="1134"/>
      <c r="Q188" s="1134"/>
      <c r="R188" s="1134"/>
      <c r="S188" s="1135"/>
      <c r="T188" s="573" t="s">
        <v>967</v>
      </c>
      <c r="U188" s="574"/>
      <c r="V188" s="575"/>
      <c r="W188" s="561" t="str">
        <f>IF(W187="","",VLOOKUP(W187,シフト記号表!$C$6:$L$47,10,FALSE))</f>
        <v/>
      </c>
      <c r="X188" s="562" t="str">
        <f>IF(X187="","",VLOOKUP(X187,シフト記号表!$C$6:$L$47,10,FALSE))</f>
        <v/>
      </c>
      <c r="Y188" s="562" t="str">
        <f>IF(Y187="","",VLOOKUP(Y187,シフト記号表!$C$6:$L$47,10,FALSE))</f>
        <v/>
      </c>
      <c r="Z188" s="562" t="str">
        <f>IF(Z187="","",VLOOKUP(Z187,シフト記号表!$C$6:$L$47,10,FALSE))</f>
        <v/>
      </c>
      <c r="AA188" s="562" t="str">
        <f>IF(AA187="","",VLOOKUP(AA187,シフト記号表!$C$6:$L$47,10,FALSE))</f>
        <v/>
      </c>
      <c r="AB188" s="562" t="str">
        <f>IF(AB187="","",VLOOKUP(AB187,シフト記号表!$C$6:$L$47,10,FALSE))</f>
        <v/>
      </c>
      <c r="AC188" s="563" t="str">
        <f>IF(AC187="","",VLOOKUP(AC187,シフト記号表!$C$6:$L$47,10,FALSE))</f>
        <v/>
      </c>
      <c r="AD188" s="561" t="str">
        <f>IF(AD187="","",VLOOKUP(AD187,シフト記号表!$C$6:$L$47,10,FALSE))</f>
        <v/>
      </c>
      <c r="AE188" s="562" t="str">
        <f>IF(AE187="","",VLOOKUP(AE187,シフト記号表!$C$6:$L$47,10,FALSE))</f>
        <v/>
      </c>
      <c r="AF188" s="562" t="str">
        <f>IF(AF187="","",VLOOKUP(AF187,シフト記号表!$C$6:$L$47,10,FALSE))</f>
        <v/>
      </c>
      <c r="AG188" s="562" t="str">
        <f>IF(AG187="","",VLOOKUP(AG187,シフト記号表!$C$6:$L$47,10,FALSE))</f>
        <v/>
      </c>
      <c r="AH188" s="562" t="str">
        <f>IF(AH187="","",VLOOKUP(AH187,シフト記号表!$C$6:$L$47,10,FALSE))</f>
        <v/>
      </c>
      <c r="AI188" s="562" t="str">
        <f>IF(AI187="","",VLOOKUP(AI187,シフト記号表!$C$6:$L$47,10,FALSE))</f>
        <v/>
      </c>
      <c r="AJ188" s="563" t="str">
        <f>IF(AJ187="","",VLOOKUP(AJ187,シフト記号表!$C$6:$L$47,10,FALSE))</f>
        <v/>
      </c>
      <c r="AK188" s="561" t="str">
        <f>IF(AK187="","",VLOOKUP(AK187,シフト記号表!$C$6:$L$47,10,FALSE))</f>
        <v/>
      </c>
      <c r="AL188" s="562" t="str">
        <f>IF(AL187="","",VLOOKUP(AL187,シフト記号表!$C$6:$L$47,10,FALSE))</f>
        <v/>
      </c>
      <c r="AM188" s="562" t="str">
        <f>IF(AM187="","",VLOOKUP(AM187,シフト記号表!$C$6:$L$47,10,FALSE))</f>
        <v/>
      </c>
      <c r="AN188" s="562" t="str">
        <f>IF(AN187="","",VLOOKUP(AN187,シフト記号表!$C$6:$L$47,10,FALSE))</f>
        <v/>
      </c>
      <c r="AO188" s="562" t="str">
        <f>IF(AO187="","",VLOOKUP(AO187,シフト記号表!$C$6:$L$47,10,FALSE))</f>
        <v/>
      </c>
      <c r="AP188" s="562" t="str">
        <f>IF(AP187="","",VLOOKUP(AP187,シフト記号表!$C$6:$L$47,10,FALSE))</f>
        <v/>
      </c>
      <c r="AQ188" s="563" t="str">
        <f>IF(AQ187="","",VLOOKUP(AQ187,シフト記号表!$C$6:$L$47,10,FALSE))</f>
        <v/>
      </c>
      <c r="AR188" s="561" t="str">
        <f>IF(AR187="","",VLOOKUP(AR187,シフト記号表!$C$6:$L$47,10,FALSE))</f>
        <v/>
      </c>
      <c r="AS188" s="562" t="str">
        <f>IF(AS187="","",VLOOKUP(AS187,シフト記号表!$C$6:$L$47,10,FALSE))</f>
        <v/>
      </c>
      <c r="AT188" s="562" t="str">
        <f>IF(AT187="","",VLOOKUP(AT187,シフト記号表!$C$6:$L$47,10,FALSE))</f>
        <v/>
      </c>
      <c r="AU188" s="562" t="str">
        <f>IF(AU187="","",VLOOKUP(AU187,シフト記号表!$C$6:$L$47,10,FALSE))</f>
        <v/>
      </c>
      <c r="AV188" s="562" t="str">
        <f>IF(AV187="","",VLOOKUP(AV187,シフト記号表!$C$6:$L$47,10,FALSE))</f>
        <v/>
      </c>
      <c r="AW188" s="562" t="str">
        <f>IF(AW187="","",VLOOKUP(AW187,シフト記号表!$C$6:$L$47,10,FALSE))</f>
        <v/>
      </c>
      <c r="AX188" s="563" t="str">
        <f>IF(AX187="","",VLOOKUP(AX187,シフト記号表!$C$6:$L$47,10,FALSE))</f>
        <v/>
      </c>
      <c r="AY188" s="561" t="str">
        <f>IF(AY187="","",VLOOKUP(AY187,シフト記号表!$C$6:$L$47,10,FALSE))</f>
        <v/>
      </c>
      <c r="AZ188" s="562" t="str">
        <f>IF(AZ187="","",VLOOKUP(AZ187,シフト記号表!$C$6:$L$47,10,FALSE))</f>
        <v/>
      </c>
      <c r="BA188" s="562" t="str">
        <f>IF(BA187="","",VLOOKUP(BA187,シフト記号表!$C$6:$L$47,10,FALSE))</f>
        <v/>
      </c>
      <c r="BB188" s="1116">
        <f>IF($BE$3="４週",SUM(W188:AX188),IF($BE$3="暦月",SUM(W188:BA188),""))</f>
        <v>0</v>
      </c>
      <c r="BC188" s="1117"/>
      <c r="BD188" s="1118">
        <f>IF($BE$3="４週",BB188/4,IF($BE$3="暦月",(BB188/($BE$8/7)),""))</f>
        <v>0</v>
      </c>
      <c r="BE188" s="1117"/>
      <c r="BF188" s="1113"/>
      <c r="BG188" s="1114"/>
      <c r="BH188" s="1114"/>
      <c r="BI188" s="1114"/>
      <c r="BJ188" s="1115"/>
    </row>
    <row r="189" spans="2:62" ht="20.25" customHeight="1">
      <c r="B189" s="1119">
        <f>B187+1</f>
        <v>87</v>
      </c>
      <c r="C189" s="1121"/>
      <c r="D189" s="1122"/>
      <c r="E189" s="556"/>
      <c r="F189" s="557"/>
      <c r="G189" s="556"/>
      <c r="H189" s="557"/>
      <c r="I189" s="1125"/>
      <c r="J189" s="1126"/>
      <c r="K189" s="1129"/>
      <c r="L189" s="1130"/>
      <c r="M189" s="1130"/>
      <c r="N189" s="1122"/>
      <c r="O189" s="1133"/>
      <c r="P189" s="1134"/>
      <c r="Q189" s="1134"/>
      <c r="R189" s="1134"/>
      <c r="S189" s="1135"/>
      <c r="T189" s="576" t="s">
        <v>964</v>
      </c>
      <c r="U189" s="577"/>
      <c r="V189" s="578"/>
      <c r="W189" s="569"/>
      <c r="X189" s="570"/>
      <c r="Y189" s="570"/>
      <c r="Z189" s="570"/>
      <c r="AA189" s="570"/>
      <c r="AB189" s="570"/>
      <c r="AC189" s="571"/>
      <c r="AD189" s="569"/>
      <c r="AE189" s="570"/>
      <c r="AF189" s="570"/>
      <c r="AG189" s="570"/>
      <c r="AH189" s="570"/>
      <c r="AI189" s="570"/>
      <c r="AJ189" s="571"/>
      <c r="AK189" s="569"/>
      <c r="AL189" s="570"/>
      <c r="AM189" s="570"/>
      <c r="AN189" s="570"/>
      <c r="AO189" s="570"/>
      <c r="AP189" s="570"/>
      <c r="AQ189" s="571"/>
      <c r="AR189" s="569"/>
      <c r="AS189" s="570"/>
      <c r="AT189" s="570"/>
      <c r="AU189" s="570"/>
      <c r="AV189" s="570"/>
      <c r="AW189" s="570"/>
      <c r="AX189" s="571"/>
      <c r="AY189" s="569"/>
      <c r="AZ189" s="570"/>
      <c r="BA189" s="572"/>
      <c r="BB189" s="1139"/>
      <c r="BC189" s="1140"/>
      <c r="BD189" s="1098"/>
      <c r="BE189" s="1099"/>
      <c r="BF189" s="1100"/>
      <c r="BG189" s="1101"/>
      <c r="BH189" s="1101"/>
      <c r="BI189" s="1101"/>
      <c r="BJ189" s="1102"/>
    </row>
    <row r="190" spans="2:62" ht="20.25" customHeight="1">
      <c r="B190" s="1142"/>
      <c r="C190" s="1143"/>
      <c r="D190" s="1144"/>
      <c r="E190" s="579"/>
      <c r="F190" s="580">
        <f>C189</f>
        <v>0</v>
      </c>
      <c r="G190" s="579"/>
      <c r="H190" s="580">
        <f>I189</f>
        <v>0</v>
      </c>
      <c r="I190" s="1145"/>
      <c r="J190" s="1146"/>
      <c r="K190" s="1147"/>
      <c r="L190" s="1148"/>
      <c r="M190" s="1148"/>
      <c r="N190" s="1144"/>
      <c r="O190" s="1133"/>
      <c r="P190" s="1134"/>
      <c r="Q190" s="1134"/>
      <c r="R190" s="1134"/>
      <c r="S190" s="1135"/>
      <c r="T190" s="573" t="s">
        <v>967</v>
      </c>
      <c r="U190" s="574"/>
      <c r="V190" s="575"/>
      <c r="W190" s="561" t="str">
        <f>IF(W189="","",VLOOKUP(W189,シフト記号表!$C$6:$L$47,10,FALSE))</f>
        <v/>
      </c>
      <c r="X190" s="562" t="str">
        <f>IF(X189="","",VLOOKUP(X189,シフト記号表!$C$6:$L$47,10,FALSE))</f>
        <v/>
      </c>
      <c r="Y190" s="562" t="str">
        <f>IF(Y189="","",VLOOKUP(Y189,シフト記号表!$C$6:$L$47,10,FALSE))</f>
        <v/>
      </c>
      <c r="Z190" s="562" t="str">
        <f>IF(Z189="","",VLOOKUP(Z189,シフト記号表!$C$6:$L$47,10,FALSE))</f>
        <v/>
      </c>
      <c r="AA190" s="562" t="str">
        <f>IF(AA189="","",VLOOKUP(AA189,シフト記号表!$C$6:$L$47,10,FALSE))</f>
        <v/>
      </c>
      <c r="AB190" s="562" t="str">
        <f>IF(AB189="","",VLOOKUP(AB189,シフト記号表!$C$6:$L$47,10,FALSE))</f>
        <v/>
      </c>
      <c r="AC190" s="563" t="str">
        <f>IF(AC189="","",VLOOKUP(AC189,シフト記号表!$C$6:$L$47,10,FALSE))</f>
        <v/>
      </c>
      <c r="AD190" s="561" t="str">
        <f>IF(AD189="","",VLOOKUP(AD189,シフト記号表!$C$6:$L$47,10,FALSE))</f>
        <v/>
      </c>
      <c r="AE190" s="562" t="str">
        <f>IF(AE189="","",VLOOKUP(AE189,シフト記号表!$C$6:$L$47,10,FALSE))</f>
        <v/>
      </c>
      <c r="AF190" s="562" t="str">
        <f>IF(AF189="","",VLOOKUP(AF189,シフト記号表!$C$6:$L$47,10,FALSE))</f>
        <v/>
      </c>
      <c r="AG190" s="562" t="str">
        <f>IF(AG189="","",VLOOKUP(AG189,シフト記号表!$C$6:$L$47,10,FALSE))</f>
        <v/>
      </c>
      <c r="AH190" s="562" t="str">
        <f>IF(AH189="","",VLOOKUP(AH189,シフト記号表!$C$6:$L$47,10,FALSE))</f>
        <v/>
      </c>
      <c r="AI190" s="562" t="str">
        <f>IF(AI189="","",VLOOKUP(AI189,シフト記号表!$C$6:$L$47,10,FALSE))</f>
        <v/>
      </c>
      <c r="AJ190" s="563" t="str">
        <f>IF(AJ189="","",VLOOKUP(AJ189,シフト記号表!$C$6:$L$47,10,FALSE))</f>
        <v/>
      </c>
      <c r="AK190" s="561" t="str">
        <f>IF(AK189="","",VLOOKUP(AK189,シフト記号表!$C$6:$L$47,10,FALSE))</f>
        <v/>
      </c>
      <c r="AL190" s="562" t="str">
        <f>IF(AL189="","",VLOOKUP(AL189,シフト記号表!$C$6:$L$47,10,FALSE))</f>
        <v/>
      </c>
      <c r="AM190" s="562" t="str">
        <f>IF(AM189="","",VLOOKUP(AM189,シフト記号表!$C$6:$L$47,10,FALSE))</f>
        <v/>
      </c>
      <c r="AN190" s="562" t="str">
        <f>IF(AN189="","",VLOOKUP(AN189,シフト記号表!$C$6:$L$47,10,FALSE))</f>
        <v/>
      </c>
      <c r="AO190" s="562" t="str">
        <f>IF(AO189="","",VLOOKUP(AO189,シフト記号表!$C$6:$L$47,10,FALSE))</f>
        <v/>
      </c>
      <c r="AP190" s="562" t="str">
        <f>IF(AP189="","",VLOOKUP(AP189,シフト記号表!$C$6:$L$47,10,FALSE))</f>
        <v/>
      </c>
      <c r="AQ190" s="563" t="str">
        <f>IF(AQ189="","",VLOOKUP(AQ189,シフト記号表!$C$6:$L$47,10,FALSE))</f>
        <v/>
      </c>
      <c r="AR190" s="561" t="str">
        <f>IF(AR189="","",VLOOKUP(AR189,シフト記号表!$C$6:$L$47,10,FALSE))</f>
        <v/>
      </c>
      <c r="AS190" s="562" t="str">
        <f>IF(AS189="","",VLOOKUP(AS189,シフト記号表!$C$6:$L$47,10,FALSE))</f>
        <v/>
      </c>
      <c r="AT190" s="562" t="str">
        <f>IF(AT189="","",VLOOKUP(AT189,シフト記号表!$C$6:$L$47,10,FALSE))</f>
        <v/>
      </c>
      <c r="AU190" s="562" t="str">
        <f>IF(AU189="","",VLOOKUP(AU189,シフト記号表!$C$6:$L$47,10,FALSE))</f>
        <v/>
      </c>
      <c r="AV190" s="562" t="str">
        <f>IF(AV189="","",VLOOKUP(AV189,シフト記号表!$C$6:$L$47,10,FALSE))</f>
        <v/>
      </c>
      <c r="AW190" s="562" t="str">
        <f>IF(AW189="","",VLOOKUP(AW189,シフト記号表!$C$6:$L$47,10,FALSE))</f>
        <v/>
      </c>
      <c r="AX190" s="563" t="str">
        <f>IF(AX189="","",VLOOKUP(AX189,シフト記号表!$C$6:$L$47,10,FALSE))</f>
        <v/>
      </c>
      <c r="AY190" s="561" t="str">
        <f>IF(AY189="","",VLOOKUP(AY189,シフト記号表!$C$6:$L$47,10,FALSE))</f>
        <v/>
      </c>
      <c r="AZ190" s="562" t="str">
        <f>IF(AZ189="","",VLOOKUP(AZ189,シフト記号表!$C$6:$L$47,10,FALSE))</f>
        <v/>
      </c>
      <c r="BA190" s="562" t="str">
        <f>IF(BA189="","",VLOOKUP(BA189,シフト記号表!$C$6:$L$47,10,FALSE))</f>
        <v/>
      </c>
      <c r="BB190" s="1116">
        <f>IF($BE$3="４週",SUM(W190:AX190),IF($BE$3="暦月",SUM(W190:BA190),""))</f>
        <v>0</v>
      </c>
      <c r="BC190" s="1117"/>
      <c r="BD190" s="1118">
        <f>IF($BE$3="４週",BB190/4,IF($BE$3="暦月",(BB190/($BE$8/7)),""))</f>
        <v>0</v>
      </c>
      <c r="BE190" s="1117"/>
      <c r="BF190" s="1113"/>
      <c r="BG190" s="1114"/>
      <c r="BH190" s="1114"/>
      <c r="BI190" s="1114"/>
      <c r="BJ190" s="1115"/>
    </row>
    <row r="191" spans="2:62" ht="20.25" customHeight="1">
      <c r="B191" s="1119">
        <f>B189+1</f>
        <v>88</v>
      </c>
      <c r="C191" s="1121"/>
      <c r="D191" s="1122"/>
      <c r="E191" s="556"/>
      <c r="F191" s="557"/>
      <c r="G191" s="556"/>
      <c r="H191" s="557"/>
      <c r="I191" s="1125"/>
      <c r="J191" s="1126"/>
      <c r="K191" s="1129"/>
      <c r="L191" s="1130"/>
      <c r="M191" s="1130"/>
      <c r="N191" s="1122"/>
      <c r="O191" s="1133"/>
      <c r="P191" s="1134"/>
      <c r="Q191" s="1134"/>
      <c r="R191" s="1134"/>
      <c r="S191" s="1135"/>
      <c r="T191" s="576" t="s">
        <v>964</v>
      </c>
      <c r="U191" s="577"/>
      <c r="V191" s="578"/>
      <c r="W191" s="569"/>
      <c r="X191" s="570"/>
      <c r="Y191" s="570"/>
      <c r="Z191" s="570"/>
      <c r="AA191" s="570"/>
      <c r="AB191" s="570"/>
      <c r="AC191" s="571"/>
      <c r="AD191" s="569"/>
      <c r="AE191" s="570"/>
      <c r="AF191" s="570"/>
      <c r="AG191" s="570"/>
      <c r="AH191" s="570"/>
      <c r="AI191" s="570"/>
      <c r="AJ191" s="571"/>
      <c r="AK191" s="569"/>
      <c r="AL191" s="570"/>
      <c r="AM191" s="570"/>
      <c r="AN191" s="570"/>
      <c r="AO191" s="570"/>
      <c r="AP191" s="570"/>
      <c r="AQ191" s="571"/>
      <c r="AR191" s="569"/>
      <c r="AS191" s="570"/>
      <c r="AT191" s="570"/>
      <c r="AU191" s="570"/>
      <c r="AV191" s="570"/>
      <c r="AW191" s="570"/>
      <c r="AX191" s="571"/>
      <c r="AY191" s="569"/>
      <c r="AZ191" s="570"/>
      <c r="BA191" s="572"/>
      <c r="BB191" s="1139"/>
      <c r="BC191" s="1140"/>
      <c r="BD191" s="1098"/>
      <c r="BE191" s="1099"/>
      <c r="BF191" s="1100"/>
      <c r="BG191" s="1101"/>
      <c r="BH191" s="1101"/>
      <c r="BI191" s="1101"/>
      <c r="BJ191" s="1102"/>
    </row>
    <row r="192" spans="2:62" ht="20.25" customHeight="1">
      <c r="B192" s="1142"/>
      <c r="C192" s="1143"/>
      <c r="D192" s="1144"/>
      <c r="E192" s="579"/>
      <c r="F192" s="580">
        <f>C191</f>
        <v>0</v>
      </c>
      <c r="G192" s="579"/>
      <c r="H192" s="580">
        <f>I191</f>
        <v>0</v>
      </c>
      <c r="I192" s="1145"/>
      <c r="J192" s="1146"/>
      <c r="K192" s="1147"/>
      <c r="L192" s="1148"/>
      <c r="M192" s="1148"/>
      <c r="N192" s="1144"/>
      <c r="O192" s="1133"/>
      <c r="P192" s="1134"/>
      <c r="Q192" s="1134"/>
      <c r="R192" s="1134"/>
      <c r="S192" s="1135"/>
      <c r="T192" s="573" t="s">
        <v>967</v>
      </c>
      <c r="U192" s="574"/>
      <c r="V192" s="575"/>
      <c r="W192" s="561" t="str">
        <f>IF(W191="","",VLOOKUP(W191,シフト記号表!$C$6:$L$47,10,FALSE))</f>
        <v/>
      </c>
      <c r="X192" s="562" t="str">
        <f>IF(X191="","",VLOOKUP(X191,シフト記号表!$C$6:$L$47,10,FALSE))</f>
        <v/>
      </c>
      <c r="Y192" s="562" t="str">
        <f>IF(Y191="","",VLOOKUP(Y191,シフト記号表!$C$6:$L$47,10,FALSE))</f>
        <v/>
      </c>
      <c r="Z192" s="562" t="str">
        <f>IF(Z191="","",VLOOKUP(Z191,シフト記号表!$C$6:$L$47,10,FALSE))</f>
        <v/>
      </c>
      <c r="AA192" s="562" t="str">
        <f>IF(AA191="","",VLOOKUP(AA191,シフト記号表!$C$6:$L$47,10,FALSE))</f>
        <v/>
      </c>
      <c r="AB192" s="562" t="str">
        <f>IF(AB191="","",VLOOKUP(AB191,シフト記号表!$C$6:$L$47,10,FALSE))</f>
        <v/>
      </c>
      <c r="AC192" s="563" t="str">
        <f>IF(AC191="","",VLOOKUP(AC191,シフト記号表!$C$6:$L$47,10,FALSE))</f>
        <v/>
      </c>
      <c r="AD192" s="561" t="str">
        <f>IF(AD191="","",VLOOKUP(AD191,シフト記号表!$C$6:$L$47,10,FALSE))</f>
        <v/>
      </c>
      <c r="AE192" s="562" t="str">
        <f>IF(AE191="","",VLOOKUP(AE191,シフト記号表!$C$6:$L$47,10,FALSE))</f>
        <v/>
      </c>
      <c r="AF192" s="562" t="str">
        <f>IF(AF191="","",VLOOKUP(AF191,シフト記号表!$C$6:$L$47,10,FALSE))</f>
        <v/>
      </c>
      <c r="AG192" s="562" t="str">
        <f>IF(AG191="","",VLOOKUP(AG191,シフト記号表!$C$6:$L$47,10,FALSE))</f>
        <v/>
      </c>
      <c r="AH192" s="562" t="str">
        <f>IF(AH191="","",VLOOKUP(AH191,シフト記号表!$C$6:$L$47,10,FALSE))</f>
        <v/>
      </c>
      <c r="AI192" s="562" t="str">
        <f>IF(AI191="","",VLOOKUP(AI191,シフト記号表!$C$6:$L$47,10,FALSE))</f>
        <v/>
      </c>
      <c r="AJ192" s="563" t="str">
        <f>IF(AJ191="","",VLOOKUP(AJ191,シフト記号表!$C$6:$L$47,10,FALSE))</f>
        <v/>
      </c>
      <c r="AK192" s="561" t="str">
        <f>IF(AK191="","",VLOOKUP(AK191,シフト記号表!$C$6:$L$47,10,FALSE))</f>
        <v/>
      </c>
      <c r="AL192" s="562" t="str">
        <f>IF(AL191="","",VLOOKUP(AL191,シフト記号表!$C$6:$L$47,10,FALSE))</f>
        <v/>
      </c>
      <c r="AM192" s="562" t="str">
        <f>IF(AM191="","",VLOOKUP(AM191,シフト記号表!$C$6:$L$47,10,FALSE))</f>
        <v/>
      </c>
      <c r="AN192" s="562" t="str">
        <f>IF(AN191="","",VLOOKUP(AN191,シフト記号表!$C$6:$L$47,10,FALSE))</f>
        <v/>
      </c>
      <c r="AO192" s="562" t="str">
        <f>IF(AO191="","",VLOOKUP(AO191,シフト記号表!$C$6:$L$47,10,FALSE))</f>
        <v/>
      </c>
      <c r="AP192" s="562" t="str">
        <f>IF(AP191="","",VLOOKUP(AP191,シフト記号表!$C$6:$L$47,10,FALSE))</f>
        <v/>
      </c>
      <c r="AQ192" s="563" t="str">
        <f>IF(AQ191="","",VLOOKUP(AQ191,シフト記号表!$C$6:$L$47,10,FALSE))</f>
        <v/>
      </c>
      <c r="AR192" s="561" t="str">
        <f>IF(AR191="","",VLOOKUP(AR191,シフト記号表!$C$6:$L$47,10,FALSE))</f>
        <v/>
      </c>
      <c r="AS192" s="562" t="str">
        <f>IF(AS191="","",VLOOKUP(AS191,シフト記号表!$C$6:$L$47,10,FALSE))</f>
        <v/>
      </c>
      <c r="AT192" s="562" t="str">
        <f>IF(AT191="","",VLOOKUP(AT191,シフト記号表!$C$6:$L$47,10,FALSE))</f>
        <v/>
      </c>
      <c r="AU192" s="562" t="str">
        <f>IF(AU191="","",VLOOKUP(AU191,シフト記号表!$C$6:$L$47,10,FALSE))</f>
        <v/>
      </c>
      <c r="AV192" s="562" t="str">
        <f>IF(AV191="","",VLOOKUP(AV191,シフト記号表!$C$6:$L$47,10,FALSE))</f>
        <v/>
      </c>
      <c r="AW192" s="562" t="str">
        <f>IF(AW191="","",VLOOKUP(AW191,シフト記号表!$C$6:$L$47,10,FALSE))</f>
        <v/>
      </c>
      <c r="AX192" s="563" t="str">
        <f>IF(AX191="","",VLOOKUP(AX191,シフト記号表!$C$6:$L$47,10,FALSE))</f>
        <v/>
      </c>
      <c r="AY192" s="561" t="str">
        <f>IF(AY191="","",VLOOKUP(AY191,シフト記号表!$C$6:$L$47,10,FALSE))</f>
        <v/>
      </c>
      <c r="AZ192" s="562" t="str">
        <f>IF(AZ191="","",VLOOKUP(AZ191,シフト記号表!$C$6:$L$47,10,FALSE))</f>
        <v/>
      </c>
      <c r="BA192" s="562" t="str">
        <f>IF(BA191="","",VLOOKUP(BA191,シフト記号表!$C$6:$L$47,10,FALSE))</f>
        <v/>
      </c>
      <c r="BB192" s="1116">
        <f>IF($BE$3="４週",SUM(W192:AX192),IF($BE$3="暦月",SUM(W192:BA192),""))</f>
        <v>0</v>
      </c>
      <c r="BC192" s="1117"/>
      <c r="BD192" s="1118">
        <f>IF($BE$3="４週",BB192/4,IF($BE$3="暦月",(BB192/($BE$8/7)),""))</f>
        <v>0</v>
      </c>
      <c r="BE192" s="1117"/>
      <c r="BF192" s="1113"/>
      <c r="BG192" s="1114"/>
      <c r="BH192" s="1114"/>
      <c r="BI192" s="1114"/>
      <c r="BJ192" s="1115"/>
    </row>
    <row r="193" spans="2:62" ht="20.25" customHeight="1">
      <c r="B193" s="1119">
        <f>B191+1</f>
        <v>89</v>
      </c>
      <c r="C193" s="1121"/>
      <c r="D193" s="1122"/>
      <c r="E193" s="556"/>
      <c r="F193" s="557"/>
      <c r="G193" s="556"/>
      <c r="H193" s="557"/>
      <c r="I193" s="1125"/>
      <c r="J193" s="1126"/>
      <c r="K193" s="1129"/>
      <c r="L193" s="1130"/>
      <c r="M193" s="1130"/>
      <c r="N193" s="1122"/>
      <c r="O193" s="1133"/>
      <c r="P193" s="1134"/>
      <c r="Q193" s="1134"/>
      <c r="R193" s="1134"/>
      <c r="S193" s="1135"/>
      <c r="T193" s="576" t="s">
        <v>964</v>
      </c>
      <c r="U193" s="577"/>
      <c r="V193" s="578"/>
      <c r="W193" s="569"/>
      <c r="X193" s="570"/>
      <c r="Y193" s="570"/>
      <c r="Z193" s="570"/>
      <c r="AA193" s="570"/>
      <c r="AB193" s="570"/>
      <c r="AC193" s="571"/>
      <c r="AD193" s="569"/>
      <c r="AE193" s="570"/>
      <c r="AF193" s="570"/>
      <c r="AG193" s="570"/>
      <c r="AH193" s="570"/>
      <c r="AI193" s="570"/>
      <c r="AJ193" s="571"/>
      <c r="AK193" s="569"/>
      <c r="AL193" s="570"/>
      <c r="AM193" s="570"/>
      <c r="AN193" s="570"/>
      <c r="AO193" s="570"/>
      <c r="AP193" s="570"/>
      <c r="AQ193" s="571"/>
      <c r="AR193" s="569"/>
      <c r="AS193" s="570"/>
      <c r="AT193" s="570"/>
      <c r="AU193" s="570"/>
      <c r="AV193" s="570"/>
      <c r="AW193" s="570"/>
      <c r="AX193" s="571"/>
      <c r="AY193" s="569"/>
      <c r="AZ193" s="570"/>
      <c r="BA193" s="572"/>
      <c r="BB193" s="1139"/>
      <c r="BC193" s="1140"/>
      <c r="BD193" s="1098"/>
      <c r="BE193" s="1099"/>
      <c r="BF193" s="1100"/>
      <c r="BG193" s="1101"/>
      <c r="BH193" s="1101"/>
      <c r="BI193" s="1101"/>
      <c r="BJ193" s="1102"/>
    </row>
    <row r="194" spans="2:62" ht="20.25" customHeight="1">
      <c r="B194" s="1142"/>
      <c r="C194" s="1143"/>
      <c r="D194" s="1144"/>
      <c r="E194" s="579"/>
      <c r="F194" s="580">
        <f>C193</f>
        <v>0</v>
      </c>
      <c r="G194" s="579"/>
      <c r="H194" s="580">
        <f>I193</f>
        <v>0</v>
      </c>
      <c r="I194" s="1145"/>
      <c r="J194" s="1146"/>
      <c r="K194" s="1147"/>
      <c r="L194" s="1148"/>
      <c r="M194" s="1148"/>
      <c r="N194" s="1144"/>
      <c r="O194" s="1133"/>
      <c r="P194" s="1134"/>
      <c r="Q194" s="1134"/>
      <c r="R194" s="1134"/>
      <c r="S194" s="1135"/>
      <c r="T194" s="573" t="s">
        <v>967</v>
      </c>
      <c r="U194" s="574"/>
      <c r="V194" s="575"/>
      <c r="W194" s="561" t="str">
        <f>IF(W193="","",VLOOKUP(W193,シフト記号表!$C$6:$L$47,10,FALSE))</f>
        <v/>
      </c>
      <c r="X194" s="562" t="str">
        <f>IF(X193="","",VLOOKUP(X193,シフト記号表!$C$6:$L$47,10,FALSE))</f>
        <v/>
      </c>
      <c r="Y194" s="562" t="str">
        <f>IF(Y193="","",VLOOKUP(Y193,シフト記号表!$C$6:$L$47,10,FALSE))</f>
        <v/>
      </c>
      <c r="Z194" s="562" t="str">
        <f>IF(Z193="","",VLOOKUP(Z193,シフト記号表!$C$6:$L$47,10,FALSE))</f>
        <v/>
      </c>
      <c r="AA194" s="562" t="str">
        <f>IF(AA193="","",VLOOKUP(AA193,シフト記号表!$C$6:$L$47,10,FALSE))</f>
        <v/>
      </c>
      <c r="AB194" s="562" t="str">
        <f>IF(AB193="","",VLOOKUP(AB193,シフト記号表!$C$6:$L$47,10,FALSE))</f>
        <v/>
      </c>
      <c r="AC194" s="563" t="str">
        <f>IF(AC193="","",VLOOKUP(AC193,シフト記号表!$C$6:$L$47,10,FALSE))</f>
        <v/>
      </c>
      <c r="AD194" s="561" t="str">
        <f>IF(AD193="","",VLOOKUP(AD193,シフト記号表!$C$6:$L$47,10,FALSE))</f>
        <v/>
      </c>
      <c r="AE194" s="562" t="str">
        <f>IF(AE193="","",VLOOKUP(AE193,シフト記号表!$C$6:$L$47,10,FALSE))</f>
        <v/>
      </c>
      <c r="AF194" s="562" t="str">
        <f>IF(AF193="","",VLOOKUP(AF193,シフト記号表!$C$6:$L$47,10,FALSE))</f>
        <v/>
      </c>
      <c r="AG194" s="562" t="str">
        <f>IF(AG193="","",VLOOKUP(AG193,シフト記号表!$C$6:$L$47,10,FALSE))</f>
        <v/>
      </c>
      <c r="AH194" s="562" t="str">
        <f>IF(AH193="","",VLOOKUP(AH193,シフト記号表!$C$6:$L$47,10,FALSE))</f>
        <v/>
      </c>
      <c r="AI194" s="562" t="str">
        <f>IF(AI193="","",VLOOKUP(AI193,シフト記号表!$C$6:$L$47,10,FALSE))</f>
        <v/>
      </c>
      <c r="AJ194" s="563" t="str">
        <f>IF(AJ193="","",VLOOKUP(AJ193,シフト記号表!$C$6:$L$47,10,FALSE))</f>
        <v/>
      </c>
      <c r="AK194" s="561" t="str">
        <f>IF(AK193="","",VLOOKUP(AK193,シフト記号表!$C$6:$L$47,10,FALSE))</f>
        <v/>
      </c>
      <c r="AL194" s="562" t="str">
        <f>IF(AL193="","",VLOOKUP(AL193,シフト記号表!$C$6:$L$47,10,FALSE))</f>
        <v/>
      </c>
      <c r="AM194" s="562" t="str">
        <f>IF(AM193="","",VLOOKUP(AM193,シフト記号表!$C$6:$L$47,10,FALSE))</f>
        <v/>
      </c>
      <c r="AN194" s="562" t="str">
        <f>IF(AN193="","",VLOOKUP(AN193,シフト記号表!$C$6:$L$47,10,FALSE))</f>
        <v/>
      </c>
      <c r="AO194" s="562" t="str">
        <f>IF(AO193="","",VLOOKUP(AO193,シフト記号表!$C$6:$L$47,10,FALSE))</f>
        <v/>
      </c>
      <c r="AP194" s="562" t="str">
        <f>IF(AP193="","",VLOOKUP(AP193,シフト記号表!$C$6:$L$47,10,FALSE))</f>
        <v/>
      </c>
      <c r="AQ194" s="563" t="str">
        <f>IF(AQ193="","",VLOOKUP(AQ193,シフト記号表!$C$6:$L$47,10,FALSE))</f>
        <v/>
      </c>
      <c r="AR194" s="561" t="str">
        <f>IF(AR193="","",VLOOKUP(AR193,シフト記号表!$C$6:$L$47,10,FALSE))</f>
        <v/>
      </c>
      <c r="AS194" s="562" t="str">
        <f>IF(AS193="","",VLOOKUP(AS193,シフト記号表!$C$6:$L$47,10,FALSE))</f>
        <v/>
      </c>
      <c r="AT194" s="562" t="str">
        <f>IF(AT193="","",VLOOKUP(AT193,シフト記号表!$C$6:$L$47,10,FALSE))</f>
        <v/>
      </c>
      <c r="AU194" s="562" t="str">
        <f>IF(AU193="","",VLOOKUP(AU193,シフト記号表!$C$6:$L$47,10,FALSE))</f>
        <v/>
      </c>
      <c r="AV194" s="562" t="str">
        <f>IF(AV193="","",VLOOKUP(AV193,シフト記号表!$C$6:$L$47,10,FALSE))</f>
        <v/>
      </c>
      <c r="AW194" s="562" t="str">
        <f>IF(AW193="","",VLOOKUP(AW193,シフト記号表!$C$6:$L$47,10,FALSE))</f>
        <v/>
      </c>
      <c r="AX194" s="563" t="str">
        <f>IF(AX193="","",VLOOKUP(AX193,シフト記号表!$C$6:$L$47,10,FALSE))</f>
        <v/>
      </c>
      <c r="AY194" s="561" t="str">
        <f>IF(AY193="","",VLOOKUP(AY193,シフト記号表!$C$6:$L$47,10,FALSE))</f>
        <v/>
      </c>
      <c r="AZ194" s="562" t="str">
        <f>IF(AZ193="","",VLOOKUP(AZ193,シフト記号表!$C$6:$L$47,10,FALSE))</f>
        <v/>
      </c>
      <c r="BA194" s="562" t="str">
        <f>IF(BA193="","",VLOOKUP(BA193,シフト記号表!$C$6:$L$47,10,FALSE))</f>
        <v/>
      </c>
      <c r="BB194" s="1116">
        <f>IF($BE$3="４週",SUM(W194:AX194),IF($BE$3="暦月",SUM(W194:BA194),""))</f>
        <v>0</v>
      </c>
      <c r="BC194" s="1117"/>
      <c r="BD194" s="1118">
        <f>IF($BE$3="４週",BB194/4,IF($BE$3="暦月",(BB194/($BE$8/7)),""))</f>
        <v>0</v>
      </c>
      <c r="BE194" s="1117"/>
      <c r="BF194" s="1113"/>
      <c r="BG194" s="1114"/>
      <c r="BH194" s="1114"/>
      <c r="BI194" s="1114"/>
      <c r="BJ194" s="1115"/>
    </row>
    <row r="195" spans="2:62" ht="20.25" customHeight="1">
      <c r="B195" s="1119">
        <f>B193+1</f>
        <v>90</v>
      </c>
      <c r="C195" s="1121"/>
      <c r="D195" s="1122"/>
      <c r="E195" s="556"/>
      <c r="F195" s="557"/>
      <c r="G195" s="556"/>
      <c r="H195" s="557"/>
      <c r="I195" s="1125"/>
      <c r="J195" s="1126"/>
      <c r="K195" s="1129"/>
      <c r="L195" s="1130"/>
      <c r="M195" s="1130"/>
      <c r="N195" s="1122"/>
      <c r="O195" s="1133"/>
      <c r="P195" s="1134"/>
      <c r="Q195" s="1134"/>
      <c r="R195" s="1134"/>
      <c r="S195" s="1135"/>
      <c r="T195" s="576" t="s">
        <v>964</v>
      </c>
      <c r="U195" s="577"/>
      <c r="V195" s="578"/>
      <c r="W195" s="569"/>
      <c r="X195" s="570"/>
      <c r="Y195" s="570"/>
      <c r="Z195" s="570"/>
      <c r="AA195" s="570"/>
      <c r="AB195" s="570"/>
      <c r="AC195" s="571"/>
      <c r="AD195" s="569"/>
      <c r="AE195" s="570"/>
      <c r="AF195" s="570"/>
      <c r="AG195" s="570"/>
      <c r="AH195" s="570"/>
      <c r="AI195" s="570"/>
      <c r="AJ195" s="571"/>
      <c r="AK195" s="569"/>
      <c r="AL195" s="570"/>
      <c r="AM195" s="570"/>
      <c r="AN195" s="570"/>
      <c r="AO195" s="570"/>
      <c r="AP195" s="570"/>
      <c r="AQ195" s="571"/>
      <c r="AR195" s="569"/>
      <c r="AS195" s="570"/>
      <c r="AT195" s="570"/>
      <c r="AU195" s="570"/>
      <c r="AV195" s="570"/>
      <c r="AW195" s="570"/>
      <c r="AX195" s="571"/>
      <c r="AY195" s="569"/>
      <c r="AZ195" s="570"/>
      <c r="BA195" s="572"/>
      <c r="BB195" s="1139"/>
      <c r="BC195" s="1140"/>
      <c r="BD195" s="1098"/>
      <c r="BE195" s="1099"/>
      <c r="BF195" s="1100"/>
      <c r="BG195" s="1101"/>
      <c r="BH195" s="1101"/>
      <c r="BI195" s="1101"/>
      <c r="BJ195" s="1102"/>
    </row>
    <row r="196" spans="2:62" ht="20.25" customHeight="1">
      <c r="B196" s="1142"/>
      <c r="C196" s="1143"/>
      <c r="D196" s="1144"/>
      <c r="E196" s="579"/>
      <c r="F196" s="580">
        <f>C195</f>
        <v>0</v>
      </c>
      <c r="G196" s="579"/>
      <c r="H196" s="580">
        <f>I195</f>
        <v>0</v>
      </c>
      <c r="I196" s="1145"/>
      <c r="J196" s="1146"/>
      <c r="K196" s="1147"/>
      <c r="L196" s="1148"/>
      <c r="M196" s="1148"/>
      <c r="N196" s="1144"/>
      <c r="O196" s="1133"/>
      <c r="P196" s="1134"/>
      <c r="Q196" s="1134"/>
      <c r="R196" s="1134"/>
      <c r="S196" s="1135"/>
      <c r="T196" s="573" t="s">
        <v>967</v>
      </c>
      <c r="U196" s="574"/>
      <c r="V196" s="575"/>
      <c r="W196" s="561" t="str">
        <f>IF(W195="","",VLOOKUP(W195,シフト記号表!$C$6:$L$47,10,FALSE))</f>
        <v/>
      </c>
      <c r="X196" s="562" t="str">
        <f>IF(X195="","",VLOOKUP(X195,シフト記号表!$C$6:$L$47,10,FALSE))</f>
        <v/>
      </c>
      <c r="Y196" s="562" t="str">
        <f>IF(Y195="","",VLOOKUP(Y195,シフト記号表!$C$6:$L$47,10,FALSE))</f>
        <v/>
      </c>
      <c r="Z196" s="562" t="str">
        <f>IF(Z195="","",VLOOKUP(Z195,シフト記号表!$C$6:$L$47,10,FALSE))</f>
        <v/>
      </c>
      <c r="AA196" s="562" t="str">
        <f>IF(AA195="","",VLOOKUP(AA195,シフト記号表!$C$6:$L$47,10,FALSE))</f>
        <v/>
      </c>
      <c r="AB196" s="562" t="str">
        <f>IF(AB195="","",VLOOKUP(AB195,シフト記号表!$C$6:$L$47,10,FALSE))</f>
        <v/>
      </c>
      <c r="AC196" s="563" t="str">
        <f>IF(AC195="","",VLOOKUP(AC195,シフト記号表!$C$6:$L$47,10,FALSE))</f>
        <v/>
      </c>
      <c r="AD196" s="561" t="str">
        <f>IF(AD195="","",VLOOKUP(AD195,シフト記号表!$C$6:$L$47,10,FALSE))</f>
        <v/>
      </c>
      <c r="AE196" s="562" t="str">
        <f>IF(AE195="","",VLOOKUP(AE195,シフト記号表!$C$6:$L$47,10,FALSE))</f>
        <v/>
      </c>
      <c r="AF196" s="562" t="str">
        <f>IF(AF195="","",VLOOKUP(AF195,シフト記号表!$C$6:$L$47,10,FALSE))</f>
        <v/>
      </c>
      <c r="AG196" s="562" t="str">
        <f>IF(AG195="","",VLOOKUP(AG195,シフト記号表!$C$6:$L$47,10,FALSE))</f>
        <v/>
      </c>
      <c r="AH196" s="562" t="str">
        <f>IF(AH195="","",VLOOKUP(AH195,シフト記号表!$C$6:$L$47,10,FALSE))</f>
        <v/>
      </c>
      <c r="AI196" s="562" t="str">
        <f>IF(AI195="","",VLOOKUP(AI195,シフト記号表!$C$6:$L$47,10,FALSE))</f>
        <v/>
      </c>
      <c r="AJ196" s="563" t="str">
        <f>IF(AJ195="","",VLOOKUP(AJ195,シフト記号表!$C$6:$L$47,10,FALSE))</f>
        <v/>
      </c>
      <c r="AK196" s="561" t="str">
        <f>IF(AK195="","",VLOOKUP(AK195,シフト記号表!$C$6:$L$47,10,FALSE))</f>
        <v/>
      </c>
      <c r="AL196" s="562" t="str">
        <f>IF(AL195="","",VLOOKUP(AL195,シフト記号表!$C$6:$L$47,10,FALSE))</f>
        <v/>
      </c>
      <c r="AM196" s="562" t="str">
        <f>IF(AM195="","",VLOOKUP(AM195,シフト記号表!$C$6:$L$47,10,FALSE))</f>
        <v/>
      </c>
      <c r="AN196" s="562" t="str">
        <f>IF(AN195="","",VLOOKUP(AN195,シフト記号表!$C$6:$L$47,10,FALSE))</f>
        <v/>
      </c>
      <c r="AO196" s="562" t="str">
        <f>IF(AO195="","",VLOOKUP(AO195,シフト記号表!$C$6:$L$47,10,FALSE))</f>
        <v/>
      </c>
      <c r="AP196" s="562" t="str">
        <f>IF(AP195="","",VLOOKUP(AP195,シフト記号表!$C$6:$L$47,10,FALSE))</f>
        <v/>
      </c>
      <c r="AQ196" s="563" t="str">
        <f>IF(AQ195="","",VLOOKUP(AQ195,シフト記号表!$C$6:$L$47,10,FALSE))</f>
        <v/>
      </c>
      <c r="AR196" s="561" t="str">
        <f>IF(AR195="","",VLOOKUP(AR195,シフト記号表!$C$6:$L$47,10,FALSE))</f>
        <v/>
      </c>
      <c r="AS196" s="562" t="str">
        <f>IF(AS195="","",VLOOKUP(AS195,シフト記号表!$C$6:$L$47,10,FALSE))</f>
        <v/>
      </c>
      <c r="AT196" s="562" t="str">
        <f>IF(AT195="","",VLOOKUP(AT195,シフト記号表!$C$6:$L$47,10,FALSE))</f>
        <v/>
      </c>
      <c r="AU196" s="562" t="str">
        <f>IF(AU195="","",VLOOKUP(AU195,シフト記号表!$C$6:$L$47,10,FALSE))</f>
        <v/>
      </c>
      <c r="AV196" s="562" t="str">
        <f>IF(AV195="","",VLOOKUP(AV195,シフト記号表!$C$6:$L$47,10,FALSE))</f>
        <v/>
      </c>
      <c r="AW196" s="562" t="str">
        <f>IF(AW195="","",VLOOKUP(AW195,シフト記号表!$C$6:$L$47,10,FALSE))</f>
        <v/>
      </c>
      <c r="AX196" s="563" t="str">
        <f>IF(AX195="","",VLOOKUP(AX195,シフト記号表!$C$6:$L$47,10,FALSE))</f>
        <v/>
      </c>
      <c r="AY196" s="561" t="str">
        <f>IF(AY195="","",VLOOKUP(AY195,シフト記号表!$C$6:$L$47,10,FALSE))</f>
        <v/>
      </c>
      <c r="AZ196" s="562" t="str">
        <f>IF(AZ195="","",VLOOKUP(AZ195,シフト記号表!$C$6:$L$47,10,FALSE))</f>
        <v/>
      </c>
      <c r="BA196" s="562" t="str">
        <f>IF(BA195="","",VLOOKUP(BA195,シフト記号表!$C$6:$L$47,10,FALSE))</f>
        <v/>
      </c>
      <c r="BB196" s="1116">
        <f>IF($BE$3="４週",SUM(W196:AX196),IF($BE$3="暦月",SUM(W196:BA196),""))</f>
        <v>0</v>
      </c>
      <c r="BC196" s="1117"/>
      <c r="BD196" s="1118">
        <f>IF($BE$3="４週",BB196/4,IF($BE$3="暦月",(BB196/($BE$8/7)),""))</f>
        <v>0</v>
      </c>
      <c r="BE196" s="1117"/>
      <c r="BF196" s="1113"/>
      <c r="BG196" s="1114"/>
      <c r="BH196" s="1114"/>
      <c r="BI196" s="1114"/>
      <c r="BJ196" s="1115"/>
    </row>
    <row r="197" spans="2:62" ht="20.25" customHeight="1">
      <c r="B197" s="1119">
        <f>B195+1</f>
        <v>91</v>
      </c>
      <c r="C197" s="1121"/>
      <c r="D197" s="1122"/>
      <c r="E197" s="556"/>
      <c r="F197" s="557"/>
      <c r="G197" s="556"/>
      <c r="H197" s="557"/>
      <c r="I197" s="1125"/>
      <c r="J197" s="1126"/>
      <c r="K197" s="1129"/>
      <c r="L197" s="1130"/>
      <c r="M197" s="1130"/>
      <c r="N197" s="1122"/>
      <c r="O197" s="1133"/>
      <c r="P197" s="1134"/>
      <c r="Q197" s="1134"/>
      <c r="R197" s="1134"/>
      <c r="S197" s="1135"/>
      <c r="T197" s="576" t="s">
        <v>964</v>
      </c>
      <c r="U197" s="577"/>
      <c r="V197" s="578"/>
      <c r="W197" s="569"/>
      <c r="X197" s="570"/>
      <c r="Y197" s="570"/>
      <c r="Z197" s="570"/>
      <c r="AA197" s="570"/>
      <c r="AB197" s="570"/>
      <c r="AC197" s="571"/>
      <c r="AD197" s="569"/>
      <c r="AE197" s="570"/>
      <c r="AF197" s="570"/>
      <c r="AG197" s="570"/>
      <c r="AH197" s="570"/>
      <c r="AI197" s="570"/>
      <c r="AJ197" s="571"/>
      <c r="AK197" s="569"/>
      <c r="AL197" s="570"/>
      <c r="AM197" s="570"/>
      <c r="AN197" s="570"/>
      <c r="AO197" s="570"/>
      <c r="AP197" s="570"/>
      <c r="AQ197" s="571"/>
      <c r="AR197" s="569"/>
      <c r="AS197" s="570"/>
      <c r="AT197" s="570"/>
      <c r="AU197" s="570"/>
      <c r="AV197" s="570"/>
      <c r="AW197" s="570"/>
      <c r="AX197" s="571"/>
      <c r="AY197" s="569"/>
      <c r="AZ197" s="570"/>
      <c r="BA197" s="572"/>
      <c r="BB197" s="1139"/>
      <c r="BC197" s="1140"/>
      <c r="BD197" s="1098"/>
      <c r="BE197" s="1099"/>
      <c r="BF197" s="1100"/>
      <c r="BG197" s="1101"/>
      <c r="BH197" s="1101"/>
      <c r="BI197" s="1101"/>
      <c r="BJ197" s="1102"/>
    </row>
    <row r="198" spans="2:62" ht="20.25" customHeight="1">
      <c r="B198" s="1142"/>
      <c r="C198" s="1143"/>
      <c r="D198" s="1144"/>
      <c r="E198" s="579"/>
      <c r="F198" s="580">
        <f>C197</f>
        <v>0</v>
      </c>
      <c r="G198" s="579"/>
      <c r="H198" s="580">
        <f>I197</f>
        <v>0</v>
      </c>
      <c r="I198" s="1145"/>
      <c r="J198" s="1146"/>
      <c r="K198" s="1147"/>
      <c r="L198" s="1148"/>
      <c r="M198" s="1148"/>
      <c r="N198" s="1144"/>
      <c r="O198" s="1133"/>
      <c r="P198" s="1134"/>
      <c r="Q198" s="1134"/>
      <c r="R198" s="1134"/>
      <c r="S198" s="1135"/>
      <c r="T198" s="573" t="s">
        <v>967</v>
      </c>
      <c r="U198" s="574"/>
      <c r="V198" s="575"/>
      <c r="W198" s="561" t="str">
        <f>IF(W197="","",VLOOKUP(W197,シフト記号表!$C$6:$L$47,10,FALSE))</f>
        <v/>
      </c>
      <c r="X198" s="562" t="str">
        <f>IF(X197="","",VLOOKUP(X197,シフト記号表!$C$6:$L$47,10,FALSE))</f>
        <v/>
      </c>
      <c r="Y198" s="562" t="str">
        <f>IF(Y197="","",VLOOKUP(Y197,シフト記号表!$C$6:$L$47,10,FALSE))</f>
        <v/>
      </c>
      <c r="Z198" s="562" t="str">
        <f>IF(Z197="","",VLOOKUP(Z197,シフト記号表!$C$6:$L$47,10,FALSE))</f>
        <v/>
      </c>
      <c r="AA198" s="562" t="str">
        <f>IF(AA197="","",VLOOKUP(AA197,シフト記号表!$C$6:$L$47,10,FALSE))</f>
        <v/>
      </c>
      <c r="AB198" s="562" t="str">
        <f>IF(AB197="","",VLOOKUP(AB197,シフト記号表!$C$6:$L$47,10,FALSE))</f>
        <v/>
      </c>
      <c r="AC198" s="563" t="str">
        <f>IF(AC197="","",VLOOKUP(AC197,シフト記号表!$C$6:$L$47,10,FALSE))</f>
        <v/>
      </c>
      <c r="AD198" s="561" t="str">
        <f>IF(AD197="","",VLOOKUP(AD197,シフト記号表!$C$6:$L$47,10,FALSE))</f>
        <v/>
      </c>
      <c r="AE198" s="562" t="str">
        <f>IF(AE197="","",VLOOKUP(AE197,シフト記号表!$C$6:$L$47,10,FALSE))</f>
        <v/>
      </c>
      <c r="AF198" s="562" t="str">
        <f>IF(AF197="","",VLOOKUP(AF197,シフト記号表!$C$6:$L$47,10,FALSE))</f>
        <v/>
      </c>
      <c r="AG198" s="562" t="str">
        <f>IF(AG197="","",VLOOKUP(AG197,シフト記号表!$C$6:$L$47,10,FALSE))</f>
        <v/>
      </c>
      <c r="AH198" s="562" t="str">
        <f>IF(AH197="","",VLOOKUP(AH197,シフト記号表!$C$6:$L$47,10,FALSE))</f>
        <v/>
      </c>
      <c r="AI198" s="562" t="str">
        <f>IF(AI197="","",VLOOKUP(AI197,シフト記号表!$C$6:$L$47,10,FALSE))</f>
        <v/>
      </c>
      <c r="AJ198" s="563" t="str">
        <f>IF(AJ197="","",VLOOKUP(AJ197,シフト記号表!$C$6:$L$47,10,FALSE))</f>
        <v/>
      </c>
      <c r="AK198" s="561" t="str">
        <f>IF(AK197="","",VLOOKUP(AK197,シフト記号表!$C$6:$L$47,10,FALSE))</f>
        <v/>
      </c>
      <c r="AL198" s="562" t="str">
        <f>IF(AL197="","",VLOOKUP(AL197,シフト記号表!$C$6:$L$47,10,FALSE))</f>
        <v/>
      </c>
      <c r="AM198" s="562" t="str">
        <f>IF(AM197="","",VLOOKUP(AM197,シフト記号表!$C$6:$L$47,10,FALSE))</f>
        <v/>
      </c>
      <c r="AN198" s="562" t="str">
        <f>IF(AN197="","",VLOOKUP(AN197,シフト記号表!$C$6:$L$47,10,FALSE))</f>
        <v/>
      </c>
      <c r="AO198" s="562" t="str">
        <f>IF(AO197="","",VLOOKUP(AO197,シフト記号表!$C$6:$L$47,10,FALSE))</f>
        <v/>
      </c>
      <c r="AP198" s="562" t="str">
        <f>IF(AP197="","",VLOOKUP(AP197,シフト記号表!$C$6:$L$47,10,FALSE))</f>
        <v/>
      </c>
      <c r="AQ198" s="563" t="str">
        <f>IF(AQ197="","",VLOOKUP(AQ197,シフト記号表!$C$6:$L$47,10,FALSE))</f>
        <v/>
      </c>
      <c r="AR198" s="561" t="str">
        <f>IF(AR197="","",VLOOKUP(AR197,シフト記号表!$C$6:$L$47,10,FALSE))</f>
        <v/>
      </c>
      <c r="AS198" s="562" t="str">
        <f>IF(AS197="","",VLOOKUP(AS197,シフト記号表!$C$6:$L$47,10,FALSE))</f>
        <v/>
      </c>
      <c r="AT198" s="562" t="str">
        <f>IF(AT197="","",VLOOKUP(AT197,シフト記号表!$C$6:$L$47,10,FALSE))</f>
        <v/>
      </c>
      <c r="AU198" s="562" t="str">
        <f>IF(AU197="","",VLOOKUP(AU197,シフト記号表!$C$6:$L$47,10,FALSE))</f>
        <v/>
      </c>
      <c r="AV198" s="562" t="str">
        <f>IF(AV197="","",VLOOKUP(AV197,シフト記号表!$C$6:$L$47,10,FALSE))</f>
        <v/>
      </c>
      <c r="AW198" s="562" t="str">
        <f>IF(AW197="","",VLOOKUP(AW197,シフト記号表!$C$6:$L$47,10,FALSE))</f>
        <v/>
      </c>
      <c r="AX198" s="563" t="str">
        <f>IF(AX197="","",VLOOKUP(AX197,シフト記号表!$C$6:$L$47,10,FALSE))</f>
        <v/>
      </c>
      <c r="AY198" s="561" t="str">
        <f>IF(AY197="","",VLOOKUP(AY197,シフト記号表!$C$6:$L$47,10,FALSE))</f>
        <v/>
      </c>
      <c r="AZ198" s="562" t="str">
        <f>IF(AZ197="","",VLOOKUP(AZ197,シフト記号表!$C$6:$L$47,10,FALSE))</f>
        <v/>
      </c>
      <c r="BA198" s="562" t="str">
        <f>IF(BA197="","",VLOOKUP(BA197,シフト記号表!$C$6:$L$47,10,FALSE))</f>
        <v/>
      </c>
      <c r="BB198" s="1116">
        <f>IF($BE$3="４週",SUM(W198:AX198),IF($BE$3="暦月",SUM(W198:BA198),""))</f>
        <v>0</v>
      </c>
      <c r="BC198" s="1117"/>
      <c r="BD198" s="1118">
        <f>IF($BE$3="４週",BB198/4,IF($BE$3="暦月",(BB198/($BE$8/7)),""))</f>
        <v>0</v>
      </c>
      <c r="BE198" s="1117"/>
      <c r="BF198" s="1113"/>
      <c r="BG198" s="1114"/>
      <c r="BH198" s="1114"/>
      <c r="BI198" s="1114"/>
      <c r="BJ198" s="1115"/>
    </row>
    <row r="199" spans="2:62" ht="20.25" customHeight="1">
      <c r="B199" s="1119">
        <f>B197+1</f>
        <v>92</v>
      </c>
      <c r="C199" s="1121"/>
      <c r="D199" s="1122"/>
      <c r="E199" s="556"/>
      <c r="F199" s="557"/>
      <c r="G199" s="556"/>
      <c r="H199" s="557"/>
      <c r="I199" s="1125"/>
      <c r="J199" s="1126"/>
      <c r="K199" s="1129"/>
      <c r="L199" s="1130"/>
      <c r="M199" s="1130"/>
      <c r="N199" s="1122"/>
      <c r="O199" s="1133"/>
      <c r="P199" s="1134"/>
      <c r="Q199" s="1134"/>
      <c r="R199" s="1134"/>
      <c r="S199" s="1135"/>
      <c r="T199" s="576" t="s">
        <v>964</v>
      </c>
      <c r="U199" s="577"/>
      <c r="V199" s="578"/>
      <c r="W199" s="569"/>
      <c r="X199" s="570"/>
      <c r="Y199" s="570"/>
      <c r="Z199" s="570"/>
      <c r="AA199" s="570"/>
      <c r="AB199" s="570"/>
      <c r="AC199" s="571"/>
      <c r="AD199" s="569"/>
      <c r="AE199" s="570"/>
      <c r="AF199" s="570"/>
      <c r="AG199" s="570"/>
      <c r="AH199" s="570"/>
      <c r="AI199" s="570"/>
      <c r="AJ199" s="571"/>
      <c r="AK199" s="569"/>
      <c r="AL199" s="570"/>
      <c r="AM199" s="570"/>
      <c r="AN199" s="570"/>
      <c r="AO199" s="570"/>
      <c r="AP199" s="570"/>
      <c r="AQ199" s="571"/>
      <c r="AR199" s="569"/>
      <c r="AS199" s="570"/>
      <c r="AT199" s="570"/>
      <c r="AU199" s="570"/>
      <c r="AV199" s="570"/>
      <c r="AW199" s="570"/>
      <c r="AX199" s="571"/>
      <c r="AY199" s="569"/>
      <c r="AZ199" s="570"/>
      <c r="BA199" s="572"/>
      <c r="BB199" s="1139"/>
      <c r="BC199" s="1140"/>
      <c r="BD199" s="1098"/>
      <c r="BE199" s="1099"/>
      <c r="BF199" s="1100"/>
      <c r="BG199" s="1101"/>
      <c r="BH199" s="1101"/>
      <c r="BI199" s="1101"/>
      <c r="BJ199" s="1102"/>
    </row>
    <row r="200" spans="2:62" ht="20.25" customHeight="1">
      <c r="B200" s="1142"/>
      <c r="C200" s="1143"/>
      <c r="D200" s="1144"/>
      <c r="E200" s="579"/>
      <c r="F200" s="580">
        <f>C199</f>
        <v>0</v>
      </c>
      <c r="G200" s="579"/>
      <c r="H200" s="580">
        <f>I199</f>
        <v>0</v>
      </c>
      <c r="I200" s="1145"/>
      <c r="J200" s="1146"/>
      <c r="K200" s="1147"/>
      <c r="L200" s="1148"/>
      <c r="M200" s="1148"/>
      <c r="N200" s="1144"/>
      <c r="O200" s="1133"/>
      <c r="P200" s="1134"/>
      <c r="Q200" s="1134"/>
      <c r="R200" s="1134"/>
      <c r="S200" s="1135"/>
      <c r="T200" s="573" t="s">
        <v>967</v>
      </c>
      <c r="U200" s="574"/>
      <c r="V200" s="575"/>
      <c r="W200" s="561" t="str">
        <f>IF(W199="","",VLOOKUP(W199,シフト記号表!$C$6:$L$47,10,FALSE))</f>
        <v/>
      </c>
      <c r="X200" s="562" t="str">
        <f>IF(X199="","",VLOOKUP(X199,シフト記号表!$C$6:$L$47,10,FALSE))</f>
        <v/>
      </c>
      <c r="Y200" s="562" t="str">
        <f>IF(Y199="","",VLOOKUP(Y199,シフト記号表!$C$6:$L$47,10,FALSE))</f>
        <v/>
      </c>
      <c r="Z200" s="562" t="str">
        <f>IF(Z199="","",VLOOKUP(Z199,シフト記号表!$C$6:$L$47,10,FALSE))</f>
        <v/>
      </c>
      <c r="AA200" s="562" t="str">
        <f>IF(AA199="","",VLOOKUP(AA199,シフト記号表!$C$6:$L$47,10,FALSE))</f>
        <v/>
      </c>
      <c r="AB200" s="562" t="str">
        <f>IF(AB199="","",VLOOKUP(AB199,シフト記号表!$C$6:$L$47,10,FALSE))</f>
        <v/>
      </c>
      <c r="AC200" s="563" t="str">
        <f>IF(AC199="","",VLOOKUP(AC199,シフト記号表!$C$6:$L$47,10,FALSE))</f>
        <v/>
      </c>
      <c r="AD200" s="561" t="str">
        <f>IF(AD199="","",VLOOKUP(AD199,シフト記号表!$C$6:$L$47,10,FALSE))</f>
        <v/>
      </c>
      <c r="AE200" s="562" t="str">
        <f>IF(AE199="","",VLOOKUP(AE199,シフト記号表!$C$6:$L$47,10,FALSE))</f>
        <v/>
      </c>
      <c r="AF200" s="562" t="str">
        <f>IF(AF199="","",VLOOKUP(AF199,シフト記号表!$C$6:$L$47,10,FALSE))</f>
        <v/>
      </c>
      <c r="AG200" s="562" t="str">
        <f>IF(AG199="","",VLOOKUP(AG199,シフト記号表!$C$6:$L$47,10,FALSE))</f>
        <v/>
      </c>
      <c r="AH200" s="562" t="str">
        <f>IF(AH199="","",VLOOKUP(AH199,シフト記号表!$C$6:$L$47,10,FALSE))</f>
        <v/>
      </c>
      <c r="AI200" s="562" t="str">
        <f>IF(AI199="","",VLOOKUP(AI199,シフト記号表!$C$6:$L$47,10,FALSE))</f>
        <v/>
      </c>
      <c r="AJ200" s="563" t="str">
        <f>IF(AJ199="","",VLOOKUP(AJ199,シフト記号表!$C$6:$L$47,10,FALSE))</f>
        <v/>
      </c>
      <c r="AK200" s="561" t="str">
        <f>IF(AK199="","",VLOOKUP(AK199,シフト記号表!$C$6:$L$47,10,FALSE))</f>
        <v/>
      </c>
      <c r="AL200" s="562" t="str">
        <f>IF(AL199="","",VLOOKUP(AL199,シフト記号表!$C$6:$L$47,10,FALSE))</f>
        <v/>
      </c>
      <c r="AM200" s="562" t="str">
        <f>IF(AM199="","",VLOOKUP(AM199,シフト記号表!$C$6:$L$47,10,FALSE))</f>
        <v/>
      </c>
      <c r="AN200" s="562" t="str">
        <f>IF(AN199="","",VLOOKUP(AN199,シフト記号表!$C$6:$L$47,10,FALSE))</f>
        <v/>
      </c>
      <c r="AO200" s="562" t="str">
        <f>IF(AO199="","",VLOOKUP(AO199,シフト記号表!$C$6:$L$47,10,FALSE))</f>
        <v/>
      </c>
      <c r="AP200" s="562" t="str">
        <f>IF(AP199="","",VLOOKUP(AP199,シフト記号表!$C$6:$L$47,10,FALSE))</f>
        <v/>
      </c>
      <c r="AQ200" s="563" t="str">
        <f>IF(AQ199="","",VLOOKUP(AQ199,シフト記号表!$C$6:$L$47,10,FALSE))</f>
        <v/>
      </c>
      <c r="AR200" s="561" t="str">
        <f>IF(AR199="","",VLOOKUP(AR199,シフト記号表!$C$6:$L$47,10,FALSE))</f>
        <v/>
      </c>
      <c r="AS200" s="562" t="str">
        <f>IF(AS199="","",VLOOKUP(AS199,シフト記号表!$C$6:$L$47,10,FALSE))</f>
        <v/>
      </c>
      <c r="AT200" s="562" t="str">
        <f>IF(AT199="","",VLOOKUP(AT199,シフト記号表!$C$6:$L$47,10,FALSE))</f>
        <v/>
      </c>
      <c r="AU200" s="562" t="str">
        <f>IF(AU199="","",VLOOKUP(AU199,シフト記号表!$C$6:$L$47,10,FALSE))</f>
        <v/>
      </c>
      <c r="AV200" s="562" t="str">
        <f>IF(AV199="","",VLOOKUP(AV199,シフト記号表!$C$6:$L$47,10,FALSE))</f>
        <v/>
      </c>
      <c r="AW200" s="562" t="str">
        <f>IF(AW199="","",VLOOKUP(AW199,シフト記号表!$C$6:$L$47,10,FALSE))</f>
        <v/>
      </c>
      <c r="AX200" s="563" t="str">
        <f>IF(AX199="","",VLOOKUP(AX199,シフト記号表!$C$6:$L$47,10,FALSE))</f>
        <v/>
      </c>
      <c r="AY200" s="561" t="str">
        <f>IF(AY199="","",VLOOKUP(AY199,シフト記号表!$C$6:$L$47,10,FALSE))</f>
        <v/>
      </c>
      <c r="AZ200" s="562" t="str">
        <f>IF(AZ199="","",VLOOKUP(AZ199,シフト記号表!$C$6:$L$47,10,FALSE))</f>
        <v/>
      </c>
      <c r="BA200" s="562" t="str">
        <f>IF(BA199="","",VLOOKUP(BA199,シフト記号表!$C$6:$L$47,10,FALSE))</f>
        <v/>
      </c>
      <c r="BB200" s="1116">
        <f>IF($BE$3="４週",SUM(W200:AX200),IF($BE$3="暦月",SUM(W200:BA200),""))</f>
        <v>0</v>
      </c>
      <c r="BC200" s="1117"/>
      <c r="BD200" s="1118">
        <f>IF($BE$3="４週",BB200/4,IF($BE$3="暦月",(BB200/($BE$8/7)),""))</f>
        <v>0</v>
      </c>
      <c r="BE200" s="1117"/>
      <c r="BF200" s="1113"/>
      <c r="BG200" s="1114"/>
      <c r="BH200" s="1114"/>
      <c r="BI200" s="1114"/>
      <c r="BJ200" s="1115"/>
    </row>
    <row r="201" spans="2:62" ht="20.25" customHeight="1">
      <c r="B201" s="1119">
        <f>B199+1</f>
        <v>93</v>
      </c>
      <c r="C201" s="1121"/>
      <c r="D201" s="1122"/>
      <c r="E201" s="556"/>
      <c r="F201" s="557"/>
      <c r="G201" s="556"/>
      <c r="H201" s="557"/>
      <c r="I201" s="1125"/>
      <c r="J201" s="1126"/>
      <c r="K201" s="1129"/>
      <c r="L201" s="1130"/>
      <c r="M201" s="1130"/>
      <c r="N201" s="1122"/>
      <c r="O201" s="1133"/>
      <c r="P201" s="1134"/>
      <c r="Q201" s="1134"/>
      <c r="R201" s="1134"/>
      <c r="S201" s="1135"/>
      <c r="T201" s="576" t="s">
        <v>964</v>
      </c>
      <c r="U201" s="577"/>
      <c r="V201" s="578"/>
      <c r="W201" s="569"/>
      <c r="X201" s="570"/>
      <c r="Y201" s="570"/>
      <c r="Z201" s="570"/>
      <c r="AA201" s="570"/>
      <c r="AB201" s="570"/>
      <c r="AC201" s="571"/>
      <c r="AD201" s="569"/>
      <c r="AE201" s="570"/>
      <c r="AF201" s="570"/>
      <c r="AG201" s="570"/>
      <c r="AH201" s="570"/>
      <c r="AI201" s="570"/>
      <c r="AJ201" s="571"/>
      <c r="AK201" s="569"/>
      <c r="AL201" s="570"/>
      <c r="AM201" s="570"/>
      <c r="AN201" s="570"/>
      <c r="AO201" s="570"/>
      <c r="AP201" s="570"/>
      <c r="AQ201" s="571"/>
      <c r="AR201" s="569"/>
      <c r="AS201" s="570"/>
      <c r="AT201" s="570"/>
      <c r="AU201" s="570"/>
      <c r="AV201" s="570"/>
      <c r="AW201" s="570"/>
      <c r="AX201" s="571"/>
      <c r="AY201" s="569"/>
      <c r="AZ201" s="570"/>
      <c r="BA201" s="572"/>
      <c r="BB201" s="1139"/>
      <c r="BC201" s="1140"/>
      <c r="BD201" s="1098"/>
      <c r="BE201" s="1099"/>
      <c r="BF201" s="1100"/>
      <c r="BG201" s="1101"/>
      <c r="BH201" s="1101"/>
      <c r="BI201" s="1101"/>
      <c r="BJ201" s="1102"/>
    </row>
    <row r="202" spans="2:62" ht="20.25" customHeight="1">
      <c r="B202" s="1142"/>
      <c r="C202" s="1143"/>
      <c r="D202" s="1144"/>
      <c r="E202" s="579"/>
      <c r="F202" s="580">
        <f>C201</f>
        <v>0</v>
      </c>
      <c r="G202" s="579"/>
      <c r="H202" s="580">
        <f>I201</f>
        <v>0</v>
      </c>
      <c r="I202" s="1145"/>
      <c r="J202" s="1146"/>
      <c r="K202" s="1147"/>
      <c r="L202" s="1148"/>
      <c r="M202" s="1148"/>
      <c r="N202" s="1144"/>
      <c r="O202" s="1133"/>
      <c r="P202" s="1134"/>
      <c r="Q202" s="1134"/>
      <c r="R202" s="1134"/>
      <c r="S202" s="1135"/>
      <c r="T202" s="573" t="s">
        <v>967</v>
      </c>
      <c r="U202" s="574"/>
      <c r="V202" s="575"/>
      <c r="W202" s="561" t="str">
        <f>IF(W201="","",VLOOKUP(W201,シフト記号表!$C$6:$L$47,10,FALSE))</f>
        <v/>
      </c>
      <c r="X202" s="562" t="str">
        <f>IF(X201="","",VLOOKUP(X201,シフト記号表!$C$6:$L$47,10,FALSE))</f>
        <v/>
      </c>
      <c r="Y202" s="562" t="str">
        <f>IF(Y201="","",VLOOKUP(Y201,シフト記号表!$C$6:$L$47,10,FALSE))</f>
        <v/>
      </c>
      <c r="Z202" s="562" t="str">
        <f>IF(Z201="","",VLOOKUP(Z201,シフト記号表!$C$6:$L$47,10,FALSE))</f>
        <v/>
      </c>
      <c r="AA202" s="562" t="str">
        <f>IF(AA201="","",VLOOKUP(AA201,シフト記号表!$C$6:$L$47,10,FALSE))</f>
        <v/>
      </c>
      <c r="AB202" s="562" t="str">
        <f>IF(AB201="","",VLOOKUP(AB201,シフト記号表!$C$6:$L$47,10,FALSE))</f>
        <v/>
      </c>
      <c r="AC202" s="563" t="str">
        <f>IF(AC201="","",VLOOKUP(AC201,シフト記号表!$C$6:$L$47,10,FALSE))</f>
        <v/>
      </c>
      <c r="AD202" s="561" t="str">
        <f>IF(AD201="","",VLOOKUP(AD201,シフト記号表!$C$6:$L$47,10,FALSE))</f>
        <v/>
      </c>
      <c r="AE202" s="562" t="str">
        <f>IF(AE201="","",VLOOKUP(AE201,シフト記号表!$C$6:$L$47,10,FALSE))</f>
        <v/>
      </c>
      <c r="AF202" s="562" t="str">
        <f>IF(AF201="","",VLOOKUP(AF201,シフト記号表!$C$6:$L$47,10,FALSE))</f>
        <v/>
      </c>
      <c r="AG202" s="562" t="str">
        <f>IF(AG201="","",VLOOKUP(AG201,シフト記号表!$C$6:$L$47,10,FALSE))</f>
        <v/>
      </c>
      <c r="AH202" s="562" t="str">
        <f>IF(AH201="","",VLOOKUP(AH201,シフト記号表!$C$6:$L$47,10,FALSE))</f>
        <v/>
      </c>
      <c r="AI202" s="562" t="str">
        <f>IF(AI201="","",VLOOKUP(AI201,シフト記号表!$C$6:$L$47,10,FALSE))</f>
        <v/>
      </c>
      <c r="AJ202" s="563" t="str">
        <f>IF(AJ201="","",VLOOKUP(AJ201,シフト記号表!$C$6:$L$47,10,FALSE))</f>
        <v/>
      </c>
      <c r="AK202" s="561" t="str">
        <f>IF(AK201="","",VLOOKUP(AK201,シフト記号表!$C$6:$L$47,10,FALSE))</f>
        <v/>
      </c>
      <c r="AL202" s="562" t="str">
        <f>IF(AL201="","",VLOOKUP(AL201,シフト記号表!$C$6:$L$47,10,FALSE))</f>
        <v/>
      </c>
      <c r="AM202" s="562" t="str">
        <f>IF(AM201="","",VLOOKUP(AM201,シフト記号表!$C$6:$L$47,10,FALSE))</f>
        <v/>
      </c>
      <c r="AN202" s="562" t="str">
        <f>IF(AN201="","",VLOOKUP(AN201,シフト記号表!$C$6:$L$47,10,FALSE))</f>
        <v/>
      </c>
      <c r="AO202" s="562" t="str">
        <f>IF(AO201="","",VLOOKUP(AO201,シフト記号表!$C$6:$L$47,10,FALSE))</f>
        <v/>
      </c>
      <c r="AP202" s="562" t="str">
        <f>IF(AP201="","",VLOOKUP(AP201,シフト記号表!$C$6:$L$47,10,FALSE))</f>
        <v/>
      </c>
      <c r="AQ202" s="563" t="str">
        <f>IF(AQ201="","",VLOOKUP(AQ201,シフト記号表!$C$6:$L$47,10,FALSE))</f>
        <v/>
      </c>
      <c r="AR202" s="561" t="str">
        <f>IF(AR201="","",VLOOKUP(AR201,シフト記号表!$C$6:$L$47,10,FALSE))</f>
        <v/>
      </c>
      <c r="AS202" s="562" t="str">
        <f>IF(AS201="","",VLOOKUP(AS201,シフト記号表!$C$6:$L$47,10,FALSE))</f>
        <v/>
      </c>
      <c r="AT202" s="562" t="str">
        <f>IF(AT201="","",VLOOKUP(AT201,シフト記号表!$C$6:$L$47,10,FALSE))</f>
        <v/>
      </c>
      <c r="AU202" s="562" t="str">
        <f>IF(AU201="","",VLOOKUP(AU201,シフト記号表!$C$6:$L$47,10,FALSE))</f>
        <v/>
      </c>
      <c r="AV202" s="562" t="str">
        <f>IF(AV201="","",VLOOKUP(AV201,シフト記号表!$C$6:$L$47,10,FALSE))</f>
        <v/>
      </c>
      <c r="AW202" s="562" t="str">
        <f>IF(AW201="","",VLOOKUP(AW201,シフト記号表!$C$6:$L$47,10,FALSE))</f>
        <v/>
      </c>
      <c r="AX202" s="563" t="str">
        <f>IF(AX201="","",VLOOKUP(AX201,シフト記号表!$C$6:$L$47,10,FALSE))</f>
        <v/>
      </c>
      <c r="AY202" s="561" t="str">
        <f>IF(AY201="","",VLOOKUP(AY201,シフト記号表!$C$6:$L$47,10,FALSE))</f>
        <v/>
      </c>
      <c r="AZ202" s="562" t="str">
        <f>IF(AZ201="","",VLOOKUP(AZ201,シフト記号表!$C$6:$L$47,10,FALSE))</f>
        <v/>
      </c>
      <c r="BA202" s="562" t="str">
        <f>IF(BA201="","",VLOOKUP(BA201,シフト記号表!$C$6:$L$47,10,FALSE))</f>
        <v/>
      </c>
      <c r="BB202" s="1116">
        <f>IF($BE$3="４週",SUM(W202:AX202),IF($BE$3="暦月",SUM(W202:BA202),""))</f>
        <v>0</v>
      </c>
      <c r="BC202" s="1117"/>
      <c r="BD202" s="1118">
        <f>IF($BE$3="４週",BB202/4,IF($BE$3="暦月",(BB202/($BE$8/7)),""))</f>
        <v>0</v>
      </c>
      <c r="BE202" s="1117"/>
      <c r="BF202" s="1113"/>
      <c r="BG202" s="1114"/>
      <c r="BH202" s="1114"/>
      <c r="BI202" s="1114"/>
      <c r="BJ202" s="1115"/>
    </row>
    <row r="203" spans="2:62" ht="20.25" customHeight="1">
      <c r="B203" s="1119">
        <f>B201+1</f>
        <v>94</v>
      </c>
      <c r="C203" s="1121"/>
      <c r="D203" s="1122"/>
      <c r="E203" s="556"/>
      <c r="F203" s="557"/>
      <c r="G203" s="556"/>
      <c r="H203" s="557"/>
      <c r="I203" s="1125"/>
      <c r="J203" s="1126"/>
      <c r="K203" s="1129"/>
      <c r="L203" s="1130"/>
      <c r="M203" s="1130"/>
      <c r="N203" s="1122"/>
      <c r="O203" s="1133"/>
      <c r="P203" s="1134"/>
      <c r="Q203" s="1134"/>
      <c r="R203" s="1134"/>
      <c r="S203" s="1135"/>
      <c r="T203" s="576" t="s">
        <v>964</v>
      </c>
      <c r="U203" s="577"/>
      <c r="V203" s="578"/>
      <c r="W203" s="569"/>
      <c r="X203" s="570"/>
      <c r="Y203" s="570"/>
      <c r="Z203" s="570"/>
      <c r="AA203" s="570"/>
      <c r="AB203" s="570"/>
      <c r="AC203" s="571"/>
      <c r="AD203" s="569"/>
      <c r="AE203" s="570"/>
      <c r="AF203" s="570"/>
      <c r="AG203" s="570"/>
      <c r="AH203" s="570"/>
      <c r="AI203" s="570"/>
      <c r="AJ203" s="571"/>
      <c r="AK203" s="569"/>
      <c r="AL203" s="570"/>
      <c r="AM203" s="570"/>
      <c r="AN203" s="570"/>
      <c r="AO203" s="570"/>
      <c r="AP203" s="570"/>
      <c r="AQ203" s="571"/>
      <c r="AR203" s="569"/>
      <c r="AS203" s="570"/>
      <c r="AT203" s="570"/>
      <c r="AU203" s="570"/>
      <c r="AV203" s="570"/>
      <c r="AW203" s="570"/>
      <c r="AX203" s="571"/>
      <c r="AY203" s="569"/>
      <c r="AZ203" s="570"/>
      <c r="BA203" s="572"/>
      <c r="BB203" s="1139"/>
      <c r="BC203" s="1140"/>
      <c r="BD203" s="1098"/>
      <c r="BE203" s="1099"/>
      <c r="BF203" s="1100"/>
      <c r="BG203" s="1101"/>
      <c r="BH203" s="1101"/>
      <c r="BI203" s="1101"/>
      <c r="BJ203" s="1102"/>
    </row>
    <row r="204" spans="2:62" ht="20.25" customHeight="1">
      <c r="B204" s="1142"/>
      <c r="C204" s="1143"/>
      <c r="D204" s="1144"/>
      <c r="E204" s="579"/>
      <c r="F204" s="580">
        <f>C203</f>
        <v>0</v>
      </c>
      <c r="G204" s="579"/>
      <c r="H204" s="580">
        <f>I203</f>
        <v>0</v>
      </c>
      <c r="I204" s="1145"/>
      <c r="J204" s="1146"/>
      <c r="K204" s="1147"/>
      <c r="L204" s="1148"/>
      <c r="M204" s="1148"/>
      <c r="N204" s="1144"/>
      <c r="O204" s="1133"/>
      <c r="P204" s="1134"/>
      <c r="Q204" s="1134"/>
      <c r="R204" s="1134"/>
      <c r="S204" s="1135"/>
      <c r="T204" s="573" t="s">
        <v>967</v>
      </c>
      <c r="U204" s="574"/>
      <c r="V204" s="575"/>
      <c r="W204" s="561" t="str">
        <f>IF(W203="","",VLOOKUP(W203,シフト記号表!$C$6:$L$47,10,FALSE))</f>
        <v/>
      </c>
      <c r="X204" s="562" t="str">
        <f>IF(X203="","",VLOOKUP(X203,シフト記号表!$C$6:$L$47,10,FALSE))</f>
        <v/>
      </c>
      <c r="Y204" s="562" t="str">
        <f>IF(Y203="","",VLOOKUP(Y203,シフト記号表!$C$6:$L$47,10,FALSE))</f>
        <v/>
      </c>
      <c r="Z204" s="562" t="str">
        <f>IF(Z203="","",VLOOKUP(Z203,シフト記号表!$C$6:$L$47,10,FALSE))</f>
        <v/>
      </c>
      <c r="AA204" s="562" t="str">
        <f>IF(AA203="","",VLOOKUP(AA203,シフト記号表!$C$6:$L$47,10,FALSE))</f>
        <v/>
      </c>
      <c r="AB204" s="562" t="str">
        <f>IF(AB203="","",VLOOKUP(AB203,シフト記号表!$C$6:$L$47,10,FALSE))</f>
        <v/>
      </c>
      <c r="AC204" s="563" t="str">
        <f>IF(AC203="","",VLOOKUP(AC203,シフト記号表!$C$6:$L$47,10,FALSE))</f>
        <v/>
      </c>
      <c r="AD204" s="561" t="str">
        <f>IF(AD203="","",VLOOKUP(AD203,シフト記号表!$C$6:$L$47,10,FALSE))</f>
        <v/>
      </c>
      <c r="AE204" s="562" t="str">
        <f>IF(AE203="","",VLOOKUP(AE203,シフト記号表!$C$6:$L$47,10,FALSE))</f>
        <v/>
      </c>
      <c r="AF204" s="562" t="str">
        <f>IF(AF203="","",VLOOKUP(AF203,シフト記号表!$C$6:$L$47,10,FALSE))</f>
        <v/>
      </c>
      <c r="AG204" s="562" t="str">
        <f>IF(AG203="","",VLOOKUP(AG203,シフト記号表!$C$6:$L$47,10,FALSE))</f>
        <v/>
      </c>
      <c r="AH204" s="562" t="str">
        <f>IF(AH203="","",VLOOKUP(AH203,シフト記号表!$C$6:$L$47,10,FALSE))</f>
        <v/>
      </c>
      <c r="AI204" s="562" t="str">
        <f>IF(AI203="","",VLOOKUP(AI203,シフト記号表!$C$6:$L$47,10,FALSE))</f>
        <v/>
      </c>
      <c r="AJ204" s="563" t="str">
        <f>IF(AJ203="","",VLOOKUP(AJ203,シフト記号表!$C$6:$L$47,10,FALSE))</f>
        <v/>
      </c>
      <c r="AK204" s="561" t="str">
        <f>IF(AK203="","",VLOOKUP(AK203,シフト記号表!$C$6:$L$47,10,FALSE))</f>
        <v/>
      </c>
      <c r="AL204" s="562" t="str">
        <f>IF(AL203="","",VLOOKUP(AL203,シフト記号表!$C$6:$L$47,10,FALSE))</f>
        <v/>
      </c>
      <c r="AM204" s="562" t="str">
        <f>IF(AM203="","",VLOOKUP(AM203,シフト記号表!$C$6:$L$47,10,FALSE))</f>
        <v/>
      </c>
      <c r="AN204" s="562" t="str">
        <f>IF(AN203="","",VLOOKUP(AN203,シフト記号表!$C$6:$L$47,10,FALSE))</f>
        <v/>
      </c>
      <c r="AO204" s="562" t="str">
        <f>IF(AO203="","",VLOOKUP(AO203,シフト記号表!$C$6:$L$47,10,FALSE))</f>
        <v/>
      </c>
      <c r="AP204" s="562" t="str">
        <f>IF(AP203="","",VLOOKUP(AP203,シフト記号表!$C$6:$L$47,10,FALSE))</f>
        <v/>
      </c>
      <c r="AQ204" s="563" t="str">
        <f>IF(AQ203="","",VLOOKUP(AQ203,シフト記号表!$C$6:$L$47,10,FALSE))</f>
        <v/>
      </c>
      <c r="AR204" s="561" t="str">
        <f>IF(AR203="","",VLOOKUP(AR203,シフト記号表!$C$6:$L$47,10,FALSE))</f>
        <v/>
      </c>
      <c r="AS204" s="562" t="str">
        <f>IF(AS203="","",VLOOKUP(AS203,シフト記号表!$C$6:$L$47,10,FALSE))</f>
        <v/>
      </c>
      <c r="AT204" s="562" t="str">
        <f>IF(AT203="","",VLOOKUP(AT203,シフト記号表!$C$6:$L$47,10,FALSE))</f>
        <v/>
      </c>
      <c r="AU204" s="562" t="str">
        <f>IF(AU203="","",VLOOKUP(AU203,シフト記号表!$C$6:$L$47,10,FALSE))</f>
        <v/>
      </c>
      <c r="AV204" s="562" t="str">
        <f>IF(AV203="","",VLOOKUP(AV203,シフト記号表!$C$6:$L$47,10,FALSE))</f>
        <v/>
      </c>
      <c r="AW204" s="562" t="str">
        <f>IF(AW203="","",VLOOKUP(AW203,シフト記号表!$C$6:$L$47,10,FALSE))</f>
        <v/>
      </c>
      <c r="AX204" s="563" t="str">
        <f>IF(AX203="","",VLOOKUP(AX203,シフト記号表!$C$6:$L$47,10,FALSE))</f>
        <v/>
      </c>
      <c r="AY204" s="561" t="str">
        <f>IF(AY203="","",VLOOKUP(AY203,シフト記号表!$C$6:$L$47,10,FALSE))</f>
        <v/>
      </c>
      <c r="AZ204" s="562" t="str">
        <f>IF(AZ203="","",VLOOKUP(AZ203,シフト記号表!$C$6:$L$47,10,FALSE))</f>
        <v/>
      </c>
      <c r="BA204" s="562" t="str">
        <f>IF(BA203="","",VLOOKUP(BA203,シフト記号表!$C$6:$L$47,10,FALSE))</f>
        <v/>
      </c>
      <c r="BB204" s="1116">
        <f>IF($BE$3="４週",SUM(W204:AX204),IF($BE$3="暦月",SUM(W204:BA204),""))</f>
        <v>0</v>
      </c>
      <c r="BC204" s="1117"/>
      <c r="BD204" s="1118">
        <f>IF($BE$3="４週",BB204/4,IF($BE$3="暦月",(BB204/($BE$8/7)),""))</f>
        <v>0</v>
      </c>
      <c r="BE204" s="1117"/>
      <c r="BF204" s="1113"/>
      <c r="BG204" s="1114"/>
      <c r="BH204" s="1114"/>
      <c r="BI204" s="1114"/>
      <c r="BJ204" s="1115"/>
    </row>
    <row r="205" spans="2:62" ht="20.25" customHeight="1">
      <c r="B205" s="1119">
        <f>B203+1</f>
        <v>95</v>
      </c>
      <c r="C205" s="1121"/>
      <c r="D205" s="1122"/>
      <c r="E205" s="556"/>
      <c r="F205" s="557"/>
      <c r="G205" s="556"/>
      <c r="H205" s="557"/>
      <c r="I205" s="1125"/>
      <c r="J205" s="1126"/>
      <c r="K205" s="1129"/>
      <c r="L205" s="1130"/>
      <c r="M205" s="1130"/>
      <c r="N205" s="1122"/>
      <c r="O205" s="1133"/>
      <c r="P205" s="1134"/>
      <c r="Q205" s="1134"/>
      <c r="R205" s="1134"/>
      <c r="S205" s="1135"/>
      <c r="T205" s="576" t="s">
        <v>964</v>
      </c>
      <c r="U205" s="577"/>
      <c r="V205" s="578"/>
      <c r="W205" s="569"/>
      <c r="X205" s="570"/>
      <c r="Y205" s="570"/>
      <c r="Z205" s="570"/>
      <c r="AA205" s="570"/>
      <c r="AB205" s="570"/>
      <c r="AC205" s="571"/>
      <c r="AD205" s="569"/>
      <c r="AE205" s="570"/>
      <c r="AF205" s="570"/>
      <c r="AG205" s="570"/>
      <c r="AH205" s="570"/>
      <c r="AI205" s="570"/>
      <c r="AJ205" s="571"/>
      <c r="AK205" s="569"/>
      <c r="AL205" s="570"/>
      <c r="AM205" s="570"/>
      <c r="AN205" s="570"/>
      <c r="AO205" s="570"/>
      <c r="AP205" s="570"/>
      <c r="AQ205" s="571"/>
      <c r="AR205" s="569"/>
      <c r="AS205" s="570"/>
      <c r="AT205" s="570"/>
      <c r="AU205" s="570"/>
      <c r="AV205" s="570"/>
      <c r="AW205" s="570"/>
      <c r="AX205" s="571"/>
      <c r="AY205" s="569"/>
      <c r="AZ205" s="570"/>
      <c r="BA205" s="572"/>
      <c r="BB205" s="1139"/>
      <c r="BC205" s="1140"/>
      <c r="BD205" s="1098"/>
      <c r="BE205" s="1099"/>
      <c r="BF205" s="1100"/>
      <c r="BG205" s="1101"/>
      <c r="BH205" s="1101"/>
      <c r="BI205" s="1101"/>
      <c r="BJ205" s="1102"/>
    </row>
    <row r="206" spans="2:62" ht="20.25" customHeight="1">
      <c r="B206" s="1142"/>
      <c r="C206" s="1143"/>
      <c r="D206" s="1144"/>
      <c r="E206" s="579"/>
      <c r="F206" s="580">
        <f>C205</f>
        <v>0</v>
      </c>
      <c r="G206" s="579"/>
      <c r="H206" s="580">
        <f>I205</f>
        <v>0</v>
      </c>
      <c r="I206" s="1145"/>
      <c r="J206" s="1146"/>
      <c r="K206" s="1147"/>
      <c r="L206" s="1148"/>
      <c r="M206" s="1148"/>
      <c r="N206" s="1144"/>
      <c r="O206" s="1133"/>
      <c r="P206" s="1134"/>
      <c r="Q206" s="1134"/>
      <c r="R206" s="1134"/>
      <c r="S206" s="1135"/>
      <c r="T206" s="573" t="s">
        <v>967</v>
      </c>
      <c r="U206" s="574"/>
      <c r="V206" s="575"/>
      <c r="W206" s="561" t="str">
        <f>IF(W205="","",VLOOKUP(W205,シフト記号表!$C$6:$L$47,10,FALSE))</f>
        <v/>
      </c>
      <c r="X206" s="562" t="str">
        <f>IF(X205="","",VLOOKUP(X205,シフト記号表!$C$6:$L$47,10,FALSE))</f>
        <v/>
      </c>
      <c r="Y206" s="562" t="str">
        <f>IF(Y205="","",VLOOKUP(Y205,シフト記号表!$C$6:$L$47,10,FALSE))</f>
        <v/>
      </c>
      <c r="Z206" s="562" t="str">
        <f>IF(Z205="","",VLOOKUP(Z205,シフト記号表!$C$6:$L$47,10,FALSE))</f>
        <v/>
      </c>
      <c r="AA206" s="562" t="str">
        <f>IF(AA205="","",VLOOKUP(AA205,シフト記号表!$C$6:$L$47,10,FALSE))</f>
        <v/>
      </c>
      <c r="AB206" s="562" t="str">
        <f>IF(AB205="","",VLOOKUP(AB205,シフト記号表!$C$6:$L$47,10,FALSE))</f>
        <v/>
      </c>
      <c r="AC206" s="563" t="str">
        <f>IF(AC205="","",VLOOKUP(AC205,シフト記号表!$C$6:$L$47,10,FALSE))</f>
        <v/>
      </c>
      <c r="AD206" s="561" t="str">
        <f>IF(AD205="","",VLOOKUP(AD205,シフト記号表!$C$6:$L$47,10,FALSE))</f>
        <v/>
      </c>
      <c r="AE206" s="562" t="str">
        <f>IF(AE205="","",VLOOKUP(AE205,シフト記号表!$C$6:$L$47,10,FALSE))</f>
        <v/>
      </c>
      <c r="AF206" s="562" t="str">
        <f>IF(AF205="","",VLOOKUP(AF205,シフト記号表!$C$6:$L$47,10,FALSE))</f>
        <v/>
      </c>
      <c r="AG206" s="562" t="str">
        <f>IF(AG205="","",VLOOKUP(AG205,シフト記号表!$C$6:$L$47,10,FALSE))</f>
        <v/>
      </c>
      <c r="AH206" s="562" t="str">
        <f>IF(AH205="","",VLOOKUP(AH205,シフト記号表!$C$6:$L$47,10,FALSE))</f>
        <v/>
      </c>
      <c r="AI206" s="562" t="str">
        <f>IF(AI205="","",VLOOKUP(AI205,シフト記号表!$C$6:$L$47,10,FALSE))</f>
        <v/>
      </c>
      <c r="AJ206" s="563" t="str">
        <f>IF(AJ205="","",VLOOKUP(AJ205,シフト記号表!$C$6:$L$47,10,FALSE))</f>
        <v/>
      </c>
      <c r="AK206" s="561" t="str">
        <f>IF(AK205="","",VLOOKUP(AK205,シフト記号表!$C$6:$L$47,10,FALSE))</f>
        <v/>
      </c>
      <c r="AL206" s="562" t="str">
        <f>IF(AL205="","",VLOOKUP(AL205,シフト記号表!$C$6:$L$47,10,FALSE))</f>
        <v/>
      </c>
      <c r="AM206" s="562" t="str">
        <f>IF(AM205="","",VLOOKUP(AM205,シフト記号表!$C$6:$L$47,10,FALSE))</f>
        <v/>
      </c>
      <c r="AN206" s="562" t="str">
        <f>IF(AN205="","",VLOOKUP(AN205,シフト記号表!$C$6:$L$47,10,FALSE))</f>
        <v/>
      </c>
      <c r="AO206" s="562" t="str">
        <f>IF(AO205="","",VLOOKUP(AO205,シフト記号表!$C$6:$L$47,10,FALSE))</f>
        <v/>
      </c>
      <c r="AP206" s="562" t="str">
        <f>IF(AP205="","",VLOOKUP(AP205,シフト記号表!$C$6:$L$47,10,FALSE))</f>
        <v/>
      </c>
      <c r="AQ206" s="563" t="str">
        <f>IF(AQ205="","",VLOOKUP(AQ205,シフト記号表!$C$6:$L$47,10,FALSE))</f>
        <v/>
      </c>
      <c r="AR206" s="561" t="str">
        <f>IF(AR205="","",VLOOKUP(AR205,シフト記号表!$C$6:$L$47,10,FALSE))</f>
        <v/>
      </c>
      <c r="AS206" s="562" t="str">
        <f>IF(AS205="","",VLOOKUP(AS205,シフト記号表!$C$6:$L$47,10,FALSE))</f>
        <v/>
      </c>
      <c r="AT206" s="562" t="str">
        <f>IF(AT205="","",VLOOKUP(AT205,シフト記号表!$C$6:$L$47,10,FALSE))</f>
        <v/>
      </c>
      <c r="AU206" s="562" t="str">
        <f>IF(AU205="","",VLOOKUP(AU205,シフト記号表!$C$6:$L$47,10,FALSE))</f>
        <v/>
      </c>
      <c r="AV206" s="562" t="str">
        <f>IF(AV205="","",VLOOKUP(AV205,シフト記号表!$C$6:$L$47,10,FALSE))</f>
        <v/>
      </c>
      <c r="AW206" s="562" t="str">
        <f>IF(AW205="","",VLOOKUP(AW205,シフト記号表!$C$6:$L$47,10,FALSE))</f>
        <v/>
      </c>
      <c r="AX206" s="563" t="str">
        <f>IF(AX205="","",VLOOKUP(AX205,シフト記号表!$C$6:$L$47,10,FALSE))</f>
        <v/>
      </c>
      <c r="AY206" s="561" t="str">
        <f>IF(AY205="","",VLOOKUP(AY205,シフト記号表!$C$6:$L$47,10,FALSE))</f>
        <v/>
      </c>
      <c r="AZ206" s="562" t="str">
        <f>IF(AZ205="","",VLOOKUP(AZ205,シフト記号表!$C$6:$L$47,10,FALSE))</f>
        <v/>
      </c>
      <c r="BA206" s="562" t="str">
        <f>IF(BA205="","",VLOOKUP(BA205,シフト記号表!$C$6:$L$47,10,FALSE))</f>
        <v/>
      </c>
      <c r="BB206" s="1116">
        <f>IF($BE$3="４週",SUM(W206:AX206),IF($BE$3="暦月",SUM(W206:BA206),""))</f>
        <v>0</v>
      </c>
      <c r="BC206" s="1117"/>
      <c r="BD206" s="1118">
        <f>IF($BE$3="４週",BB206/4,IF($BE$3="暦月",(BB206/($BE$8/7)),""))</f>
        <v>0</v>
      </c>
      <c r="BE206" s="1117"/>
      <c r="BF206" s="1113"/>
      <c r="BG206" s="1114"/>
      <c r="BH206" s="1114"/>
      <c r="BI206" s="1114"/>
      <c r="BJ206" s="1115"/>
    </row>
    <row r="207" spans="2:62" ht="20.25" customHeight="1">
      <c r="B207" s="1119">
        <f>B205+1</f>
        <v>96</v>
      </c>
      <c r="C207" s="1121"/>
      <c r="D207" s="1122"/>
      <c r="E207" s="556"/>
      <c r="F207" s="557"/>
      <c r="G207" s="556"/>
      <c r="H207" s="557"/>
      <c r="I207" s="1125"/>
      <c r="J207" s="1126"/>
      <c r="K207" s="1129"/>
      <c r="L207" s="1130"/>
      <c r="M207" s="1130"/>
      <c r="N207" s="1122"/>
      <c r="O207" s="1133"/>
      <c r="P207" s="1134"/>
      <c r="Q207" s="1134"/>
      <c r="R207" s="1134"/>
      <c r="S207" s="1135"/>
      <c r="T207" s="576" t="s">
        <v>964</v>
      </c>
      <c r="U207" s="577"/>
      <c r="V207" s="578"/>
      <c r="W207" s="569"/>
      <c r="X207" s="570"/>
      <c r="Y207" s="570"/>
      <c r="Z207" s="570"/>
      <c r="AA207" s="570"/>
      <c r="AB207" s="570"/>
      <c r="AC207" s="571"/>
      <c r="AD207" s="569"/>
      <c r="AE207" s="570"/>
      <c r="AF207" s="570"/>
      <c r="AG207" s="570"/>
      <c r="AH207" s="570"/>
      <c r="AI207" s="570"/>
      <c r="AJ207" s="571"/>
      <c r="AK207" s="569"/>
      <c r="AL207" s="570"/>
      <c r="AM207" s="570"/>
      <c r="AN207" s="570"/>
      <c r="AO207" s="570"/>
      <c r="AP207" s="570"/>
      <c r="AQ207" s="571"/>
      <c r="AR207" s="569"/>
      <c r="AS207" s="570"/>
      <c r="AT207" s="570"/>
      <c r="AU207" s="570"/>
      <c r="AV207" s="570"/>
      <c r="AW207" s="570"/>
      <c r="AX207" s="571"/>
      <c r="AY207" s="569"/>
      <c r="AZ207" s="570"/>
      <c r="BA207" s="572"/>
      <c r="BB207" s="1139"/>
      <c r="BC207" s="1140"/>
      <c r="BD207" s="1098"/>
      <c r="BE207" s="1099"/>
      <c r="BF207" s="1100"/>
      <c r="BG207" s="1101"/>
      <c r="BH207" s="1101"/>
      <c r="BI207" s="1101"/>
      <c r="BJ207" s="1102"/>
    </row>
    <row r="208" spans="2:62" ht="20.25" customHeight="1">
      <c r="B208" s="1142"/>
      <c r="C208" s="1143"/>
      <c r="D208" s="1144"/>
      <c r="E208" s="579"/>
      <c r="F208" s="580">
        <f>C207</f>
        <v>0</v>
      </c>
      <c r="G208" s="579"/>
      <c r="H208" s="580">
        <f>I207</f>
        <v>0</v>
      </c>
      <c r="I208" s="1145"/>
      <c r="J208" s="1146"/>
      <c r="K208" s="1147"/>
      <c r="L208" s="1148"/>
      <c r="M208" s="1148"/>
      <c r="N208" s="1144"/>
      <c r="O208" s="1133"/>
      <c r="P208" s="1134"/>
      <c r="Q208" s="1134"/>
      <c r="R208" s="1134"/>
      <c r="S208" s="1135"/>
      <c r="T208" s="573" t="s">
        <v>967</v>
      </c>
      <c r="U208" s="574"/>
      <c r="V208" s="575"/>
      <c r="W208" s="561" t="str">
        <f>IF(W207="","",VLOOKUP(W207,シフト記号表!$C$6:$L$47,10,FALSE))</f>
        <v/>
      </c>
      <c r="X208" s="562" t="str">
        <f>IF(X207="","",VLOOKUP(X207,シフト記号表!$C$6:$L$47,10,FALSE))</f>
        <v/>
      </c>
      <c r="Y208" s="562" t="str">
        <f>IF(Y207="","",VLOOKUP(Y207,シフト記号表!$C$6:$L$47,10,FALSE))</f>
        <v/>
      </c>
      <c r="Z208" s="562" t="str">
        <f>IF(Z207="","",VLOOKUP(Z207,シフト記号表!$C$6:$L$47,10,FALSE))</f>
        <v/>
      </c>
      <c r="AA208" s="562" t="str">
        <f>IF(AA207="","",VLOOKUP(AA207,シフト記号表!$C$6:$L$47,10,FALSE))</f>
        <v/>
      </c>
      <c r="AB208" s="562" t="str">
        <f>IF(AB207="","",VLOOKUP(AB207,シフト記号表!$C$6:$L$47,10,FALSE))</f>
        <v/>
      </c>
      <c r="AC208" s="563" t="str">
        <f>IF(AC207="","",VLOOKUP(AC207,シフト記号表!$C$6:$L$47,10,FALSE))</f>
        <v/>
      </c>
      <c r="AD208" s="561" t="str">
        <f>IF(AD207="","",VLOOKUP(AD207,シフト記号表!$C$6:$L$47,10,FALSE))</f>
        <v/>
      </c>
      <c r="AE208" s="562" t="str">
        <f>IF(AE207="","",VLOOKUP(AE207,シフト記号表!$C$6:$L$47,10,FALSE))</f>
        <v/>
      </c>
      <c r="AF208" s="562" t="str">
        <f>IF(AF207="","",VLOOKUP(AF207,シフト記号表!$C$6:$L$47,10,FALSE))</f>
        <v/>
      </c>
      <c r="AG208" s="562" t="str">
        <f>IF(AG207="","",VLOOKUP(AG207,シフト記号表!$C$6:$L$47,10,FALSE))</f>
        <v/>
      </c>
      <c r="AH208" s="562" t="str">
        <f>IF(AH207="","",VLOOKUP(AH207,シフト記号表!$C$6:$L$47,10,FALSE))</f>
        <v/>
      </c>
      <c r="AI208" s="562" t="str">
        <f>IF(AI207="","",VLOOKUP(AI207,シフト記号表!$C$6:$L$47,10,FALSE))</f>
        <v/>
      </c>
      <c r="AJ208" s="563" t="str">
        <f>IF(AJ207="","",VLOOKUP(AJ207,シフト記号表!$C$6:$L$47,10,FALSE))</f>
        <v/>
      </c>
      <c r="AK208" s="561" t="str">
        <f>IF(AK207="","",VLOOKUP(AK207,シフト記号表!$C$6:$L$47,10,FALSE))</f>
        <v/>
      </c>
      <c r="AL208" s="562" t="str">
        <f>IF(AL207="","",VLOOKUP(AL207,シフト記号表!$C$6:$L$47,10,FALSE))</f>
        <v/>
      </c>
      <c r="AM208" s="562" t="str">
        <f>IF(AM207="","",VLOOKUP(AM207,シフト記号表!$C$6:$L$47,10,FALSE))</f>
        <v/>
      </c>
      <c r="AN208" s="562" t="str">
        <f>IF(AN207="","",VLOOKUP(AN207,シフト記号表!$C$6:$L$47,10,FALSE))</f>
        <v/>
      </c>
      <c r="AO208" s="562" t="str">
        <f>IF(AO207="","",VLOOKUP(AO207,シフト記号表!$C$6:$L$47,10,FALSE))</f>
        <v/>
      </c>
      <c r="AP208" s="562" t="str">
        <f>IF(AP207="","",VLOOKUP(AP207,シフト記号表!$C$6:$L$47,10,FALSE))</f>
        <v/>
      </c>
      <c r="AQ208" s="563" t="str">
        <f>IF(AQ207="","",VLOOKUP(AQ207,シフト記号表!$C$6:$L$47,10,FALSE))</f>
        <v/>
      </c>
      <c r="AR208" s="561" t="str">
        <f>IF(AR207="","",VLOOKUP(AR207,シフト記号表!$C$6:$L$47,10,FALSE))</f>
        <v/>
      </c>
      <c r="AS208" s="562" t="str">
        <f>IF(AS207="","",VLOOKUP(AS207,シフト記号表!$C$6:$L$47,10,FALSE))</f>
        <v/>
      </c>
      <c r="AT208" s="562" t="str">
        <f>IF(AT207="","",VLOOKUP(AT207,シフト記号表!$C$6:$L$47,10,FALSE))</f>
        <v/>
      </c>
      <c r="AU208" s="562" t="str">
        <f>IF(AU207="","",VLOOKUP(AU207,シフト記号表!$C$6:$L$47,10,FALSE))</f>
        <v/>
      </c>
      <c r="AV208" s="562" t="str">
        <f>IF(AV207="","",VLOOKUP(AV207,シフト記号表!$C$6:$L$47,10,FALSE))</f>
        <v/>
      </c>
      <c r="AW208" s="562" t="str">
        <f>IF(AW207="","",VLOOKUP(AW207,シフト記号表!$C$6:$L$47,10,FALSE))</f>
        <v/>
      </c>
      <c r="AX208" s="563" t="str">
        <f>IF(AX207="","",VLOOKUP(AX207,シフト記号表!$C$6:$L$47,10,FALSE))</f>
        <v/>
      </c>
      <c r="AY208" s="561" t="str">
        <f>IF(AY207="","",VLOOKUP(AY207,シフト記号表!$C$6:$L$47,10,FALSE))</f>
        <v/>
      </c>
      <c r="AZ208" s="562" t="str">
        <f>IF(AZ207="","",VLOOKUP(AZ207,シフト記号表!$C$6:$L$47,10,FALSE))</f>
        <v/>
      </c>
      <c r="BA208" s="562" t="str">
        <f>IF(BA207="","",VLOOKUP(BA207,シフト記号表!$C$6:$L$47,10,FALSE))</f>
        <v/>
      </c>
      <c r="BB208" s="1116">
        <f>IF($BE$3="４週",SUM(W208:AX208),IF($BE$3="暦月",SUM(W208:BA208),""))</f>
        <v>0</v>
      </c>
      <c r="BC208" s="1117"/>
      <c r="BD208" s="1118">
        <f>IF($BE$3="４週",BB208/4,IF($BE$3="暦月",(BB208/($BE$8/7)),""))</f>
        <v>0</v>
      </c>
      <c r="BE208" s="1117"/>
      <c r="BF208" s="1113"/>
      <c r="BG208" s="1114"/>
      <c r="BH208" s="1114"/>
      <c r="BI208" s="1114"/>
      <c r="BJ208" s="1115"/>
    </row>
    <row r="209" spans="2:62" ht="20.25" customHeight="1">
      <c r="B209" s="1119">
        <f>B207+1</f>
        <v>97</v>
      </c>
      <c r="C209" s="1121"/>
      <c r="D209" s="1122"/>
      <c r="E209" s="556"/>
      <c r="F209" s="557"/>
      <c r="G209" s="556"/>
      <c r="H209" s="557"/>
      <c r="I209" s="1125"/>
      <c r="J209" s="1126"/>
      <c r="K209" s="1129"/>
      <c r="L209" s="1130"/>
      <c r="M209" s="1130"/>
      <c r="N209" s="1122"/>
      <c r="O209" s="1133"/>
      <c r="P209" s="1134"/>
      <c r="Q209" s="1134"/>
      <c r="R209" s="1134"/>
      <c r="S209" s="1135"/>
      <c r="T209" s="576" t="s">
        <v>964</v>
      </c>
      <c r="U209" s="577"/>
      <c r="V209" s="578"/>
      <c r="W209" s="569"/>
      <c r="X209" s="570"/>
      <c r="Y209" s="570"/>
      <c r="Z209" s="570"/>
      <c r="AA209" s="570"/>
      <c r="AB209" s="570"/>
      <c r="AC209" s="571"/>
      <c r="AD209" s="569"/>
      <c r="AE209" s="570"/>
      <c r="AF209" s="570"/>
      <c r="AG209" s="570"/>
      <c r="AH209" s="570"/>
      <c r="AI209" s="570"/>
      <c r="AJ209" s="571"/>
      <c r="AK209" s="569"/>
      <c r="AL209" s="570"/>
      <c r="AM209" s="570"/>
      <c r="AN209" s="570"/>
      <c r="AO209" s="570"/>
      <c r="AP209" s="570"/>
      <c r="AQ209" s="571"/>
      <c r="AR209" s="569"/>
      <c r="AS209" s="570"/>
      <c r="AT209" s="570"/>
      <c r="AU209" s="570"/>
      <c r="AV209" s="570"/>
      <c r="AW209" s="570"/>
      <c r="AX209" s="571"/>
      <c r="AY209" s="569"/>
      <c r="AZ209" s="570"/>
      <c r="BA209" s="572"/>
      <c r="BB209" s="1139"/>
      <c r="BC209" s="1140"/>
      <c r="BD209" s="1098"/>
      <c r="BE209" s="1099"/>
      <c r="BF209" s="1100"/>
      <c r="BG209" s="1101"/>
      <c r="BH209" s="1101"/>
      <c r="BI209" s="1101"/>
      <c r="BJ209" s="1102"/>
    </row>
    <row r="210" spans="2:62" ht="20.25" customHeight="1">
      <c r="B210" s="1142"/>
      <c r="C210" s="1143"/>
      <c r="D210" s="1144"/>
      <c r="E210" s="579"/>
      <c r="F210" s="580">
        <f>C209</f>
        <v>0</v>
      </c>
      <c r="G210" s="579"/>
      <c r="H210" s="580">
        <f>I209</f>
        <v>0</v>
      </c>
      <c r="I210" s="1145"/>
      <c r="J210" s="1146"/>
      <c r="K210" s="1147"/>
      <c r="L210" s="1148"/>
      <c r="M210" s="1148"/>
      <c r="N210" s="1144"/>
      <c r="O210" s="1133"/>
      <c r="P210" s="1134"/>
      <c r="Q210" s="1134"/>
      <c r="R210" s="1134"/>
      <c r="S210" s="1135"/>
      <c r="T210" s="573" t="s">
        <v>967</v>
      </c>
      <c r="U210" s="574"/>
      <c r="V210" s="575"/>
      <c r="W210" s="561" t="str">
        <f>IF(W209="","",VLOOKUP(W209,シフト記号表!$C$6:$L$47,10,FALSE))</f>
        <v/>
      </c>
      <c r="X210" s="562" t="str">
        <f>IF(X209="","",VLOOKUP(X209,シフト記号表!$C$6:$L$47,10,FALSE))</f>
        <v/>
      </c>
      <c r="Y210" s="562" t="str">
        <f>IF(Y209="","",VLOOKUP(Y209,シフト記号表!$C$6:$L$47,10,FALSE))</f>
        <v/>
      </c>
      <c r="Z210" s="562" t="str">
        <f>IF(Z209="","",VLOOKUP(Z209,シフト記号表!$C$6:$L$47,10,FALSE))</f>
        <v/>
      </c>
      <c r="AA210" s="562" t="str">
        <f>IF(AA209="","",VLOOKUP(AA209,シフト記号表!$C$6:$L$47,10,FALSE))</f>
        <v/>
      </c>
      <c r="AB210" s="562" t="str">
        <f>IF(AB209="","",VLOOKUP(AB209,シフト記号表!$C$6:$L$47,10,FALSE))</f>
        <v/>
      </c>
      <c r="AC210" s="563" t="str">
        <f>IF(AC209="","",VLOOKUP(AC209,シフト記号表!$C$6:$L$47,10,FALSE))</f>
        <v/>
      </c>
      <c r="AD210" s="561" t="str">
        <f>IF(AD209="","",VLOOKUP(AD209,シフト記号表!$C$6:$L$47,10,FALSE))</f>
        <v/>
      </c>
      <c r="AE210" s="562" t="str">
        <f>IF(AE209="","",VLOOKUP(AE209,シフト記号表!$C$6:$L$47,10,FALSE))</f>
        <v/>
      </c>
      <c r="AF210" s="562" t="str">
        <f>IF(AF209="","",VLOOKUP(AF209,シフト記号表!$C$6:$L$47,10,FALSE))</f>
        <v/>
      </c>
      <c r="AG210" s="562" t="str">
        <f>IF(AG209="","",VLOOKUP(AG209,シフト記号表!$C$6:$L$47,10,FALSE))</f>
        <v/>
      </c>
      <c r="AH210" s="562" t="str">
        <f>IF(AH209="","",VLOOKUP(AH209,シフト記号表!$C$6:$L$47,10,FALSE))</f>
        <v/>
      </c>
      <c r="AI210" s="562" t="str">
        <f>IF(AI209="","",VLOOKUP(AI209,シフト記号表!$C$6:$L$47,10,FALSE))</f>
        <v/>
      </c>
      <c r="AJ210" s="563" t="str">
        <f>IF(AJ209="","",VLOOKUP(AJ209,シフト記号表!$C$6:$L$47,10,FALSE))</f>
        <v/>
      </c>
      <c r="AK210" s="561" t="str">
        <f>IF(AK209="","",VLOOKUP(AK209,シフト記号表!$C$6:$L$47,10,FALSE))</f>
        <v/>
      </c>
      <c r="AL210" s="562" t="str">
        <f>IF(AL209="","",VLOOKUP(AL209,シフト記号表!$C$6:$L$47,10,FALSE))</f>
        <v/>
      </c>
      <c r="AM210" s="562" t="str">
        <f>IF(AM209="","",VLOOKUP(AM209,シフト記号表!$C$6:$L$47,10,FALSE))</f>
        <v/>
      </c>
      <c r="AN210" s="562" t="str">
        <f>IF(AN209="","",VLOOKUP(AN209,シフト記号表!$C$6:$L$47,10,FALSE))</f>
        <v/>
      </c>
      <c r="AO210" s="562" t="str">
        <f>IF(AO209="","",VLOOKUP(AO209,シフト記号表!$C$6:$L$47,10,FALSE))</f>
        <v/>
      </c>
      <c r="AP210" s="562" t="str">
        <f>IF(AP209="","",VLOOKUP(AP209,シフト記号表!$C$6:$L$47,10,FALSE))</f>
        <v/>
      </c>
      <c r="AQ210" s="563" t="str">
        <f>IF(AQ209="","",VLOOKUP(AQ209,シフト記号表!$C$6:$L$47,10,FALSE))</f>
        <v/>
      </c>
      <c r="AR210" s="561" t="str">
        <f>IF(AR209="","",VLOOKUP(AR209,シフト記号表!$C$6:$L$47,10,FALSE))</f>
        <v/>
      </c>
      <c r="AS210" s="562" t="str">
        <f>IF(AS209="","",VLOOKUP(AS209,シフト記号表!$C$6:$L$47,10,FALSE))</f>
        <v/>
      </c>
      <c r="AT210" s="562" t="str">
        <f>IF(AT209="","",VLOOKUP(AT209,シフト記号表!$C$6:$L$47,10,FALSE))</f>
        <v/>
      </c>
      <c r="AU210" s="562" t="str">
        <f>IF(AU209="","",VLOOKUP(AU209,シフト記号表!$C$6:$L$47,10,FALSE))</f>
        <v/>
      </c>
      <c r="AV210" s="562" t="str">
        <f>IF(AV209="","",VLOOKUP(AV209,シフト記号表!$C$6:$L$47,10,FALSE))</f>
        <v/>
      </c>
      <c r="AW210" s="562" t="str">
        <f>IF(AW209="","",VLOOKUP(AW209,シフト記号表!$C$6:$L$47,10,FALSE))</f>
        <v/>
      </c>
      <c r="AX210" s="563" t="str">
        <f>IF(AX209="","",VLOOKUP(AX209,シフト記号表!$C$6:$L$47,10,FALSE))</f>
        <v/>
      </c>
      <c r="AY210" s="561" t="str">
        <f>IF(AY209="","",VLOOKUP(AY209,シフト記号表!$C$6:$L$47,10,FALSE))</f>
        <v/>
      </c>
      <c r="AZ210" s="562" t="str">
        <f>IF(AZ209="","",VLOOKUP(AZ209,シフト記号表!$C$6:$L$47,10,FALSE))</f>
        <v/>
      </c>
      <c r="BA210" s="562" t="str">
        <f>IF(BA209="","",VLOOKUP(BA209,シフト記号表!$C$6:$L$47,10,FALSE))</f>
        <v/>
      </c>
      <c r="BB210" s="1116">
        <f>IF($BE$3="４週",SUM(W210:AX210),IF($BE$3="暦月",SUM(W210:BA210),""))</f>
        <v>0</v>
      </c>
      <c r="BC210" s="1117"/>
      <c r="BD210" s="1118">
        <f>IF($BE$3="４週",BB210/4,IF($BE$3="暦月",(BB210/($BE$8/7)),""))</f>
        <v>0</v>
      </c>
      <c r="BE210" s="1117"/>
      <c r="BF210" s="1113"/>
      <c r="BG210" s="1114"/>
      <c r="BH210" s="1114"/>
      <c r="BI210" s="1114"/>
      <c r="BJ210" s="1115"/>
    </row>
    <row r="211" spans="2:62" ht="20.25" customHeight="1">
      <c r="B211" s="1119">
        <f>B209+1</f>
        <v>98</v>
      </c>
      <c r="C211" s="1121"/>
      <c r="D211" s="1122"/>
      <c r="E211" s="556"/>
      <c r="F211" s="557"/>
      <c r="G211" s="556"/>
      <c r="H211" s="557"/>
      <c r="I211" s="1125"/>
      <c r="J211" s="1126"/>
      <c r="K211" s="1129"/>
      <c r="L211" s="1130"/>
      <c r="M211" s="1130"/>
      <c r="N211" s="1122"/>
      <c r="O211" s="1133"/>
      <c r="P211" s="1134"/>
      <c r="Q211" s="1134"/>
      <c r="R211" s="1134"/>
      <c r="S211" s="1135"/>
      <c r="T211" s="576" t="s">
        <v>964</v>
      </c>
      <c r="U211" s="577"/>
      <c r="V211" s="578"/>
      <c r="W211" s="569"/>
      <c r="X211" s="570"/>
      <c r="Y211" s="570"/>
      <c r="Z211" s="570"/>
      <c r="AA211" s="570"/>
      <c r="AB211" s="570"/>
      <c r="AC211" s="571"/>
      <c r="AD211" s="569"/>
      <c r="AE211" s="570"/>
      <c r="AF211" s="570"/>
      <c r="AG211" s="570"/>
      <c r="AH211" s="570"/>
      <c r="AI211" s="570"/>
      <c r="AJ211" s="571"/>
      <c r="AK211" s="569"/>
      <c r="AL211" s="570"/>
      <c r="AM211" s="570"/>
      <c r="AN211" s="570"/>
      <c r="AO211" s="570"/>
      <c r="AP211" s="570"/>
      <c r="AQ211" s="571"/>
      <c r="AR211" s="569"/>
      <c r="AS211" s="570"/>
      <c r="AT211" s="570"/>
      <c r="AU211" s="570"/>
      <c r="AV211" s="570"/>
      <c r="AW211" s="570"/>
      <c r="AX211" s="571"/>
      <c r="AY211" s="569"/>
      <c r="AZ211" s="570"/>
      <c r="BA211" s="572"/>
      <c r="BB211" s="1139"/>
      <c r="BC211" s="1140"/>
      <c r="BD211" s="1098"/>
      <c r="BE211" s="1099"/>
      <c r="BF211" s="1100"/>
      <c r="BG211" s="1101"/>
      <c r="BH211" s="1101"/>
      <c r="BI211" s="1101"/>
      <c r="BJ211" s="1102"/>
    </row>
    <row r="212" spans="2:62" ht="20.25" customHeight="1">
      <c r="B212" s="1142"/>
      <c r="C212" s="1143"/>
      <c r="D212" s="1144"/>
      <c r="E212" s="579"/>
      <c r="F212" s="580">
        <f>C211</f>
        <v>0</v>
      </c>
      <c r="G212" s="579"/>
      <c r="H212" s="580">
        <f>I211</f>
        <v>0</v>
      </c>
      <c r="I212" s="1145"/>
      <c r="J212" s="1146"/>
      <c r="K212" s="1147"/>
      <c r="L212" s="1148"/>
      <c r="M212" s="1148"/>
      <c r="N212" s="1144"/>
      <c r="O212" s="1133"/>
      <c r="P212" s="1134"/>
      <c r="Q212" s="1134"/>
      <c r="R212" s="1134"/>
      <c r="S212" s="1135"/>
      <c r="T212" s="573" t="s">
        <v>967</v>
      </c>
      <c r="U212" s="574"/>
      <c r="V212" s="575"/>
      <c r="W212" s="561" t="str">
        <f>IF(W211="","",VLOOKUP(W211,シフト記号表!$C$6:$L$47,10,FALSE))</f>
        <v/>
      </c>
      <c r="X212" s="562" t="str">
        <f>IF(X211="","",VLOOKUP(X211,シフト記号表!$C$6:$L$47,10,FALSE))</f>
        <v/>
      </c>
      <c r="Y212" s="562" t="str">
        <f>IF(Y211="","",VLOOKUP(Y211,シフト記号表!$C$6:$L$47,10,FALSE))</f>
        <v/>
      </c>
      <c r="Z212" s="562" t="str">
        <f>IF(Z211="","",VLOOKUP(Z211,シフト記号表!$C$6:$L$47,10,FALSE))</f>
        <v/>
      </c>
      <c r="AA212" s="562" t="str">
        <f>IF(AA211="","",VLOOKUP(AA211,シフト記号表!$C$6:$L$47,10,FALSE))</f>
        <v/>
      </c>
      <c r="AB212" s="562" t="str">
        <f>IF(AB211="","",VLOOKUP(AB211,シフト記号表!$C$6:$L$47,10,FALSE))</f>
        <v/>
      </c>
      <c r="AC212" s="563" t="str">
        <f>IF(AC211="","",VLOOKUP(AC211,シフト記号表!$C$6:$L$47,10,FALSE))</f>
        <v/>
      </c>
      <c r="AD212" s="561" t="str">
        <f>IF(AD211="","",VLOOKUP(AD211,シフト記号表!$C$6:$L$47,10,FALSE))</f>
        <v/>
      </c>
      <c r="AE212" s="562" t="str">
        <f>IF(AE211="","",VLOOKUP(AE211,シフト記号表!$C$6:$L$47,10,FALSE))</f>
        <v/>
      </c>
      <c r="AF212" s="562" t="str">
        <f>IF(AF211="","",VLOOKUP(AF211,シフト記号表!$C$6:$L$47,10,FALSE))</f>
        <v/>
      </c>
      <c r="AG212" s="562" t="str">
        <f>IF(AG211="","",VLOOKUP(AG211,シフト記号表!$C$6:$L$47,10,FALSE))</f>
        <v/>
      </c>
      <c r="AH212" s="562" t="str">
        <f>IF(AH211="","",VLOOKUP(AH211,シフト記号表!$C$6:$L$47,10,FALSE))</f>
        <v/>
      </c>
      <c r="AI212" s="562" t="str">
        <f>IF(AI211="","",VLOOKUP(AI211,シフト記号表!$C$6:$L$47,10,FALSE))</f>
        <v/>
      </c>
      <c r="AJ212" s="563" t="str">
        <f>IF(AJ211="","",VLOOKUP(AJ211,シフト記号表!$C$6:$L$47,10,FALSE))</f>
        <v/>
      </c>
      <c r="AK212" s="561" t="str">
        <f>IF(AK211="","",VLOOKUP(AK211,シフト記号表!$C$6:$L$47,10,FALSE))</f>
        <v/>
      </c>
      <c r="AL212" s="562" t="str">
        <f>IF(AL211="","",VLOOKUP(AL211,シフト記号表!$C$6:$L$47,10,FALSE))</f>
        <v/>
      </c>
      <c r="AM212" s="562" t="str">
        <f>IF(AM211="","",VLOOKUP(AM211,シフト記号表!$C$6:$L$47,10,FALSE))</f>
        <v/>
      </c>
      <c r="AN212" s="562" t="str">
        <f>IF(AN211="","",VLOOKUP(AN211,シフト記号表!$C$6:$L$47,10,FALSE))</f>
        <v/>
      </c>
      <c r="AO212" s="562" t="str">
        <f>IF(AO211="","",VLOOKUP(AO211,シフト記号表!$C$6:$L$47,10,FALSE))</f>
        <v/>
      </c>
      <c r="AP212" s="562" t="str">
        <f>IF(AP211="","",VLOOKUP(AP211,シフト記号表!$C$6:$L$47,10,FALSE))</f>
        <v/>
      </c>
      <c r="AQ212" s="563" t="str">
        <f>IF(AQ211="","",VLOOKUP(AQ211,シフト記号表!$C$6:$L$47,10,FALSE))</f>
        <v/>
      </c>
      <c r="AR212" s="561" t="str">
        <f>IF(AR211="","",VLOOKUP(AR211,シフト記号表!$C$6:$L$47,10,FALSE))</f>
        <v/>
      </c>
      <c r="AS212" s="562" t="str">
        <f>IF(AS211="","",VLOOKUP(AS211,シフト記号表!$C$6:$L$47,10,FALSE))</f>
        <v/>
      </c>
      <c r="AT212" s="562" t="str">
        <f>IF(AT211="","",VLOOKUP(AT211,シフト記号表!$C$6:$L$47,10,FALSE))</f>
        <v/>
      </c>
      <c r="AU212" s="562" t="str">
        <f>IF(AU211="","",VLOOKUP(AU211,シフト記号表!$C$6:$L$47,10,FALSE))</f>
        <v/>
      </c>
      <c r="AV212" s="562" t="str">
        <f>IF(AV211="","",VLOOKUP(AV211,シフト記号表!$C$6:$L$47,10,FALSE))</f>
        <v/>
      </c>
      <c r="AW212" s="562" t="str">
        <f>IF(AW211="","",VLOOKUP(AW211,シフト記号表!$C$6:$L$47,10,FALSE))</f>
        <v/>
      </c>
      <c r="AX212" s="563" t="str">
        <f>IF(AX211="","",VLOOKUP(AX211,シフト記号表!$C$6:$L$47,10,FALSE))</f>
        <v/>
      </c>
      <c r="AY212" s="561" t="str">
        <f>IF(AY211="","",VLOOKUP(AY211,シフト記号表!$C$6:$L$47,10,FALSE))</f>
        <v/>
      </c>
      <c r="AZ212" s="562" t="str">
        <f>IF(AZ211="","",VLOOKUP(AZ211,シフト記号表!$C$6:$L$47,10,FALSE))</f>
        <v/>
      </c>
      <c r="BA212" s="562" t="str">
        <f>IF(BA211="","",VLOOKUP(BA211,シフト記号表!$C$6:$L$47,10,FALSE))</f>
        <v/>
      </c>
      <c r="BB212" s="1116">
        <f>IF($BE$3="４週",SUM(W212:AX212),IF($BE$3="暦月",SUM(W212:BA212),""))</f>
        <v>0</v>
      </c>
      <c r="BC212" s="1117"/>
      <c r="BD212" s="1118">
        <f>IF($BE$3="４週",BB212/4,IF($BE$3="暦月",(BB212/($BE$8/7)),""))</f>
        <v>0</v>
      </c>
      <c r="BE212" s="1117"/>
      <c r="BF212" s="1113"/>
      <c r="BG212" s="1114"/>
      <c r="BH212" s="1114"/>
      <c r="BI212" s="1114"/>
      <c r="BJ212" s="1115"/>
    </row>
    <row r="213" spans="2:62" ht="20.25" customHeight="1">
      <c r="B213" s="1119">
        <f>B211+1</f>
        <v>99</v>
      </c>
      <c r="C213" s="1121"/>
      <c r="D213" s="1122"/>
      <c r="E213" s="556"/>
      <c r="F213" s="557"/>
      <c r="G213" s="556"/>
      <c r="H213" s="557"/>
      <c r="I213" s="1125"/>
      <c r="J213" s="1126"/>
      <c r="K213" s="1129"/>
      <c r="L213" s="1130"/>
      <c r="M213" s="1130"/>
      <c r="N213" s="1122"/>
      <c r="O213" s="1133"/>
      <c r="P213" s="1134"/>
      <c r="Q213" s="1134"/>
      <c r="R213" s="1134"/>
      <c r="S213" s="1135"/>
      <c r="T213" s="576" t="s">
        <v>964</v>
      </c>
      <c r="U213" s="577"/>
      <c r="V213" s="578"/>
      <c r="W213" s="569"/>
      <c r="X213" s="570"/>
      <c r="Y213" s="570"/>
      <c r="Z213" s="570"/>
      <c r="AA213" s="570"/>
      <c r="AB213" s="570"/>
      <c r="AC213" s="571"/>
      <c r="AD213" s="569"/>
      <c r="AE213" s="570"/>
      <c r="AF213" s="570"/>
      <c r="AG213" s="570"/>
      <c r="AH213" s="570"/>
      <c r="AI213" s="570"/>
      <c r="AJ213" s="571"/>
      <c r="AK213" s="569"/>
      <c r="AL213" s="570"/>
      <c r="AM213" s="570"/>
      <c r="AN213" s="570"/>
      <c r="AO213" s="570"/>
      <c r="AP213" s="570"/>
      <c r="AQ213" s="571"/>
      <c r="AR213" s="569"/>
      <c r="AS213" s="570"/>
      <c r="AT213" s="570"/>
      <c r="AU213" s="570"/>
      <c r="AV213" s="570"/>
      <c r="AW213" s="570"/>
      <c r="AX213" s="571"/>
      <c r="AY213" s="569"/>
      <c r="AZ213" s="570"/>
      <c r="BA213" s="572"/>
      <c r="BB213" s="1139"/>
      <c r="BC213" s="1140"/>
      <c r="BD213" s="1098"/>
      <c r="BE213" s="1099"/>
      <c r="BF213" s="1100"/>
      <c r="BG213" s="1101"/>
      <c r="BH213" s="1101"/>
      <c r="BI213" s="1101"/>
      <c r="BJ213" s="1102"/>
    </row>
    <row r="214" spans="2:62" ht="20.25" customHeight="1">
      <c r="B214" s="1142"/>
      <c r="C214" s="1143"/>
      <c r="D214" s="1144"/>
      <c r="E214" s="579"/>
      <c r="F214" s="580">
        <f>C213</f>
        <v>0</v>
      </c>
      <c r="G214" s="579"/>
      <c r="H214" s="580">
        <f>I213</f>
        <v>0</v>
      </c>
      <c r="I214" s="1145"/>
      <c r="J214" s="1146"/>
      <c r="K214" s="1147"/>
      <c r="L214" s="1148"/>
      <c r="M214" s="1148"/>
      <c r="N214" s="1144"/>
      <c r="O214" s="1133"/>
      <c r="P214" s="1134"/>
      <c r="Q214" s="1134"/>
      <c r="R214" s="1134"/>
      <c r="S214" s="1135"/>
      <c r="T214" s="573" t="s">
        <v>967</v>
      </c>
      <c r="U214" s="574"/>
      <c r="V214" s="575"/>
      <c r="W214" s="561" t="str">
        <f>IF(W213="","",VLOOKUP(W213,シフト記号表!$C$6:$L$47,10,FALSE))</f>
        <v/>
      </c>
      <c r="X214" s="562" t="str">
        <f>IF(X213="","",VLOOKUP(X213,シフト記号表!$C$6:$L$47,10,FALSE))</f>
        <v/>
      </c>
      <c r="Y214" s="562" t="str">
        <f>IF(Y213="","",VLOOKUP(Y213,シフト記号表!$C$6:$L$47,10,FALSE))</f>
        <v/>
      </c>
      <c r="Z214" s="562" t="str">
        <f>IF(Z213="","",VLOOKUP(Z213,シフト記号表!$C$6:$L$47,10,FALSE))</f>
        <v/>
      </c>
      <c r="AA214" s="562" t="str">
        <f>IF(AA213="","",VLOOKUP(AA213,シフト記号表!$C$6:$L$47,10,FALSE))</f>
        <v/>
      </c>
      <c r="AB214" s="562" t="str">
        <f>IF(AB213="","",VLOOKUP(AB213,シフト記号表!$C$6:$L$47,10,FALSE))</f>
        <v/>
      </c>
      <c r="AC214" s="563" t="str">
        <f>IF(AC213="","",VLOOKUP(AC213,シフト記号表!$C$6:$L$47,10,FALSE))</f>
        <v/>
      </c>
      <c r="AD214" s="561" t="str">
        <f>IF(AD213="","",VLOOKUP(AD213,シフト記号表!$C$6:$L$47,10,FALSE))</f>
        <v/>
      </c>
      <c r="AE214" s="562" t="str">
        <f>IF(AE213="","",VLOOKUP(AE213,シフト記号表!$C$6:$L$47,10,FALSE))</f>
        <v/>
      </c>
      <c r="AF214" s="562" t="str">
        <f>IF(AF213="","",VLOOKUP(AF213,シフト記号表!$C$6:$L$47,10,FALSE))</f>
        <v/>
      </c>
      <c r="AG214" s="562" t="str">
        <f>IF(AG213="","",VLOOKUP(AG213,シフト記号表!$C$6:$L$47,10,FALSE))</f>
        <v/>
      </c>
      <c r="AH214" s="562" t="str">
        <f>IF(AH213="","",VLOOKUP(AH213,シフト記号表!$C$6:$L$47,10,FALSE))</f>
        <v/>
      </c>
      <c r="AI214" s="562" t="str">
        <f>IF(AI213="","",VLOOKUP(AI213,シフト記号表!$C$6:$L$47,10,FALSE))</f>
        <v/>
      </c>
      <c r="AJ214" s="563" t="str">
        <f>IF(AJ213="","",VLOOKUP(AJ213,シフト記号表!$C$6:$L$47,10,FALSE))</f>
        <v/>
      </c>
      <c r="AK214" s="561" t="str">
        <f>IF(AK213="","",VLOOKUP(AK213,シフト記号表!$C$6:$L$47,10,FALSE))</f>
        <v/>
      </c>
      <c r="AL214" s="562" t="str">
        <f>IF(AL213="","",VLOOKUP(AL213,シフト記号表!$C$6:$L$47,10,FALSE))</f>
        <v/>
      </c>
      <c r="AM214" s="562" t="str">
        <f>IF(AM213="","",VLOOKUP(AM213,シフト記号表!$C$6:$L$47,10,FALSE))</f>
        <v/>
      </c>
      <c r="AN214" s="562" t="str">
        <f>IF(AN213="","",VLOOKUP(AN213,シフト記号表!$C$6:$L$47,10,FALSE))</f>
        <v/>
      </c>
      <c r="AO214" s="562" t="str">
        <f>IF(AO213="","",VLOOKUP(AO213,シフト記号表!$C$6:$L$47,10,FALSE))</f>
        <v/>
      </c>
      <c r="AP214" s="562" t="str">
        <f>IF(AP213="","",VLOOKUP(AP213,シフト記号表!$C$6:$L$47,10,FALSE))</f>
        <v/>
      </c>
      <c r="AQ214" s="563" t="str">
        <f>IF(AQ213="","",VLOOKUP(AQ213,シフト記号表!$C$6:$L$47,10,FALSE))</f>
        <v/>
      </c>
      <c r="AR214" s="561" t="str">
        <f>IF(AR213="","",VLOOKUP(AR213,シフト記号表!$C$6:$L$47,10,FALSE))</f>
        <v/>
      </c>
      <c r="AS214" s="562" t="str">
        <f>IF(AS213="","",VLOOKUP(AS213,シフト記号表!$C$6:$L$47,10,FALSE))</f>
        <v/>
      </c>
      <c r="AT214" s="562" t="str">
        <f>IF(AT213="","",VLOOKUP(AT213,シフト記号表!$C$6:$L$47,10,FALSE))</f>
        <v/>
      </c>
      <c r="AU214" s="562" t="str">
        <f>IF(AU213="","",VLOOKUP(AU213,シフト記号表!$C$6:$L$47,10,FALSE))</f>
        <v/>
      </c>
      <c r="AV214" s="562" t="str">
        <f>IF(AV213="","",VLOOKUP(AV213,シフト記号表!$C$6:$L$47,10,FALSE))</f>
        <v/>
      </c>
      <c r="AW214" s="562" t="str">
        <f>IF(AW213="","",VLOOKUP(AW213,シフト記号表!$C$6:$L$47,10,FALSE))</f>
        <v/>
      </c>
      <c r="AX214" s="563" t="str">
        <f>IF(AX213="","",VLOOKUP(AX213,シフト記号表!$C$6:$L$47,10,FALSE))</f>
        <v/>
      </c>
      <c r="AY214" s="561" t="str">
        <f>IF(AY213="","",VLOOKUP(AY213,シフト記号表!$C$6:$L$47,10,FALSE))</f>
        <v/>
      </c>
      <c r="AZ214" s="562" t="str">
        <f>IF(AZ213="","",VLOOKUP(AZ213,シフト記号表!$C$6:$L$47,10,FALSE))</f>
        <v/>
      </c>
      <c r="BA214" s="562" t="str">
        <f>IF(BA213="","",VLOOKUP(BA213,シフト記号表!$C$6:$L$47,10,FALSE))</f>
        <v/>
      </c>
      <c r="BB214" s="1116">
        <f>IF($BE$3="４週",SUM(W214:AX214),IF($BE$3="暦月",SUM(W214:BA214),""))</f>
        <v>0</v>
      </c>
      <c r="BC214" s="1117"/>
      <c r="BD214" s="1118">
        <f>IF($BE$3="４週",BB214/4,IF($BE$3="暦月",(BB214/($BE$8/7)),""))</f>
        <v>0</v>
      </c>
      <c r="BE214" s="1117"/>
      <c r="BF214" s="1113"/>
      <c r="BG214" s="1114"/>
      <c r="BH214" s="1114"/>
      <c r="BI214" s="1114"/>
      <c r="BJ214" s="1115"/>
    </row>
    <row r="215" spans="2:62" ht="20.25" customHeight="1">
      <c r="B215" s="1119">
        <f>B213+1</f>
        <v>100</v>
      </c>
      <c r="C215" s="1121"/>
      <c r="D215" s="1122"/>
      <c r="E215" s="564"/>
      <c r="F215" s="565"/>
      <c r="G215" s="564"/>
      <c r="H215" s="565"/>
      <c r="I215" s="1125"/>
      <c r="J215" s="1126"/>
      <c r="K215" s="1129"/>
      <c r="L215" s="1130"/>
      <c r="M215" s="1130"/>
      <c r="N215" s="1122"/>
      <c r="O215" s="1133"/>
      <c r="P215" s="1134"/>
      <c r="Q215" s="1134"/>
      <c r="R215" s="1134"/>
      <c r="S215" s="1135"/>
      <c r="T215" s="566" t="s">
        <v>964</v>
      </c>
      <c r="U215" s="567"/>
      <c r="V215" s="568"/>
      <c r="W215" s="569"/>
      <c r="X215" s="570"/>
      <c r="Y215" s="570"/>
      <c r="Z215" s="570"/>
      <c r="AA215" s="570"/>
      <c r="AB215" s="570"/>
      <c r="AC215" s="571"/>
      <c r="AD215" s="569"/>
      <c r="AE215" s="570"/>
      <c r="AF215" s="570"/>
      <c r="AG215" s="570"/>
      <c r="AH215" s="570"/>
      <c r="AI215" s="570"/>
      <c r="AJ215" s="571"/>
      <c r="AK215" s="569"/>
      <c r="AL215" s="570"/>
      <c r="AM215" s="570"/>
      <c r="AN215" s="570"/>
      <c r="AO215" s="570"/>
      <c r="AP215" s="570"/>
      <c r="AQ215" s="571"/>
      <c r="AR215" s="569"/>
      <c r="AS215" s="570"/>
      <c r="AT215" s="570"/>
      <c r="AU215" s="570"/>
      <c r="AV215" s="570"/>
      <c r="AW215" s="570"/>
      <c r="AX215" s="571"/>
      <c r="AY215" s="569"/>
      <c r="AZ215" s="570"/>
      <c r="BA215" s="572"/>
      <c r="BB215" s="1139"/>
      <c r="BC215" s="1140"/>
      <c r="BD215" s="1098"/>
      <c r="BE215" s="1099"/>
      <c r="BF215" s="1100"/>
      <c r="BG215" s="1101"/>
      <c r="BH215" s="1101"/>
      <c r="BI215" s="1101"/>
      <c r="BJ215" s="1102"/>
    </row>
    <row r="216" spans="2:62" ht="20.25" customHeight="1" thickBot="1">
      <c r="B216" s="1120"/>
      <c r="C216" s="1123"/>
      <c r="D216" s="1124"/>
      <c r="E216" s="584"/>
      <c r="F216" s="585">
        <f>C215</f>
        <v>0</v>
      </c>
      <c r="G216" s="584"/>
      <c r="H216" s="585">
        <f>I215</f>
        <v>0</v>
      </c>
      <c r="I216" s="1127"/>
      <c r="J216" s="1128"/>
      <c r="K216" s="1131"/>
      <c r="L216" s="1132"/>
      <c r="M216" s="1132"/>
      <c r="N216" s="1124"/>
      <c r="O216" s="1136"/>
      <c r="P216" s="1137"/>
      <c r="Q216" s="1137"/>
      <c r="R216" s="1137"/>
      <c r="S216" s="1138"/>
      <c r="T216" s="586" t="s">
        <v>967</v>
      </c>
      <c r="U216" s="587"/>
      <c r="V216" s="588"/>
      <c r="W216" s="589" t="str">
        <f>IF(W215="","",VLOOKUP(W215,シフト記号表!$C$6:$L$47,10,FALSE))</f>
        <v/>
      </c>
      <c r="X216" s="590" t="str">
        <f>IF(X215="","",VLOOKUP(X215,シフト記号表!$C$6:$L$47,10,FALSE))</f>
        <v/>
      </c>
      <c r="Y216" s="590" t="str">
        <f>IF(Y215="","",VLOOKUP(Y215,シフト記号表!$C$6:$L$47,10,FALSE))</f>
        <v/>
      </c>
      <c r="Z216" s="590" t="str">
        <f>IF(Z215="","",VLOOKUP(Z215,シフト記号表!$C$6:$L$47,10,FALSE))</f>
        <v/>
      </c>
      <c r="AA216" s="590" t="str">
        <f>IF(AA215="","",VLOOKUP(AA215,シフト記号表!$C$6:$L$47,10,FALSE))</f>
        <v/>
      </c>
      <c r="AB216" s="590" t="str">
        <f>IF(AB215="","",VLOOKUP(AB215,シフト記号表!$C$6:$L$47,10,FALSE))</f>
        <v/>
      </c>
      <c r="AC216" s="591" t="str">
        <f>IF(AC215="","",VLOOKUP(AC215,シフト記号表!$C$6:$L$47,10,FALSE))</f>
        <v/>
      </c>
      <c r="AD216" s="589" t="str">
        <f>IF(AD215="","",VLOOKUP(AD215,シフト記号表!$C$6:$L$47,10,FALSE))</f>
        <v/>
      </c>
      <c r="AE216" s="590" t="str">
        <f>IF(AE215="","",VLOOKUP(AE215,シフト記号表!$C$6:$L$47,10,FALSE))</f>
        <v/>
      </c>
      <c r="AF216" s="590" t="str">
        <f>IF(AF215="","",VLOOKUP(AF215,シフト記号表!$C$6:$L$47,10,FALSE))</f>
        <v/>
      </c>
      <c r="AG216" s="590" t="str">
        <f>IF(AG215="","",VLOOKUP(AG215,シフト記号表!$C$6:$L$47,10,FALSE))</f>
        <v/>
      </c>
      <c r="AH216" s="590" t="str">
        <f>IF(AH215="","",VLOOKUP(AH215,シフト記号表!$C$6:$L$47,10,FALSE))</f>
        <v/>
      </c>
      <c r="AI216" s="590" t="str">
        <f>IF(AI215="","",VLOOKUP(AI215,シフト記号表!$C$6:$L$47,10,FALSE))</f>
        <v/>
      </c>
      <c r="AJ216" s="591" t="str">
        <f>IF(AJ215="","",VLOOKUP(AJ215,シフト記号表!$C$6:$L$47,10,FALSE))</f>
        <v/>
      </c>
      <c r="AK216" s="589" t="str">
        <f>IF(AK215="","",VLOOKUP(AK215,シフト記号表!$C$6:$L$47,10,FALSE))</f>
        <v/>
      </c>
      <c r="AL216" s="590" t="str">
        <f>IF(AL215="","",VLOOKUP(AL215,シフト記号表!$C$6:$L$47,10,FALSE))</f>
        <v/>
      </c>
      <c r="AM216" s="590" t="str">
        <f>IF(AM215="","",VLOOKUP(AM215,シフト記号表!$C$6:$L$47,10,FALSE))</f>
        <v/>
      </c>
      <c r="AN216" s="590" t="str">
        <f>IF(AN215="","",VLOOKUP(AN215,シフト記号表!$C$6:$L$47,10,FALSE))</f>
        <v/>
      </c>
      <c r="AO216" s="590" t="str">
        <f>IF(AO215="","",VLOOKUP(AO215,シフト記号表!$C$6:$L$47,10,FALSE))</f>
        <v/>
      </c>
      <c r="AP216" s="590" t="str">
        <f>IF(AP215="","",VLOOKUP(AP215,シフト記号表!$C$6:$L$47,10,FALSE))</f>
        <v/>
      </c>
      <c r="AQ216" s="591" t="str">
        <f>IF(AQ215="","",VLOOKUP(AQ215,シフト記号表!$C$6:$L$47,10,FALSE))</f>
        <v/>
      </c>
      <c r="AR216" s="589" t="str">
        <f>IF(AR215="","",VLOOKUP(AR215,シフト記号表!$C$6:$L$47,10,FALSE))</f>
        <v/>
      </c>
      <c r="AS216" s="590" t="str">
        <f>IF(AS215="","",VLOOKUP(AS215,シフト記号表!$C$6:$L$47,10,FALSE))</f>
        <v/>
      </c>
      <c r="AT216" s="590" t="str">
        <f>IF(AT215="","",VLOOKUP(AT215,シフト記号表!$C$6:$L$47,10,FALSE))</f>
        <v/>
      </c>
      <c r="AU216" s="590" t="str">
        <f>IF(AU215="","",VLOOKUP(AU215,シフト記号表!$C$6:$L$47,10,FALSE))</f>
        <v/>
      </c>
      <c r="AV216" s="590" t="str">
        <f>IF(AV215="","",VLOOKUP(AV215,シフト記号表!$C$6:$L$47,10,FALSE))</f>
        <v/>
      </c>
      <c r="AW216" s="590" t="str">
        <f>IF(AW215="","",VLOOKUP(AW215,シフト記号表!$C$6:$L$47,10,FALSE))</f>
        <v/>
      </c>
      <c r="AX216" s="591" t="str">
        <f>IF(AX215="","",VLOOKUP(AX215,シフト記号表!$C$6:$L$47,10,FALSE))</f>
        <v/>
      </c>
      <c r="AY216" s="589" t="str">
        <f>IF(AY215="","",VLOOKUP(AY215,シフト記号表!$C$6:$L$47,10,FALSE))</f>
        <v/>
      </c>
      <c r="AZ216" s="590" t="str">
        <f>IF(AZ215="","",VLOOKUP(AZ215,シフト記号表!$C$6:$L$47,10,FALSE))</f>
        <v/>
      </c>
      <c r="BA216" s="590" t="str">
        <f>IF(BA215="","",VLOOKUP(BA215,シフト記号表!$C$6:$L$47,10,FALSE))</f>
        <v/>
      </c>
      <c r="BB216" s="1106">
        <f>IF($BE$3="４週",SUM(W216:AX216),IF($BE$3="暦月",SUM(W216:BA216),""))</f>
        <v>0</v>
      </c>
      <c r="BC216" s="1107"/>
      <c r="BD216" s="1108">
        <f>IF($BE$3="４週",BB216/4,IF($BE$3="暦月",(BB216/($BE$8/7)),""))</f>
        <v>0</v>
      </c>
      <c r="BE216" s="1107"/>
      <c r="BF216" s="1103"/>
      <c r="BG216" s="1104"/>
      <c r="BH216" s="1104"/>
      <c r="BI216" s="1104"/>
      <c r="BJ216" s="1105"/>
    </row>
    <row r="217" spans="2:62" ht="20.25" customHeight="1">
      <c r="B217" s="593"/>
      <c r="C217" s="594"/>
      <c r="D217" s="594"/>
      <c r="E217" s="594"/>
      <c r="F217" s="594"/>
      <c r="G217" s="594"/>
      <c r="H217" s="594"/>
      <c r="I217" s="595"/>
      <c r="J217" s="595"/>
      <c r="K217" s="594"/>
      <c r="L217" s="594"/>
      <c r="M217" s="594"/>
      <c r="N217" s="594"/>
      <c r="O217" s="596"/>
      <c r="P217" s="596"/>
      <c r="Q217" s="596"/>
      <c r="R217" s="597"/>
      <c r="S217" s="597"/>
      <c r="T217" s="597"/>
      <c r="U217" s="598"/>
      <c r="V217" s="599"/>
      <c r="W217" s="600"/>
      <c r="X217" s="600"/>
      <c r="Y217" s="600"/>
      <c r="Z217" s="600"/>
      <c r="AA217" s="600"/>
      <c r="AB217" s="600"/>
      <c r="AC217" s="600"/>
      <c r="AD217" s="600"/>
      <c r="AE217" s="600"/>
      <c r="AF217" s="600"/>
      <c r="AG217" s="600"/>
      <c r="AH217" s="600"/>
      <c r="AI217" s="600"/>
      <c r="AJ217" s="600"/>
      <c r="AK217" s="600"/>
      <c r="AL217" s="600"/>
      <c r="AM217" s="600"/>
      <c r="AN217" s="600"/>
      <c r="AO217" s="600"/>
      <c r="AP217" s="600"/>
      <c r="AQ217" s="600"/>
      <c r="AR217" s="600"/>
      <c r="AS217" s="600"/>
      <c r="AT217" s="600"/>
      <c r="AU217" s="600"/>
      <c r="AV217" s="600"/>
      <c r="AW217" s="600"/>
      <c r="AX217" s="600"/>
      <c r="AY217" s="600"/>
      <c r="AZ217" s="600"/>
      <c r="BA217" s="600"/>
      <c r="BB217" s="600"/>
      <c r="BC217" s="600"/>
      <c r="BD217" s="601"/>
      <c r="BE217" s="601"/>
      <c r="BF217" s="596"/>
      <c r="BG217" s="596"/>
      <c r="BH217" s="596"/>
      <c r="BI217" s="596"/>
      <c r="BJ217" s="596"/>
    </row>
    <row r="218" spans="2:62" ht="20.25" customHeight="1">
      <c r="B218" s="593"/>
      <c r="C218" s="594"/>
      <c r="D218" s="594"/>
      <c r="E218" s="594"/>
      <c r="F218" s="594"/>
      <c r="G218" s="594"/>
      <c r="H218" s="594"/>
      <c r="I218" s="602"/>
      <c r="J218" s="603" t="s">
        <v>1109</v>
      </c>
      <c r="K218" s="603"/>
      <c r="L218" s="603"/>
      <c r="M218" s="603"/>
      <c r="N218" s="603"/>
      <c r="O218" s="603"/>
      <c r="P218" s="603"/>
      <c r="Q218" s="603"/>
      <c r="R218" s="603"/>
      <c r="S218" s="603"/>
      <c r="T218" s="604"/>
      <c r="U218" s="603"/>
      <c r="V218" s="603"/>
      <c r="W218" s="603"/>
      <c r="X218" s="603"/>
      <c r="Y218" s="603"/>
      <c r="Z218" s="605"/>
      <c r="AA218" s="605"/>
      <c r="AB218" s="605"/>
      <c r="AC218" s="605"/>
      <c r="AD218" s="605"/>
      <c r="AE218" s="605"/>
      <c r="AF218" s="605"/>
      <c r="AG218" s="605"/>
      <c r="AH218" s="605"/>
      <c r="AI218" s="605"/>
      <c r="AJ218" s="605"/>
      <c r="AK218" s="605"/>
      <c r="AL218" s="605"/>
      <c r="AM218" s="605"/>
      <c r="AN218" s="605"/>
      <c r="AO218" s="605"/>
      <c r="AP218" s="605"/>
      <c r="AQ218" s="605"/>
      <c r="AR218" s="605"/>
      <c r="AS218" s="605"/>
      <c r="AT218" s="605"/>
      <c r="AU218" s="605"/>
      <c r="AV218" s="605"/>
      <c r="AW218" s="605"/>
      <c r="AX218" s="605"/>
      <c r="AY218" s="605"/>
      <c r="AZ218" s="605"/>
      <c r="BA218" s="605"/>
      <c r="BB218" s="605"/>
      <c r="BC218" s="605"/>
      <c r="BD218" s="606"/>
      <c r="BE218" s="601"/>
      <c r="BF218" s="596"/>
      <c r="BG218" s="596"/>
      <c r="BH218" s="596"/>
      <c r="BI218" s="596"/>
      <c r="BJ218" s="596"/>
    </row>
    <row r="219" spans="2:62" ht="20.25" customHeight="1">
      <c r="B219" s="593"/>
      <c r="C219" s="594"/>
      <c r="D219" s="594"/>
      <c r="E219" s="594"/>
      <c r="F219" s="594"/>
      <c r="G219" s="594"/>
      <c r="H219" s="594"/>
      <c r="I219" s="602"/>
      <c r="J219" s="603"/>
      <c r="K219" s="603" t="s">
        <v>1017</v>
      </c>
      <c r="L219" s="603"/>
      <c r="M219" s="603"/>
      <c r="N219" s="603"/>
      <c r="O219" s="603"/>
      <c r="P219" s="603"/>
      <c r="Q219" s="603"/>
      <c r="R219" s="603"/>
      <c r="S219" s="603"/>
      <c r="T219" s="604"/>
      <c r="U219" s="603"/>
      <c r="V219" s="603"/>
      <c r="W219" s="603"/>
      <c r="X219" s="603"/>
      <c r="Y219" s="603"/>
      <c r="Z219" s="605"/>
      <c r="AA219" s="603" t="s">
        <v>1018</v>
      </c>
      <c r="AB219" s="603"/>
      <c r="AC219" s="603"/>
      <c r="AD219" s="603"/>
      <c r="AE219" s="603"/>
      <c r="AF219" s="603"/>
      <c r="AG219" s="603"/>
      <c r="AH219" s="603"/>
      <c r="AI219" s="603"/>
      <c r="AJ219" s="604"/>
      <c r="AK219" s="603"/>
      <c r="AL219" s="603"/>
      <c r="AM219" s="603"/>
      <c r="AN219" s="603"/>
      <c r="AO219" s="605"/>
      <c r="AP219" s="605"/>
      <c r="AQ219" s="603" t="s">
        <v>1019</v>
      </c>
      <c r="AR219" s="605"/>
      <c r="AS219" s="605"/>
      <c r="AT219" s="605"/>
      <c r="AU219" s="605"/>
      <c r="AV219" s="605"/>
      <c r="AW219" s="605"/>
      <c r="AX219" s="605"/>
      <c r="AY219" s="605"/>
      <c r="AZ219" s="605"/>
      <c r="BA219" s="605"/>
      <c r="BB219" s="605"/>
      <c r="BC219" s="605"/>
      <c r="BD219" s="606"/>
      <c r="BE219" s="601"/>
      <c r="BF219" s="1109"/>
      <c r="BG219" s="1109"/>
      <c r="BH219" s="1109"/>
      <c r="BI219" s="1109"/>
      <c r="BJ219" s="596"/>
    </row>
    <row r="220" spans="2:62" ht="20.25" customHeight="1">
      <c r="B220" s="593"/>
      <c r="C220" s="594"/>
      <c r="D220" s="594"/>
      <c r="E220" s="594"/>
      <c r="F220" s="594"/>
      <c r="G220" s="594"/>
      <c r="H220" s="594"/>
      <c r="I220" s="602"/>
      <c r="J220" s="603"/>
      <c r="K220" s="1085" t="s">
        <v>1020</v>
      </c>
      <c r="L220" s="1085"/>
      <c r="M220" s="1085" t="s">
        <v>1021</v>
      </c>
      <c r="N220" s="1085"/>
      <c r="O220" s="1085"/>
      <c r="P220" s="1085"/>
      <c r="Q220" s="603"/>
      <c r="R220" s="1110" t="s">
        <v>1022</v>
      </c>
      <c r="S220" s="1110"/>
      <c r="T220" s="1110"/>
      <c r="U220" s="1110"/>
      <c r="V220" s="607"/>
      <c r="W220" s="608" t="s">
        <v>1023</v>
      </c>
      <c r="X220" s="608"/>
      <c r="Y220" s="510"/>
      <c r="Z220" s="605"/>
      <c r="AA220" s="1085" t="s">
        <v>1020</v>
      </c>
      <c r="AB220" s="1085"/>
      <c r="AC220" s="1085" t="s">
        <v>1021</v>
      </c>
      <c r="AD220" s="1085"/>
      <c r="AE220" s="1085"/>
      <c r="AF220" s="1085"/>
      <c r="AG220" s="603"/>
      <c r="AH220" s="1110" t="s">
        <v>1022</v>
      </c>
      <c r="AI220" s="1110"/>
      <c r="AJ220" s="1110"/>
      <c r="AK220" s="1110"/>
      <c r="AL220" s="607"/>
      <c r="AM220" s="608" t="s">
        <v>1023</v>
      </c>
      <c r="AN220" s="608"/>
      <c r="AO220" s="605"/>
      <c r="AP220" s="605"/>
      <c r="AQ220" s="605"/>
      <c r="AR220" s="605"/>
      <c r="AS220" s="605"/>
      <c r="AT220" s="605"/>
      <c r="AU220" s="605"/>
      <c r="AV220" s="605"/>
      <c r="AW220" s="605"/>
      <c r="AX220" s="605"/>
      <c r="AY220" s="605"/>
      <c r="AZ220" s="605"/>
      <c r="BA220" s="605"/>
      <c r="BB220" s="605"/>
      <c r="BC220" s="605"/>
      <c r="BD220" s="606"/>
      <c r="BE220" s="601"/>
      <c r="BF220" s="1149"/>
      <c r="BG220" s="1149"/>
      <c r="BH220" s="1149"/>
      <c r="BI220" s="1149"/>
      <c r="BJ220" s="596"/>
    </row>
    <row r="221" spans="2:62" ht="20.25" customHeight="1">
      <c r="B221" s="593"/>
      <c r="C221" s="594"/>
      <c r="D221" s="594"/>
      <c r="E221" s="594"/>
      <c r="F221" s="594"/>
      <c r="G221" s="594"/>
      <c r="H221" s="594"/>
      <c r="I221" s="602"/>
      <c r="J221" s="603"/>
      <c r="K221" s="1086"/>
      <c r="L221" s="1086"/>
      <c r="M221" s="1086" t="s">
        <v>1024</v>
      </c>
      <c r="N221" s="1086"/>
      <c r="O221" s="1086" t="s">
        <v>1025</v>
      </c>
      <c r="P221" s="1086"/>
      <c r="Q221" s="603"/>
      <c r="R221" s="1086" t="s">
        <v>1024</v>
      </c>
      <c r="S221" s="1086"/>
      <c r="T221" s="1086" t="s">
        <v>1025</v>
      </c>
      <c r="U221" s="1086"/>
      <c r="V221" s="607"/>
      <c r="W221" s="608" t="s">
        <v>1026</v>
      </c>
      <c r="X221" s="608"/>
      <c r="Y221" s="510"/>
      <c r="Z221" s="605"/>
      <c r="AA221" s="1086"/>
      <c r="AB221" s="1086"/>
      <c r="AC221" s="1086" t="s">
        <v>1024</v>
      </c>
      <c r="AD221" s="1086"/>
      <c r="AE221" s="1086" t="s">
        <v>1025</v>
      </c>
      <c r="AF221" s="1086"/>
      <c r="AG221" s="603"/>
      <c r="AH221" s="1086" t="s">
        <v>1024</v>
      </c>
      <c r="AI221" s="1086"/>
      <c r="AJ221" s="1086" t="s">
        <v>1025</v>
      </c>
      <c r="AK221" s="1086"/>
      <c r="AL221" s="607"/>
      <c r="AM221" s="608" t="s">
        <v>1026</v>
      </c>
      <c r="AN221" s="608"/>
      <c r="AO221" s="605"/>
      <c r="AP221" s="605"/>
      <c r="AQ221" s="609" t="s">
        <v>980</v>
      </c>
      <c r="AR221" s="609"/>
      <c r="AS221" s="609"/>
      <c r="AT221" s="609"/>
      <c r="AU221" s="607"/>
      <c r="AV221" s="608" t="s">
        <v>990</v>
      </c>
      <c r="AW221" s="609"/>
      <c r="AX221" s="609"/>
      <c r="AY221" s="609"/>
      <c r="AZ221" s="607"/>
      <c r="BA221" s="1086" t="s">
        <v>1027</v>
      </c>
      <c r="BB221" s="1086"/>
      <c r="BC221" s="1086"/>
      <c r="BD221" s="1086"/>
      <c r="BE221" s="601"/>
      <c r="BF221" s="1141"/>
      <c r="BG221" s="1141"/>
      <c r="BH221" s="1141"/>
      <c r="BI221" s="1141"/>
      <c r="BJ221" s="596"/>
    </row>
    <row r="222" spans="2:62" ht="20.25" customHeight="1">
      <c r="B222" s="593"/>
      <c r="C222" s="594"/>
      <c r="D222" s="594"/>
      <c r="E222" s="594"/>
      <c r="F222" s="594"/>
      <c r="G222" s="594"/>
      <c r="H222" s="594"/>
      <c r="I222" s="602"/>
      <c r="J222" s="603"/>
      <c r="K222" s="1076" t="s">
        <v>1028</v>
      </c>
      <c r="L222" s="1076"/>
      <c r="M222" s="1081">
        <f>SUMIFS($BB$17:$BB$216,$F$17:$F$216,"看護職員",$H$17:$H$216,"A")</f>
        <v>0</v>
      </c>
      <c r="N222" s="1081"/>
      <c r="O222" s="1082">
        <f>SUMIFS($BD$17:$BD$216,$F$17:$F$216,"看護職員",$H$17:$H$216,"A")</f>
        <v>0</v>
      </c>
      <c r="P222" s="1082"/>
      <c r="Q222" s="610"/>
      <c r="R222" s="1083">
        <v>0</v>
      </c>
      <c r="S222" s="1083"/>
      <c r="T222" s="1083">
        <v>0</v>
      </c>
      <c r="U222" s="1083"/>
      <c r="V222" s="611"/>
      <c r="W222" s="1094">
        <v>0</v>
      </c>
      <c r="X222" s="1095"/>
      <c r="Y222" s="510"/>
      <c r="Z222" s="605"/>
      <c r="AA222" s="1076" t="s">
        <v>1028</v>
      </c>
      <c r="AB222" s="1076"/>
      <c r="AC222" s="1081">
        <f>SUMIFS($BB$17:$BB$216,$F$17:$F$216,"介護職員",$H$17:$H$216,"A")</f>
        <v>0</v>
      </c>
      <c r="AD222" s="1081"/>
      <c r="AE222" s="1082">
        <f>SUMIFS($BD$17:$BD$216,$F$17:$F$216,"介護職員",$H$17:$H$216,"A")</f>
        <v>0</v>
      </c>
      <c r="AF222" s="1082"/>
      <c r="AG222" s="610"/>
      <c r="AH222" s="1083">
        <v>0</v>
      </c>
      <c r="AI222" s="1083"/>
      <c r="AJ222" s="1083">
        <v>0</v>
      </c>
      <c r="AK222" s="1083"/>
      <c r="AL222" s="611"/>
      <c r="AM222" s="1094">
        <v>0</v>
      </c>
      <c r="AN222" s="1095"/>
      <c r="AO222" s="605"/>
      <c r="AP222" s="605"/>
      <c r="AQ222" s="1111">
        <f>U236</f>
        <v>0</v>
      </c>
      <c r="AR222" s="1076"/>
      <c r="AS222" s="1076"/>
      <c r="AT222" s="1076"/>
      <c r="AU222" s="612" t="s">
        <v>1029</v>
      </c>
      <c r="AV222" s="1111">
        <f>AK236</f>
        <v>0</v>
      </c>
      <c r="AW222" s="1112"/>
      <c r="AX222" s="1112"/>
      <c r="AY222" s="1112"/>
      <c r="AZ222" s="612" t="s">
        <v>1030</v>
      </c>
      <c r="BA222" s="1087">
        <f>ROUNDDOWN(AQ222+AV222,1)</f>
        <v>0</v>
      </c>
      <c r="BB222" s="1087"/>
      <c r="BC222" s="1087"/>
      <c r="BD222" s="1087"/>
      <c r="BE222" s="601"/>
      <c r="BF222" s="613"/>
      <c r="BG222" s="613"/>
      <c r="BH222" s="613"/>
      <c r="BI222" s="613"/>
      <c r="BJ222" s="596"/>
    </row>
    <row r="223" spans="2:62" ht="20.25" customHeight="1">
      <c r="B223" s="593"/>
      <c r="C223" s="594"/>
      <c r="D223" s="594"/>
      <c r="E223" s="594"/>
      <c r="F223" s="594"/>
      <c r="G223" s="594"/>
      <c r="H223" s="594"/>
      <c r="I223" s="602"/>
      <c r="J223" s="603"/>
      <c r="K223" s="1076" t="s">
        <v>1031</v>
      </c>
      <c r="L223" s="1076"/>
      <c r="M223" s="1081">
        <f>SUMIFS($BB$17:$BB$216,$F$17:$F$216,"看護職員",$H$17:$H$216,"B")</f>
        <v>0</v>
      </c>
      <c r="N223" s="1081"/>
      <c r="O223" s="1082">
        <f>SUMIFS($BD$17:$BD$216,$F$17:$F$216,"看護職員",$H$17:$H$216,"B")</f>
        <v>0</v>
      </c>
      <c r="P223" s="1082"/>
      <c r="Q223" s="610"/>
      <c r="R223" s="1083">
        <v>0</v>
      </c>
      <c r="S223" s="1083"/>
      <c r="T223" s="1083">
        <v>0</v>
      </c>
      <c r="U223" s="1083"/>
      <c r="V223" s="611"/>
      <c r="W223" s="1094">
        <v>0</v>
      </c>
      <c r="X223" s="1095"/>
      <c r="Y223" s="510"/>
      <c r="Z223" s="605"/>
      <c r="AA223" s="1076" t="s">
        <v>1031</v>
      </c>
      <c r="AB223" s="1076"/>
      <c r="AC223" s="1081">
        <f>SUMIFS($BB$17:$BB$216,$F$17:$F$216,"介護職員",$H$17:$H$216,"B")</f>
        <v>0</v>
      </c>
      <c r="AD223" s="1081"/>
      <c r="AE223" s="1082">
        <f>SUMIFS($BD$17:$BD$216,$F$17:$F$216,"介護職員",$H$17:$H$216,"B")</f>
        <v>0</v>
      </c>
      <c r="AF223" s="1082"/>
      <c r="AG223" s="610"/>
      <c r="AH223" s="1083">
        <v>0</v>
      </c>
      <c r="AI223" s="1083"/>
      <c r="AJ223" s="1083">
        <v>0</v>
      </c>
      <c r="AK223" s="1083"/>
      <c r="AL223" s="611"/>
      <c r="AM223" s="1094">
        <v>0</v>
      </c>
      <c r="AN223" s="1095"/>
      <c r="AO223" s="605"/>
      <c r="AP223" s="605"/>
      <c r="AQ223" s="605"/>
      <c r="AR223" s="605"/>
      <c r="AS223" s="605"/>
      <c r="AT223" s="605"/>
      <c r="AU223" s="605"/>
      <c r="AV223" s="605"/>
      <c r="AW223" s="605"/>
      <c r="AX223" s="605"/>
      <c r="AY223" s="605"/>
      <c r="AZ223" s="605"/>
      <c r="BA223" s="605"/>
      <c r="BB223" s="605"/>
      <c r="BC223" s="605"/>
      <c r="BD223" s="606"/>
      <c r="BE223" s="601"/>
      <c r="BF223" s="596"/>
      <c r="BG223" s="596"/>
      <c r="BH223" s="596"/>
      <c r="BI223" s="596"/>
      <c r="BJ223" s="596"/>
    </row>
    <row r="224" spans="2:62" ht="20.25" customHeight="1">
      <c r="B224" s="593"/>
      <c r="C224" s="594"/>
      <c r="D224" s="594"/>
      <c r="E224" s="594"/>
      <c r="F224" s="594"/>
      <c r="G224" s="594"/>
      <c r="H224" s="594"/>
      <c r="I224" s="602"/>
      <c r="J224" s="603"/>
      <c r="K224" s="1076" t="s">
        <v>1032</v>
      </c>
      <c r="L224" s="1076"/>
      <c r="M224" s="1081">
        <f>SUMIFS($BB$17:$BB$216,$F$17:$F$216,"看護職員",$H$17:$H$216,"C")</f>
        <v>0</v>
      </c>
      <c r="N224" s="1081"/>
      <c r="O224" s="1082">
        <f>SUMIFS($BD$17:$BD$216,$F$17:$F$216,"看護職員",$H$17:$H$216,"C")</f>
        <v>0</v>
      </c>
      <c r="P224" s="1082"/>
      <c r="Q224" s="610"/>
      <c r="R224" s="1083">
        <v>0</v>
      </c>
      <c r="S224" s="1083"/>
      <c r="T224" s="1084">
        <v>0</v>
      </c>
      <c r="U224" s="1084"/>
      <c r="V224" s="611"/>
      <c r="W224" s="1079" t="s">
        <v>1033</v>
      </c>
      <c r="X224" s="1080"/>
      <c r="Y224" s="510"/>
      <c r="Z224" s="605"/>
      <c r="AA224" s="1076" t="s">
        <v>1032</v>
      </c>
      <c r="AB224" s="1076"/>
      <c r="AC224" s="1081">
        <f>SUMIFS($BB$17:$BB$216,$F$17:$F$216,"介護職員",$H$17:$H$216,"C")</f>
        <v>0</v>
      </c>
      <c r="AD224" s="1081"/>
      <c r="AE224" s="1082">
        <f>SUMIFS($BD$17:$BD$216,$F$17:$F$216,"介護職員",$H$17:$H$216,"C")</f>
        <v>0</v>
      </c>
      <c r="AF224" s="1082"/>
      <c r="AG224" s="610"/>
      <c r="AH224" s="1083">
        <v>0</v>
      </c>
      <c r="AI224" s="1083"/>
      <c r="AJ224" s="1084">
        <v>0</v>
      </c>
      <c r="AK224" s="1084"/>
      <c r="AL224" s="611"/>
      <c r="AM224" s="1079" t="s">
        <v>1033</v>
      </c>
      <c r="AN224" s="1080"/>
      <c r="AO224" s="605"/>
      <c r="AP224" s="605"/>
      <c r="AQ224" s="605"/>
      <c r="AR224" s="605"/>
      <c r="AS224" s="605"/>
      <c r="AT224" s="605"/>
      <c r="AU224" s="605"/>
      <c r="AV224" s="605"/>
      <c r="AW224" s="605"/>
      <c r="AX224" s="605"/>
      <c r="AY224" s="605"/>
      <c r="AZ224" s="605"/>
      <c r="BA224" s="605"/>
      <c r="BB224" s="605"/>
      <c r="BC224" s="605"/>
      <c r="BD224" s="606"/>
      <c r="BE224" s="601"/>
      <c r="BF224" s="596"/>
      <c r="BG224" s="596"/>
      <c r="BH224" s="596"/>
      <c r="BI224" s="596"/>
      <c r="BJ224" s="596"/>
    </row>
    <row r="225" spans="2:62" ht="20.25" customHeight="1">
      <c r="B225" s="593"/>
      <c r="C225" s="594"/>
      <c r="D225" s="594"/>
      <c r="E225" s="594"/>
      <c r="F225" s="594"/>
      <c r="G225" s="594"/>
      <c r="H225" s="594"/>
      <c r="I225" s="602"/>
      <c r="J225" s="603"/>
      <c r="K225" s="1076" t="s">
        <v>1034</v>
      </c>
      <c r="L225" s="1076"/>
      <c r="M225" s="1081">
        <f>SUMIFS($BB$17:$BB$216,$F$17:$F$216,"看護職員",$H$17:$H$216,"D")</f>
        <v>0</v>
      </c>
      <c r="N225" s="1081"/>
      <c r="O225" s="1082">
        <f>SUMIFS($BD$17:$BD$216,$F$17:$F$216,"看護職員",$H$17:$H$216,"D")</f>
        <v>0</v>
      </c>
      <c r="P225" s="1082"/>
      <c r="Q225" s="610"/>
      <c r="R225" s="1083">
        <v>0</v>
      </c>
      <c r="S225" s="1083"/>
      <c r="T225" s="1084">
        <v>0</v>
      </c>
      <c r="U225" s="1084"/>
      <c r="V225" s="611"/>
      <c r="W225" s="1079" t="s">
        <v>1033</v>
      </c>
      <c r="X225" s="1080"/>
      <c r="Y225" s="510"/>
      <c r="Z225" s="605"/>
      <c r="AA225" s="1076" t="s">
        <v>1034</v>
      </c>
      <c r="AB225" s="1076"/>
      <c r="AC225" s="1081">
        <f>SUMIFS($BB$17:$BB$216,$F$17:$F$216,"介護職員",$H$17:$H$216,"D")</f>
        <v>0</v>
      </c>
      <c r="AD225" s="1081"/>
      <c r="AE225" s="1082">
        <f>SUMIFS($BD$17:$BD$216,$F$17:$F$216,"介護職員",$H$17:$H$216,"D")</f>
        <v>0</v>
      </c>
      <c r="AF225" s="1082"/>
      <c r="AG225" s="610"/>
      <c r="AH225" s="1083">
        <v>0</v>
      </c>
      <c r="AI225" s="1083"/>
      <c r="AJ225" s="1084">
        <v>0</v>
      </c>
      <c r="AK225" s="1084"/>
      <c r="AL225" s="611"/>
      <c r="AM225" s="1079" t="s">
        <v>1033</v>
      </c>
      <c r="AN225" s="1080"/>
      <c r="AO225" s="605"/>
      <c r="AP225" s="605"/>
      <c r="AQ225" s="603" t="s">
        <v>1035</v>
      </c>
      <c r="AR225" s="603"/>
      <c r="AS225" s="603"/>
      <c r="AT225" s="603"/>
      <c r="AU225" s="603"/>
      <c r="AV225" s="603"/>
      <c r="AW225" s="605"/>
      <c r="AX225" s="605"/>
      <c r="AY225" s="605"/>
      <c r="AZ225" s="605"/>
      <c r="BA225" s="605"/>
      <c r="BB225" s="605"/>
      <c r="BC225" s="605"/>
      <c r="BD225" s="606"/>
      <c r="BE225" s="601"/>
      <c r="BF225" s="596"/>
      <c r="BG225" s="596"/>
      <c r="BH225" s="596"/>
      <c r="BI225" s="596"/>
      <c r="BJ225" s="596"/>
    </row>
    <row r="226" spans="2:62" ht="20.25" customHeight="1">
      <c r="B226" s="593"/>
      <c r="C226" s="594"/>
      <c r="D226" s="594"/>
      <c r="E226" s="594"/>
      <c r="F226" s="594"/>
      <c r="G226" s="594"/>
      <c r="H226" s="594"/>
      <c r="I226" s="602"/>
      <c r="J226" s="603"/>
      <c r="K226" s="1076" t="s">
        <v>1027</v>
      </c>
      <c r="L226" s="1076"/>
      <c r="M226" s="1081">
        <f>SUM(M222:N225)</f>
        <v>0</v>
      </c>
      <c r="N226" s="1081"/>
      <c r="O226" s="1082">
        <f>SUM(O222:P225)</f>
        <v>0</v>
      </c>
      <c r="P226" s="1082"/>
      <c r="Q226" s="610"/>
      <c r="R226" s="1081">
        <f>SUM(R222:S225)</f>
        <v>0</v>
      </c>
      <c r="S226" s="1081"/>
      <c r="T226" s="1082">
        <f>SUM(T222:U225)</f>
        <v>0</v>
      </c>
      <c r="U226" s="1082"/>
      <c r="V226" s="611"/>
      <c r="W226" s="1096">
        <f>SUM(W222:X223)</f>
        <v>0</v>
      </c>
      <c r="X226" s="1097"/>
      <c r="Y226" s="510"/>
      <c r="Z226" s="605"/>
      <c r="AA226" s="1076" t="s">
        <v>1027</v>
      </c>
      <c r="AB226" s="1076"/>
      <c r="AC226" s="1081">
        <f>SUM(AC222:AD225)</f>
        <v>0</v>
      </c>
      <c r="AD226" s="1081"/>
      <c r="AE226" s="1082">
        <f>SUM(AE222:AF225)</f>
        <v>0</v>
      </c>
      <c r="AF226" s="1082"/>
      <c r="AG226" s="610"/>
      <c r="AH226" s="1081">
        <f>SUM(AH222:AI225)</f>
        <v>0</v>
      </c>
      <c r="AI226" s="1081"/>
      <c r="AJ226" s="1082">
        <f>SUM(AJ222:AK225)</f>
        <v>0</v>
      </c>
      <c r="AK226" s="1082"/>
      <c r="AL226" s="611"/>
      <c r="AM226" s="1096">
        <f>SUM(AM222:AN223)</f>
        <v>0</v>
      </c>
      <c r="AN226" s="1097"/>
      <c r="AO226" s="605"/>
      <c r="AP226" s="605"/>
      <c r="AQ226" s="1076" t="s">
        <v>1036</v>
      </c>
      <c r="AR226" s="1076"/>
      <c r="AS226" s="1076" t="s">
        <v>1037</v>
      </c>
      <c r="AT226" s="1076"/>
      <c r="AU226" s="1076"/>
      <c r="AV226" s="1076"/>
      <c r="AW226" s="605"/>
      <c r="AX226" s="605"/>
      <c r="AY226" s="605"/>
      <c r="AZ226" s="605"/>
      <c r="BA226" s="605"/>
      <c r="BB226" s="605"/>
      <c r="BC226" s="605"/>
      <c r="BD226" s="606"/>
      <c r="BE226" s="601"/>
      <c r="BF226" s="596"/>
      <c r="BG226" s="596"/>
      <c r="BH226" s="596"/>
      <c r="BI226" s="596"/>
      <c r="BJ226" s="596"/>
    </row>
    <row r="227" spans="2:62" ht="20.25" customHeight="1">
      <c r="B227" s="593"/>
      <c r="C227" s="594"/>
      <c r="D227" s="594"/>
      <c r="E227" s="594"/>
      <c r="F227" s="594"/>
      <c r="G227" s="594"/>
      <c r="H227" s="594"/>
      <c r="I227" s="602"/>
      <c r="J227" s="602"/>
      <c r="K227" s="614"/>
      <c r="L227" s="614"/>
      <c r="M227" s="614"/>
      <c r="N227" s="614"/>
      <c r="O227" s="615"/>
      <c r="P227" s="615"/>
      <c r="Q227" s="615"/>
      <c r="R227" s="616"/>
      <c r="S227" s="616"/>
      <c r="T227" s="616"/>
      <c r="U227" s="616"/>
      <c r="V227" s="617"/>
      <c r="W227" s="605"/>
      <c r="X227" s="605"/>
      <c r="Y227" s="605"/>
      <c r="Z227" s="605"/>
      <c r="AA227" s="614"/>
      <c r="AB227" s="614"/>
      <c r="AC227" s="614"/>
      <c r="AD227" s="614"/>
      <c r="AE227" s="615"/>
      <c r="AF227" s="615"/>
      <c r="AG227" s="615"/>
      <c r="AH227" s="616"/>
      <c r="AI227" s="616"/>
      <c r="AJ227" s="616"/>
      <c r="AK227" s="616"/>
      <c r="AL227" s="617"/>
      <c r="AM227" s="605"/>
      <c r="AN227" s="605"/>
      <c r="AO227" s="605"/>
      <c r="AP227" s="605"/>
      <c r="AQ227" s="1076" t="s">
        <v>1028</v>
      </c>
      <c r="AR227" s="1076"/>
      <c r="AS227" s="1076" t="s">
        <v>1038</v>
      </c>
      <c r="AT227" s="1076"/>
      <c r="AU227" s="1076"/>
      <c r="AV227" s="1076"/>
      <c r="AW227" s="605"/>
      <c r="AX227" s="605"/>
      <c r="AY227" s="605"/>
      <c r="AZ227" s="605"/>
      <c r="BA227" s="605"/>
      <c r="BB227" s="605"/>
      <c r="BC227" s="605"/>
      <c r="BD227" s="606"/>
      <c r="BE227" s="601"/>
      <c r="BF227" s="596"/>
      <c r="BG227" s="596"/>
      <c r="BH227" s="596"/>
      <c r="BI227" s="596"/>
      <c r="BJ227" s="596"/>
    </row>
    <row r="228" spans="2:62" ht="20.25" customHeight="1">
      <c r="B228" s="593"/>
      <c r="C228" s="594"/>
      <c r="D228" s="594"/>
      <c r="E228" s="594"/>
      <c r="F228" s="594"/>
      <c r="G228" s="594"/>
      <c r="H228" s="594"/>
      <c r="I228" s="602"/>
      <c r="J228" s="602"/>
      <c r="K228" s="604" t="s">
        <v>1039</v>
      </c>
      <c r="L228" s="603"/>
      <c r="M228" s="603"/>
      <c r="N228" s="603"/>
      <c r="O228" s="603"/>
      <c r="P228" s="603"/>
      <c r="Q228" s="618" t="s">
        <v>1040</v>
      </c>
      <c r="R228" s="1090" t="s">
        <v>1041</v>
      </c>
      <c r="S228" s="1091"/>
      <c r="T228" s="619"/>
      <c r="U228" s="619"/>
      <c r="V228" s="603"/>
      <c r="W228" s="603"/>
      <c r="X228" s="603"/>
      <c r="Y228" s="605"/>
      <c r="Z228" s="605"/>
      <c r="AA228" s="604" t="s">
        <v>1039</v>
      </c>
      <c r="AB228" s="603"/>
      <c r="AC228" s="603"/>
      <c r="AD228" s="603"/>
      <c r="AE228" s="603"/>
      <c r="AF228" s="603"/>
      <c r="AG228" s="618" t="s">
        <v>1040</v>
      </c>
      <c r="AH228" s="1092" t="str">
        <f>R228</f>
        <v>週</v>
      </c>
      <c r="AI228" s="1093"/>
      <c r="AJ228" s="619"/>
      <c r="AK228" s="619"/>
      <c r="AL228" s="603"/>
      <c r="AM228" s="603"/>
      <c r="AN228" s="603"/>
      <c r="AO228" s="605"/>
      <c r="AP228" s="605"/>
      <c r="AQ228" s="1076" t="s">
        <v>1031</v>
      </c>
      <c r="AR228" s="1076"/>
      <c r="AS228" s="1076" t="s">
        <v>1042</v>
      </c>
      <c r="AT228" s="1076"/>
      <c r="AU228" s="1076"/>
      <c r="AV228" s="1076"/>
      <c r="AW228" s="605"/>
      <c r="AX228" s="605"/>
      <c r="AY228" s="605"/>
      <c r="AZ228" s="605"/>
      <c r="BA228" s="605"/>
      <c r="BB228" s="605"/>
      <c r="BC228" s="605"/>
      <c r="BD228" s="606"/>
      <c r="BE228" s="601"/>
      <c r="BF228" s="596"/>
      <c r="BG228" s="596"/>
      <c r="BH228" s="596"/>
      <c r="BI228" s="596"/>
      <c r="BJ228" s="596"/>
    </row>
    <row r="229" spans="2:62" ht="20.25" customHeight="1">
      <c r="B229" s="593"/>
      <c r="C229" s="594"/>
      <c r="D229" s="594"/>
      <c r="E229" s="594"/>
      <c r="F229" s="594"/>
      <c r="G229" s="594"/>
      <c r="H229" s="594"/>
      <c r="I229" s="602"/>
      <c r="J229" s="602"/>
      <c r="K229" s="603" t="s">
        <v>1043</v>
      </c>
      <c r="L229" s="603"/>
      <c r="M229" s="603"/>
      <c r="N229" s="603"/>
      <c r="O229" s="603"/>
      <c r="P229" s="603" t="s">
        <v>1044</v>
      </c>
      <c r="Q229" s="603"/>
      <c r="R229" s="603"/>
      <c r="S229" s="603"/>
      <c r="T229" s="604"/>
      <c r="U229" s="603"/>
      <c r="V229" s="603"/>
      <c r="W229" s="603"/>
      <c r="X229" s="603"/>
      <c r="Y229" s="605"/>
      <c r="Z229" s="605"/>
      <c r="AA229" s="603" t="s">
        <v>1043</v>
      </c>
      <c r="AB229" s="603"/>
      <c r="AC229" s="603"/>
      <c r="AD229" s="603"/>
      <c r="AE229" s="603"/>
      <c r="AF229" s="603" t="s">
        <v>1044</v>
      </c>
      <c r="AG229" s="603"/>
      <c r="AH229" s="603"/>
      <c r="AI229" s="603"/>
      <c r="AJ229" s="604"/>
      <c r="AK229" s="603"/>
      <c r="AL229" s="603"/>
      <c r="AM229" s="603"/>
      <c r="AN229" s="603"/>
      <c r="AO229" s="605"/>
      <c r="AP229" s="605"/>
      <c r="AQ229" s="1076" t="s">
        <v>1032</v>
      </c>
      <c r="AR229" s="1076"/>
      <c r="AS229" s="1076" t="s">
        <v>1045</v>
      </c>
      <c r="AT229" s="1076"/>
      <c r="AU229" s="1076"/>
      <c r="AV229" s="1076"/>
      <c r="AW229" s="605"/>
      <c r="AX229" s="605"/>
      <c r="AY229" s="605"/>
      <c r="AZ229" s="605"/>
      <c r="BA229" s="605"/>
      <c r="BB229" s="605"/>
      <c r="BC229" s="605"/>
      <c r="BD229" s="606"/>
      <c r="BE229" s="601"/>
      <c r="BF229" s="596"/>
      <c r="BG229" s="596"/>
      <c r="BH229" s="596"/>
      <c r="BI229" s="596"/>
      <c r="BJ229" s="596"/>
    </row>
    <row r="230" spans="2:62" ht="20.25" customHeight="1">
      <c r="B230" s="593"/>
      <c r="C230" s="594"/>
      <c r="D230" s="594"/>
      <c r="E230" s="594"/>
      <c r="F230" s="594"/>
      <c r="G230" s="594"/>
      <c r="H230" s="594"/>
      <c r="I230" s="602"/>
      <c r="J230" s="602"/>
      <c r="K230" s="603" t="str">
        <f>IF($R$228="週","対象時間数（週平均）","対象時間数（当月合計）")</f>
        <v>対象時間数（週平均）</v>
      </c>
      <c r="L230" s="603"/>
      <c r="M230" s="603"/>
      <c r="N230" s="603"/>
      <c r="O230" s="603"/>
      <c r="P230" s="603" t="str">
        <f>IF($R$228="週","週に勤務すべき時間数","当月に勤務すべき時間数")</f>
        <v>週に勤務すべき時間数</v>
      </c>
      <c r="Q230" s="603"/>
      <c r="R230" s="603"/>
      <c r="S230" s="603"/>
      <c r="T230" s="604"/>
      <c r="U230" s="603" t="s">
        <v>1046</v>
      </c>
      <c r="V230" s="603"/>
      <c r="W230" s="603"/>
      <c r="X230" s="603"/>
      <c r="Y230" s="605"/>
      <c r="Z230" s="605"/>
      <c r="AA230" s="603" t="str">
        <f>IF(AH228="週","対象時間数（週平均）","対象時間数（当月合計）")</f>
        <v>対象時間数（週平均）</v>
      </c>
      <c r="AB230" s="603"/>
      <c r="AC230" s="603"/>
      <c r="AD230" s="603"/>
      <c r="AE230" s="603"/>
      <c r="AF230" s="603" t="str">
        <f>IF($AH$228="週","週に勤務すべき時間数","当月に勤務すべき時間数")</f>
        <v>週に勤務すべき時間数</v>
      </c>
      <c r="AG230" s="603"/>
      <c r="AH230" s="603"/>
      <c r="AI230" s="603"/>
      <c r="AJ230" s="604"/>
      <c r="AK230" s="603" t="s">
        <v>1046</v>
      </c>
      <c r="AL230" s="603"/>
      <c r="AM230" s="603"/>
      <c r="AN230" s="603"/>
      <c r="AO230" s="605"/>
      <c r="AP230" s="605"/>
      <c r="AQ230" s="1076" t="s">
        <v>1034</v>
      </c>
      <c r="AR230" s="1076"/>
      <c r="AS230" s="1076" t="s">
        <v>1047</v>
      </c>
      <c r="AT230" s="1076"/>
      <c r="AU230" s="1076"/>
      <c r="AV230" s="1076"/>
      <c r="AW230" s="605"/>
      <c r="AX230" s="605"/>
      <c r="AY230" s="605"/>
      <c r="AZ230" s="605"/>
      <c r="BA230" s="605"/>
      <c r="BB230" s="605"/>
      <c r="BC230" s="605"/>
      <c r="BD230" s="606"/>
      <c r="BE230" s="601"/>
      <c r="BF230" s="596"/>
      <c r="BG230" s="596"/>
      <c r="BH230" s="596"/>
      <c r="BI230" s="596"/>
      <c r="BJ230" s="596"/>
    </row>
    <row r="231" spans="2:62" ht="20.25" customHeight="1">
      <c r="I231" s="510"/>
      <c r="J231" s="510"/>
      <c r="K231" s="1077">
        <f>IF($R$228="週",T226,R226)</f>
        <v>0</v>
      </c>
      <c r="L231" s="1077"/>
      <c r="M231" s="1077"/>
      <c r="N231" s="1077"/>
      <c r="O231" s="612" t="s">
        <v>1048</v>
      </c>
      <c r="P231" s="1076">
        <f>IF($R$228="週",$BA$6,$BE$6)</f>
        <v>40</v>
      </c>
      <c r="Q231" s="1076"/>
      <c r="R231" s="1076"/>
      <c r="S231" s="1076"/>
      <c r="T231" s="612" t="s">
        <v>1030</v>
      </c>
      <c r="U231" s="1078">
        <f>ROUNDDOWN(K231/P231,1)</f>
        <v>0</v>
      </c>
      <c r="V231" s="1078"/>
      <c r="W231" s="1078"/>
      <c r="X231" s="1078"/>
      <c r="Y231" s="510"/>
      <c r="Z231" s="510"/>
      <c r="AA231" s="1077">
        <f>IF($AH$228="週",AJ226,AH226)</f>
        <v>0</v>
      </c>
      <c r="AB231" s="1077"/>
      <c r="AC231" s="1077"/>
      <c r="AD231" s="1077"/>
      <c r="AE231" s="612" t="s">
        <v>1048</v>
      </c>
      <c r="AF231" s="1076">
        <f>IF($AH$228="週",$BA$6,$BE$6)</f>
        <v>40</v>
      </c>
      <c r="AG231" s="1076"/>
      <c r="AH231" s="1076"/>
      <c r="AI231" s="1076"/>
      <c r="AJ231" s="612" t="s">
        <v>1030</v>
      </c>
      <c r="AK231" s="1078">
        <f>ROUNDDOWN(AA231/AF231,1)</f>
        <v>0</v>
      </c>
      <c r="AL231" s="1078"/>
      <c r="AM231" s="1078"/>
      <c r="AN231" s="1078"/>
      <c r="AO231" s="510"/>
      <c r="AP231" s="510"/>
      <c r="AQ231" s="510"/>
      <c r="AR231" s="510"/>
      <c r="AS231" s="510"/>
      <c r="AT231" s="510"/>
      <c r="AU231" s="510"/>
      <c r="AV231" s="510"/>
      <c r="AW231" s="510"/>
      <c r="AX231" s="510"/>
      <c r="AY231" s="510"/>
      <c r="AZ231" s="510"/>
      <c r="BA231" s="510"/>
      <c r="BB231" s="510"/>
      <c r="BC231" s="510"/>
      <c r="BD231" s="510"/>
    </row>
    <row r="232" spans="2:62" ht="20.25" customHeight="1">
      <c r="I232" s="510"/>
      <c r="J232" s="510"/>
      <c r="K232" s="603"/>
      <c r="L232" s="603"/>
      <c r="M232" s="603"/>
      <c r="N232" s="603"/>
      <c r="O232" s="603"/>
      <c r="P232" s="603"/>
      <c r="Q232" s="603"/>
      <c r="R232" s="603"/>
      <c r="S232" s="603"/>
      <c r="T232" s="604"/>
      <c r="U232" s="603" t="s">
        <v>1049</v>
      </c>
      <c r="V232" s="603"/>
      <c r="W232" s="603"/>
      <c r="X232" s="603"/>
      <c r="Y232" s="510"/>
      <c r="Z232" s="510"/>
      <c r="AA232" s="603"/>
      <c r="AB232" s="603"/>
      <c r="AC232" s="603"/>
      <c r="AD232" s="603"/>
      <c r="AE232" s="603"/>
      <c r="AF232" s="603"/>
      <c r="AG232" s="603"/>
      <c r="AH232" s="603"/>
      <c r="AI232" s="603"/>
      <c r="AJ232" s="604"/>
      <c r="AK232" s="603" t="s">
        <v>1049</v>
      </c>
      <c r="AL232" s="603"/>
      <c r="AM232" s="603"/>
      <c r="AN232" s="603"/>
      <c r="AO232" s="510"/>
      <c r="AP232" s="510"/>
      <c r="AQ232" s="510"/>
      <c r="AR232" s="510"/>
      <c r="AS232" s="510"/>
      <c r="AT232" s="510"/>
      <c r="AU232" s="510"/>
      <c r="AV232" s="510"/>
      <c r="AW232" s="510"/>
      <c r="AX232" s="510"/>
      <c r="AY232" s="510"/>
      <c r="AZ232" s="510"/>
      <c r="BA232" s="510"/>
      <c r="BB232" s="510"/>
      <c r="BC232" s="510"/>
      <c r="BD232" s="510"/>
    </row>
    <row r="233" spans="2:62" ht="20.25" customHeight="1">
      <c r="I233" s="510"/>
      <c r="J233" s="510"/>
      <c r="K233" s="603" t="s">
        <v>1050</v>
      </c>
      <c r="L233" s="603"/>
      <c r="M233" s="603"/>
      <c r="N233" s="603"/>
      <c r="O233" s="603"/>
      <c r="P233" s="603"/>
      <c r="Q233" s="603"/>
      <c r="R233" s="603"/>
      <c r="S233" s="603"/>
      <c r="T233" s="604"/>
      <c r="U233" s="603"/>
      <c r="V233" s="603"/>
      <c r="W233" s="603"/>
      <c r="X233" s="603"/>
      <c r="Y233" s="510"/>
      <c r="Z233" s="510"/>
      <c r="AA233" s="603" t="s">
        <v>1051</v>
      </c>
      <c r="AB233" s="603"/>
      <c r="AC233" s="603"/>
      <c r="AD233" s="603"/>
      <c r="AE233" s="603"/>
      <c r="AF233" s="603"/>
      <c r="AG233" s="603"/>
      <c r="AH233" s="603"/>
      <c r="AI233" s="603"/>
      <c r="AJ233" s="604"/>
      <c r="AK233" s="603"/>
      <c r="AL233" s="603"/>
      <c r="AM233" s="603"/>
      <c r="AN233" s="603"/>
      <c r="AO233" s="510"/>
      <c r="AP233" s="510"/>
      <c r="AQ233" s="510"/>
      <c r="AR233" s="510"/>
      <c r="AS233" s="510"/>
      <c r="AT233" s="510"/>
      <c r="AU233" s="510"/>
      <c r="AV233" s="510"/>
      <c r="AW233" s="510"/>
      <c r="AX233" s="510"/>
      <c r="AY233" s="510"/>
      <c r="AZ233" s="510"/>
      <c r="BA233" s="510"/>
      <c r="BB233" s="510"/>
      <c r="BC233" s="510"/>
      <c r="BD233" s="510"/>
    </row>
    <row r="234" spans="2:62" ht="20.25" customHeight="1">
      <c r="I234" s="510"/>
      <c r="J234" s="510"/>
      <c r="K234" s="603" t="s">
        <v>1023</v>
      </c>
      <c r="L234" s="603"/>
      <c r="M234" s="603"/>
      <c r="N234" s="603"/>
      <c r="O234" s="603"/>
      <c r="P234" s="603"/>
      <c r="Q234" s="603"/>
      <c r="R234" s="603"/>
      <c r="S234" s="603"/>
      <c r="T234" s="604"/>
      <c r="U234" s="1085"/>
      <c r="V234" s="1085"/>
      <c r="W234" s="1085"/>
      <c r="X234" s="1085"/>
      <c r="Y234" s="510"/>
      <c r="Z234" s="510"/>
      <c r="AA234" s="603" t="s">
        <v>1023</v>
      </c>
      <c r="AB234" s="603"/>
      <c r="AC234" s="603"/>
      <c r="AD234" s="603"/>
      <c r="AE234" s="603"/>
      <c r="AF234" s="603"/>
      <c r="AG234" s="603"/>
      <c r="AH234" s="603"/>
      <c r="AI234" s="603"/>
      <c r="AJ234" s="604"/>
      <c r="AK234" s="1085"/>
      <c r="AL234" s="1085"/>
      <c r="AM234" s="1085"/>
      <c r="AN234" s="1085"/>
      <c r="AO234" s="510"/>
      <c r="AP234" s="510"/>
      <c r="AQ234" s="510"/>
      <c r="AR234" s="510"/>
      <c r="AS234" s="510"/>
      <c r="AT234" s="510"/>
      <c r="AU234" s="510"/>
      <c r="AV234" s="510"/>
      <c r="AW234" s="510"/>
      <c r="AX234" s="510"/>
      <c r="AY234" s="510"/>
      <c r="AZ234" s="510"/>
      <c r="BA234" s="510"/>
      <c r="BB234" s="510"/>
      <c r="BC234" s="510"/>
      <c r="BD234" s="510"/>
    </row>
    <row r="235" spans="2:62" ht="20.25" customHeight="1">
      <c r="I235" s="510"/>
      <c r="J235" s="510"/>
      <c r="K235" s="607" t="s">
        <v>1052</v>
      </c>
      <c r="L235" s="607"/>
      <c r="M235" s="607"/>
      <c r="N235" s="607"/>
      <c r="O235" s="607"/>
      <c r="P235" s="603" t="s">
        <v>1053</v>
      </c>
      <c r="Q235" s="607"/>
      <c r="R235" s="607"/>
      <c r="S235" s="607"/>
      <c r="T235" s="607"/>
      <c r="U235" s="1086" t="s">
        <v>1027</v>
      </c>
      <c r="V235" s="1086"/>
      <c r="W235" s="1086"/>
      <c r="X235" s="1086"/>
      <c r="Y235" s="510"/>
      <c r="Z235" s="510"/>
      <c r="AA235" s="607" t="s">
        <v>1052</v>
      </c>
      <c r="AB235" s="607"/>
      <c r="AC235" s="607"/>
      <c r="AD235" s="607"/>
      <c r="AE235" s="607"/>
      <c r="AF235" s="603" t="s">
        <v>1053</v>
      </c>
      <c r="AG235" s="607"/>
      <c r="AH235" s="607"/>
      <c r="AI235" s="607"/>
      <c r="AJ235" s="607"/>
      <c r="AK235" s="1086" t="s">
        <v>1027</v>
      </c>
      <c r="AL235" s="1086"/>
      <c r="AM235" s="1086"/>
      <c r="AN235" s="1086"/>
      <c r="AO235" s="510"/>
      <c r="AP235" s="510"/>
      <c r="AQ235" s="510"/>
      <c r="AR235" s="510"/>
      <c r="AS235" s="510"/>
      <c r="AT235" s="510"/>
      <c r="AU235" s="510"/>
      <c r="AV235" s="510"/>
      <c r="AW235" s="510"/>
      <c r="AX235" s="510"/>
      <c r="AY235" s="510"/>
      <c r="AZ235" s="510"/>
      <c r="BA235" s="510"/>
      <c r="BB235" s="510"/>
      <c r="BC235" s="510"/>
      <c r="BD235" s="510"/>
    </row>
    <row r="236" spans="2:62" ht="20.25" customHeight="1">
      <c r="I236" s="510"/>
      <c r="J236" s="510"/>
      <c r="K236" s="1076">
        <f>W226</f>
        <v>0</v>
      </c>
      <c r="L236" s="1076"/>
      <c r="M236" s="1076"/>
      <c r="N236" s="1076"/>
      <c r="O236" s="612" t="s">
        <v>1029</v>
      </c>
      <c r="P236" s="1078">
        <f>U231</f>
        <v>0</v>
      </c>
      <c r="Q236" s="1078"/>
      <c r="R236" s="1078"/>
      <c r="S236" s="1078"/>
      <c r="T236" s="612" t="s">
        <v>1030</v>
      </c>
      <c r="U236" s="1087">
        <f>ROUNDDOWN(K236+P236,1)</f>
        <v>0</v>
      </c>
      <c r="V236" s="1087"/>
      <c r="W236" s="1087"/>
      <c r="X236" s="1087"/>
      <c r="Y236" s="620"/>
      <c r="Z236" s="620"/>
      <c r="AA236" s="1088">
        <f>AM226</f>
        <v>0</v>
      </c>
      <c r="AB236" s="1088"/>
      <c r="AC236" s="1088"/>
      <c r="AD236" s="1088"/>
      <c r="AE236" s="617" t="s">
        <v>1029</v>
      </c>
      <c r="AF236" s="1089">
        <f>AK231</f>
        <v>0</v>
      </c>
      <c r="AG236" s="1089"/>
      <c r="AH236" s="1089"/>
      <c r="AI236" s="1089"/>
      <c r="AJ236" s="617" t="s">
        <v>1030</v>
      </c>
      <c r="AK236" s="1087">
        <f>ROUNDDOWN(AA236+AF236,1)</f>
        <v>0</v>
      </c>
      <c r="AL236" s="1087"/>
      <c r="AM236" s="1087"/>
      <c r="AN236" s="1087"/>
      <c r="AO236" s="510"/>
      <c r="AP236" s="510"/>
      <c r="AQ236" s="510"/>
      <c r="AR236" s="510"/>
      <c r="AS236" s="510"/>
      <c r="AT236" s="510"/>
      <c r="AU236" s="510"/>
      <c r="AV236" s="510"/>
      <c r="AW236" s="510"/>
      <c r="AX236" s="510"/>
      <c r="AY236" s="510"/>
      <c r="AZ236" s="510"/>
      <c r="BA236" s="510"/>
      <c r="BB236" s="510"/>
      <c r="BC236" s="510"/>
      <c r="BD236" s="510"/>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621"/>
      <c r="B283" s="621"/>
      <c r="C283" s="622"/>
      <c r="D283" s="622"/>
      <c r="E283" s="622"/>
      <c r="F283" s="622"/>
      <c r="G283" s="622"/>
      <c r="H283" s="622"/>
      <c r="I283" s="622"/>
      <c r="J283" s="622"/>
      <c r="K283" s="623"/>
      <c r="L283" s="623"/>
      <c r="M283" s="623"/>
      <c r="N283" s="623"/>
      <c r="O283" s="623"/>
      <c r="P283" s="623"/>
      <c r="Q283" s="623"/>
      <c r="R283" s="623"/>
      <c r="S283" s="623"/>
      <c r="T283" s="623"/>
      <c r="U283" s="623"/>
      <c r="V283" s="623"/>
      <c r="W283" s="623"/>
      <c r="X283" s="623"/>
      <c r="Y283" s="623"/>
      <c r="Z283" s="623"/>
      <c r="AA283" s="623"/>
      <c r="AB283" s="623"/>
      <c r="AC283" s="623"/>
      <c r="AD283" s="623"/>
      <c r="AE283" s="623"/>
      <c r="AF283" s="623"/>
      <c r="AG283" s="623"/>
      <c r="AH283" s="623"/>
      <c r="AI283" s="623"/>
      <c r="AJ283" s="623"/>
      <c r="AK283" s="623"/>
      <c r="AL283" s="623"/>
      <c r="AM283" s="623"/>
      <c r="AN283" s="623"/>
      <c r="AO283" s="623"/>
      <c r="AP283" s="623"/>
      <c r="AQ283" s="623"/>
      <c r="AR283" s="623"/>
      <c r="AS283" s="623"/>
      <c r="AT283" s="623"/>
      <c r="AU283" s="623"/>
      <c r="AV283" s="623"/>
      <c r="AW283" s="623"/>
      <c r="AX283" s="623"/>
      <c r="AY283" s="623"/>
      <c r="AZ283" s="624"/>
      <c r="BA283" s="624"/>
      <c r="BB283" s="624"/>
      <c r="BC283" s="624"/>
      <c r="BD283" s="624"/>
      <c r="BE283" s="624"/>
      <c r="BF283" s="624"/>
      <c r="BG283" s="624"/>
    </row>
    <row r="284" spans="1:59">
      <c r="A284" s="621"/>
      <c r="B284" s="621"/>
      <c r="C284" s="622"/>
      <c r="D284" s="622"/>
      <c r="E284" s="622"/>
      <c r="F284" s="622"/>
      <c r="G284" s="622"/>
      <c r="H284" s="622"/>
      <c r="I284" s="622"/>
      <c r="J284" s="622"/>
      <c r="K284" s="623"/>
      <c r="L284" s="623"/>
      <c r="M284" s="623"/>
      <c r="N284" s="623"/>
      <c r="O284" s="623"/>
      <c r="P284" s="623"/>
      <c r="Q284" s="623"/>
      <c r="R284" s="623"/>
      <c r="S284" s="623"/>
      <c r="T284" s="623"/>
      <c r="U284" s="623"/>
      <c r="V284" s="623"/>
      <c r="W284" s="623"/>
      <c r="X284" s="623"/>
      <c r="Y284" s="623"/>
      <c r="Z284" s="623"/>
      <c r="AA284" s="623"/>
      <c r="AB284" s="623"/>
      <c r="AC284" s="623"/>
      <c r="AD284" s="623"/>
      <c r="AE284" s="623"/>
      <c r="AF284" s="623"/>
      <c r="AG284" s="623"/>
      <c r="AH284" s="623"/>
      <c r="AI284" s="623"/>
      <c r="AJ284" s="623"/>
      <c r="AK284" s="623"/>
      <c r="AL284" s="623"/>
      <c r="AM284" s="623"/>
      <c r="AN284" s="623"/>
      <c r="AO284" s="623"/>
      <c r="AP284" s="623"/>
      <c r="AQ284" s="623"/>
      <c r="AR284" s="623"/>
      <c r="AS284" s="623"/>
      <c r="AT284" s="623"/>
      <c r="AU284" s="623"/>
      <c r="AV284" s="623"/>
      <c r="AW284" s="623"/>
      <c r="AX284" s="623"/>
      <c r="AY284" s="623"/>
      <c r="AZ284" s="624"/>
      <c r="BA284" s="624"/>
      <c r="BB284" s="624"/>
      <c r="BC284" s="624"/>
      <c r="BD284" s="624"/>
      <c r="BE284" s="624"/>
      <c r="BF284" s="624"/>
      <c r="BG284" s="624"/>
    </row>
    <row r="285" spans="1:59">
      <c r="A285" s="621"/>
      <c r="B285" s="621"/>
      <c r="C285" s="625"/>
      <c r="D285" s="625"/>
      <c r="E285" s="625"/>
      <c r="F285" s="625"/>
      <c r="G285" s="625"/>
      <c r="H285" s="625"/>
      <c r="I285" s="625"/>
      <c r="J285" s="625"/>
      <c r="K285" s="622"/>
      <c r="L285" s="622"/>
      <c r="M285" s="621"/>
      <c r="N285" s="621"/>
      <c r="O285" s="621"/>
      <c r="P285" s="621"/>
      <c r="Q285" s="621"/>
      <c r="R285" s="621"/>
    </row>
    <row r="286" spans="1:59">
      <c r="A286" s="621"/>
      <c r="B286" s="621"/>
      <c r="C286" s="625"/>
      <c r="D286" s="625"/>
      <c r="E286" s="625"/>
      <c r="F286" s="625"/>
      <c r="G286" s="625"/>
      <c r="H286" s="625"/>
      <c r="I286" s="625"/>
      <c r="J286" s="625"/>
      <c r="K286" s="622"/>
      <c r="L286" s="622"/>
      <c r="M286" s="621"/>
      <c r="N286" s="621"/>
      <c r="O286" s="621"/>
      <c r="P286" s="621"/>
      <c r="Q286" s="621"/>
      <c r="R286" s="621"/>
    </row>
    <row r="287" spans="1:59">
      <c r="C287" s="523"/>
      <c r="D287" s="523"/>
      <c r="E287" s="523"/>
      <c r="F287" s="523"/>
      <c r="G287" s="523"/>
      <c r="H287" s="523"/>
      <c r="I287" s="523"/>
      <c r="J287" s="523"/>
    </row>
    <row r="288" spans="1:59">
      <c r="C288" s="523"/>
      <c r="D288" s="523"/>
      <c r="E288" s="523"/>
      <c r="F288" s="523"/>
      <c r="G288" s="523"/>
      <c r="H288" s="523"/>
      <c r="I288" s="523"/>
      <c r="J288" s="523"/>
    </row>
    <row r="289" spans="3:10">
      <c r="C289" s="523"/>
      <c r="D289" s="523"/>
      <c r="E289" s="523"/>
      <c r="F289" s="523"/>
      <c r="G289" s="523"/>
      <c r="H289" s="523"/>
      <c r="I289" s="523"/>
      <c r="J289" s="523"/>
    </row>
    <row r="290" spans="3:10">
      <c r="C290" s="523"/>
      <c r="D290" s="523"/>
      <c r="E290" s="523"/>
      <c r="F290" s="523"/>
      <c r="G290" s="523"/>
      <c r="H290" s="523"/>
      <c r="I290" s="523"/>
      <c r="J290" s="523"/>
    </row>
  </sheetData>
  <sheetProtection insertRows="0" deleteRows="0"/>
  <mergeCells count="1134">
    <mergeCell ref="K19:N20"/>
    <mergeCell ref="O19:S20"/>
    <mergeCell ref="BB19:BC19"/>
    <mergeCell ref="B17:B18"/>
    <mergeCell ref="C17:D18"/>
    <mergeCell ref="I17:J18"/>
    <mergeCell ref="K17:N18"/>
    <mergeCell ref="O17:S18"/>
    <mergeCell ref="BB17:BC17"/>
    <mergeCell ref="AT1:BI1"/>
    <mergeCell ref="AC2:AD2"/>
    <mergeCell ref="AF2:AG2"/>
    <mergeCell ref="AJ2:AK2"/>
    <mergeCell ref="AT2:BI2"/>
    <mergeCell ref="BE3:BH3"/>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BD21:BE21"/>
    <mergeCell ref="BF21:BJ22"/>
    <mergeCell ref="BB22:BC22"/>
    <mergeCell ref="BD22:BE22"/>
    <mergeCell ref="B23:B24"/>
    <mergeCell ref="C23:D24"/>
    <mergeCell ref="I23:J24"/>
    <mergeCell ref="K23:N24"/>
    <mergeCell ref="O23:S24"/>
    <mergeCell ref="BB23:BC23"/>
    <mergeCell ref="B12:B16"/>
    <mergeCell ref="C12:D16"/>
    <mergeCell ref="I12:J16"/>
    <mergeCell ref="K12:N16"/>
    <mergeCell ref="O12:S16"/>
    <mergeCell ref="BD19:BE19"/>
    <mergeCell ref="BF19:BJ20"/>
    <mergeCell ref="BB20:BC20"/>
    <mergeCell ref="BD20:BE20"/>
    <mergeCell ref="B21:B22"/>
    <mergeCell ref="C21:D22"/>
    <mergeCell ref="I21:J22"/>
    <mergeCell ref="K21:N22"/>
    <mergeCell ref="O21:S22"/>
    <mergeCell ref="BB21:BC21"/>
    <mergeCell ref="BD17:BE17"/>
    <mergeCell ref="BF17:BJ18"/>
    <mergeCell ref="BB18:BC18"/>
    <mergeCell ref="BD18:BE18"/>
    <mergeCell ref="B19:B20"/>
    <mergeCell ref="C19:D20"/>
    <mergeCell ref="I19:J20"/>
    <mergeCell ref="BD25:BE25"/>
    <mergeCell ref="BF25:BJ26"/>
    <mergeCell ref="BB26:BC26"/>
    <mergeCell ref="BD26:BE26"/>
    <mergeCell ref="B27:B28"/>
    <mergeCell ref="C27:D28"/>
    <mergeCell ref="I27:J28"/>
    <mergeCell ref="K27:N28"/>
    <mergeCell ref="O27:S28"/>
    <mergeCell ref="BB27:BC27"/>
    <mergeCell ref="BD23:BE23"/>
    <mergeCell ref="BF23:BJ24"/>
    <mergeCell ref="BB24:BC24"/>
    <mergeCell ref="BD24:BE24"/>
    <mergeCell ref="B25:B26"/>
    <mergeCell ref="C25:D26"/>
    <mergeCell ref="I25:J26"/>
    <mergeCell ref="K25:N26"/>
    <mergeCell ref="O25:S26"/>
    <mergeCell ref="BB25:BC25"/>
    <mergeCell ref="BD29:BE29"/>
    <mergeCell ref="BF29:BJ30"/>
    <mergeCell ref="BB30:BC30"/>
    <mergeCell ref="BD30:BE30"/>
    <mergeCell ref="B31:B32"/>
    <mergeCell ref="C31:D32"/>
    <mergeCell ref="I31:J32"/>
    <mergeCell ref="K31:N32"/>
    <mergeCell ref="O31:S32"/>
    <mergeCell ref="BB31:BC31"/>
    <mergeCell ref="BD27:BE27"/>
    <mergeCell ref="BF27:BJ28"/>
    <mergeCell ref="BB28:BC28"/>
    <mergeCell ref="BD28:BE28"/>
    <mergeCell ref="B29:B30"/>
    <mergeCell ref="C29:D30"/>
    <mergeCell ref="I29:J30"/>
    <mergeCell ref="K29:N30"/>
    <mergeCell ref="O29:S30"/>
    <mergeCell ref="BB29:BC29"/>
    <mergeCell ref="BD33:BE33"/>
    <mergeCell ref="BF33:BJ34"/>
    <mergeCell ref="BB34:BC34"/>
    <mergeCell ref="BD34:BE34"/>
    <mergeCell ref="B35:B36"/>
    <mergeCell ref="C35:D36"/>
    <mergeCell ref="I35:J36"/>
    <mergeCell ref="K35:N36"/>
    <mergeCell ref="O35:S36"/>
    <mergeCell ref="BB35:BC35"/>
    <mergeCell ref="BD31:BE31"/>
    <mergeCell ref="BF31:BJ32"/>
    <mergeCell ref="BB32:BC32"/>
    <mergeCell ref="BD32:BE32"/>
    <mergeCell ref="B33:B34"/>
    <mergeCell ref="C33:D34"/>
    <mergeCell ref="I33:J34"/>
    <mergeCell ref="K33:N34"/>
    <mergeCell ref="O33:S34"/>
    <mergeCell ref="BB33:BC33"/>
    <mergeCell ref="BD37:BE37"/>
    <mergeCell ref="BF37:BJ38"/>
    <mergeCell ref="BB38:BC38"/>
    <mergeCell ref="BD38:BE38"/>
    <mergeCell ref="B39:B40"/>
    <mergeCell ref="C39:D40"/>
    <mergeCell ref="I39:J40"/>
    <mergeCell ref="K39:N40"/>
    <mergeCell ref="O39:S40"/>
    <mergeCell ref="BB39:BC39"/>
    <mergeCell ref="BD35:BE35"/>
    <mergeCell ref="BF35:BJ36"/>
    <mergeCell ref="BB36:BC36"/>
    <mergeCell ref="BD36:BE36"/>
    <mergeCell ref="B37:B38"/>
    <mergeCell ref="C37:D38"/>
    <mergeCell ref="I37:J38"/>
    <mergeCell ref="K37:N38"/>
    <mergeCell ref="O37:S38"/>
    <mergeCell ref="BB37:BC37"/>
    <mergeCell ref="BD41:BE41"/>
    <mergeCell ref="BF41:BJ42"/>
    <mergeCell ref="BB42:BC42"/>
    <mergeCell ref="BD42:BE42"/>
    <mergeCell ref="B43:B44"/>
    <mergeCell ref="C43:D44"/>
    <mergeCell ref="I43:J44"/>
    <mergeCell ref="K43:N44"/>
    <mergeCell ref="O43:S44"/>
    <mergeCell ref="BB43:BC43"/>
    <mergeCell ref="BD39:BE39"/>
    <mergeCell ref="BF39:BJ40"/>
    <mergeCell ref="BB40:BC40"/>
    <mergeCell ref="BD40:BE40"/>
    <mergeCell ref="B41:B42"/>
    <mergeCell ref="C41:D42"/>
    <mergeCell ref="I41:J42"/>
    <mergeCell ref="K41:N42"/>
    <mergeCell ref="O41:S42"/>
    <mergeCell ref="BB41:BC41"/>
    <mergeCell ref="BD45:BE45"/>
    <mergeCell ref="BF45:BJ46"/>
    <mergeCell ref="BB46:BC46"/>
    <mergeCell ref="BD46:BE46"/>
    <mergeCell ref="B47:B48"/>
    <mergeCell ref="C47:D48"/>
    <mergeCell ref="I47:J48"/>
    <mergeCell ref="K47:N48"/>
    <mergeCell ref="O47:S48"/>
    <mergeCell ref="BB47:BC47"/>
    <mergeCell ref="BD43:BE43"/>
    <mergeCell ref="BF43:BJ44"/>
    <mergeCell ref="BB44:BC44"/>
    <mergeCell ref="BD44:BE44"/>
    <mergeCell ref="B45:B46"/>
    <mergeCell ref="C45:D46"/>
    <mergeCell ref="I45:J46"/>
    <mergeCell ref="K45:N46"/>
    <mergeCell ref="O45:S46"/>
    <mergeCell ref="BB45:BC45"/>
    <mergeCell ref="BD49:BE49"/>
    <mergeCell ref="BF49:BJ50"/>
    <mergeCell ref="BB50:BC50"/>
    <mergeCell ref="BD50:BE50"/>
    <mergeCell ref="B51:B52"/>
    <mergeCell ref="C51:D52"/>
    <mergeCell ref="I51:J52"/>
    <mergeCell ref="K51:N52"/>
    <mergeCell ref="O51:S52"/>
    <mergeCell ref="BB51:BC51"/>
    <mergeCell ref="BD47:BE47"/>
    <mergeCell ref="BF47:BJ48"/>
    <mergeCell ref="BB48:BC48"/>
    <mergeCell ref="BD48:BE48"/>
    <mergeCell ref="B49:B50"/>
    <mergeCell ref="C49:D50"/>
    <mergeCell ref="I49:J50"/>
    <mergeCell ref="K49:N50"/>
    <mergeCell ref="O49:S50"/>
    <mergeCell ref="BB49:BC49"/>
    <mergeCell ref="BD53:BE53"/>
    <mergeCell ref="BF53:BJ54"/>
    <mergeCell ref="BB54:BC54"/>
    <mergeCell ref="BD54:BE54"/>
    <mergeCell ref="B55:B56"/>
    <mergeCell ref="C55:D56"/>
    <mergeCell ref="I55:J56"/>
    <mergeCell ref="K55:N56"/>
    <mergeCell ref="O55:S56"/>
    <mergeCell ref="BB55:BC55"/>
    <mergeCell ref="BD51:BE51"/>
    <mergeCell ref="BF51:BJ52"/>
    <mergeCell ref="BB52:BC52"/>
    <mergeCell ref="BD52:BE52"/>
    <mergeCell ref="B53:B54"/>
    <mergeCell ref="C53:D54"/>
    <mergeCell ref="I53:J54"/>
    <mergeCell ref="K53:N54"/>
    <mergeCell ref="O53:S54"/>
    <mergeCell ref="BB53:BC53"/>
    <mergeCell ref="BD57:BE57"/>
    <mergeCell ref="BF57:BJ58"/>
    <mergeCell ref="BB58:BC58"/>
    <mergeCell ref="BD58:BE58"/>
    <mergeCell ref="B59:B60"/>
    <mergeCell ref="C59:D60"/>
    <mergeCell ref="I59:J60"/>
    <mergeCell ref="K59:N60"/>
    <mergeCell ref="O59:S60"/>
    <mergeCell ref="BB59:BC59"/>
    <mergeCell ref="BD55:BE55"/>
    <mergeCell ref="BF55:BJ56"/>
    <mergeCell ref="BB56:BC56"/>
    <mergeCell ref="BD56:BE56"/>
    <mergeCell ref="B57:B58"/>
    <mergeCell ref="C57:D58"/>
    <mergeCell ref="I57:J58"/>
    <mergeCell ref="K57:N58"/>
    <mergeCell ref="O57:S58"/>
    <mergeCell ref="BB57:BC57"/>
    <mergeCell ref="BD61:BE61"/>
    <mergeCell ref="BF61:BJ62"/>
    <mergeCell ref="BB62:BC62"/>
    <mergeCell ref="BD62:BE62"/>
    <mergeCell ref="B63:B64"/>
    <mergeCell ref="C63:D64"/>
    <mergeCell ref="I63:J64"/>
    <mergeCell ref="K63:N64"/>
    <mergeCell ref="O63:S64"/>
    <mergeCell ref="BB63:BC63"/>
    <mergeCell ref="BD59:BE59"/>
    <mergeCell ref="BF59:BJ60"/>
    <mergeCell ref="BB60:BC60"/>
    <mergeCell ref="BD60:BE60"/>
    <mergeCell ref="B61:B62"/>
    <mergeCell ref="C61:D62"/>
    <mergeCell ref="I61:J62"/>
    <mergeCell ref="K61:N62"/>
    <mergeCell ref="O61:S62"/>
    <mergeCell ref="BB61:BC61"/>
    <mergeCell ref="BD65:BE65"/>
    <mergeCell ref="BF65:BJ66"/>
    <mergeCell ref="BB66:BC66"/>
    <mergeCell ref="BD66:BE66"/>
    <mergeCell ref="B67:B68"/>
    <mergeCell ref="C67:D68"/>
    <mergeCell ref="I67:J68"/>
    <mergeCell ref="K67:N68"/>
    <mergeCell ref="O67:S68"/>
    <mergeCell ref="BB67:BC67"/>
    <mergeCell ref="BD63:BE63"/>
    <mergeCell ref="BF63:BJ64"/>
    <mergeCell ref="BB64:BC64"/>
    <mergeCell ref="BD64:BE64"/>
    <mergeCell ref="B65:B66"/>
    <mergeCell ref="C65:D66"/>
    <mergeCell ref="I65:J66"/>
    <mergeCell ref="K65:N66"/>
    <mergeCell ref="O65:S66"/>
    <mergeCell ref="BB65:BC65"/>
    <mergeCell ref="BD69:BE69"/>
    <mergeCell ref="BF69:BJ70"/>
    <mergeCell ref="BB70:BC70"/>
    <mergeCell ref="BD70:BE70"/>
    <mergeCell ref="B71:B72"/>
    <mergeCell ref="C71:D72"/>
    <mergeCell ref="I71:J72"/>
    <mergeCell ref="K71:N72"/>
    <mergeCell ref="O71:S72"/>
    <mergeCell ref="BB71:BC71"/>
    <mergeCell ref="BD67:BE67"/>
    <mergeCell ref="BF67:BJ68"/>
    <mergeCell ref="BB68:BC68"/>
    <mergeCell ref="BD68:BE68"/>
    <mergeCell ref="B69:B70"/>
    <mergeCell ref="C69:D70"/>
    <mergeCell ref="I69:J70"/>
    <mergeCell ref="K69:N70"/>
    <mergeCell ref="O69:S70"/>
    <mergeCell ref="BB69:BC69"/>
    <mergeCell ref="BD73:BE73"/>
    <mergeCell ref="BF73:BJ74"/>
    <mergeCell ref="BB74:BC74"/>
    <mergeCell ref="BD74:BE74"/>
    <mergeCell ref="B75:B76"/>
    <mergeCell ref="C75:D76"/>
    <mergeCell ref="I75:J76"/>
    <mergeCell ref="K75:N76"/>
    <mergeCell ref="O75:S76"/>
    <mergeCell ref="BB75:BC75"/>
    <mergeCell ref="BD71:BE71"/>
    <mergeCell ref="BF71:BJ72"/>
    <mergeCell ref="BB72:BC72"/>
    <mergeCell ref="BD72:BE72"/>
    <mergeCell ref="B73:B74"/>
    <mergeCell ref="C73:D74"/>
    <mergeCell ref="I73:J74"/>
    <mergeCell ref="K73:N74"/>
    <mergeCell ref="O73:S74"/>
    <mergeCell ref="BB73:BC73"/>
    <mergeCell ref="BD77:BE77"/>
    <mergeCell ref="BF77:BJ78"/>
    <mergeCell ref="BB78:BC78"/>
    <mergeCell ref="BD78:BE78"/>
    <mergeCell ref="B79:B80"/>
    <mergeCell ref="C79:D80"/>
    <mergeCell ref="I79:J80"/>
    <mergeCell ref="K79:N80"/>
    <mergeCell ref="O79:S80"/>
    <mergeCell ref="BB79:BC79"/>
    <mergeCell ref="BD75:BE75"/>
    <mergeCell ref="BF75:BJ76"/>
    <mergeCell ref="BB76:BC76"/>
    <mergeCell ref="BD76:BE76"/>
    <mergeCell ref="B77:B78"/>
    <mergeCell ref="C77:D78"/>
    <mergeCell ref="I77:J78"/>
    <mergeCell ref="K77:N78"/>
    <mergeCell ref="O77:S78"/>
    <mergeCell ref="BB77:BC77"/>
    <mergeCell ref="BD81:BE81"/>
    <mergeCell ref="BF81:BJ82"/>
    <mergeCell ref="BB82:BC82"/>
    <mergeCell ref="BD82:BE82"/>
    <mergeCell ref="B83:B84"/>
    <mergeCell ref="C83:D84"/>
    <mergeCell ref="I83:J84"/>
    <mergeCell ref="K83:N84"/>
    <mergeCell ref="O83:S84"/>
    <mergeCell ref="BB83:BC83"/>
    <mergeCell ref="BD79:BE79"/>
    <mergeCell ref="BF79:BJ80"/>
    <mergeCell ref="BB80:BC80"/>
    <mergeCell ref="BD80:BE80"/>
    <mergeCell ref="B81:B82"/>
    <mergeCell ref="C81:D82"/>
    <mergeCell ref="I81:J82"/>
    <mergeCell ref="K81:N82"/>
    <mergeCell ref="O81:S82"/>
    <mergeCell ref="BB81:BC81"/>
    <mergeCell ref="BD85:BE85"/>
    <mergeCell ref="BF85:BJ86"/>
    <mergeCell ref="BB86:BC86"/>
    <mergeCell ref="BD86:BE86"/>
    <mergeCell ref="B87:B88"/>
    <mergeCell ref="C87:D88"/>
    <mergeCell ref="I87:J88"/>
    <mergeCell ref="K87:N88"/>
    <mergeCell ref="O87:S88"/>
    <mergeCell ref="BB87:BC87"/>
    <mergeCell ref="BD83:BE83"/>
    <mergeCell ref="BF83:BJ84"/>
    <mergeCell ref="BB84:BC84"/>
    <mergeCell ref="BD84:BE84"/>
    <mergeCell ref="B85:B86"/>
    <mergeCell ref="C85:D86"/>
    <mergeCell ref="I85:J86"/>
    <mergeCell ref="K85:N86"/>
    <mergeCell ref="O85:S86"/>
    <mergeCell ref="BB85:BC85"/>
    <mergeCell ref="BD89:BE89"/>
    <mergeCell ref="BF89:BJ90"/>
    <mergeCell ref="BB90:BC90"/>
    <mergeCell ref="BD90:BE90"/>
    <mergeCell ref="B91:B92"/>
    <mergeCell ref="C91:D92"/>
    <mergeCell ref="I91:J92"/>
    <mergeCell ref="K91:N92"/>
    <mergeCell ref="O91:S92"/>
    <mergeCell ref="BB91:BC91"/>
    <mergeCell ref="BD87:BE87"/>
    <mergeCell ref="BF87:BJ88"/>
    <mergeCell ref="BB88:BC88"/>
    <mergeCell ref="BD88:BE88"/>
    <mergeCell ref="B89:B90"/>
    <mergeCell ref="C89:D90"/>
    <mergeCell ref="I89:J90"/>
    <mergeCell ref="K89:N90"/>
    <mergeCell ref="O89:S90"/>
    <mergeCell ref="BB89:BC89"/>
    <mergeCell ref="BD93:BE93"/>
    <mergeCell ref="BF93:BJ94"/>
    <mergeCell ref="BB94:BC94"/>
    <mergeCell ref="BD94:BE94"/>
    <mergeCell ref="B95:B96"/>
    <mergeCell ref="C95:D96"/>
    <mergeCell ref="I95:J96"/>
    <mergeCell ref="K95:N96"/>
    <mergeCell ref="O95:S96"/>
    <mergeCell ref="BB95:BC95"/>
    <mergeCell ref="BD91:BE91"/>
    <mergeCell ref="BF91:BJ92"/>
    <mergeCell ref="BB92:BC92"/>
    <mergeCell ref="BD92:BE92"/>
    <mergeCell ref="B93:B94"/>
    <mergeCell ref="C93:D94"/>
    <mergeCell ref="I93:J94"/>
    <mergeCell ref="K93:N94"/>
    <mergeCell ref="O93:S94"/>
    <mergeCell ref="BB93:BC93"/>
    <mergeCell ref="BD97:BE97"/>
    <mergeCell ref="BF97:BJ98"/>
    <mergeCell ref="BB98:BC98"/>
    <mergeCell ref="BD98:BE98"/>
    <mergeCell ref="B99:B100"/>
    <mergeCell ref="C99:D100"/>
    <mergeCell ref="I99:J100"/>
    <mergeCell ref="K99:N100"/>
    <mergeCell ref="O99:S100"/>
    <mergeCell ref="BB99:BC99"/>
    <mergeCell ref="BD95:BE95"/>
    <mergeCell ref="BF95:BJ96"/>
    <mergeCell ref="BB96:BC96"/>
    <mergeCell ref="BD96:BE96"/>
    <mergeCell ref="B97:B98"/>
    <mergeCell ref="C97:D98"/>
    <mergeCell ref="I97:J98"/>
    <mergeCell ref="K97:N98"/>
    <mergeCell ref="O97:S98"/>
    <mergeCell ref="BB97:BC97"/>
    <mergeCell ref="BD101:BE101"/>
    <mergeCell ref="BF101:BJ102"/>
    <mergeCell ref="BB102:BC102"/>
    <mergeCell ref="BD102:BE102"/>
    <mergeCell ref="B103:B104"/>
    <mergeCell ref="C103:D104"/>
    <mergeCell ref="I103:J104"/>
    <mergeCell ref="K103:N104"/>
    <mergeCell ref="O103:S104"/>
    <mergeCell ref="BB103:BC103"/>
    <mergeCell ref="BD99:BE99"/>
    <mergeCell ref="BF99:BJ100"/>
    <mergeCell ref="BB100:BC100"/>
    <mergeCell ref="BD100:BE100"/>
    <mergeCell ref="B101:B102"/>
    <mergeCell ref="C101:D102"/>
    <mergeCell ref="I101:J102"/>
    <mergeCell ref="K101:N102"/>
    <mergeCell ref="O101:S102"/>
    <mergeCell ref="BB101:BC101"/>
    <mergeCell ref="BD105:BE105"/>
    <mergeCell ref="BF105:BJ106"/>
    <mergeCell ref="BB106:BC106"/>
    <mergeCell ref="BD106:BE106"/>
    <mergeCell ref="B107:B108"/>
    <mergeCell ref="C107:D108"/>
    <mergeCell ref="I107:J108"/>
    <mergeCell ref="K107:N108"/>
    <mergeCell ref="O107:S108"/>
    <mergeCell ref="BB107:BC107"/>
    <mergeCell ref="BD103:BE103"/>
    <mergeCell ref="BF103:BJ104"/>
    <mergeCell ref="BB104:BC104"/>
    <mergeCell ref="BD104:BE104"/>
    <mergeCell ref="B105:B106"/>
    <mergeCell ref="C105:D106"/>
    <mergeCell ref="I105:J106"/>
    <mergeCell ref="K105:N106"/>
    <mergeCell ref="O105:S106"/>
    <mergeCell ref="BB105:BC105"/>
    <mergeCell ref="BD109:BE109"/>
    <mergeCell ref="BF109:BJ110"/>
    <mergeCell ref="BB110:BC110"/>
    <mergeCell ref="BD110:BE110"/>
    <mergeCell ref="B111:B112"/>
    <mergeCell ref="C111:D112"/>
    <mergeCell ref="I111:J112"/>
    <mergeCell ref="K111:N112"/>
    <mergeCell ref="O111:S112"/>
    <mergeCell ref="BB111:BC111"/>
    <mergeCell ref="BD107:BE107"/>
    <mergeCell ref="BF107:BJ108"/>
    <mergeCell ref="BB108:BC108"/>
    <mergeCell ref="BD108:BE108"/>
    <mergeCell ref="B109:B110"/>
    <mergeCell ref="C109:D110"/>
    <mergeCell ref="I109:J110"/>
    <mergeCell ref="K109:N110"/>
    <mergeCell ref="O109:S110"/>
    <mergeCell ref="BB109:BC109"/>
    <mergeCell ref="BD113:BE113"/>
    <mergeCell ref="BF113:BJ114"/>
    <mergeCell ref="BB114:BC114"/>
    <mergeCell ref="BD114:BE114"/>
    <mergeCell ref="B115:B116"/>
    <mergeCell ref="C115:D116"/>
    <mergeCell ref="I115:J116"/>
    <mergeCell ref="K115:N116"/>
    <mergeCell ref="O115:S116"/>
    <mergeCell ref="BB115:BC115"/>
    <mergeCell ref="BD111:BE111"/>
    <mergeCell ref="BF111:BJ112"/>
    <mergeCell ref="BB112:BC112"/>
    <mergeCell ref="BD112:BE112"/>
    <mergeCell ref="B113:B114"/>
    <mergeCell ref="C113:D114"/>
    <mergeCell ref="I113:J114"/>
    <mergeCell ref="K113:N114"/>
    <mergeCell ref="O113:S114"/>
    <mergeCell ref="BB113:BC113"/>
    <mergeCell ref="BD117:BE117"/>
    <mergeCell ref="BF117:BJ118"/>
    <mergeCell ref="BB118:BC118"/>
    <mergeCell ref="BD118:BE118"/>
    <mergeCell ref="B119:B120"/>
    <mergeCell ref="C119:D120"/>
    <mergeCell ref="I119:J120"/>
    <mergeCell ref="K119:N120"/>
    <mergeCell ref="O119:S120"/>
    <mergeCell ref="BB119:BC119"/>
    <mergeCell ref="BD115:BE115"/>
    <mergeCell ref="BF115:BJ116"/>
    <mergeCell ref="BB116:BC116"/>
    <mergeCell ref="BD116:BE116"/>
    <mergeCell ref="B117:B118"/>
    <mergeCell ref="C117:D118"/>
    <mergeCell ref="I117:J118"/>
    <mergeCell ref="K117:N118"/>
    <mergeCell ref="O117:S118"/>
    <mergeCell ref="BB117:BC117"/>
    <mergeCell ref="BD121:BE121"/>
    <mergeCell ref="BF121:BJ122"/>
    <mergeCell ref="BB122:BC122"/>
    <mergeCell ref="BD122:BE122"/>
    <mergeCell ref="B123:B124"/>
    <mergeCell ref="C123:D124"/>
    <mergeCell ref="I123:J124"/>
    <mergeCell ref="K123:N124"/>
    <mergeCell ref="O123:S124"/>
    <mergeCell ref="BB123:BC123"/>
    <mergeCell ref="BD119:BE119"/>
    <mergeCell ref="BF119:BJ120"/>
    <mergeCell ref="BB120:BC120"/>
    <mergeCell ref="BD120:BE120"/>
    <mergeCell ref="B121:B122"/>
    <mergeCell ref="C121:D122"/>
    <mergeCell ref="I121:J122"/>
    <mergeCell ref="K121:N122"/>
    <mergeCell ref="O121:S122"/>
    <mergeCell ref="BB121:BC121"/>
    <mergeCell ref="BD125:BE125"/>
    <mergeCell ref="BF125:BJ126"/>
    <mergeCell ref="BB126:BC126"/>
    <mergeCell ref="BD126:BE126"/>
    <mergeCell ref="B127:B128"/>
    <mergeCell ref="C127:D128"/>
    <mergeCell ref="I127:J128"/>
    <mergeCell ref="K127:N128"/>
    <mergeCell ref="O127:S128"/>
    <mergeCell ref="BB127:BC127"/>
    <mergeCell ref="BD123:BE123"/>
    <mergeCell ref="BF123:BJ124"/>
    <mergeCell ref="BB124:BC124"/>
    <mergeCell ref="BD124:BE124"/>
    <mergeCell ref="B125:B126"/>
    <mergeCell ref="C125:D126"/>
    <mergeCell ref="I125:J126"/>
    <mergeCell ref="K125:N126"/>
    <mergeCell ref="O125:S126"/>
    <mergeCell ref="BB125:BC125"/>
    <mergeCell ref="BD129:BE129"/>
    <mergeCell ref="BF129:BJ130"/>
    <mergeCell ref="BB130:BC130"/>
    <mergeCell ref="BD130:BE130"/>
    <mergeCell ref="B131:B132"/>
    <mergeCell ref="C131:D132"/>
    <mergeCell ref="I131:J132"/>
    <mergeCell ref="K131:N132"/>
    <mergeCell ref="O131:S132"/>
    <mergeCell ref="BB131:BC131"/>
    <mergeCell ref="BD127:BE127"/>
    <mergeCell ref="BF127:BJ128"/>
    <mergeCell ref="BB128:BC128"/>
    <mergeCell ref="BD128:BE128"/>
    <mergeCell ref="B129:B130"/>
    <mergeCell ref="C129:D130"/>
    <mergeCell ref="I129:J130"/>
    <mergeCell ref="K129:N130"/>
    <mergeCell ref="O129:S130"/>
    <mergeCell ref="BB129:BC129"/>
    <mergeCell ref="BD133:BE133"/>
    <mergeCell ref="BF133:BJ134"/>
    <mergeCell ref="BB134:BC134"/>
    <mergeCell ref="BD134:BE134"/>
    <mergeCell ref="B135:B136"/>
    <mergeCell ref="C135:D136"/>
    <mergeCell ref="I135:J136"/>
    <mergeCell ref="K135:N136"/>
    <mergeCell ref="O135:S136"/>
    <mergeCell ref="BB135:BC135"/>
    <mergeCell ref="BD131:BE131"/>
    <mergeCell ref="BF131:BJ132"/>
    <mergeCell ref="BB132:BC132"/>
    <mergeCell ref="BD132:BE132"/>
    <mergeCell ref="B133:B134"/>
    <mergeCell ref="C133:D134"/>
    <mergeCell ref="I133:J134"/>
    <mergeCell ref="K133:N134"/>
    <mergeCell ref="O133:S134"/>
    <mergeCell ref="BB133:BC133"/>
    <mergeCell ref="BD137:BE137"/>
    <mergeCell ref="BF137:BJ138"/>
    <mergeCell ref="BB138:BC138"/>
    <mergeCell ref="BD138:BE138"/>
    <mergeCell ref="B139:B140"/>
    <mergeCell ref="C139:D140"/>
    <mergeCell ref="I139:J140"/>
    <mergeCell ref="K139:N140"/>
    <mergeCell ref="O139:S140"/>
    <mergeCell ref="BB139:BC139"/>
    <mergeCell ref="BD135:BE135"/>
    <mergeCell ref="BF135:BJ136"/>
    <mergeCell ref="BB136:BC136"/>
    <mergeCell ref="BD136:BE136"/>
    <mergeCell ref="B137:B138"/>
    <mergeCell ref="C137:D138"/>
    <mergeCell ref="I137:J138"/>
    <mergeCell ref="K137:N138"/>
    <mergeCell ref="O137:S138"/>
    <mergeCell ref="BB137:BC137"/>
    <mergeCell ref="BD141:BE141"/>
    <mergeCell ref="BF141:BJ142"/>
    <mergeCell ref="BB142:BC142"/>
    <mergeCell ref="BD142:BE142"/>
    <mergeCell ref="B143:B144"/>
    <mergeCell ref="C143:D144"/>
    <mergeCell ref="I143:J144"/>
    <mergeCell ref="K143:N144"/>
    <mergeCell ref="O143:S144"/>
    <mergeCell ref="BB143:BC143"/>
    <mergeCell ref="BD139:BE139"/>
    <mergeCell ref="BF139:BJ140"/>
    <mergeCell ref="BB140:BC140"/>
    <mergeCell ref="BD140:BE140"/>
    <mergeCell ref="B141:B142"/>
    <mergeCell ref="C141:D142"/>
    <mergeCell ref="I141:J142"/>
    <mergeCell ref="K141:N142"/>
    <mergeCell ref="O141:S142"/>
    <mergeCell ref="BB141:BC141"/>
    <mergeCell ref="BD145:BE145"/>
    <mergeCell ref="BF145:BJ146"/>
    <mergeCell ref="BB146:BC146"/>
    <mergeCell ref="BD146:BE146"/>
    <mergeCell ref="B147:B148"/>
    <mergeCell ref="C147:D148"/>
    <mergeCell ref="I147:J148"/>
    <mergeCell ref="K147:N148"/>
    <mergeCell ref="O147:S148"/>
    <mergeCell ref="BB147:BC147"/>
    <mergeCell ref="BD143:BE143"/>
    <mergeCell ref="BF143:BJ144"/>
    <mergeCell ref="BB144:BC144"/>
    <mergeCell ref="BD144:BE144"/>
    <mergeCell ref="B145:B146"/>
    <mergeCell ref="C145:D146"/>
    <mergeCell ref="I145:J146"/>
    <mergeCell ref="K145:N146"/>
    <mergeCell ref="O145:S146"/>
    <mergeCell ref="BB145:BC145"/>
    <mergeCell ref="BD149:BE149"/>
    <mergeCell ref="BF149:BJ150"/>
    <mergeCell ref="BB150:BC150"/>
    <mergeCell ref="BD150:BE150"/>
    <mergeCell ref="B151:B152"/>
    <mergeCell ref="C151:D152"/>
    <mergeCell ref="I151:J152"/>
    <mergeCell ref="K151:N152"/>
    <mergeCell ref="O151:S152"/>
    <mergeCell ref="BB151:BC151"/>
    <mergeCell ref="BD147:BE147"/>
    <mergeCell ref="BF147:BJ148"/>
    <mergeCell ref="BB148:BC148"/>
    <mergeCell ref="BD148:BE148"/>
    <mergeCell ref="B149:B150"/>
    <mergeCell ref="C149:D150"/>
    <mergeCell ref="I149:J150"/>
    <mergeCell ref="K149:N150"/>
    <mergeCell ref="O149:S150"/>
    <mergeCell ref="BB149:BC149"/>
    <mergeCell ref="BD153:BE153"/>
    <mergeCell ref="BF153:BJ154"/>
    <mergeCell ref="BB154:BC154"/>
    <mergeCell ref="BD154:BE154"/>
    <mergeCell ref="B155:B156"/>
    <mergeCell ref="C155:D156"/>
    <mergeCell ref="I155:J156"/>
    <mergeCell ref="K155:N156"/>
    <mergeCell ref="O155:S156"/>
    <mergeCell ref="BB155:BC155"/>
    <mergeCell ref="BD151:BE151"/>
    <mergeCell ref="BF151:BJ152"/>
    <mergeCell ref="BB152:BC152"/>
    <mergeCell ref="BD152:BE152"/>
    <mergeCell ref="B153:B154"/>
    <mergeCell ref="C153:D154"/>
    <mergeCell ref="I153:J154"/>
    <mergeCell ref="K153:N154"/>
    <mergeCell ref="O153:S154"/>
    <mergeCell ref="BB153:BC153"/>
    <mergeCell ref="BD157:BE157"/>
    <mergeCell ref="BF157:BJ158"/>
    <mergeCell ref="BB158:BC158"/>
    <mergeCell ref="BD158:BE158"/>
    <mergeCell ref="B159:B160"/>
    <mergeCell ref="C159:D160"/>
    <mergeCell ref="I159:J160"/>
    <mergeCell ref="K159:N160"/>
    <mergeCell ref="O159:S160"/>
    <mergeCell ref="BB159:BC159"/>
    <mergeCell ref="BD155:BE155"/>
    <mergeCell ref="BF155:BJ156"/>
    <mergeCell ref="BB156:BC156"/>
    <mergeCell ref="BD156:BE156"/>
    <mergeCell ref="B157:B158"/>
    <mergeCell ref="C157:D158"/>
    <mergeCell ref="I157:J158"/>
    <mergeCell ref="K157:N158"/>
    <mergeCell ref="O157:S158"/>
    <mergeCell ref="BB157:BC157"/>
    <mergeCell ref="BD161:BE161"/>
    <mergeCell ref="BF161:BJ162"/>
    <mergeCell ref="BB162:BC162"/>
    <mergeCell ref="BD162:BE162"/>
    <mergeCell ref="B163:B164"/>
    <mergeCell ref="C163:D164"/>
    <mergeCell ref="I163:J164"/>
    <mergeCell ref="K163:N164"/>
    <mergeCell ref="O163:S164"/>
    <mergeCell ref="BB163:BC163"/>
    <mergeCell ref="BD159:BE159"/>
    <mergeCell ref="BF159:BJ160"/>
    <mergeCell ref="BB160:BC160"/>
    <mergeCell ref="BD160:BE160"/>
    <mergeCell ref="B161:B162"/>
    <mergeCell ref="C161:D162"/>
    <mergeCell ref="I161:J162"/>
    <mergeCell ref="K161:N162"/>
    <mergeCell ref="O161:S162"/>
    <mergeCell ref="BB161:BC161"/>
    <mergeCell ref="BD165:BE165"/>
    <mergeCell ref="BF165:BJ166"/>
    <mergeCell ref="BB166:BC166"/>
    <mergeCell ref="BD166:BE166"/>
    <mergeCell ref="B167:B168"/>
    <mergeCell ref="C167:D168"/>
    <mergeCell ref="I167:J168"/>
    <mergeCell ref="K167:N168"/>
    <mergeCell ref="O167:S168"/>
    <mergeCell ref="BB167:BC167"/>
    <mergeCell ref="BD163:BE163"/>
    <mergeCell ref="BF163:BJ164"/>
    <mergeCell ref="BB164:BC164"/>
    <mergeCell ref="BD164:BE164"/>
    <mergeCell ref="B165:B166"/>
    <mergeCell ref="C165:D166"/>
    <mergeCell ref="I165:J166"/>
    <mergeCell ref="K165:N166"/>
    <mergeCell ref="O165:S166"/>
    <mergeCell ref="BB165:BC165"/>
    <mergeCell ref="BD169:BE169"/>
    <mergeCell ref="BF169:BJ170"/>
    <mergeCell ref="BB170:BC170"/>
    <mergeCell ref="BD170:BE170"/>
    <mergeCell ref="B171:B172"/>
    <mergeCell ref="C171:D172"/>
    <mergeCell ref="I171:J172"/>
    <mergeCell ref="K171:N172"/>
    <mergeCell ref="O171:S172"/>
    <mergeCell ref="BB171:BC171"/>
    <mergeCell ref="BD167:BE167"/>
    <mergeCell ref="BF167:BJ168"/>
    <mergeCell ref="BB168:BC168"/>
    <mergeCell ref="BD168:BE168"/>
    <mergeCell ref="B169:B170"/>
    <mergeCell ref="C169:D170"/>
    <mergeCell ref="I169:J170"/>
    <mergeCell ref="K169:N170"/>
    <mergeCell ref="O169:S170"/>
    <mergeCell ref="BB169:BC169"/>
    <mergeCell ref="BD173:BE173"/>
    <mergeCell ref="BF173:BJ174"/>
    <mergeCell ref="BB174:BC174"/>
    <mergeCell ref="BD174:BE174"/>
    <mergeCell ref="B175:B176"/>
    <mergeCell ref="C175:D176"/>
    <mergeCell ref="I175:J176"/>
    <mergeCell ref="K175:N176"/>
    <mergeCell ref="O175:S176"/>
    <mergeCell ref="BB175:BC175"/>
    <mergeCell ref="BD171:BE171"/>
    <mergeCell ref="BF171:BJ172"/>
    <mergeCell ref="BB172:BC172"/>
    <mergeCell ref="BD172:BE172"/>
    <mergeCell ref="B173:B174"/>
    <mergeCell ref="C173:D174"/>
    <mergeCell ref="I173:J174"/>
    <mergeCell ref="K173:N174"/>
    <mergeCell ref="O173:S174"/>
    <mergeCell ref="BB173:BC173"/>
    <mergeCell ref="BD177:BE177"/>
    <mergeCell ref="BF177:BJ178"/>
    <mergeCell ref="BB178:BC178"/>
    <mergeCell ref="BD178:BE178"/>
    <mergeCell ref="B179:B180"/>
    <mergeCell ref="C179:D180"/>
    <mergeCell ref="I179:J180"/>
    <mergeCell ref="K179:N180"/>
    <mergeCell ref="O179:S180"/>
    <mergeCell ref="BB179:BC179"/>
    <mergeCell ref="BD175:BE175"/>
    <mergeCell ref="BF175:BJ176"/>
    <mergeCell ref="BB176:BC176"/>
    <mergeCell ref="BD176:BE176"/>
    <mergeCell ref="B177:B178"/>
    <mergeCell ref="C177:D178"/>
    <mergeCell ref="I177:J178"/>
    <mergeCell ref="K177:N178"/>
    <mergeCell ref="O177:S178"/>
    <mergeCell ref="BB177:BC177"/>
    <mergeCell ref="BD181:BE181"/>
    <mergeCell ref="BF181:BJ182"/>
    <mergeCell ref="BB182:BC182"/>
    <mergeCell ref="BD182:BE182"/>
    <mergeCell ref="B183:B184"/>
    <mergeCell ref="C183:D184"/>
    <mergeCell ref="I183:J184"/>
    <mergeCell ref="K183:N184"/>
    <mergeCell ref="O183:S184"/>
    <mergeCell ref="BB183:BC183"/>
    <mergeCell ref="BD179:BE179"/>
    <mergeCell ref="BF179:BJ180"/>
    <mergeCell ref="BB180:BC180"/>
    <mergeCell ref="BD180:BE180"/>
    <mergeCell ref="B181:B182"/>
    <mergeCell ref="C181:D182"/>
    <mergeCell ref="I181:J182"/>
    <mergeCell ref="K181:N182"/>
    <mergeCell ref="O181:S182"/>
    <mergeCell ref="BB181:BC181"/>
    <mergeCell ref="BD185:BE185"/>
    <mergeCell ref="BF185:BJ186"/>
    <mergeCell ref="BB186:BC186"/>
    <mergeCell ref="BD186:BE186"/>
    <mergeCell ref="B187:B188"/>
    <mergeCell ref="C187:D188"/>
    <mergeCell ref="I187:J188"/>
    <mergeCell ref="K187:N188"/>
    <mergeCell ref="O187:S188"/>
    <mergeCell ref="BB187:BC187"/>
    <mergeCell ref="BD183:BE183"/>
    <mergeCell ref="BF183:BJ184"/>
    <mergeCell ref="BB184:BC184"/>
    <mergeCell ref="BD184:BE184"/>
    <mergeCell ref="B185:B186"/>
    <mergeCell ref="C185:D186"/>
    <mergeCell ref="I185:J186"/>
    <mergeCell ref="K185:N186"/>
    <mergeCell ref="O185:S186"/>
    <mergeCell ref="BB185:BC185"/>
    <mergeCell ref="BD189:BE189"/>
    <mergeCell ref="BF189:BJ190"/>
    <mergeCell ref="BB190:BC190"/>
    <mergeCell ref="BD190:BE190"/>
    <mergeCell ref="B191:B192"/>
    <mergeCell ref="C191:D192"/>
    <mergeCell ref="I191:J192"/>
    <mergeCell ref="K191:N192"/>
    <mergeCell ref="O191:S192"/>
    <mergeCell ref="BB191:BC191"/>
    <mergeCell ref="BD187:BE187"/>
    <mergeCell ref="BF187:BJ188"/>
    <mergeCell ref="BB188:BC188"/>
    <mergeCell ref="BD188:BE188"/>
    <mergeCell ref="B189:B190"/>
    <mergeCell ref="C189:D190"/>
    <mergeCell ref="I189:J190"/>
    <mergeCell ref="K189:N190"/>
    <mergeCell ref="O189:S190"/>
    <mergeCell ref="BB189:BC189"/>
    <mergeCell ref="BD193:BE193"/>
    <mergeCell ref="BF193:BJ194"/>
    <mergeCell ref="BB194:BC194"/>
    <mergeCell ref="BD194:BE194"/>
    <mergeCell ref="B195:B196"/>
    <mergeCell ref="C195:D196"/>
    <mergeCell ref="I195:J196"/>
    <mergeCell ref="K195:N196"/>
    <mergeCell ref="O195:S196"/>
    <mergeCell ref="BB195:BC195"/>
    <mergeCell ref="BD191:BE191"/>
    <mergeCell ref="BF191:BJ192"/>
    <mergeCell ref="BB192:BC192"/>
    <mergeCell ref="BD192:BE192"/>
    <mergeCell ref="B193:B194"/>
    <mergeCell ref="C193:D194"/>
    <mergeCell ref="I193:J194"/>
    <mergeCell ref="K193:N194"/>
    <mergeCell ref="O193:S194"/>
    <mergeCell ref="BB193:BC193"/>
    <mergeCell ref="BD197:BE197"/>
    <mergeCell ref="BF197:BJ198"/>
    <mergeCell ref="BB198:BC198"/>
    <mergeCell ref="BD198:BE198"/>
    <mergeCell ref="B199:B200"/>
    <mergeCell ref="C199:D200"/>
    <mergeCell ref="I199:J200"/>
    <mergeCell ref="K199:N200"/>
    <mergeCell ref="O199:S200"/>
    <mergeCell ref="BB199:BC199"/>
    <mergeCell ref="BD195:BE195"/>
    <mergeCell ref="BF195:BJ196"/>
    <mergeCell ref="BB196:BC196"/>
    <mergeCell ref="BD196:BE196"/>
    <mergeCell ref="B197:B198"/>
    <mergeCell ref="C197:D198"/>
    <mergeCell ref="I197:J198"/>
    <mergeCell ref="K197:N198"/>
    <mergeCell ref="O197:S198"/>
    <mergeCell ref="BB197:BC197"/>
    <mergeCell ref="BD201:BE201"/>
    <mergeCell ref="BF201:BJ202"/>
    <mergeCell ref="BB202:BC202"/>
    <mergeCell ref="BD202:BE202"/>
    <mergeCell ref="B203:B204"/>
    <mergeCell ref="C203:D204"/>
    <mergeCell ref="I203:J204"/>
    <mergeCell ref="K203:N204"/>
    <mergeCell ref="O203:S204"/>
    <mergeCell ref="BB203:BC203"/>
    <mergeCell ref="BD199:BE199"/>
    <mergeCell ref="BF199:BJ200"/>
    <mergeCell ref="BB200:BC200"/>
    <mergeCell ref="BD200:BE200"/>
    <mergeCell ref="B201:B202"/>
    <mergeCell ref="C201:D202"/>
    <mergeCell ref="I201:J202"/>
    <mergeCell ref="K201:N202"/>
    <mergeCell ref="O201:S202"/>
    <mergeCell ref="BB201:BC201"/>
    <mergeCell ref="BD205:BE205"/>
    <mergeCell ref="BF205:BJ206"/>
    <mergeCell ref="BB206:BC206"/>
    <mergeCell ref="BD206:BE206"/>
    <mergeCell ref="B207:B208"/>
    <mergeCell ref="C207:D208"/>
    <mergeCell ref="I207:J208"/>
    <mergeCell ref="K207:N208"/>
    <mergeCell ref="O207:S208"/>
    <mergeCell ref="BB207:BC207"/>
    <mergeCell ref="BD203:BE203"/>
    <mergeCell ref="BF203:BJ204"/>
    <mergeCell ref="BB204:BC204"/>
    <mergeCell ref="BD204:BE204"/>
    <mergeCell ref="B205:B206"/>
    <mergeCell ref="C205:D206"/>
    <mergeCell ref="I205:J206"/>
    <mergeCell ref="K205:N206"/>
    <mergeCell ref="O205:S206"/>
    <mergeCell ref="BB205:BC205"/>
    <mergeCell ref="BD209:BE209"/>
    <mergeCell ref="BF209:BJ210"/>
    <mergeCell ref="BB210:BC210"/>
    <mergeCell ref="BD210:BE210"/>
    <mergeCell ref="B211:B212"/>
    <mergeCell ref="C211:D212"/>
    <mergeCell ref="I211:J212"/>
    <mergeCell ref="K211:N212"/>
    <mergeCell ref="O211:S212"/>
    <mergeCell ref="BB211:BC211"/>
    <mergeCell ref="BD207:BE207"/>
    <mergeCell ref="BF207:BJ208"/>
    <mergeCell ref="BB208:BC208"/>
    <mergeCell ref="BD208:BE208"/>
    <mergeCell ref="B209:B210"/>
    <mergeCell ref="C209:D210"/>
    <mergeCell ref="I209:J210"/>
    <mergeCell ref="K209:N210"/>
    <mergeCell ref="O209:S210"/>
    <mergeCell ref="BB209:BC209"/>
    <mergeCell ref="BD213:BE213"/>
    <mergeCell ref="BF213:BJ214"/>
    <mergeCell ref="BB214:BC214"/>
    <mergeCell ref="BD214:BE214"/>
    <mergeCell ref="B215:B216"/>
    <mergeCell ref="C215:D216"/>
    <mergeCell ref="I215:J216"/>
    <mergeCell ref="K215:N216"/>
    <mergeCell ref="O215:S216"/>
    <mergeCell ref="BB215:BC215"/>
    <mergeCell ref="BF221:BI221"/>
    <mergeCell ref="BD211:BE211"/>
    <mergeCell ref="BF211:BJ212"/>
    <mergeCell ref="BB212:BC212"/>
    <mergeCell ref="BD212:BE212"/>
    <mergeCell ref="B213:B214"/>
    <mergeCell ref="C213:D214"/>
    <mergeCell ref="I213:J214"/>
    <mergeCell ref="K213:N214"/>
    <mergeCell ref="O213:S214"/>
    <mergeCell ref="BB213:BC213"/>
    <mergeCell ref="AH220:AK220"/>
    <mergeCell ref="BF220:BI220"/>
    <mergeCell ref="M221:N221"/>
    <mergeCell ref="O221:P221"/>
    <mergeCell ref="R221:S221"/>
    <mergeCell ref="T221:U221"/>
    <mergeCell ref="AC221:AD221"/>
    <mergeCell ref="AE221:AF221"/>
    <mergeCell ref="AH221:AI221"/>
    <mergeCell ref="AJ221:AK221"/>
    <mergeCell ref="BA222:BD222"/>
    <mergeCell ref="BD215:BE215"/>
    <mergeCell ref="BF215:BJ216"/>
    <mergeCell ref="BB216:BC216"/>
    <mergeCell ref="BD216:BE216"/>
    <mergeCell ref="BF219:BI219"/>
    <mergeCell ref="K220:L221"/>
    <mergeCell ref="M220:P220"/>
    <mergeCell ref="R220:U220"/>
    <mergeCell ref="AA220:AB221"/>
    <mergeCell ref="AC220:AF220"/>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K222:L222"/>
    <mergeCell ref="M222:N222"/>
    <mergeCell ref="O222:P222"/>
    <mergeCell ref="R222:S222"/>
    <mergeCell ref="T222:U222"/>
    <mergeCell ref="W222:X222"/>
    <mergeCell ref="AA222:AB222"/>
    <mergeCell ref="AC222:AD222"/>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3"/>
  <conditionalFormatting sqref="K231:N231">
    <cfRule type="expression" dxfId="145" priority="174">
      <formula>INDIRECT(ADDRESS(ROW(),COLUMN()))=TRUNC(INDIRECT(ADDRESS(ROW(),COLUMN())))</formula>
    </cfRule>
  </conditionalFormatting>
  <conditionalFormatting sqref="M222:X226">
    <cfRule type="expression" dxfId="144" priority="176">
      <formula>INDIRECT(ADDRESS(ROW(),COLUMN()))=TRUNC(INDIRECT(ADDRESS(ROW(),COLUMN())))</formula>
    </cfRule>
  </conditionalFormatting>
  <conditionalFormatting sqref="W220:X220 Z220 AO220:BA220 W229:Z229 AO229:BA229">
    <cfRule type="expression" dxfId="143" priority="209">
      <formula>OR(#REF!=$B218,#REF!=$B218)</formula>
    </cfRule>
  </conditionalFormatting>
  <conditionalFormatting sqref="W230:Z230 AO230:BA230">
    <cfRule type="expression" dxfId="142" priority="208">
      <formula>OR(#REF!=$B217,#REF!=$B217)</formula>
    </cfRule>
  </conditionalFormatting>
  <conditionalFormatting sqref="W18:BE18">
    <cfRule type="expression" dxfId="141" priority="170">
      <formula>INDIRECT(ADDRESS(ROW(),COLUMN()))=TRUNC(INDIRECT(ADDRESS(ROW(),COLUMN())))</formula>
    </cfRule>
  </conditionalFormatting>
  <conditionalFormatting sqref="W20:BE20">
    <cfRule type="expression" dxfId="140" priority="171">
      <formula>INDIRECT(ADDRESS(ROW(),COLUMN()))=TRUNC(INDIRECT(ADDRESS(ROW(),COLUMN())))</formula>
    </cfRule>
  </conditionalFormatting>
  <conditionalFormatting sqref="W22:BE22">
    <cfRule type="expression" dxfId="139" priority="169">
      <formula>INDIRECT(ADDRESS(ROW(),COLUMN()))=TRUNC(INDIRECT(ADDRESS(ROW(),COLUMN())))</formula>
    </cfRule>
  </conditionalFormatting>
  <conditionalFormatting sqref="W24:BE24">
    <cfRule type="expression" dxfId="138" priority="168">
      <formula>INDIRECT(ADDRESS(ROW(),COLUMN()))=TRUNC(INDIRECT(ADDRESS(ROW(),COLUMN())))</formula>
    </cfRule>
  </conditionalFormatting>
  <conditionalFormatting sqref="W26:BE26">
    <cfRule type="expression" dxfId="137" priority="167">
      <formula>INDIRECT(ADDRESS(ROW(),COLUMN()))=TRUNC(INDIRECT(ADDRESS(ROW(),COLUMN())))</formula>
    </cfRule>
  </conditionalFormatting>
  <conditionalFormatting sqref="W28:BE28">
    <cfRule type="expression" dxfId="136" priority="166">
      <formula>INDIRECT(ADDRESS(ROW(),COLUMN()))=TRUNC(INDIRECT(ADDRESS(ROW(),COLUMN())))</formula>
    </cfRule>
  </conditionalFormatting>
  <conditionalFormatting sqref="W30:BE30">
    <cfRule type="expression" dxfId="135" priority="165">
      <formula>INDIRECT(ADDRESS(ROW(),COLUMN()))=TRUNC(INDIRECT(ADDRESS(ROW(),COLUMN())))</formula>
    </cfRule>
  </conditionalFormatting>
  <conditionalFormatting sqref="W32:BE32">
    <cfRule type="expression" dxfId="134" priority="164">
      <formula>INDIRECT(ADDRESS(ROW(),COLUMN()))=TRUNC(INDIRECT(ADDRESS(ROW(),COLUMN())))</formula>
    </cfRule>
  </conditionalFormatting>
  <conditionalFormatting sqref="W34:BE34">
    <cfRule type="expression" dxfId="133" priority="163">
      <formula>INDIRECT(ADDRESS(ROW(),COLUMN()))=TRUNC(INDIRECT(ADDRESS(ROW(),COLUMN())))</formula>
    </cfRule>
  </conditionalFormatting>
  <conditionalFormatting sqref="W36:BE36">
    <cfRule type="expression" dxfId="132" priority="162">
      <formula>INDIRECT(ADDRESS(ROW(),COLUMN()))=TRUNC(INDIRECT(ADDRESS(ROW(),COLUMN())))</formula>
    </cfRule>
  </conditionalFormatting>
  <conditionalFormatting sqref="W38:BE38">
    <cfRule type="expression" dxfId="131" priority="161">
      <formula>INDIRECT(ADDRESS(ROW(),COLUMN()))=TRUNC(INDIRECT(ADDRESS(ROW(),COLUMN())))</formula>
    </cfRule>
  </conditionalFormatting>
  <conditionalFormatting sqref="W40:BE40">
    <cfRule type="expression" dxfId="130" priority="160">
      <formula>INDIRECT(ADDRESS(ROW(),COLUMN()))=TRUNC(INDIRECT(ADDRESS(ROW(),COLUMN())))</formula>
    </cfRule>
  </conditionalFormatting>
  <conditionalFormatting sqref="W42:BE42">
    <cfRule type="expression" dxfId="129" priority="159">
      <formula>INDIRECT(ADDRESS(ROW(),COLUMN()))=TRUNC(INDIRECT(ADDRESS(ROW(),COLUMN())))</formula>
    </cfRule>
  </conditionalFormatting>
  <conditionalFormatting sqref="W44:BE44">
    <cfRule type="expression" dxfId="128" priority="158">
      <formula>INDIRECT(ADDRESS(ROW(),COLUMN()))=TRUNC(INDIRECT(ADDRESS(ROW(),COLUMN())))</formula>
    </cfRule>
  </conditionalFormatting>
  <conditionalFormatting sqref="W46:BE46">
    <cfRule type="expression" dxfId="127" priority="157">
      <formula>INDIRECT(ADDRESS(ROW(),COLUMN()))=TRUNC(INDIRECT(ADDRESS(ROW(),COLUMN())))</formula>
    </cfRule>
  </conditionalFormatting>
  <conditionalFormatting sqref="W48:BE48">
    <cfRule type="expression" dxfId="126" priority="156">
      <formula>INDIRECT(ADDRESS(ROW(),COLUMN()))=TRUNC(INDIRECT(ADDRESS(ROW(),COLUMN())))</formula>
    </cfRule>
  </conditionalFormatting>
  <conditionalFormatting sqref="W50:BE50">
    <cfRule type="expression" dxfId="125" priority="155">
      <formula>INDIRECT(ADDRESS(ROW(),COLUMN()))=TRUNC(INDIRECT(ADDRESS(ROW(),COLUMN())))</formula>
    </cfRule>
  </conditionalFormatting>
  <conditionalFormatting sqref="W52:BE52">
    <cfRule type="expression" dxfId="124" priority="154">
      <formula>INDIRECT(ADDRESS(ROW(),COLUMN()))=TRUNC(INDIRECT(ADDRESS(ROW(),COLUMN())))</formula>
    </cfRule>
  </conditionalFormatting>
  <conditionalFormatting sqref="W54:BE54">
    <cfRule type="expression" dxfId="123" priority="153">
      <formula>INDIRECT(ADDRESS(ROW(),COLUMN()))=TRUNC(INDIRECT(ADDRESS(ROW(),COLUMN())))</formula>
    </cfRule>
  </conditionalFormatting>
  <conditionalFormatting sqref="W56:BE56">
    <cfRule type="expression" dxfId="122" priority="152">
      <formula>INDIRECT(ADDRESS(ROW(),COLUMN()))=TRUNC(INDIRECT(ADDRESS(ROW(),COLUMN())))</formula>
    </cfRule>
  </conditionalFormatting>
  <conditionalFormatting sqref="W58:BE58">
    <cfRule type="expression" dxfId="121" priority="151">
      <formula>INDIRECT(ADDRESS(ROW(),COLUMN()))=TRUNC(INDIRECT(ADDRESS(ROW(),COLUMN())))</formula>
    </cfRule>
  </conditionalFormatting>
  <conditionalFormatting sqref="W60:BE60">
    <cfRule type="expression" dxfId="120" priority="150">
      <formula>INDIRECT(ADDRESS(ROW(),COLUMN()))=TRUNC(INDIRECT(ADDRESS(ROW(),COLUMN())))</formula>
    </cfRule>
  </conditionalFormatting>
  <conditionalFormatting sqref="W62:BE62">
    <cfRule type="expression" dxfId="119" priority="149">
      <formula>INDIRECT(ADDRESS(ROW(),COLUMN()))=TRUNC(INDIRECT(ADDRESS(ROW(),COLUMN())))</formula>
    </cfRule>
  </conditionalFormatting>
  <conditionalFormatting sqref="W64:BE64">
    <cfRule type="expression" dxfId="118" priority="148">
      <formula>INDIRECT(ADDRESS(ROW(),COLUMN()))=TRUNC(INDIRECT(ADDRESS(ROW(),COLUMN())))</formula>
    </cfRule>
  </conditionalFormatting>
  <conditionalFormatting sqref="W66:BE66">
    <cfRule type="expression" dxfId="117" priority="147">
      <formula>INDIRECT(ADDRESS(ROW(),COLUMN()))=TRUNC(INDIRECT(ADDRESS(ROW(),COLUMN())))</formula>
    </cfRule>
  </conditionalFormatting>
  <conditionalFormatting sqref="W68:BE68">
    <cfRule type="expression" dxfId="116" priority="146">
      <formula>INDIRECT(ADDRESS(ROW(),COLUMN()))=TRUNC(INDIRECT(ADDRESS(ROW(),COLUMN())))</formula>
    </cfRule>
  </conditionalFormatting>
  <conditionalFormatting sqref="W70:BE70">
    <cfRule type="expression" dxfId="115" priority="145">
      <formula>INDIRECT(ADDRESS(ROW(),COLUMN()))=TRUNC(INDIRECT(ADDRESS(ROW(),COLUMN())))</formula>
    </cfRule>
  </conditionalFormatting>
  <conditionalFormatting sqref="W72:BE72">
    <cfRule type="expression" dxfId="114" priority="144">
      <formula>INDIRECT(ADDRESS(ROW(),COLUMN()))=TRUNC(INDIRECT(ADDRESS(ROW(),COLUMN())))</formula>
    </cfRule>
  </conditionalFormatting>
  <conditionalFormatting sqref="W74:BE74">
    <cfRule type="expression" dxfId="113" priority="143">
      <formula>INDIRECT(ADDRESS(ROW(),COLUMN()))=TRUNC(INDIRECT(ADDRESS(ROW(),COLUMN())))</formula>
    </cfRule>
  </conditionalFormatting>
  <conditionalFormatting sqref="W76:BE76">
    <cfRule type="expression" dxfId="112" priority="141">
      <formula>INDIRECT(ADDRESS(ROW(),COLUMN()))=TRUNC(INDIRECT(ADDRESS(ROW(),COLUMN())))</formula>
    </cfRule>
  </conditionalFormatting>
  <conditionalFormatting sqref="W78:BE78">
    <cfRule type="expression" dxfId="111" priority="139">
      <formula>INDIRECT(ADDRESS(ROW(),COLUMN()))=TRUNC(INDIRECT(ADDRESS(ROW(),COLUMN())))</formula>
    </cfRule>
  </conditionalFormatting>
  <conditionalFormatting sqref="W80:BE80">
    <cfRule type="expression" dxfId="110" priority="137">
      <formula>INDIRECT(ADDRESS(ROW(),COLUMN()))=TRUNC(INDIRECT(ADDRESS(ROW(),COLUMN())))</formula>
    </cfRule>
  </conditionalFormatting>
  <conditionalFormatting sqref="W82:BE82">
    <cfRule type="expression" dxfId="109" priority="135">
      <formula>INDIRECT(ADDRESS(ROW(),COLUMN()))=TRUNC(INDIRECT(ADDRESS(ROW(),COLUMN())))</formula>
    </cfRule>
  </conditionalFormatting>
  <conditionalFormatting sqref="W84:BE84">
    <cfRule type="expression" dxfId="108" priority="133">
      <formula>INDIRECT(ADDRESS(ROW(),COLUMN()))=TRUNC(INDIRECT(ADDRESS(ROW(),COLUMN())))</formula>
    </cfRule>
  </conditionalFormatting>
  <conditionalFormatting sqref="W86:BE86">
    <cfRule type="expression" dxfId="107" priority="131">
      <formula>INDIRECT(ADDRESS(ROW(),COLUMN()))=TRUNC(INDIRECT(ADDRESS(ROW(),COLUMN())))</formula>
    </cfRule>
  </conditionalFormatting>
  <conditionalFormatting sqref="W88:BE88">
    <cfRule type="expression" dxfId="106" priority="129">
      <formula>INDIRECT(ADDRESS(ROW(),COLUMN()))=TRUNC(INDIRECT(ADDRESS(ROW(),COLUMN())))</formula>
    </cfRule>
  </conditionalFormatting>
  <conditionalFormatting sqref="W90:BE90">
    <cfRule type="expression" dxfId="105" priority="127">
      <formula>INDIRECT(ADDRESS(ROW(),COLUMN()))=TRUNC(INDIRECT(ADDRESS(ROW(),COLUMN())))</formula>
    </cfRule>
  </conditionalFormatting>
  <conditionalFormatting sqref="W92:BE92">
    <cfRule type="expression" dxfId="104" priority="125">
      <formula>INDIRECT(ADDRESS(ROW(),COLUMN()))=TRUNC(INDIRECT(ADDRESS(ROW(),COLUMN())))</formula>
    </cfRule>
  </conditionalFormatting>
  <conditionalFormatting sqref="W94:BE94">
    <cfRule type="expression" dxfId="103" priority="123">
      <formula>INDIRECT(ADDRESS(ROW(),COLUMN()))=TRUNC(INDIRECT(ADDRESS(ROW(),COLUMN())))</formula>
    </cfRule>
  </conditionalFormatting>
  <conditionalFormatting sqref="W96:BE96">
    <cfRule type="expression" dxfId="102" priority="121">
      <formula>INDIRECT(ADDRESS(ROW(),COLUMN()))=TRUNC(INDIRECT(ADDRESS(ROW(),COLUMN())))</formula>
    </cfRule>
  </conditionalFormatting>
  <conditionalFormatting sqref="W98:BE98">
    <cfRule type="expression" dxfId="101" priority="119">
      <formula>INDIRECT(ADDRESS(ROW(),COLUMN()))=TRUNC(INDIRECT(ADDRESS(ROW(),COLUMN())))</formula>
    </cfRule>
  </conditionalFormatting>
  <conditionalFormatting sqref="W100:BE100">
    <cfRule type="expression" dxfId="100" priority="117">
      <formula>INDIRECT(ADDRESS(ROW(),COLUMN()))=TRUNC(INDIRECT(ADDRESS(ROW(),COLUMN())))</formula>
    </cfRule>
  </conditionalFormatting>
  <conditionalFormatting sqref="W102:BE102">
    <cfRule type="expression" dxfId="99" priority="115">
      <formula>INDIRECT(ADDRESS(ROW(),COLUMN()))=TRUNC(INDIRECT(ADDRESS(ROW(),COLUMN())))</formula>
    </cfRule>
  </conditionalFormatting>
  <conditionalFormatting sqref="W104:BE104">
    <cfRule type="expression" dxfId="98" priority="113">
      <formula>INDIRECT(ADDRESS(ROW(),COLUMN()))=TRUNC(INDIRECT(ADDRESS(ROW(),COLUMN())))</formula>
    </cfRule>
  </conditionalFormatting>
  <conditionalFormatting sqref="W106:BE106">
    <cfRule type="expression" dxfId="97" priority="111">
      <formula>INDIRECT(ADDRESS(ROW(),COLUMN()))=TRUNC(INDIRECT(ADDRESS(ROW(),COLUMN())))</formula>
    </cfRule>
  </conditionalFormatting>
  <conditionalFormatting sqref="W108:BE108">
    <cfRule type="expression" dxfId="96" priority="109">
      <formula>INDIRECT(ADDRESS(ROW(),COLUMN()))=TRUNC(INDIRECT(ADDRESS(ROW(),COLUMN())))</formula>
    </cfRule>
  </conditionalFormatting>
  <conditionalFormatting sqref="W110:BE110">
    <cfRule type="expression" dxfId="95" priority="107">
      <formula>INDIRECT(ADDRESS(ROW(),COLUMN()))=TRUNC(INDIRECT(ADDRESS(ROW(),COLUMN())))</formula>
    </cfRule>
  </conditionalFormatting>
  <conditionalFormatting sqref="W112:BE112">
    <cfRule type="expression" dxfId="94" priority="105">
      <formula>INDIRECT(ADDRESS(ROW(),COLUMN()))=TRUNC(INDIRECT(ADDRESS(ROW(),COLUMN())))</formula>
    </cfRule>
  </conditionalFormatting>
  <conditionalFormatting sqref="W114:BE114">
    <cfRule type="expression" dxfId="93" priority="103">
      <formula>INDIRECT(ADDRESS(ROW(),COLUMN()))=TRUNC(INDIRECT(ADDRESS(ROW(),COLUMN())))</formula>
    </cfRule>
  </conditionalFormatting>
  <conditionalFormatting sqref="W116:BE116">
    <cfRule type="expression" dxfId="92" priority="101">
      <formula>INDIRECT(ADDRESS(ROW(),COLUMN()))=TRUNC(INDIRECT(ADDRESS(ROW(),COLUMN())))</formula>
    </cfRule>
  </conditionalFormatting>
  <conditionalFormatting sqref="W118:BE118">
    <cfRule type="expression" dxfId="91" priority="99">
      <formula>INDIRECT(ADDRESS(ROW(),COLUMN()))=TRUNC(INDIRECT(ADDRESS(ROW(),COLUMN())))</formula>
    </cfRule>
  </conditionalFormatting>
  <conditionalFormatting sqref="W120:BE120">
    <cfRule type="expression" dxfId="90" priority="97">
      <formula>INDIRECT(ADDRESS(ROW(),COLUMN()))=TRUNC(INDIRECT(ADDRESS(ROW(),COLUMN())))</formula>
    </cfRule>
  </conditionalFormatting>
  <conditionalFormatting sqref="W122:BE122">
    <cfRule type="expression" dxfId="89" priority="95">
      <formula>INDIRECT(ADDRESS(ROW(),COLUMN()))=TRUNC(INDIRECT(ADDRESS(ROW(),COLUMN())))</formula>
    </cfRule>
  </conditionalFormatting>
  <conditionalFormatting sqref="W124:BE124">
    <cfRule type="expression" dxfId="88" priority="93">
      <formula>INDIRECT(ADDRESS(ROW(),COLUMN()))=TRUNC(INDIRECT(ADDRESS(ROW(),COLUMN())))</formula>
    </cfRule>
  </conditionalFormatting>
  <conditionalFormatting sqref="W126:BE126">
    <cfRule type="expression" dxfId="87" priority="91">
      <formula>INDIRECT(ADDRESS(ROW(),COLUMN()))=TRUNC(INDIRECT(ADDRESS(ROW(),COLUMN())))</formula>
    </cfRule>
  </conditionalFormatting>
  <conditionalFormatting sqref="W128:BE128">
    <cfRule type="expression" dxfId="86" priority="89">
      <formula>INDIRECT(ADDRESS(ROW(),COLUMN()))=TRUNC(INDIRECT(ADDRESS(ROW(),COLUMN())))</formula>
    </cfRule>
  </conditionalFormatting>
  <conditionalFormatting sqref="W130:BE130">
    <cfRule type="expression" dxfId="85" priority="87">
      <formula>INDIRECT(ADDRESS(ROW(),COLUMN()))=TRUNC(INDIRECT(ADDRESS(ROW(),COLUMN())))</formula>
    </cfRule>
  </conditionalFormatting>
  <conditionalFormatting sqref="W132:BE132">
    <cfRule type="expression" dxfId="84" priority="85">
      <formula>INDIRECT(ADDRESS(ROW(),COLUMN()))=TRUNC(INDIRECT(ADDRESS(ROW(),COLUMN())))</formula>
    </cfRule>
  </conditionalFormatting>
  <conditionalFormatting sqref="W134:BE134">
    <cfRule type="expression" dxfId="83" priority="83">
      <formula>INDIRECT(ADDRESS(ROW(),COLUMN()))=TRUNC(INDIRECT(ADDRESS(ROW(),COLUMN())))</formula>
    </cfRule>
  </conditionalFormatting>
  <conditionalFormatting sqref="W136:BE136">
    <cfRule type="expression" dxfId="82" priority="81">
      <formula>INDIRECT(ADDRESS(ROW(),COLUMN()))=TRUNC(INDIRECT(ADDRESS(ROW(),COLUMN())))</formula>
    </cfRule>
  </conditionalFormatting>
  <conditionalFormatting sqref="W138:BE138">
    <cfRule type="expression" dxfId="81" priority="79">
      <formula>INDIRECT(ADDRESS(ROW(),COLUMN()))=TRUNC(INDIRECT(ADDRESS(ROW(),COLUMN())))</formula>
    </cfRule>
  </conditionalFormatting>
  <conditionalFormatting sqref="W140:BE140">
    <cfRule type="expression" dxfId="80" priority="77">
      <formula>INDIRECT(ADDRESS(ROW(),COLUMN()))=TRUNC(INDIRECT(ADDRESS(ROW(),COLUMN())))</formula>
    </cfRule>
  </conditionalFormatting>
  <conditionalFormatting sqref="W142:BE142">
    <cfRule type="expression" dxfId="79" priority="75">
      <formula>INDIRECT(ADDRESS(ROW(),COLUMN()))=TRUNC(INDIRECT(ADDRESS(ROW(),COLUMN())))</formula>
    </cfRule>
  </conditionalFormatting>
  <conditionalFormatting sqref="W144:BE144">
    <cfRule type="expression" dxfId="78" priority="73">
      <formula>INDIRECT(ADDRESS(ROW(),COLUMN()))=TRUNC(INDIRECT(ADDRESS(ROW(),COLUMN())))</formula>
    </cfRule>
  </conditionalFormatting>
  <conditionalFormatting sqref="W146:BE146">
    <cfRule type="expression" dxfId="77" priority="71">
      <formula>INDIRECT(ADDRESS(ROW(),COLUMN()))=TRUNC(INDIRECT(ADDRESS(ROW(),COLUMN())))</formula>
    </cfRule>
  </conditionalFormatting>
  <conditionalFormatting sqref="W148:BE148">
    <cfRule type="expression" dxfId="76" priority="69">
      <formula>INDIRECT(ADDRESS(ROW(),COLUMN()))=TRUNC(INDIRECT(ADDRESS(ROW(),COLUMN())))</formula>
    </cfRule>
  </conditionalFormatting>
  <conditionalFormatting sqref="W150:BE150">
    <cfRule type="expression" dxfId="75" priority="67">
      <formula>INDIRECT(ADDRESS(ROW(),COLUMN()))=TRUNC(INDIRECT(ADDRESS(ROW(),COLUMN())))</formula>
    </cfRule>
  </conditionalFormatting>
  <conditionalFormatting sqref="W152:BE152">
    <cfRule type="expression" dxfId="74" priority="65">
      <formula>INDIRECT(ADDRESS(ROW(),COLUMN()))=TRUNC(INDIRECT(ADDRESS(ROW(),COLUMN())))</formula>
    </cfRule>
  </conditionalFormatting>
  <conditionalFormatting sqref="W154:BE154">
    <cfRule type="expression" dxfId="73" priority="63">
      <formula>INDIRECT(ADDRESS(ROW(),COLUMN()))=TRUNC(INDIRECT(ADDRESS(ROW(),COLUMN())))</formula>
    </cfRule>
  </conditionalFormatting>
  <conditionalFormatting sqref="W156:BE156">
    <cfRule type="expression" dxfId="72" priority="61">
      <formula>INDIRECT(ADDRESS(ROW(),COLUMN()))=TRUNC(INDIRECT(ADDRESS(ROW(),COLUMN())))</formula>
    </cfRule>
  </conditionalFormatting>
  <conditionalFormatting sqref="W158:BE158">
    <cfRule type="expression" dxfId="71" priority="59">
      <formula>INDIRECT(ADDRESS(ROW(),COLUMN()))=TRUNC(INDIRECT(ADDRESS(ROW(),COLUMN())))</formula>
    </cfRule>
  </conditionalFormatting>
  <conditionalFormatting sqref="W160:BE160">
    <cfRule type="expression" dxfId="70" priority="57">
      <formula>INDIRECT(ADDRESS(ROW(),COLUMN()))=TRUNC(INDIRECT(ADDRESS(ROW(),COLUMN())))</formula>
    </cfRule>
  </conditionalFormatting>
  <conditionalFormatting sqref="W162:BE162">
    <cfRule type="expression" dxfId="69" priority="55">
      <formula>INDIRECT(ADDRESS(ROW(),COLUMN()))=TRUNC(INDIRECT(ADDRESS(ROW(),COLUMN())))</formula>
    </cfRule>
  </conditionalFormatting>
  <conditionalFormatting sqref="W164:BE164">
    <cfRule type="expression" dxfId="68" priority="53">
      <formula>INDIRECT(ADDRESS(ROW(),COLUMN()))=TRUNC(INDIRECT(ADDRESS(ROW(),COLUMN())))</formula>
    </cfRule>
  </conditionalFormatting>
  <conditionalFormatting sqref="W166:BE166">
    <cfRule type="expression" dxfId="67" priority="51">
      <formula>INDIRECT(ADDRESS(ROW(),COLUMN()))=TRUNC(INDIRECT(ADDRESS(ROW(),COLUMN())))</formula>
    </cfRule>
  </conditionalFormatting>
  <conditionalFormatting sqref="W168:BE168">
    <cfRule type="expression" dxfId="66" priority="49">
      <formula>INDIRECT(ADDRESS(ROW(),COLUMN()))=TRUNC(INDIRECT(ADDRESS(ROW(),COLUMN())))</formula>
    </cfRule>
  </conditionalFormatting>
  <conditionalFormatting sqref="W170:BE170">
    <cfRule type="expression" dxfId="65" priority="47">
      <formula>INDIRECT(ADDRESS(ROW(),COLUMN()))=TRUNC(INDIRECT(ADDRESS(ROW(),COLUMN())))</formula>
    </cfRule>
  </conditionalFormatting>
  <conditionalFormatting sqref="W172:BE172">
    <cfRule type="expression" dxfId="64" priority="45">
      <formula>INDIRECT(ADDRESS(ROW(),COLUMN()))=TRUNC(INDIRECT(ADDRESS(ROW(),COLUMN())))</formula>
    </cfRule>
  </conditionalFormatting>
  <conditionalFormatting sqref="W174:BE174">
    <cfRule type="expression" dxfId="63" priority="43">
      <formula>INDIRECT(ADDRESS(ROW(),COLUMN()))=TRUNC(INDIRECT(ADDRESS(ROW(),COLUMN())))</formula>
    </cfRule>
  </conditionalFormatting>
  <conditionalFormatting sqref="W176:BE176">
    <cfRule type="expression" dxfId="62" priority="41">
      <formula>INDIRECT(ADDRESS(ROW(),COLUMN()))=TRUNC(INDIRECT(ADDRESS(ROW(),COLUMN())))</formula>
    </cfRule>
  </conditionalFormatting>
  <conditionalFormatting sqref="W178:BE178">
    <cfRule type="expression" dxfId="61" priority="39">
      <formula>INDIRECT(ADDRESS(ROW(),COLUMN()))=TRUNC(INDIRECT(ADDRESS(ROW(),COLUMN())))</formula>
    </cfRule>
  </conditionalFormatting>
  <conditionalFormatting sqref="W180:BE180">
    <cfRule type="expression" dxfId="60" priority="37">
      <formula>INDIRECT(ADDRESS(ROW(),COLUMN()))=TRUNC(INDIRECT(ADDRESS(ROW(),COLUMN())))</formula>
    </cfRule>
  </conditionalFormatting>
  <conditionalFormatting sqref="W182:BE182">
    <cfRule type="expression" dxfId="59" priority="35">
      <formula>INDIRECT(ADDRESS(ROW(),COLUMN()))=TRUNC(INDIRECT(ADDRESS(ROW(),COLUMN())))</formula>
    </cfRule>
  </conditionalFormatting>
  <conditionalFormatting sqref="W184:BE184">
    <cfRule type="expression" dxfId="58" priority="33">
      <formula>INDIRECT(ADDRESS(ROW(),COLUMN()))=TRUNC(INDIRECT(ADDRESS(ROW(),COLUMN())))</formula>
    </cfRule>
  </conditionalFormatting>
  <conditionalFormatting sqref="W186:BE186">
    <cfRule type="expression" dxfId="57" priority="31">
      <formula>INDIRECT(ADDRESS(ROW(),COLUMN()))=TRUNC(INDIRECT(ADDRESS(ROW(),COLUMN())))</formula>
    </cfRule>
  </conditionalFormatting>
  <conditionalFormatting sqref="W188:BE188">
    <cfRule type="expression" dxfId="56" priority="29">
      <formula>INDIRECT(ADDRESS(ROW(),COLUMN()))=TRUNC(INDIRECT(ADDRESS(ROW(),COLUMN())))</formula>
    </cfRule>
  </conditionalFormatting>
  <conditionalFormatting sqref="W190:BE190">
    <cfRule type="expression" dxfId="55" priority="27">
      <formula>INDIRECT(ADDRESS(ROW(),COLUMN()))=TRUNC(INDIRECT(ADDRESS(ROW(),COLUMN())))</formula>
    </cfRule>
  </conditionalFormatting>
  <conditionalFormatting sqref="W192:BE192">
    <cfRule type="expression" dxfId="54" priority="25">
      <formula>INDIRECT(ADDRESS(ROW(),COLUMN()))=TRUNC(INDIRECT(ADDRESS(ROW(),COLUMN())))</formula>
    </cfRule>
  </conditionalFormatting>
  <conditionalFormatting sqref="W194:BE194">
    <cfRule type="expression" dxfId="53" priority="23">
      <formula>INDIRECT(ADDRESS(ROW(),COLUMN()))=TRUNC(INDIRECT(ADDRESS(ROW(),COLUMN())))</formula>
    </cfRule>
  </conditionalFormatting>
  <conditionalFormatting sqref="W196:BE196">
    <cfRule type="expression" dxfId="52" priority="21">
      <formula>INDIRECT(ADDRESS(ROW(),COLUMN()))=TRUNC(INDIRECT(ADDRESS(ROW(),COLUMN())))</formula>
    </cfRule>
  </conditionalFormatting>
  <conditionalFormatting sqref="W198:BE198">
    <cfRule type="expression" dxfId="51" priority="19">
      <formula>INDIRECT(ADDRESS(ROW(),COLUMN()))=TRUNC(INDIRECT(ADDRESS(ROW(),COLUMN())))</formula>
    </cfRule>
  </conditionalFormatting>
  <conditionalFormatting sqref="W200:BE200">
    <cfRule type="expression" dxfId="50" priority="17">
      <formula>INDIRECT(ADDRESS(ROW(),COLUMN()))=TRUNC(INDIRECT(ADDRESS(ROW(),COLUMN())))</formula>
    </cfRule>
  </conditionalFormatting>
  <conditionalFormatting sqref="W202:BE202">
    <cfRule type="expression" dxfId="49" priority="15">
      <formula>INDIRECT(ADDRESS(ROW(),COLUMN()))=TRUNC(INDIRECT(ADDRESS(ROW(),COLUMN())))</formula>
    </cfRule>
  </conditionalFormatting>
  <conditionalFormatting sqref="W204:BE204">
    <cfRule type="expression" dxfId="48" priority="13">
      <formula>INDIRECT(ADDRESS(ROW(),COLUMN()))=TRUNC(INDIRECT(ADDRESS(ROW(),COLUMN())))</formula>
    </cfRule>
  </conditionalFormatting>
  <conditionalFormatting sqref="W206:BE206">
    <cfRule type="expression" dxfId="47" priority="11">
      <formula>INDIRECT(ADDRESS(ROW(),COLUMN()))=TRUNC(INDIRECT(ADDRESS(ROW(),COLUMN())))</formula>
    </cfRule>
  </conditionalFormatting>
  <conditionalFormatting sqref="W208:BE208">
    <cfRule type="expression" dxfId="46" priority="9">
      <formula>INDIRECT(ADDRESS(ROW(),COLUMN()))=TRUNC(INDIRECT(ADDRESS(ROW(),COLUMN())))</formula>
    </cfRule>
  </conditionalFormatting>
  <conditionalFormatting sqref="W210:BE210">
    <cfRule type="expression" dxfId="45" priority="7">
      <formula>INDIRECT(ADDRESS(ROW(),COLUMN()))=TRUNC(INDIRECT(ADDRESS(ROW(),COLUMN())))</formula>
    </cfRule>
  </conditionalFormatting>
  <conditionalFormatting sqref="W212:BE212">
    <cfRule type="expression" dxfId="44" priority="5">
      <formula>INDIRECT(ADDRESS(ROW(),COLUMN()))=TRUNC(INDIRECT(ADDRESS(ROW(),COLUMN())))</formula>
    </cfRule>
  </conditionalFormatting>
  <conditionalFormatting sqref="W214:BE214">
    <cfRule type="expression" dxfId="43" priority="3">
      <formula>INDIRECT(ADDRESS(ROW(),COLUMN()))=TRUNC(INDIRECT(ADDRESS(ROW(),COLUMN())))</formula>
    </cfRule>
  </conditionalFormatting>
  <conditionalFormatting sqref="W216:BE216">
    <cfRule type="expression" dxfId="42" priority="1">
      <formula>INDIRECT(ADDRESS(ROW(),COLUMN()))=TRUNC(INDIRECT(ADDRESS(ROW(),COLUMN())))</formula>
    </cfRule>
  </conditionalFormatting>
  <conditionalFormatting sqref="AA231:AD231">
    <cfRule type="expression" dxfId="41" priority="173">
      <formula>INDIRECT(ADDRESS(ROW(),COLUMN()))=TRUNC(INDIRECT(ADDRESS(ROW(),COLUMN())))</formula>
    </cfRule>
  </conditionalFormatting>
  <conditionalFormatting sqref="AC222:AN226">
    <cfRule type="expression" dxfId="40" priority="172">
      <formula>INDIRECT(ADDRESS(ROW(),COLUMN()))=TRUNC(INDIRECT(ADDRESS(ROW(),COLUMN())))</formula>
    </cfRule>
  </conditionalFormatting>
  <conditionalFormatting sqref="AM220:AN220 AM229:AN229">
    <cfRule type="expression" dxfId="39" priority="207">
      <formula>OR(#REF!=$B218,#REF!=$B218)</formula>
    </cfRule>
  </conditionalFormatting>
  <conditionalFormatting sqref="AM230:AN230">
    <cfRule type="expression" dxfId="38" priority="206">
      <formula>OR(#REF!=$B217,#REF!=$B217)</formula>
    </cfRule>
  </conditionalFormatting>
  <dataValidations count="10">
    <dataValidation allowBlank="1" showInputMessage="1" showErrorMessage="1" error="入力可能範囲　32～40" sqref="BE10" xr:uid="{EEE787A9-38AC-4BE4-B5C4-A93F7777F12F}"/>
    <dataValidation type="list" allowBlank="1" showInputMessage="1" showErrorMessage="1" sqref="R228:S228" xr:uid="{911824FC-88D1-45CC-B1DB-6D94CC7E54BB}">
      <formula1>"週,暦月"</formula1>
    </dataValidation>
    <dataValidation type="list" allowBlank="1" showInputMessage="1" showErrorMessage="1" sqref="BE3:BH3" xr:uid="{B7DDE373-50E2-4A03-BBA2-8B0A8DCA33F9}">
      <formula1>"４週,暦月"</formula1>
    </dataValidation>
    <dataValidation type="list" allowBlank="1" showInputMessage="1" showErrorMessage="1" sqref="AF3:AF4" xr:uid="{1361BBE1-239B-47B2-9C83-7C46F149AB62}">
      <formula1>#REF!</formula1>
    </dataValidation>
    <dataValidation type="decimal" allowBlank="1" showInputMessage="1" showErrorMessage="1" error="入力可能範囲　32～40" sqref="BA6:BB6" xr:uid="{7302CCEA-09D2-4414-9517-E68D232A3EA1}">
      <formula1>32</formula1>
      <formula2>40</formula2>
    </dataValidation>
    <dataValidation type="list" allowBlank="1" showInputMessage="1" showErrorMessage="1" sqref="BE4:BH4" xr:uid="{233F1DF2-5C93-40FD-95C5-913F13D65880}">
      <formula1>"予定,実績,予定・実績"</formula1>
    </dataValidation>
    <dataValidation type="list" allowBlank="1" showInputMessage="1" sqref="C17:D216" xr:uid="{985AB73B-79DD-48BB-A363-EE802CDD55BA}">
      <formula1>職種１</formula1>
    </dataValidation>
    <dataValidation type="list" errorStyle="warning" allowBlank="1" showInputMessage="1" error="リストにない場合のみ、入力してください。" sqref="K17:N216" xr:uid="{16536413-05FB-4BCC-8EC6-A789DC7E47C0}">
      <formula1>INDIRECT(C17)</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8731C0A5-5EE5-4DFE-A381-E7418C4D5B40}">
      <formula1>シフト記号表</formula1>
    </dataValidation>
    <dataValidation type="list" allowBlank="1" showInputMessage="1" sqref="I17:J216" xr:uid="{D5F2C88D-AD1E-4065-A15E-0B9801D53163}">
      <formula1>"A, B, C, D"</formula1>
    </dataValidation>
  </dataValidations>
  <printOptions horizontalCentered="1"/>
  <pageMargins left="0.15748031496062992" right="0.15748031496062992" top="0.59055118110236227" bottom="0.35433070866141736" header="0.15748031496062992" footer="0.15748031496062992"/>
  <pageSetup paperSize="9" scale="44" fitToHeight="0" orientation="landscape" r:id="rId1"/>
  <headerFooter>
    <oddFooter>&amp;R&amp;16&amp;P/&amp;N</oddFooter>
  </headerFooter>
  <rowBreaks count="4" manualBreakCount="4">
    <brk id="68" max="61" man="1"/>
    <brk id="120" max="61" man="1"/>
    <brk id="172" max="61" man="1"/>
    <brk id="208" max="61" man="1"/>
  </rowBreaks>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BB48841B-0FB5-46DF-984B-9D876C6FC578}">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E874B-85CF-41F2-B551-978214BD3FD5}">
  <sheetPr>
    <pageSetUpPr fitToPage="1"/>
  </sheetPr>
  <dimension ref="B1:N52"/>
  <sheetViews>
    <sheetView zoomScale="55" zoomScaleNormal="55" workbookViewId="0"/>
  </sheetViews>
  <sheetFormatPr defaultColWidth="9" defaultRowHeight="25.5"/>
  <cols>
    <col min="1" max="1" width="1.625" style="628" customWidth="1"/>
    <col min="2" max="2" width="5.625" style="627" customWidth="1"/>
    <col min="3" max="3" width="10.625" style="627" customWidth="1"/>
    <col min="4" max="4" width="10.625" style="627" hidden="1" customWidth="1"/>
    <col min="5" max="5" width="3.375" style="627" bestFit="1" customWidth="1"/>
    <col min="6" max="6" width="15.625" style="628" customWidth="1"/>
    <col min="7" max="7" width="3.375" style="628" bestFit="1" customWidth="1"/>
    <col min="8" max="8" width="15.625" style="628" customWidth="1"/>
    <col min="9" max="9" width="3.375" style="628" bestFit="1" customWidth="1"/>
    <col min="10" max="10" width="15.625" style="627" customWidth="1"/>
    <col min="11" max="11" width="3.375" style="628" bestFit="1" customWidth="1"/>
    <col min="12" max="12" width="15.625" style="628" customWidth="1"/>
    <col min="13" max="13" width="3.375" style="628" customWidth="1"/>
    <col min="14" max="14" width="50.625" style="628" customWidth="1"/>
    <col min="15" max="16384" width="9" style="628"/>
  </cols>
  <sheetData>
    <row r="1" spans="2:14">
      <c r="B1" s="626" t="s">
        <v>1054</v>
      </c>
    </row>
    <row r="2" spans="2:14">
      <c r="B2" s="629" t="s">
        <v>1055</v>
      </c>
      <c r="F2" s="630"/>
      <c r="G2" s="631"/>
      <c r="H2" s="631"/>
      <c r="I2" s="631"/>
      <c r="J2" s="632"/>
      <c r="K2" s="631"/>
      <c r="L2" s="631"/>
    </row>
    <row r="3" spans="2:14">
      <c r="B3" s="630" t="s">
        <v>1056</v>
      </c>
      <c r="F3" s="632" t="s">
        <v>1057</v>
      </c>
      <c r="G3" s="631"/>
      <c r="H3" s="631"/>
      <c r="I3" s="631"/>
      <c r="J3" s="632"/>
      <c r="K3" s="631"/>
      <c r="L3" s="631"/>
    </row>
    <row r="4" spans="2:14">
      <c r="B4" s="629"/>
      <c r="F4" s="1230" t="s">
        <v>1058</v>
      </c>
      <c r="G4" s="1230"/>
      <c r="H4" s="1230"/>
      <c r="I4" s="1230"/>
      <c r="J4" s="1230"/>
      <c r="K4" s="1230"/>
      <c r="L4" s="1230"/>
      <c r="N4" s="1230" t="s">
        <v>1059</v>
      </c>
    </row>
    <row r="5" spans="2:14">
      <c r="B5" s="627" t="s">
        <v>947</v>
      </c>
      <c r="C5" s="627" t="s">
        <v>1036</v>
      </c>
      <c r="F5" s="627" t="s">
        <v>1060</v>
      </c>
      <c r="G5" s="627"/>
      <c r="H5" s="627" t="s">
        <v>1061</v>
      </c>
      <c r="J5" s="627" t="s">
        <v>1062</v>
      </c>
      <c r="L5" s="627" t="s">
        <v>1058</v>
      </c>
      <c r="N5" s="1230"/>
    </row>
    <row r="6" spans="2:14">
      <c r="B6" s="633">
        <v>1</v>
      </c>
      <c r="C6" s="634" t="s">
        <v>986</v>
      </c>
      <c r="D6" s="635" t="str">
        <f>C6</f>
        <v>a</v>
      </c>
      <c r="E6" s="633" t="s">
        <v>1063</v>
      </c>
      <c r="F6" s="636">
        <v>0.29166666666666669</v>
      </c>
      <c r="G6" s="633" t="s">
        <v>1064</v>
      </c>
      <c r="H6" s="636">
        <v>0.66666666666666663</v>
      </c>
      <c r="I6" s="637" t="s">
        <v>1065</v>
      </c>
      <c r="J6" s="636">
        <v>4.1666666666666664E-2</v>
      </c>
      <c r="K6" s="638" t="s">
        <v>927</v>
      </c>
      <c r="L6" s="639">
        <f>IF(OR(F6="",H6=""),"",(H6+IF(F6&gt;H6,1,0)-F6-J6)*24)</f>
        <v>7.9999999999999982</v>
      </c>
      <c r="N6" s="640"/>
    </row>
    <row r="7" spans="2:14">
      <c r="B7" s="633">
        <v>2</v>
      </c>
      <c r="C7" s="634" t="s">
        <v>965</v>
      </c>
      <c r="D7" s="635" t="str">
        <f t="shared" ref="D7:D38" si="0">C7</f>
        <v>b</v>
      </c>
      <c r="E7" s="633" t="s">
        <v>1063</v>
      </c>
      <c r="F7" s="636"/>
      <c r="G7" s="633" t="s">
        <v>1064</v>
      </c>
      <c r="H7" s="636"/>
      <c r="I7" s="637" t="s">
        <v>1065</v>
      </c>
      <c r="J7" s="636">
        <v>0</v>
      </c>
      <c r="K7" s="638" t="s">
        <v>927</v>
      </c>
      <c r="L7" s="639" t="str">
        <f>IF(OR(F7="",H7=""),"",(H7+IF(F7&gt;H7,1,0)-F7-J7)*24)</f>
        <v/>
      </c>
      <c r="N7" s="640"/>
    </row>
    <row r="8" spans="2:14">
      <c r="B8" s="633">
        <v>3</v>
      </c>
      <c r="C8" s="634" t="s">
        <v>1066</v>
      </c>
      <c r="D8" s="635" t="str">
        <f t="shared" si="0"/>
        <v>c</v>
      </c>
      <c r="E8" s="633" t="s">
        <v>1063</v>
      </c>
      <c r="F8" s="636"/>
      <c r="G8" s="633" t="s">
        <v>1064</v>
      </c>
      <c r="H8" s="636"/>
      <c r="I8" s="637" t="s">
        <v>1065</v>
      </c>
      <c r="J8" s="636">
        <v>0</v>
      </c>
      <c r="K8" s="638" t="s">
        <v>927</v>
      </c>
      <c r="L8" s="639" t="str">
        <f>IF(OR(F8="",H8=""),"",(H8+IF(F8&gt;H8,1,0)-F8-J8)*24)</f>
        <v/>
      </c>
      <c r="N8" s="640"/>
    </row>
    <row r="9" spans="2:14">
      <c r="B9" s="633">
        <v>4</v>
      </c>
      <c r="C9" s="634" t="s">
        <v>987</v>
      </c>
      <c r="D9" s="635" t="str">
        <f t="shared" si="0"/>
        <v>d</v>
      </c>
      <c r="E9" s="633" t="s">
        <v>1063</v>
      </c>
      <c r="F9" s="636"/>
      <c r="G9" s="633" t="s">
        <v>1064</v>
      </c>
      <c r="H9" s="636"/>
      <c r="I9" s="637" t="s">
        <v>1065</v>
      </c>
      <c r="J9" s="636">
        <v>0</v>
      </c>
      <c r="K9" s="638" t="s">
        <v>927</v>
      </c>
      <c r="L9" s="639" t="str">
        <f>IF(OR(F9="",H9=""),"",(H9+IF(F9&gt;H9,1,0)-F9-J9)*24)</f>
        <v/>
      </c>
      <c r="N9" s="640"/>
    </row>
    <row r="10" spans="2:14">
      <c r="B10" s="633">
        <v>5</v>
      </c>
      <c r="C10" s="634" t="s">
        <v>988</v>
      </c>
      <c r="D10" s="635" t="str">
        <f t="shared" si="0"/>
        <v>e</v>
      </c>
      <c r="E10" s="633" t="s">
        <v>1063</v>
      </c>
      <c r="F10" s="636"/>
      <c r="G10" s="633" t="s">
        <v>1064</v>
      </c>
      <c r="H10" s="636"/>
      <c r="I10" s="637" t="s">
        <v>1065</v>
      </c>
      <c r="J10" s="636">
        <v>0</v>
      </c>
      <c r="K10" s="638" t="s">
        <v>927</v>
      </c>
      <c r="L10" s="639" t="str">
        <f t="shared" ref="L10:L22" si="1">IF(OR(F10="",H10=""),"",(H10+IF(F10&gt;H10,1,0)-F10-J10)*24)</f>
        <v/>
      </c>
      <c r="N10" s="640"/>
    </row>
    <row r="11" spans="2:14">
      <c r="B11" s="633">
        <v>6</v>
      </c>
      <c r="C11" s="634" t="s">
        <v>978</v>
      </c>
      <c r="D11" s="635" t="str">
        <f t="shared" si="0"/>
        <v>f</v>
      </c>
      <c r="E11" s="633" t="s">
        <v>1063</v>
      </c>
      <c r="F11" s="636"/>
      <c r="G11" s="633" t="s">
        <v>1064</v>
      </c>
      <c r="H11" s="636"/>
      <c r="I11" s="637" t="s">
        <v>1065</v>
      </c>
      <c r="J11" s="636">
        <v>0</v>
      </c>
      <c r="K11" s="638" t="s">
        <v>927</v>
      </c>
      <c r="L11" s="639" t="str">
        <f>IF(OR(F11="",H11=""),"",(H11+IF(F11&gt;H11,1,0)-F11-J11)*24)</f>
        <v/>
      </c>
      <c r="N11" s="640"/>
    </row>
    <row r="12" spans="2:14">
      <c r="B12" s="633">
        <v>7</v>
      </c>
      <c r="C12" s="634" t="s">
        <v>1067</v>
      </c>
      <c r="D12" s="635" t="str">
        <f t="shared" si="0"/>
        <v>g</v>
      </c>
      <c r="E12" s="633" t="s">
        <v>1063</v>
      </c>
      <c r="F12" s="636"/>
      <c r="G12" s="633" t="s">
        <v>1064</v>
      </c>
      <c r="H12" s="636"/>
      <c r="I12" s="637" t="s">
        <v>1065</v>
      </c>
      <c r="J12" s="636">
        <v>0</v>
      </c>
      <c r="K12" s="638" t="s">
        <v>927</v>
      </c>
      <c r="L12" s="639" t="str">
        <f t="shared" si="1"/>
        <v/>
      </c>
      <c r="N12" s="640"/>
    </row>
    <row r="13" spans="2:14">
      <c r="B13" s="633">
        <v>8</v>
      </c>
      <c r="C13" s="634" t="s">
        <v>984</v>
      </c>
      <c r="D13" s="635" t="str">
        <f t="shared" si="0"/>
        <v>h</v>
      </c>
      <c r="E13" s="633" t="s">
        <v>1063</v>
      </c>
      <c r="F13" s="636"/>
      <c r="G13" s="633" t="s">
        <v>1064</v>
      </c>
      <c r="H13" s="636"/>
      <c r="I13" s="637" t="s">
        <v>1065</v>
      </c>
      <c r="J13" s="636">
        <v>0</v>
      </c>
      <c r="K13" s="638" t="s">
        <v>927</v>
      </c>
      <c r="L13" s="639" t="str">
        <f t="shared" si="1"/>
        <v/>
      </c>
      <c r="N13" s="640"/>
    </row>
    <row r="14" spans="2:14">
      <c r="B14" s="633">
        <v>9</v>
      </c>
      <c r="C14" s="634" t="s">
        <v>985</v>
      </c>
      <c r="D14" s="635" t="str">
        <f t="shared" si="0"/>
        <v>i</v>
      </c>
      <c r="E14" s="633" t="s">
        <v>1063</v>
      </c>
      <c r="F14" s="636"/>
      <c r="G14" s="633" t="s">
        <v>1064</v>
      </c>
      <c r="H14" s="636"/>
      <c r="I14" s="637" t="s">
        <v>1065</v>
      </c>
      <c r="J14" s="636">
        <v>0</v>
      </c>
      <c r="K14" s="638" t="s">
        <v>927</v>
      </c>
      <c r="L14" s="639" t="str">
        <f t="shared" si="1"/>
        <v/>
      </c>
      <c r="N14" s="640"/>
    </row>
    <row r="15" spans="2:14">
      <c r="B15" s="633">
        <v>10</v>
      </c>
      <c r="C15" s="634" t="s">
        <v>1070</v>
      </c>
      <c r="D15" s="635" t="str">
        <f t="shared" si="0"/>
        <v>j</v>
      </c>
      <c r="E15" s="633" t="s">
        <v>1063</v>
      </c>
      <c r="F15" s="636"/>
      <c r="G15" s="633" t="s">
        <v>1064</v>
      </c>
      <c r="H15" s="636"/>
      <c r="I15" s="637" t="s">
        <v>1065</v>
      </c>
      <c r="J15" s="636">
        <v>0</v>
      </c>
      <c r="K15" s="638" t="s">
        <v>927</v>
      </c>
      <c r="L15" s="639" t="str">
        <f t="shared" si="1"/>
        <v/>
      </c>
      <c r="N15" s="640"/>
    </row>
    <row r="16" spans="2:14">
      <c r="B16" s="633">
        <v>11</v>
      </c>
      <c r="C16" s="634" t="s">
        <v>1071</v>
      </c>
      <c r="D16" s="635" t="str">
        <f t="shared" si="0"/>
        <v>k</v>
      </c>
      <c r="E16" s="633" t="s">
        <v>1063</v>
      </c>
      <c r="F16" s="636"/>
      <c r="G16" s="633" t="s">
        <v>1064</v>
      </c>
      <c r="H16" s="636"/>
      <c r="I16" s="637" t="s">
        <v>1065</v>
      </c>
      <c r="J16" s="636">
        <v>0</v>
      </c>
      <c r="K16" s="638" t="s">
        <v>927</v>
      </c>
      <c r="L16" s="639" t="str">
        <f t="shared" si="1"/>
        <v/>
      </c>
      <c r="N16" s="640"/>
    </row>
    <row r="17" spans="2:14">
      <c r="B17" s="633">
        <v>12</v>
      </c>
      <c r="C17" s="634" t="s">
        <v>1072</v>
      </c>
      <c r="D17" s="635" t="str">
        <f t="shared" si="0"/>
        <v>l</v>
      </c>
      <c r="E17" s="633" t="s">
        <v>1063</v>
      </c>
      <c r="F17" s="636"/>
      <c r="G17" s="633" t="s">
        <v>1064</v>
      </c>
      <c r="H17" s="636"/>
      <c r="I17" s="637" t="s">
        <v>1065</v>
      </c>
      <c r="J17" s="636">
        <v>0</v>
      </c>
      <c r="K17" s="638" t="s">
        <v>927</v>
      </c>
      <c r="L17" s="639" t="str">
        <f t="shared" si="1"/>
        <v/>
      </c>
      <c r="N17" s="640"/>
    </row>
    <row r="18" spans="2:14">
      <c r="B18" s="633">
        <v>13</v>
      </c>
      <c r="C18" s="634" t="s">
        <v>1073</v>
      </c>
      <c r="D18" s="635" t="str">
        <f t="shared" si="0"/>
        <v>m</v>
      </c>
      <c r="E18" s="633" t="s">
        <v>1063</v>
      </c>
      <c r="F18" s="636"/>
      <c r="G18" s="633" t="s">
        <v>1064</v>
      </c>
      <c r="H18" s="636"/>
      <c r="I18" s="637" t="s">
        <v>1065</v>
      </c>
      <c r="J18" s="636">
        <v>0</v>
      </c>
      <c r="K18" s="638" t="s">
        <v>927</v>
      </c>
      <c r="L18" s="639" t="str">
        <f t="shared" si="1"/>
        <v/>
      </c>
      <c r="N18" s="640"/>
    </row>
    <row r="19" spans="2:14">
      <c r="B19" s="633">
        <v>14</v>
      </c>
      <c r="C19" s="634" t="s">
        <v>1074</v>
      </c>
      <c r="D19" s="635" t="str">
        <f t="shared" si="0"/>
        <v>n</v>
      </c>
      <c r="E19" s="633" t="s">
        <v>1063</v>
      </c>
      <c r="F19" s="636"/>
      <c r="G19" s="633" t="s">
        <v>1064</v>
      </c>
      <c r="H19" s="636"/>
      <c r="I19" s="637" t="s">
        <v>1065</v>
      </c>
      <c r="J19" s="636">
        <v>0</v>
      </c>
      <c r="K19" s="638" t="s">
        <v>927</v>
      </c>
      <c r="L19" s="639" t="str">
        <f t="shared" si="1"/>
        <v/>
      </c>
      <c r="N19" s="640"/>
    </row>
    <row r="20" spans="2:14">
      <c r="B20" s="633">
        <v>15</v>
      </c>
      <c r="C20" s="634" t="s">
        <v>1075</v>
      </c>
      <c r="D20" s="635" t="str">
        <f t="shared" si="0"/>
        <v>o</v>
      </c>
      <c r="E20" s="633" t="s">
        <v>1063</v>
      </c>
      <c r="F20" s="636"/>
      <c r="G20" s="633" t="s">
        <v>1064</v>
      </c>
      <c r="H20" s="636"/>
      <c r="I20" s="637" t="s">
        <v>1065</v>
      </c>
      <c r="J20" s="636">
        <v>0</v>
      </c>
      <c r="K20" s="638" t="s">
        <v>927</v>
      </c>
      <c r="L20" s="639" t="str">
        <f t="shared" si="1"/>
        <v/>
      </c>
      <c r="N20" s="640"/>
    </row>
    <row r="21" spans="2:14">
      <c r="B21" s="633">
        <v>16</v>
      </c>
      <c r="C21" s="634" t="s">
        <v>1076</v>
      </c>
      <c r="D21" s="635" t="str">
        <f t="shared" si="0"/>
        <v>p</v>
      </c>
      <c r="E21" s="633" t="s">
        <v>1063</v>
      </c>
      <c r="F21" s="636"/>
      <c r="G21" s="633" t="s">
        <v>1064</v>
      </c>
      <c r="H21" s="636"/>
      <c r="I21" s="637" t="s">
        <v>1065</v>
      </c>
      <c r="J21" s="636">
        <v>0</v>
      </c>
      <c r="K21" s="638" t="s">
        <v>927</v>
      </c>
      <c r="L21" s="639" t="str">
        <f t="shared" si="1"/>
        <v/>
      </c>
      <c r="N21" s="640"/>
    </row>
    <row r="22" spans="2:14">
      <c r="B22" s="633">
        <v>17</v>
      </c>
      <c r="C22" s="634" t="s">
        <v>1077</v>
      </c>
      <c r="D22" s="635" t="str">
        <f t="shared" si="0"/>
        <v>q</v>
      </c>
      <c r="E22" s="633" t="s">
        <v>1063</v>
      </c>
      <c r="F22" s="636"/>
      <c r="G22" s="633" t="s">
        <v>1064</v>
      </c>
      <c r="H22" s="636"/>
      <c r="I22" s="637" t="s">
        <v>1065</v>
      </c>
      <c r="J22" s="636">
        <v>0</v>
      </c>
      <c r="K22" s="638" t="s">
        <v>927</v>
      </c>
      <c r="L22" s="639" t="str">
        <f t="shared" si="1"/>
        <v/>
      </c>
      <c r="N22" s="640"/>
    </row>
    <row r="23" spans="2:14">
      <c r="B23" s="633">
        <v>18</v>
      </c>
      <c r="C23" s="634" t="s">
        <v>1078</v>
      </c>
      <c r="D23" s="635" t="str">
        <f t="shared" si="0"/>
        <v>r</v>
      </c>
      <c r="E23" s="633" t="s">
        <v>1063</v>
      </c>
      <c r="F23" s="641"/>
      <c r="G23" s="633" t="s">
        <v>1064</v>
      </c>
      <c r="H23" s="641"/>
      <c r="I23" s="637" t="s">
        <v>1065</v>
      </c>
      <c r="J23" s="641"/>
      <c r="K23" s="638" t="s">
        <v>927</v>
      </c>
      <c r="L23" s="634">
        <v>1</v>
      </c>
      <c r="N23" s="640"/>
    </row>
    <row r="24" spans="2:14">
      <c r="B24" s="633">
        <v>19</v>
      </c>
      <c r="C24" s="634" t="s">
        <v>1079</v>
      </c>
      <c r="D24" s="635" t="str">
        <f t="shared" si="0"/>
        <v>s</v>
      </c>
      <c r="E24" s="633" t="s">
        <v>1063</v>
      </c>
      <c r="F24" s="641"/>
      <c r="G24" s="633" t="s">
        <v>1064</v>
      </c>
      <c r="H24" s="641"/>
      <c r="I24" s="637" t="s">
        <v>1065</v>
      </c>
      <c r="J24" s="641"/>
      <c r="K24" s="638" t="s">
        <v>927</v>
      </c>
      <c r="L24" s="634">
        <v>2</v>
      </c>
      <c r="N24" s="640"/>
    </row>
    <row r="25" spans="2:14">
      <c r="B25" s="633">
        <v>20</v>
      </c>
      <c r="C25" s="634" t="s">
        <v>1080</v>
      </c>
      <c r="D25" s="635" t="str">
        <f t="shared" si="0"/>
        <v>t</v>
      </c>
      <c r="E25" s="633" t="s">
        <v>1063</v>
      </c>
      <c r="F25" s="641"/>
      <c r="G25" s="633" t="s">
        <v>1064</v>
      </c>
      <c r="H25" s="641"/>
      <c r="I25" s="637" t="s">
        <v>1065</v>
      </c>
      <c r="J25" s="641"/>
      <c r="K25" s="638" t="s">
        <v>927</v>
      </c>
      <c r="L25" s="634">
        <v>3</v>
      </c>
      <c r="N25" s="640"/>
    </row>
    <row r="26" spans="2:14">
      <c r="B26" s="633">
        <v>21</v>
      </c>
      <c r="C26" s="634" t="s">
        <v>1081</v>
      </c>
      <c r="D26" s="635" t="str">
        <f t="shared" si="0"/>
        <v>u</v>
      </c>
      <c r="E26" s="633" t="s">
        <v>1063</v>
      </c>
      <c r="F26" s="641"/>
      <c r="G26" s="633" t="s">
        <v>1064</v>
      </c>
      <c r="H26" s="641"/>
      <c r="I26" s="637" t="s">
        <v>1065</v>
      </c>
      <c r="J26" s="641"/>
      <c r="K26" s="638" t="s">
        <v>927</v>
      </c>
      <c r="L26" s="634">
        <v>4</v>
      </c>
      <c r="N26" s="640"/>
    </row>
    <row r="27" spans="2:14">
      <c r="B27" s="633">
        <v>22</v>
      </c>
      <c r="C27" s="634" t="s">
        <v>1082</v>
      </c>
      <c r="D27" s="635" t="str">
        <f t="shared" si="0"/>
        <v>v</v>
      </c>
      <c r="E27" s="633" t="s">
        <v>1063</v>
      </c>
      <c r="F27" s="641"/>
      <c r="G27" s="633" t="s">
        <v>1064</v>
      </c>
      <c r="H27" s="641"/>
      <c r="I27" s="637" t="s">
        <v>1065</v>
      </c>
      <c r="J27" s="641"/>
      <c r="K27" s="638" t="s">
        <v>927</v>
      </c>
      <c r="L27" s="634">
        <v>5</v>
      </c>
      <c r="N27" s="640"/>
    </row>
    <row r="28" spans="2:14">
      <c r="B28" s="633">
        <v>23</v>
      </c>
      <c r="C28" s="634" t="s">
        <v>1083</v>
      </c>
      <c r="D28" s="635" t="str">
        <f t="shared" si="0"/>
        <v>w</v>
      </c>
      <c r="E28" s="633" t="s">
        <v>1063</v>
      </c>
      <c r="F28" s="641"/>
      <c r="G28" s="633" t="s">
        <v>1064</v>
      </c>
      <c r="H28" s="641"/>
      <c r="I28" s="637" t="s">
        <v>1065</v>
      </c>
      <c r="J28" s="641"/>
      <c r="K28" s="638" t="s">
        <v>927</v>
      </c>
      <c r="L28" s="634">
        <v>6</v>
      </c>
      <c r="N28" s="640"/>
    </row>
    <row r="29" spans="2:14">
      <c r="B29" s="633">
        <v>24</v>
      </c>
      <c r="C29" s="634" t="s">
        <v>1084</v>
      </c>
      <c r="D29" s="635" t="str">
        <f t="shared" si="0"/>
        <v>x</v>
      </c>
      <c r="E29" s="633" t="s">
        <v>1063</v>
      </c>
      <c r="F29" s="641"/>
      <c r="G29" s="633" t="s">
        <v>1064</v>
      </c>
      <c r="H29" s="641"/>
      <c r="I29" s="637" t="s">
        <v>1065</v>
      </c>
      <c r="J29" s="641"/>
      <c r="K29" s="638" t="s">
        <v>927</v>
      </c>
      <c r="L29" s="634">
        <v>7</v>
      </c>
      <c r="N29" s="640"/>
    </row>
    <row r="30" spans="2:14">
      <c r="B30" s="633">
        <v>25</v>
      </c>
      <c r="C30" s="634" t="s">
        <v>1085</v>
      </c>
      <c r="D30" s="635" t="str">
        <f t="shared" si="0"/>
        <v>y</v>
      </c>
      <c r="E30" s="633" t="s">
        <v>1063</v>
      </c>
      <c r="F30" s="641"/>
      <c r="G30" s="633" t="s">
        <v>1064</v>
      </c>
      <c r="H30" s="641"/>
      <c r="I30" s="637" t="s">
        <v>1065</v>
      </c>
      <c r="J30" s="641"/>
      <c r="K30" s="638" t="s">
        <v>927</v>
      </c>
      <c r="L30" s="634">
        <v>8</v>
      </c>
      <c r="N30" s="640"/>
    </row>
    <row r="31" spans="2:14">
      <c r="B31" s="633">
        <v>26</v>
      </c>
      <c r="C31" s="634" t="s">
        <v>1086</v>
      </c>
      <c r="D31" s="635" t="str">
        <f t="shared" si="0"/>
        <v>z</v>
      </c>
      <c r="E31" s="633" t="s">
        <v>1063</v>
      </c>
      <c r="F31" s="641"/>
      <c r="G31" s="633" t="s">
        <v>1064</v>
      </c>
      <c r="H31" s="641"/>
      <c r="I31" s="637" t="s">
        <v>1065</v>
      </c>
      <c r="J31" s="641"/>
      <c r="K31" s="638" t="s">
        <v>927</v>
      </c>
      <c r="L31" s="634">
        <v>1</v>
      </c>
      <c r="N31" s="640"/>
    </row>
    <row r="32" spans="2:14">
      <c r="B32" s="633">
        <v>27</v>
      </c>
      <c r="C32" s="634" t="s">
        <v>1084</v>
      </c>
      <c r="D32" s="635" t="str">
        <f t="shared" si="0"/>
        <v>x</v>
      </c>
      <c r="E32" s="633" t="s">
        <v>1063</v>
      </c>
      <c r="F32" s="641"/>
      <c r="G32" s="633" t="s">
        <v>1064</v>
      </c>
      <c r="H32" s="641"/>
      <c r="I32" s="637" t="s">
        <v>1065</v>
      </c>
      <c r="J32" s="641"/>
      <c r="K32" s="638" t="s">
        <v>927</v>
      </c>
      <c r="L32" s="634">
        <v>2</v>
      </c>
      <c r="N32" s="640"/>
    </row>
    <row r="33" spans="2:14">
      <c r="B33" s="633">
        <v>28</v>
      </c>
      <c r="C33" s="634" t="s">
        <v>1087</v>
      </c>
      <c r="D33" s="635" t="str">
        <f t="shared" si="0"/>
        <v>aa</v>
      </c>
      <c r="E33" s="633" t="s">
        <v>1063</v>
      </c>
      <c r="F33" s="641"/>
      <c r="G33" s="633" t="s">
        <v>1064</v>
      </c>
      <c r="H33" s="641"/>
      <c r="I33" s="637" t="s">
        <v>1065</v>
      </c>
      <c r="J33" s="641"/>
      <c r="K33" s="638" t="s">
        <v>927</v>
      </c>
      <c r="L33" s="634">
        <v>3</v>
      </c>
      <c r="N33" s="640"/>
    </row>
    <row r="34" spans="2:14">
      <c r="B34" s="633">
        <v>29</v>
      </c>
      <c r="C34" s="634" t="s">
        <v>1088</v>
      </c>
      <c r="D34" s="635" t="str">
        <f t="shared" si="0"/>
        <v>ab</v>
      </c>
      <c r="E34" s="633" t="s">
        <v>1063</v>
      </c>
      <c r="F34" s="641"/>
      <c r="G34" s="633" t="s">
        <v>1064</v>
      </c>
      <c r="H34" s="641"/>
      <c r="I34" s="637" t="s">
        <v>1065</v>
      </c>
      <c r="J34" s="641"/>
      <c r="K34" s="638" t="s">
        <v>927</v>
      </c>
      <c r="L34" s="634">
        <v>4</v>
      </c>
      <c r="N34" s="640"/>
    </row>
    <row r="35" spans="2:14">
      <c r="B35" s="633">
        <v>30</v>
      </c>
      <c r="C35" s="634" t="s">
        <v>1089</v>
      </c>
      <c r="D35" s="635" t="str">
        <f t="shared" si="0"/>
        <v>ac</v>
      </c>
      <c r="E35" s="633" t="s">
        <v>1063</v>
      </c>
      <c r="F35" s="641"/>
      <c r="G35" s="633" t="s">
        <v>1064</v>
      </c>
      <c r="H35" s="641"/>
      <c r="I35" s="637" t="s">
        <v>1065</v>
      </c>
      <c r="J35" s="641"/>
      <c r="K35" s="638" t="s">
        <v>927</v>
      </c>
      <c r="L35" s="634">
        <v>5</v>
      </c>
      <c r="N35" s="640"/>
    </row>
    <row r="36" spans="2:14">
      <c r="B36" s="633">
        <v>31</v>
      </c>
      <c r="C36" s="634" t="s">
        <v>1090</v>
      </c>
      <c r="D36" s="635" t="str">
        <f t="shared" si="0"/>
        <v>ad</v>
      </c>
      <c r="E36" s="633" t="s">
        <v>1063</v>
      </c>
      <c r="F36" s="641"/>
      <c r="G36" s="633" t="s">
        <v>1064</v>
      </c>
      <c r="H36" s="641"/>
      <c r="I36" s="637" t="s">
        <v>1065</v>
      </c>
      <c r="J36" s="641"/>
      <c r="K36" s="638" t="s">
        <v>927</v>
      </c>
      <c r="L36" s="634">
        <v>6</v>
      </c>
      <c r="N36" s="640"/>
    </row>
    <row r="37" spans="2:14">
      <c r="B37" s="633">
        <v>32</v>
      </c>
      <c r="C37" s="634" t="s">
        <v>1091</v>
      </c>
      <c r="D37" s="635" t="str">
        <f t="shared" si="0"/>
        <v>ae</v>
      </c>
      <c r="E37" s="633" t="s">
        <v>1063</v>
      </c>
      <c r="F37" s="641"/>
      <c r="G37" s="633" t="s">
        <v>1064</v>
      </c>
      <c r="H37" s="641"/>
      <c r="I37" s="637" t="s">
        <v>1065</v>
      </c>
      <c r="J37" s="641"/>
      <c r="K37" s="638" t="s">
        <v>927</v>
      </c>
      <c r="L37" s="634">
        <v>7</v>
      </c>
      <c r="N37" s="640"/>
    </row>
    <row r="38" spans="2:14">
      <c r="B38" s="633">
        <v>33</v>
      </c>
      <c r="C38" s="634" t="s">
        <v>1092</v>
      </c>
      <c r="D38" s="635" t="str">
        <f t="shared" si="0"/>
        <v>af</v>
      </c>
      <c r="E38" s="633" t="s">
        <v>1063</v>
      </c>
      <c r="F38" s="641"/>
      <c r="G38" s="633" t="s">
        <v>1064</v>
      </c>
      <c r="H38" s="641"/>
      <c r="I38" s="637" t="s">
        <v>1065</v>
      </c>
      <c r="J38" s="641"/>
      <c r="K38" s="638" t="s">
        <v>927</v>
      </c>
      <c r="L38" s="634">
        <v>8</v>
      </c>
      <c r="N38" s="640"/>
    </row>
    <row r="39" spans="2:14">
      <c r="B39" s="633">
        <v>34</v>
      </c>
      <c r="C39" s="642" t="s">
        <v>1093</v>
      </c>
      <c r="D39" s="635"/>
      <c r="E39" s="633" t="s">
        <v>1063</v>
      </c>
      <c r="F39" s="636"/>
      <c r="G39" s="633" t="s">
        <v>1064</v>
      </c>
      <c r="H39" s="636"/>
      <c r="I39" s="637" t="s">
        <v>1065</v>
      </c>
      <c r="J39" s="636">
        <v>0</v>
      </c>
      <c r="K39" s="638" t="s">
        <v>927</v>
      </c>
      <c r="L39" s="639" t="str">
        <f t="shared" ref="L39:L40" si="2">IF(OR(F39="",H39=""),"",(H39+IF(F39&gt;H39,1,0)-F39-J39)*24)</f>
        <v/>
      </c>
      <c r="N39" s="640"/>
    </row>
    <row r="40" spans="2:14">
      <c r="B40" s="633"/>
      <c r="C40" s="643" t="s">
        <v>1033</v>
      </c>
      <c r="D40" s="635"/>
      <c r="E40" s="633" t="s">
        <v>1063</v>
      </c>
      <c r="F40" s="636"/>
      <c r="G40" s="633" t="s">
        <v>1064</v>
      </c>
      <c r="H40" s="636"/>
      <c r="I40" s="637" t="s">
        <v>1065</v>
      </c>
      <c r="J40" s="636">
        <v>0</v>
      </c>
      <c r="K40" s="638" t="s">
        <v>927</v>
      </c>
      <c r="L40" s="639" t="str">
        <f t="shared" si="2"/>
        <v/>
      </c>
      <c r="N40" s="640"/>
    </row>
    <row r="41" spans="2:14">
      <c r="B41" s="633"/>
      <c r="C41" s="644" t="s">
        <v>1033</v>
      </c>
      <c r="D41" s="635" t="str">
        <f>C39</f>
        <v>ag</v>
      </c>
      <c r="E41" s="633" t="s">
        <v>1063</v>
      </c>
      <c r="F41" s="636" t="s">
        <v>1033</v>
      </c>
      <c r="G41" s="633" t="s">
        <v>1064</v>
      </c>
      <c r="H41" s="636" t="s">
        <v>1033</v>
      </c>
      <c r="I41" s="637" t="s">
        <v>1065</v>
      </c>
      <c r="J41" s="636" t="s">
        <v>1033</v>
      </c>
      <c r="K41" s="638" t="s">
        <v>927</v>
      </c>
      <c r="L41" s="639" t="str">
        <f>IF(OR(L39="",L40=""),"",L39+L40)</f>
        <v/>
      </c>
      <c r="N41" s="640" t="s">
        <v>1094</v>
      </c>
    </row>
    <row r="42" spans="2:14">
      <c r="B42" s="633"/>
      <c r="C42" s="642" t="s">
        <v>1095</v>
      </c>
      <c r="D42" s="635"/>
      <c r="E42" s="633" t="s">
        <v>1063</v>
      </c>
      <c r="F42" s="636"/>
      <c r="G42" s="633" t="s">
        <v>1064</v>
      </c>
      <c r="H42" s="636"/>
      <c r="I42" s="637" t="s">
        <v>1065</v>
      </c>
      <c r="J42" s="636">
        <v>0</v>
      </c>
      <c r="K42" s="638" t="s">
        <v>927</v>
      </c>
      <c r="L42" s="639" t="str">
        <f t="shared" ref="L42:L43" si="3">IF(OR(F42="",H42=""),"",(H42+IF(F42&gt;H42,1,0)-F42-J42)*24)</f>
        <v/>
      </c>
      <c r="N42" s="640"/>
    </row>
    <row r="43" spans="2:14">
      <c r="B43" s="633">
        <v>35</v>
      </c>
      <c r="C43" s="643" t="s">
        <v>1033</v>
      </c>
      <c r="D43" s="635"/>
      <c r="E43" s="633" t="s">
        <v>1063</v>
      </c>
      <c r="F43" s="636"/>
      <c r="G43" s="633" t="s">
        <v>1064</v>
      </c>
      <c r="H43" s="636"/>
      <c r="I43" s="637" t="s">
        <v>1065</v>
      </c>
      <c r="J43" s="636">
        <v>0</v>
      </c>
      <c r="K43" s="638" t="s">
        <v>927</v>
      </c>
      <c r="L43" s="639" t="str">
        <f t="shared" si="3"/>
        <v/>
      </c>
      <c r="N43" s="640"/>
    </row>
    <row r="44" spans="2:14">
      <c r="B44" s="633"/>
      <c r="C44" s="644" t="s">
        <v>1033</v>
      </c>
      <c r="D44" s="635" t="str">
        <f>C42</f>
        <v>ah</v>
      </c>
      <c r="E44" s="633" t="s">
        <v>1063</v>
      </c>
      <c r="F44" s="636" t="s">
        <v>1033</v>
      </c>
      <c r="G44" s="633" t="s">
        <v>1064</v>
      </c>
      <c r="H44" s="636" t="s">
        <v>1033</v>
      </c>
      <c r="I44" s="637" t="s">
        <v>1065</v>
      </c>
      <c r="J44" s="636" t="s">
        <v>1033</v>
      </c>
      <c r="K44" s="638" t="s">
        <v>927</v>
      </c>
      <c r="L44" s="639" t="str">
        <f>IF(OR(L42="",L43=""),"",L42+L43)</f>
        <v/>
      </c>
      <c r="N44" s="640" t="s">
        <v>1096</v>
      </c>
    </row>
    <row r="45" spans="2:14">
      <c r="B45" s="633"/>
      <c r="C45" s="642" t="s">
        <v>1097</v>
      </c>
      <c r="D45" s="635"/>
      <c r="E45" s="633" t="s">
        <v>1063</v>
      </c>
      <c r="F45" s="636"/>
      <c r="G45" s="633" t="s">
        <v>1064</v>
      </c>
      <c r="H45" s="636"/>
      <c r="I45" s="637" t="s">
        <v>1065</v>
      </c>
      <c r="J45" s="636">
        <v>0</v>
      </c>
      <c r="K45" s="638" t="s">
        <v>927</v>
      </c>
      <c r="L45" s="639" t="str">
        <f t="shared" ref="L45:L46" si="4">IF(OR(F45="",H45=""),"",(H45+IF(F45&gt;H45,1,0)-F45-J45)*24)</f>
        <v/>
      </c>
      <c r="N45" s="640"/>
    </row>
    <row r="46" spans="2:14">
      <c r="B46" s="633">
        <v>36</v>
      </c>
      <c r="C46" s="643" t="s">
        <v>1033</v>
      </c>
      <c r="D46" s="635"/>
      <c r="E46" s="633" t="s">
        <v>1063</v>
      </c>
      <c r="F46" s="636"/>
      <c r="G46" s="633" t="s">
        <v>1064</v>
      </c>
      <c r="H46" s="636"/>
      <c r="I46" s="637" t="s">
        <v>1065</v>
      </c>
      <c r="J46" s="636">
        <v>0</v>
      </c>
      <c r="K46" s="638" t="s">
        <v>927</v>
      </c>
      <c r="L46" s="639" t="str">
        <f t="shared" si="4"/>
        <v/>
      </c>
      <c r="N46" s="640"/>
    </row>
    <row r="47" spans="2:14">
      <c r="B47" s="633"/>
      <c r="C47" s="644" t="s">
        <v>1033</v>
      </c>
      <c r="D47" s="635" t="str">
        <f>C45</f>
        <v>ai</v>
      </c>
      <c r="E47" s="633" t="s">
        <v>1063</v>
      </c>
      <c r="F47" s="636" t="s">
        <v>1033</v>
      </c>
      <c r="G47" s="633" t="s">
        <v>1064</v>
      </c>
      <c r="H47" s="636" t="s">
        <v>1033</v>
      </c>
      <c r="I47" s="637" t="s">
        <v>1065</v>
      </c>
      <c r="J47" s="636" t="s">
        <v>1033</v>
      </c>
      <c r="K47" s="638" t="s">
        <v>927</v>
      </c>
      <c r="L47" s="639" t="str">
        <f>IF(OR(L45="",L46=""),"",L45+L46)</f>
        <v/>
      </c>
      <c r="N47" s="640" t="s">
        <v>1096</v>
      </c>
    </row>
    <row r="49" spans="3:4">
      <c r="C49" s="629" t="s">
        <v>1098</v>
      </c>
      <c r="D49" s="629"/>
    </row>
    <row r="50" spans="3:4">
      <c r="C50" s="629" t="s">
        <v>1099</v>
      </c>
      <c r="D50" s="629"/>
    </row>
    <row r="51" spans="3:4">
      <c r="C51" s="629" t="s">
        <v>1100</v>
      </c>
      <c r="D51" s="629"/>
    </row>
    <row r="52" spans="3:4">
      <c r="C52" s="629" t="s">
        <v>1101</v>
      </c>
      <c r="D52" s="629"/>
    </row>
  </sheetData>
  <sheetProtection insertRows="0" deleteRows="0"/>
  <mergeCells count="2">
    <mergeCell ref="F4:L4"/>
    <mergeCell ref="N4:N5"/>
  </mergeCells>
  <phoneticPr fontId="3"/>
  <printOptions horizontalCentered="1"/>
  <pageMargins left="0.70866141732283472" right="0.70866141732283472" top="0.55118110236220474" bottom="0.35433070866141736" header="0.31496062992125984" footer="0.31496062992125984"/>
  <pageSetup paperSize="9" scale="60"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6A3CF-5164-41CC-8197-9293073AD1CA}">
  <sheetPr>
    <pageSetUpPr fitToPage="1"/>
  </sheetPr>
  <dimension ref="B1:BB108"/>
  <sheetViews>
    <sheetView zoomScale="70" zoomScaleNormal="70" workbookViewId="0"/>
  </sheetViews>
  <sheetFormatPr defaultColWidth="9" defaultRowHeight="18.75"/>
  <cols>
    <col min="1" max="1" width="1.375" style="645" customWidth="1"/>
    <col min="2" max="3" width="9" style="645"/>
    <col min="4" max="4" width="40.625" style="645" customWidth="1"/>
    <col min="5" max="16384" width="9" style="645"/>
  </cols>
  <sheetData>
    <row r="1" spans="2:11">
      <c r="B1" s="645" t="s">
        <v>1110</v>
      </c>
      <c r="D1" s="646"/>
      <c r="E1" s="646"/>
      <c r="F1" s="646"/>
    </row>
    <row r="2" spans="2:11" s="648" customFormat="1" ht="20.25" customHeight="1">
      <c r="B2" s="647" t="s">
        <v>1111</v>
      </c>
      <c r="C2" s="647"/>
      <c r="D2" s="646"/>
      <c r="E2" s="646"/>
      <c r="F2" s="646"/>
    </row>
    <row r="3" spans="2:11" s="648" customFormat="1" ht="20.25" customHeight="1">
      <c r="B3" s="647"/>
      <c r="C3" s="647"/>
      <c r="D3" s="646"/>
      <c r="E3" s="646"/>
      <c r="F3" s="646"/>
    </row>
    <row r="4" spans="2:11" s="650" customFormat="1" ht="20.25" customHeight="1">
      <c r="B4" s="649"/>
      <c r="C4" s="646" t="s">
        <v>1112</v>
      </c>
      <c r="D4" s="646"/>
      <c r="F4" s="1231" t="s">
        <v>1113</v>
      </c>
      <c r="G4" s="1231"/>
      <c r="H4" s="1231"/>
      <c r="I4" s="1231"/>
      <c r="J4" s="1231"/>
      <c r="K4" s="1231"/>
    </row>
    <row r="5" spans="2:11" s="650" customFormat="1" ht="20.25" customHeight="1">
      <c r="B5" s="651"/>
      <c r="C5" s="646" t="s">
        <v>1114</v>
      </c>
      <c r="D5" s="646"/>
      <c r="F5" s="1231"/>
      <c r="G5" s="1231"/>
      <c r="H5" s="1231"/>
      <c r="I5" s="1231"/>
      <c r="J5" s="1231"/>
      <c r="K5" s="1231"/>
    </row>
    <row r="6" spans="2:11" s="648" customFormat="1" ht="20.25" customHeight="1">
      <c r="B6" s="652" t="s">
        <v>1115</v>
      </c>
      <c r="C6" s="646"/>
      <c r="D6" s="646"/>
      <c r="E6" s="593"/>
      <c r="F6" s="653"/>
    </row>
    <row r="7" spans="2:11" s="648" customFormat="1" ht="20.25" customHeight="1">
      <c r="B7" s="647"/>
      <c r="C7" s="647"/>
      <c r="D7" s="646"/>
      <c r="E7" s="593"/>
      <c r="F7" s="653"/>
    </row>
    <row r="8" spans="2:11" s="648" customFormat="1" ht="20.25" customHeight="1">
      <c r="B8" s="646" t="s">
        <v>1116</v>
      </c>
      <c r="C8" s="647"/>
      <c r="D8" s="646"/>
      <c r="E8" s="593"/>
      <c r="F8" s="653"/>
    </row>
    <row r="9" spans="2:11" s="648" customFormat="1" ht="20.25" customHeight="1">
      <c r="B9" s="647"/>
      <c r="C9" s="647"/>
      <c r="D9" s="646"/>
      <c r="E9" s="646"/>
      <c r="F9" s="646"/>
    </row>
    <row r="10" spans="2:11" s="648" customFormat="1" ht="20.25" customHeight="1">
      <c r="B10" s="646" t="s">
        <v>1117</v>
      </c>
      <c r="C10" s="647"/>
      <c r="D10" s="646"/>
      <c r="E10" s="646"/>
      <c r="F10" s="646"/>
    </row>
    <row r="11" spans="2:11" s="648" customFormat="1" ht="20.25" customHeight="1">
      <c r="B11" s="646"/>
      <c r="C11" s="647"/>
      <c r="D11" s="646"/>
    </row>
    <row r="12" spans="2:11" s="648" customFormat="1" ht="20.25" customHeight="1">
      <c r="B12" s="646" t="s">
        <v>1118</v>
      </c>
      <c r="C12" s="647"/>
      <c r="D12" s="646"/>
    </row>
    <row r="13" spans="2:11" s="648" customFormat="1" ht="20.25" customHeight="1">
      <c r="B13" s="646"/>
      <c r="C13" s="647"/>
      <c r="D13" s="646"/>
    </row>
    <row r="14" spans="2:11" s="648" customFormat="1" ht="20.25" customHeight="1">
      <c r="B14" s="646" t="s">
        <v>1119</v>
      </c>
      <c r="C14" s="647"/>
      <c r="D14" s="646"/>
    </row>
    <row r="15" spans="2:11" s="648" customFormat="1" ht="20.25" customHeight="1">
      <c r="B15" s="646"/>
      <c r="C15" s="647"/>
      <c r="D15" s="646"/>
    </row>
    <row r="16" spans="2:11" s="648" customFormat="1" ht="20.25" customHeight="1">
      <c r="B16" s="646" t="s">
        <v>1120</v>
      </c>
      <c r="C16" s="647"/>
      <c r="D16" s="646"/>
    </row>
    <row r="17" spans="2:25" s="648" customFormat="1" ht="20.25" customHeight="1">
      <c r="B17" s="646" t="s">
        <v>1121</v>
      </c>
      <c r="C17" s="647"/>
      <c r="D17" s="646"/>
    </row>
    <row r="18" spans="2:25" s="648" customFormat="1" ht="20.25" customHeight="1">
      <c r="B18" s="646"/>
      <c r="C18" s="647"/>
      <c r="D18" s="646"/>
    </row>
    <row r="19" spans="2:25" s="648" customFormat="1" ht="17.25" customHeight="1">
      <c r="B19" s="646" t="s">
        <v>1122</v>
      </c>
      <c r="C19" s="646"/>
      <c r="D19" s="646"/>
    </row>
    <row r="20" spans="2:25" s="648" customFormat="1" ht="17.25" customHeight="1">
      <c r="B20" s="646" t="s">
        <v>1123</v>
      </c>
      <c r="C20" s="646"/>
      <c r="D20" s="646"/>
    </row>
    <row r="21" spans="2:25" s="648" customFormat="1" ht="17.25" customHeight="1">
      <c r="B21" s="646"/>
      <c r="C21" s="646"/>
      <c r="D21" s="646"/>
    </row>
    <row r="22" spans="2:25" s="648" customFormat="1" ht="17.25" customHeight="1">
      <c r="B22" s="646"/>
      <c r="C22" s="654" t="s">
        <v>947</v>
      </c>
      <c r="D22" s="654" t="s">
        <v>1124</v>
      </c>
    </row>
    <row r="23" spans="2:25" s="648" customFormat="1" ht="17.25" customHeight="1">
      <c r="B23" s="646"/>
      <c r="C23" s="654">
        <v>1</v>
      </c>
      <c r="D23" s="655" t="s">
        <v>960</v>
      </c>
    </row>
    <row r="24" spans="2:25" s="648" customFormat="1" ht="17.25" customHeight="1">
      <c r="B24" s="646"/>
      <c r="C24" s="654">
        <v>2</v>
      </c>
      <c r="D24" s="655" t="s">
        <v>968</v>
      </c>
    </row>
    <row r="25" spans="2:25" s="648" customFormat="1" ht="17.25" customHeight="1">
      <c r="B25" s="646"/>
      <c r="C25" s="654">
        <v>3</v>
      </c>
      <c r="D25" s="655" t="s">
        <v>980</v>
      </c>
    </row>
    <row r="26" spans="2:25" s="648" customFormat="1" ht="17.25" customHeight="1">
      <c r="B26" s="646"/>
      <c r="C26" s="654">
        <v>4</v>
      </c>
      <c r="D26" s="655" t="s">
        <v>990</v>
      </c>
    </row>
    <row r="27" spans="2:25" s="648" customFormat="1" ht="17.25" customHeight="1">
      <c r="B27" s="646"/>
      <c r="C27" s="654">
        <v>5</v>
      </c>
      <c r="D27" s="655" t="s">
        <v>974</v>
      </c>
    </row>
    <row r="28" spans="2:25" s="648" customFormat="1" ht="17.25" customHeight="1">
      <c r="B28" s="646"/>
      <c r="C28" s="654">
        <v>6</v>
      </c>
      <c r="D28" s="655" t="s">
        <v>971</v>
      </c>
    </row>
    <row r="29" spans="2:25" s="648" customFormat="1" ht="17.25" customHeight="1">
      <c r="B29" s="646"/>
      <c r="C29" s="593"/>
      <c r="D29" s="653"/>
    </row>
    <row r="30" spans="2:25" s="648" customFormat="1" ht="17.25" customHeight="1">
      <c r="B30" s="646" t="s">
        <v>1125</v>
      </c>
      <c r="C30" s="646"/>
      <c r="D30" s="646"/>
      <c r="E30" s="650"/>
      <c r="F30" s="650"/>
    </row>
    <row r="31" spans="2:25" s="648" customFormat="1" ht="17.25" customHeight="1">
      <c r="B31" s="646" t="s">
        <v>1126</v>
      </c>
      <c r="C31" s="646"/>
      <c r="D31" s="646"/>
      <c r="E31" s="650"/>
      <c r="F31" s="650"/>
    </row>
    <row r="32" spans="2:25" s="648" customFormat="1" ht="17.25" customHeight="1">
      <c r="B32" s="646"/>
      <c r="C32" s="646"/>
      <c r="D32" s="646"/>
      <c r="E32" s="650"/>
      <c r="F32" s="650"/>
      <c r="G32" s="656"/>
      <c r="H32" s="656"/>
      <c r="J32" s="656"/>
      <c r="K32" s="656"/>
      <c r="L32" s="656"/>
      <c r="M32" s="656"/>
      <c r="N32" s="656"/>
      <c r="O32" s="656"/>
      <c r="R32" s="656"/>
      <c r="S32" s="656"/>
      <c r="T32" s="656"/>
      <c r="W32" s="656"/>
      <c r="X32" s="656"/>
      <c r="Y32" s="656"/>
    </row>
    <row r="33" spans="2:51" s="648" customFormat="1" ht="17.25" customHeight="1">
      <c r="B33" s="646"/>
      <c r="C33" s="654" t="s">
        <v>1036</v>
      </c>
      <c r="D33" s="654" t="s">
        <v>1037</v>
      </c>
      <c r="E33" s="650"/>
      <c r="F33" s="650"/>
      <c r="G33" s="656"/>
      <c r="H33" s="656"/>
      <c r="J33" s="656"/>
      <c r="K33" s="656"/>
      <c r="L33" s="656"/>
      <c r="M33" s="656"/>
      <c r="N33" s="656"/>
      <c r="O33" s="656"/>
      <c r="R33" s="656"/>
      <c r="S33" s="656"/>
      <c r="T33" s="656"/>
      <c r="W33" s="656"/>
      <c r="X33" s="656"/>
      <c r="Y33" s="656"/>
    </row>
    <row r="34" spans="2:51" s="648" customFormat="1" ht="17.25" customHeight="1">
      <c r="B34" s="646"/>
      <c r="C34" s="654" t="s">
        <v>1028</v>
      </c>
      <c r="D34" s="655" t="s">
        <v>1038</v>
      </c>
      <c r="E34" s="650"/>
      <c r="F34" s="650"/>
      <c r="G34" s="656"/>
      <c r="H34" s="656"/>
      <c r="J34" s="656"/>
      <c r="K34" s="656"/>
      <c r="L34" s="656"/>
      <c r="M34" s="656"/>
      <c r="N34" s="656"/>
      <c r="O34" s="656"/>
      <c r="R34" s="656"/>
      <c r="S34" s="656"/>
      <c r="T34" s="656"/>
      <c r="W34" s="656"/>
      <c r="X34" s="656"/>
      <c r="Y34" s="656"/>
    </row>
    <row r="35" spans="2:51" s="648" customFormat="1" ht="17.25" customHeight="1">
      <c r="B35" s="646"/>
      <c r="C35" s="654" t="s">
        <v>1031</v>
      </c>
      <c r="D35" s="655" t="s">
        <v>1042</v>
      </c>
      <c r="E35" s="650"/>
      <c r="F35" s="650"/>
      <c r="G35" s="656"/>
      <c r="H35" s="656"/>
      <c r="J35" s="656"/>
      <c r="K35" s="656"/>
      <c r="L35" s="656"/>
      <c r="M35" s="656"/>
      <c r="N35" s="656"/>
      <c r="O35" s="656"/>
      <c r="R35" s="656"/>
      <c r="S35" s="656"/>
      <c r="T35" s="656"/>
      <c r="W35" s="656"/>
      <c r="X35" s="656"/>
      <c r="Y35" s="656"/>
    </row>
    <row r="36" spans="2:51" s="648" customFormat="1" ht="17.25" customHeight="1">
      <c r="B36" s="646"/>
      <c r="C36" s="654" t="s">
        <v>1032</v>
      </c>
      <c r="D36" s="655" t="s">
        <v>1045</v>
      </c>
      <c r="E36" s="650"/>
      <c r="F36" s="650"/>
      <c r="G36" s="656"/>
      <c r="H36" s="656"/>
      <c r="J36" s="656"/>
      <c r="K36" s="656"/>
      <c r="L36" s="656"/>
      <c r="M36" s="656"/>
      <c r="N36" s="656"/>
      <c r="O36" s="656"/>
      <c r="R36" s="656"/>
      <c r="S36" s="656"/>
      <c r="T36" s="656"/>
      <c r="W36" s="656"/>
      <c r="X36" s="656"/>
      <c r="Y36" s="656"/>
    </row>
    <row r="37" spans="2:51" s="648" customFormat="1" ht="17.25" customHeight="1">
      <c r="B37" s="646"/>
      <c r="C37" s="654" t="s">
        <v>1034</v>
      </c>
      <c r="D37" s="655" t="s">
        <v>1127</v>
      </c>
      <c r="E37" s="650"/>
      <c r="F37" s="650"/>
      <c r="G37" s="656"/>
      <c r="H37" s="656"/>
      <c r="J37" s="656"/>
      <c r="K37" s="656"/>
      <c r="L37" s="656"/>
      <c r="M37" s="656"/>
      <c r="N37" s="656"/>
      <c r="O37" s="656"/>
      <c r="R37" s="656"/>
      <c r="S37" s="656"/>
      <c r="T37" s="656"/>
      <c r="W37" s="656"/>
      <c r="X37" s="656"/>
      <c r="Y37" s="656"/>
    </row>
    <row r="38" spans="2:51" s="648" customFormat="1" ht="17.25" customHeight="1">
      <c r="B38" s="646"/>
      <c r="C38" s="646"/>
      <c r="D38" s="646"/>
      <c r="E38" s="650"/>
      <c r="F38" s="650"/>
      <c r="G38" s="656"/>
      <c r="H38" s="656"/>
      <c r="J38" s="656"/>
      <c r="K38" s="656"/>
      <c r="L38" s="656"/>
      <c r="M38" s="656"/>
      <c r="N38" s="656"/>
      <c r="O38" s="656"/>
      <c r="R38" s="656"/>
      <c r="S38" s="656"/>
      <c r="T38" s="656"/>
      <c r="W38" s="656"/>
      <c r="X38" s="656"/>
      <c r="Y38" s="656"/>
    </row>
    <row r="39" spans="2:51" s="648" customFormat="1" ht="17.25" customHeight="1">
      <c r="B39" s="646"/>
      <c r="C39" s="657" t="s">
        <v>1128</v>
      </c>
      <c r="D39" s="646"/>
      <c r="E39" s="650"/>
      <c r="F39" s="650"/>
      <c r="G39" s="656"/>
      <c r="H39" s="656"/>
      <c r="J39" s="656"/>
      <c r="K39" s="656"/>
      <c r="L39" s="656"/>
      <c r="M39" s="656"/>
      <c r="N39" s="656"/>
      <c r="O39" s="656"/>
      <c r="R39" s="656"/>
      <c r="S39" s="656"/>
      <c r="T39" s="656"/>
      <c r="W39" s="656"/>
      <c r="X39" s="656"/>
      <c r="Y39" s="656"/>
    </row>
    <row r="40" spans="2:51" s="648" customFormat="1" ht="17.25" customHeight="1">
      <c r="B40" s="650"/>
      <c r="C40" s="646" t="s">
        <v>1129</v>
      </c>
      <c r="D40" s="650"/>
      <c r="E40" s="650"/>
      <c r="F40" s="657"/>
      <c r="G40" s="656"/>
      <c r="H40" s="656"/>
      <c r="J40" s="656"/>
      <c r="K40" s="656"/>
      <c r="L40" s="656"/>
      <c r="M40" s="656"/>
      <c r="N40" s="656"/>
      <c r="O40" s="656"/>
      <c r="R40" s="656"/>
      <c r="S40" s="656"/>
      <c r="T40" s="656"/>
      <c r="W40" s="656"/>
      <c r="X40" s="656"/>
      <c r="Y40" s="656"/>
    </row>
    <row r="41" spans="2:51" s="648" customFormat="1" ht="17.25" customHeight="1">
      <c r="B41" s="650"/>
      <c r="C41" s="646" t="s">
        <v>1130</v>
      </c>
      <c r="D41" s="650"/>
      <c r="E41" s="650"/>
      <c r="F41" s="646"/>
      <c r="G41" s="656"/>
      <c r="H41" s="656"/>
      <c r="J41" s="656"/>
      <c r="K41" s="656"/>
      <c r="L41" s="656"/>
      <c r="M41" s="656"/>
      <c r="N41" s="656"/>
      <c r="O41" s="656"/>
      <c r="R41" s="656"/>
      <c r="S41" s="656"/>
      <c r="T41" s="656"/>
      <c r="W41" s="656"/>
      <c r="X41" s="656"/>
      <c r="Y41" s="656"/>
    </row>
    <row r="42" spans="2:51" s="648" customFormat="1" ht="17.25" customHeight="1">
      <c r="B42" s="646"/>
      <c r="C42" s="646"/>
      <c r="D42" s="646"/>
      <c r="E42" s="657"/>
      <c r="F42" s="656"/>
      <c r="G42" s="656"/>
      <c r="H42" s="656"/>
      <c r="J42" s="656"/>
      <c r="K42" s="656"/>
      <c r="L42" s="656"/>
      <c r="M42" s="656"/>
      <c r="N42" s="656"/>
      <c r="O42" s="656"/>
      <c r="R42" s="656"/>
      <c r="S42" s="656"/>
      <c r="T42" s="656"/>
      <c r="W42" s="656"/>
      <c r="X42" s="656"/>
      <c r="Y42" s="656"/>
    </row>
    <row r="43" spans="2:51" s="648" customFormat="1" ht="17.25" customHeight="1">
      <c r="B43" s="646" t="s">
        <v>1131</v>
      </c>
      <c r="C43" s="646"/>
      <c r="D43" s="646"/>
    </row>
    <row r="44" spans="2:51" s="648" customFormat="1" ht="17.25" customHeight="1">
      <c r="B44" s="646" t="s">
        <v>1132</v>
      </c>
      <c r="C44" s="646"/>
      <c r="D44" s="646"/>
      <c r="AH44" s="658"/>
      <c r="AI44" s="658"/>
      <c r="AJ44" s="658"/>
      <c r="AK44" s="658"/>
      <c r="AL44" s="658"/>
      <c r="AM44" s="658"/>
      <c r="AN44" s="658"/>
      <c r="AO44" s="658"/>
      <c r="AP44" s="658"/>
      <c r="AQ44" s="658"/>
      <c r="AR44" s="658"/>
      <c r="AS44" s="658"/>
    </row>
    <row r="45" spans="2:51" s="648" customFormat="1" ht="17.25" customHeight="1">
      <c r="B45" s="659" t="s">
        <v>1133</v>
      </c>
      <c r="C45" s="650"/>
      <c r="D45" s="650"/>
      <c r="E45" s="660"/>
      <c r="F45" s="660"/>
      <c r="G45" s="660"/>
      <c r="H45" s="660"/>
      <c r="I45" s="660"/>
      <c r="J45" s="660"/>
      <c r="K45" s="660"/>
      <c r="L45" s="660"/>
      <c r="M45" s="660"/>
      <c r="N45" s="660"/>
      <c r="O45" s="661"/>
      <c r="P45" s="661"/>
      <c r="Q45" s="660"/>
      <c r="R45" s="661"/>
      <c r="S45" s="660"/>
      <c r="T45" s="660"/>
      <c r="U45" s="661"/>
      <c r="V45" s="658"/>
      <c r="W45" s="658"/>
      <c r="X45" s="658"/>
      <c r="Y45" s="660"/>
      <c r="Z45" s="660"/>
      <c r="AA45" s="660"/>
      <c r="AB45" s="660"/>
      <c r="AC45" s="658"/>
      <c r="AD45" s="660"/>
      <c r="AE45" s="661"/>
      <c r="AF45" s="661"/>
      <c r="AG45" s="661"/>
      <c r="AH45" s="661"/>
      <c r="AI45" s="662"/>
      <c r="AJ45" s="661"/>
      <c r="AK45" s="661"/>
      <c r="AL45" s="661"/>
      <c r="AM45" s="661"/>
      <c r="AN45" s="661"/>
      <c r="AO45" s="661"/>
      <c r="AP45" s="661"/>
      <c r="AQ45" s="661"/>
      <c r="AR45" s="661"/>
      <c r="AS45" s="661"/>
      <c r="AT45" s="661"/>
      <c r="AU45" s="661"/>
      <c r="AV45" s="661"/>
      <c r="AW45" s="661"/>
      <c r="AX45" s="661"/>
      <c r="AY45" s="662"/>
    </row>
    <row r="46" spans="2:51" s="648" customFormat="1" ht="17.25" customHeight="1">
      <c r="F46" s="658"/>
    </row>
    <row r="47" spans="2:51" s="648" customFormat="1" ht="17.25" customHeight="1">
      <c r="B47" s="646" t="s">
        <v>1134</v>
      </c>
      <c r="C47" s="646"/>
    </row>
    <row r="48" spans="2:51" s="648" customFormat="1" ht="17.25" customHeight="1">
      <c r="B48" s="646"/>
      <c r="C48" s="646"/>
    </row>
    <row r="49" spans="2:54" s="648" customFormat="1" ht="17.25" customHeight="1">
      <c r="B49" s="646" t="s">
        <v>1135</v>
      </c>
      <c r="C49" s="646"/>
    </row>
    <row r="50" spans="2:54" s="648" customFormat="1" ht="17.25" customHeight="1">
      <c r="B50" s="646" t="s">
        <v>1136</v>
      </c>
      <c r="C50" s="646"/>
    </row>
    <row r="51" spans="2:54" s="648" customFormat="1" ht="17.25" customHeight="1">
      <c r="B51" s="646"/>
      <c r="C51" s="646"/>
    </row>
    <row r="52" spans="2:54" s="648" customFormat="1" ht="17.25" customHeight="1">
      <c r="B52" s="646" t="s">
        <v>1137</v>
      </c>
      <c r="C52" s="646"/>
    </row>
    <row r="53" spans="2:54" s="648" customFormat="1" ht="17.25" customHeight="1">
      <c r="B53" s="646" t="s">
        <v>1138</v>
      </c>
      <c r="C53" s="646"/>
    </row>
    <row r="54" spans="2:54" s="648" customFormat="1" ht="17.25" customHeight="1">
      <c r="B54" s="646"/>
      <c r="C54" s="646"/>
    </row>
    <row r="55" spans="2:54" s="648" customFormat="1" ht="17.25" customHeight="1">
      <c r="B55" s="646" t="s">
        <v>1139</v>
      </c>
      <c r="C55" s="646"/>
      <c r="D55" s="646"/>
    </row>
    <row r="56" spans="2:54" s="648" customFormat="1" ht="17.25" customHeight="1">
      <c r="B56" s="646"/>
      <c r="C56" s="646"/>
      <c r="D56" s="646"/>
    </row>
    <row r="57" spans="2:54" s="648" customFormat="1" ht="17.25" customHeight="1">
      <c r="B57" s="650" t="s">
        <v>1140</v>
      </c>
      <c r="C57" s="650"/>
      <c r="D57" s="646"/>
    </row>
    <row r="58" spans="2:54" s="648" customFormat="1" ht="17.25" customHeight="1">
      <c r="B58" s="650" t="s">
        <v>1141</v>
      </c>
      <c r="C58" s="650"/>
      <c r="D58" s="646"/>
    </row>
    <row r="59" spans="2:54" s="648" customFormat="1" ht="17.25" customHeight="1">
      <c r="B59" s="650" t="s">
        <v>1142</v>
      </c>
    </row>
    <row r="60" spans="2:54" s="648" customFormat="1" ht="17.25" customHeight="1">
      <c r="B60" s="650"/>
    </row>
    <row r="61" spans="2:54" s="648" customFormat="1" ht="17.25" customHeight="1">
      <c r="B61" s="650" t="s">
        <v>1143</v>
      </c>
      <c r="E61" s="663"/>
      <c r="F61" s="663"/>
      <c r="G61" s="663"/>
      <c r="H61" s="663"/>
      <c r="I61" s="663"/>
      <c r="J61" s="663"/>
      <c r="K61" s="663"/>
      <c r="L61" s="663"/>
      <c r="M61" s="663"/>
      <c r="N61" s="663"/>
      <c r="O61" s="663"/>
      <c r="P61" s="663"/>
      <c r="Q61" s="663"/>
      <c r="R61" s="663"/>
      <c r="S61" s="663"/>
      <c r="T61" s="663"/>
      <c r="U61" s="663"/>
      <c r="V61" s="663"/>
      <c r="W61" s="663"/>
      <c r="X61" s="663"/>
      <c r="Y61" s="663"/>
      <c r="Z61" s="663"/>
      <c r="AA61" s="663"/>
      <c r="AB61" s="663"/>
      <c r="AC61" s="663"/>
      <c r="AD61" s="663"/>
      <c r="AE61" s="663"/>
      <c r="AF61" s="663"/>
      <c r="AG61" s="663"/>
      <c r="AH61" s="663"/>
      <c r="AI61" s="663"/>
      <c r="AJ61" s="663"/>
      <c r="AK61" s="663"/>
      <c r="AL61" s="663"/>
      <c r="AM61" s="663"/>
      <c r="AN61" s="663"/>
      <c r="AO61" s="663"/>
      <c r="AP61" s="663"/>
      <c r="AQ61" s="663"/>
      <c r="AR61" s="663"/>
      <c r="AS61" s="663"/>
      <c r="AT61" s="663"/>
      <c r="AU61" s="663"/>
      <c r="AV61" s="663"/>
      <c r="AW61" s="663"/>
      <c r="AX61" s="663"/>
    </row>
    <row r="62" spans="2:54" s="648" customFormat="1" ht="17.25" customHeight="1">
      <c r="B62" s="664" t="s">
        <v>1144</v>
      </c>
      <c r="E62" s="663"/>
      <c r="F62" s="663"/>
      <c r="G62" s="663"/>
      <c r="H62" s="663"/>
      <c r="I62" s="663"/>
      <c r="J62" s="663"/>
      <c r="K62" s="663"/>
      <c r="L62" s="663"/>
      <c r="M62" s="663"/>
      <c r="N62" s="663"/>
      <c r="O62" s="663"/>
      <c r="P62" s="663"/>
      <c r="Q62" s="663"/>
      <c r="R62" s="663"/>
      <c r="S62" s="663"/>
      <c r="T62" s="663"/>
      <c r="U62" s="663"/>
      <c r="V62" s="663"/>
      <c r="W62" s="663"/>
      <c r="X62" s="663"/>
      <c r="Y62" s="663"/>
      <c r="Z62" s="663"/>
      <c r="AA62" s="663"/>
      <c r="AB62" s="663"/>
      <c r="AC62" s="663"/>
      <c r="AD62" s="663"/>
      <c r="AE62" s="663"/>
      <c r="AF62" s="663"/>
      <c r="AG62" s="663"/>
      <c r="AH62" s="663"/>
      <c r="AI62" s="663"/>
      <c r="AJ62" s="663"/>
      <c r="AK62" s="663"/>
      <c r="AL62" s="663"/>
      <c r="AM62" s="663"/>
      <c r="AN62" s="663"/>
      <c r="AO62" s="663"/>
      <c r="AP62" s="663"/>
      <c r="AQ62" s="663"/>
      <c r="AR62" s="663"/>
      <c r="AS62" s="663"/>
      <c r="AT62" s="663"/>
      <c r="AU62" s="663"/>
      <c r="AV62" s="663"/>
      <c r="AW62" s="663"/>
      <c r="AX62" s="663"/>
      <c r="AY62" s="663"/>
      <c r="AZ62" s="663"/>
      <c r="BA62" s="663"/>
      <c r="BB62" s="663"/>
    </row>
    <row r="63" spans="2:54" ht="18.75" customHeight="1">
      <c r="B63" s="665" t="s">
        <v>1145</v>
      </c>
    </row>
    <row r="64" spans="2:54" ht="18.75" customHeight="1">
      <c r="B64" s="664" t="s">
        <v>1146</v>
      </c>
    </row>
    <row r="65" spans="2:2" ht="18.75" customHeight="1">
      <c r="B65" s="665" t="s">
        <v>1147</v>
      </c>
    </row>
    <row r="66" spans="2:2" ht="18.75" customHeight="1">
      <c r="B66" s="664" t="s">
        <v>1148</v>
      </c>
    </row>
    <row r="67" spans="2:2" ht="18.75" customHeight="1">
      <c r="B67" s="664" t="s">
        <v>1149</v>
      </c>
    </row>
    <row r="68" spans="2:2" ht="18.75" customHeight="1">
      <c r="B68" s="664" t="s">
        <v>1150</v>
      </c>
    </row>
    <row r="69" spans="2:2" ht="18.75" customHeight="1"/>
    <row r="70" spans="2:2" ht="18.75" customHeight="1"/>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sheetData>
  <mergeCells count="1">
    <mergeCell ref="F4:K5"/>
  </mergeCells>
  <phoneticPr fontId="3"/>
  <pageMargins left="0.70866141732283472" right="0.70866141732283472" top="0.74803149606299213" bottom="0.35433070866141736" header="0.31496062992125984" footer="0.31496062992125984"/>
  <pageSetup paperSize="9" scale="50"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D10D-B13E-4F96-985D-5F8CF57EBEA6}">
  <sheetPr>
    <pageSetUpPr fitToPage="1"/>
  </sheetPr>
  <dimension ref="B1:L54"/>
  <sheetViews>
    <sheetView zoomScale="85" zoomScaleNormal="85" workbookViewId="0"/>
  </sheetViews>
  <sheetFormatPr defaultColWidth="9" defaultRowHeight="18.75"/>
  <cols>
    <col min="1" max="1" width="1.875" style="645" customWidth="1"/>
    <col min="2" max="2" width="11.5" style="645" customWidth="1"/>
    <col min="3" max="12" width="40.625" style="645" customWidth="1"/>
    <col min="13" max="16384" width="9" style="645"/>
  </cols>
  <sheetData>
    <row r="1" spans="2:4">
      <c r="B1" s="658" t="s">
        <v>1151</v>
      </c>
      <c r="C1" s="658"/>
      <c r="D1" s="658"/>
    </row>
    <row r="2" spans="2:4">
      <c r="B2" s="658"/>
      <c r="C2" s="658"/>
      <c r="D2" s="658"/>
    </row>
    <row r="3" spans="2:4">
      <c r="B3" s="654" t="s">
        <v>947</v>
      </c>
      <c r="C3" s="654" t="s">
        <v>1152</v>
      </c>
      <c r="D3" s="658"/>
    </row>
    <row r="4" spans="2:4">
      <c r="B4" s="666">
        <v>1</v>
      </c>
      <c r="C4" s="667" t="s">
        <v>926</v>
      </c>
      <c r="D4" s="658"/>
    </row>
    <row r="5" spans="2:4">
      <c r="B5" s="666">
        <v>2</v>
      </c>
      <c r="C5" s="667" t="s">
        <v>1153</v>
      </c>
      <c r="D5" s="658"/>
    </row>
    <row r="6" spans="2:4">
      <c r="B6" s="666">
        <v>3</v>
      </c>
      <c r="C6" s="667" t="s">
        <v>1154</v>
      </c>
      <c r="D6" s="658"/>
    </row>
    <row r="7" spans="2:4">
      <c r="B7" s="666">
        <v>4</v>
      </c>
      <c r="C7" s="667" t="s">
        <v>1155</v>
      </c>
      <c r="D7" s="658"/>
    </row>
    <row r="8" spans="2:4">
      <c r="B8" s="666">
        <v>5</v>
      </c>
      <c r="C8" s="667" t="s">
        <v>1156</v>
      </c>
      <c r="D8" s="658"/>
    </row>
    <row r="9" spans="2:4">
      <c r="B9" s="666">
        <v>6</v>
      </c>
      <c r="C9" s="667" t="s">
        <v>1157</v>
      </c>
    </row>
    <row r="10" spans="2:4">
      <c r="B10" s="666">
        <v>7</v>
      </c>
      <c r="C10" s="667" t="s">
        <v>1158</v>
      </c>
      <c r="D10" s="658"/>
    </row>
    <row r="11" spans="2:4">
      <c r="B11" s="666">
        <v>8</v>
      </c>
      <c r="C11" s="667" t="s">
        <v>1159</v>
      </c>
      <c r="D11" s="658"/>
    </row>
    <row r="12" spans="2:4">
      <c r="B12" s="666">
        <v>9</v>
      </c>
      <c r="C12" s="667" t="s">
        <v>1160</v>
      </c>
      <c r="D12" s="658"/>
    </row>
    <row r="13" spans="2:4">
      <c r="B13" s="666">
        <v>10</v>
      </c>
      <c r="C13" s="667" t="s">
        <v>1160</v>
      </c>
      <c r="D13" s="658"/>
    </row>
    <row r="14" spans="2:4">
      <c r="B14" s="666">
        <v>11</v>
      </c>
      <c r="C14" s="667" t="s">
        <v>1160</v>
      </c>
      <c r="D14" s="658"/>
    </row>
    <row r="15" spans="2:4">
      <c r="B15" s="666">
        <v>12</v>
      </c>
      <c r="C15" s="667" t="s">
        <v>1160</v>
      </c>
      <c r="D15" s="658"/>
    </row>
    <row r="16" spans="2:4">
      <c r="B16" s="666">
        <v>13</v>
      </c>
      <c r="C16" s="667" t="s">
        <v>1160</v>
      </c>
      <c r="D16" s="658"/>
    </row>
    <row r="17" spans="2:12">
      <c r="B17" s="666">
        <v>14</v>
      </c>
      <c r="C17" s="667" t="s">
        <v>1160</v>
      </c>
      <c r="D17" s="658"/>
    </row>
    <row r="19" spans="2:12">
      <c r="B19" s="658" t="s">
        <v>1161</v>
      </c>
    </row>
    <row r="20" spans="2:12" ht="19.5" thickBot="1"/>
    <row r="21" spans="2:12" ht="20.25" thickBot="1">
      <c r="B21" s="668" t="s">
        <v>1124</v>
      </c>
      <c r="C21" s="669" t="s">
        <v>960</v>
      </c>
      <c r="D21" s="670" t="s">
        <v>968</v>
      </c>
      <c r="E21" s="670" t="s">
        <v>980</v>
      </c>
      <c r="F21" s="670" t="s">
        <v>990</v>
      </c>
      <c r="G21" s="670" t="s">
        <v>974</v>
      </c>
      <c r="H21" s="671" t="s">
        <v>971</v>
      </c>
      <c r="I21" s="671" t="s">
        <v>1160</v>
      </c>
      <c r="J21" s="671" t="s">
        <v>1160</v>
      </c>
      <c r="K21" s="671" t="s">
        <v>1160</v>
      </c>
      <c r="L21" s="672" t="s">
        <v>1160</v>
      </c>
    </row>
    <row r="22" spans="2:12" ht="19.5">
      <c r="B22" s="1232" t="s">
        <v>1162</v>
      </c>
      <c r="C22" s="673" t="s">
        <v>962</v>
      </c>
      <c r="D22" s="674" t="s">
        <v>969</v>
      </c>
      <c r="E22" s="674" t="s">
        <v>981</v>
      </c>
      <c r="F22" s="674" t="s">
        <v>991</v>
      </c>
      <c r="G22" s="674" t="s">
        <v>1163</v>
      </c>
      <c r="H22" s="675" t="s">
        <v>972</v>
      </c>
      <c r="I22" s="676" t="s">
        <v>1160</v>
      </c>
      <c r="J22" s="676" t="s">
        <v>1160</v>
      </c>
      <c r="K22" s="675"/>
      <c r="L22" s="677"/>
    </row>
    <row r="23" spans="2:12" ht="19.5">
      <c r="B23" s="1233"/>
      <c r="C23" s="676" t="s">
        <v>962</v>
      </c>
      <c r="D23" s="676" t="s">
        <v>962</v>
      </c>
      <c r="E23" s="676" t="s">
        <v>1164</v>
      </c>
      <c r="F23" s="676" t="s">
        <v>1160</v>
      </c>
      <c r="G23" s="676" t="s">
        <v>1165</v>
      </c>
      <c r="H23" s="676" t="s">
        <v>1160</v>
      </c>
      <c r="I23" s="676" t="s">
        <v>1160</v>
      </c>
      <c r="J23" s="676" t="s">
        <v>1160</v>
      </c>
      <c r="K23" s="678"/>
      <c r="L23" s="679"/>
    </row>
    <row r="24" spans="2:12" ht="19.5">
      <c r="B24" s="1233"/>
      <c r="C24" s="676" t="s">
        <v>1160</v>
      </c>
      <c r="D24" s="676" t="s">
        <v>1160</v>
      </c>
      <c r="E24" s="676" t="s">
        <v>1160</v>
      </c>
      <c r="F24" s="676" t="s">
        <v>1160</v>
      </c>
      <c r="G24" s="676" t="s">
        <v>1166</v>
      </c>
      <c r="H24" s="676" t="s">
        <v>1160</v>
      </c>
      <c r="I24" s="676" t="s">
        <v>1160</v>
      </c>
      <c r="J24" s="676" t="s">
        <v>1160</v>
      </c>
      <c r="K24" s="678"/>
      <c r="L24" s="679"/>
    </row>
    <row r="25" spans="2:12" ht="19.5">
      <c r="B25" s="1233"/>
      <c r="C25" s="676" t="s">
        <v>1160</v>
      </c>
      <c r="D25" s="676" t="s">
        <v>1160</v>
      </c>
      <c r="E25" s="676" t="s">
        <v>1160</v>
      </c>
      <c r="F25" s="676" t="s">
        <v>1160</v>
      </c>
      <c r="G25" s="676" t="s">
        <v>976</v>
      </c>
      <c r="H25" s="676" t="s">
        <v>1160</v>
      </c>
      <c r="I25" s="676" t="s">
        <v>1160</v>
      </c>
      <c r="J25" s="676" t="s">
        <v>1160</v>
      </c>
      <c r="K25" s="678"/>
      <c r="L25" s="679"/>
    </row>
    <row r="26" spans="2:12" ht="19.5">
      <c r="B26" s="1233"/>
      <c r="C26" s="676" t="s">
        <v>1160</v>
      </c>
      <c r="D26" s="676" t="s">
        <v>1160</v>
      </c>
      <c r="E26" s="676" t="s">
        <v>1160</v>
      </c>
      <c r="F26" s="676" t="s">
        <v>1160</v>
      </c>
      <c r="G26" s="676" t="s">
        <v>1164</v>
      </c>
      <c r="H26" s="676" t="s">
        <v>1160</v>
      </c>
      <c r="I26" s="676" t="s">
        <v>1160</v>
      </c>
      <c r="J26" s="676" t="s">
        <v>1160</v>
      </c>
      <c r="K26" s="678"/>
      <c r="L26" s="679"/>
    </row>
    <row r="27" spans="2:12" ht="19.5">
      <c r="B27" s="1233"/>
      <c r="C27" s="676" t="s">
        <v>1160</v>
      </c>
      <c r="D27" s="676" t="s">
        <v>1160</v>
      </c>
      <c r="E27" s="676" t="s">
        <v>1160</v>
      </c>
      <c r="F27" s="676" t="s">
        <v>1160</v>
      </c>
      <c r="G27" s="676" t="s">
        <v>1167</v>
      </c>
      <c r="H27" s="676" t="s">
        <v>1160</v>
      </c>
      <c r="I27" s="676" t="s">
        <v>1160</v>
      </c>
      <c r="J27" s="676" t="s">
        <v>1160</v>
      </c>
      <c r="K27" s="678"/>
      <c r="L27" s="679"/>
    </row>
    <row r="28" spans="2:12" ht="19.5">
      <c r="B28" s="1233"/>
      <c r="C28" s="676" t="s">
        <v>1160</v>
      </c>
      <c r="D28" s="676" t="s">
        <v>1160</v>
      </c>
      <c r="E28" s="676" t="s">
        <v>1160</v>
      </c>
      <c r="F28" s="676" t="s">
        <v>1160</v>
      </c>
      <c r="G28" s="676" t="s">
        <v>1168</v>
      </c>
      <c r="H28" s="676" t="s">
        <v>1160</v>
      </c>
      <c r="I28" s="676" t="s">
        <v>1160</v>
      </c>
      <c r="J28" s="676" t="s">
        <v>1160</v>
      </c>
      <c r="K28" s="678"/>
      <c r="L28" s="679"/>
    </row>
    <row r="29" spans="2:12" ht="19.5">
      <c r="B29" s="1233"/>
      <c r="C29" s="676" t="s">
        <v>1160</v>
      </c>
      <c r="D29" s="676" t="s">
        <v>1160</v>
      </c>
      <c r="E29" s="676" t="s">
        <v>1160</v>
      </c>
      <c r="F29" s="676" t="s">
        <v>1160</v>
      </c>
      <c r="G29" s="676" t="s">
        <v>1169</v>
      </c>
      <c r="H29" s="676" t="s">
        <v>1160</v>
      </c>
      <c r="I29" s="676" t="s">
        <v>1160</v>
      </c>
      <c r="J29" s="676" t="s">
        <v>1160</v>
      </c>
      <c r="K29" s="678"/>
      <c r="L29" s="679"/>
    </row>
    <row r="30" spans="2:12" ht="19.5">
      <c r="B30" s="1233"/>
      <c r="C30" s="676" t="s">
        <v>1160</v>
      </c>
      <c r="D30" s="676" t="s">
        <v>1160</v>
      </c>
      <c r="E30" s="676" t="s">
        <v>1160</v>
      </c>
      <c r="F30" s="676" t="s">
        <v>1160</v>
      </c>
      <c r="G30" s="676" t="s">
        <v>1170</v>
      </c>
      <c r="H30" s="676" t="s">
        <v>1160</v>
      </c>
      <c r="I30" s="676" t="s">
        <v>1160</v>
      </c>
      <c r="J30" s="676" t="s">
        <v>1160</v>
      </c>
      <c r="K30" s="678"/>
      <c r="L30" s="679"/>
    </row>
    <row r="31" spans="2:12" ht="20.25" thickBot="1">
      <c r="B31" s="1234"/>
      <c r="C31" s="680" t="s">
        <v>1160</v>
      </c>
      <c r="D31" s="681" t="s">
        <v>1160</v>
      </c>
      <c r="E31" s="681" t="s">
        <v>1160</v>
      </c>
      <c r="F31" s="681" t="s">
        <v>1160</v>
      </c>
      <c r="G31" s="681" t="s">
        <v>1160</v>
      </c>
      <c r="H31" s="681" t="s">
        <v>1160</v>
      </c>
      <c r="I31" s="681" t="s">
        <v>1160</v>
      </c>
      <c r="J31" s="681" t="s">
        <v>1160</v>
      </c>
      <c r="K31" s="682"/>
      <c r="L31" s="683"/>
    </row>
    <row r="36" spans="3:3">
      <c r="C36" s="645" t="s">
        <v>1171</v>
      </c>
    </row>
    <row r="37" spans="3:3">
      <c r="C37" s="645" t="s">
        <v>1172</v>
      </c>
    </row>
    <row r="38" spans="3:3">
      <c r="C38" s="645" t="s">
        <v>1173</v>
      </c>
    </row>
    <row r="39" spans="3:3">
      <c r="C39" s="645" t="s">
        <v>1174</v>
      </c>
    </row>
    <row r="40" spans="3:3">
      <c r="C40" s="645" t="s">
        <v>1175</v>
      </c>
    </row>
    <row r="41" spans="3:3">
      <c r="C41" s="645" t="s">
        <v>1176</v>
      </c>
    </row>
    <row r="42" spans="3:3">
      <c r="C42" s="645" t="s">
        <v>1177</v>
      </c>
    </row>
    <row r="43" spans="3:3">
      <c r="C43" s="645" t="s">
        <v>1178</v>
      </c>
    </row>
    <row r="44" spans="3:3">
      <c r="C44" s="645" t="s">
        <v>1179</v>
      </c>
    </row>
    <row r="46" spans="3:3">
      <c r="C46" s="645" t="s">
        <v>1180</v>
      </c>
    </row>
    <row r="47" spans="3:3">
      <c r="C47" s="645" t="s">
        <v>1181</v>
      </c>
    </row>
    <row r="49" spans="3:3">
      <c r="C49" s="645" t="s">
        <v>1182</v>
      </c>
    </row>
    <row r="50" spans="3:3">
      <c r="C50" s="645" t="s">
        <v>1183</v>
      </c>
    </row>
    <row r="51" spans="3:3">
      <c r="C51" s="645" t="s">
        <v>1184</v>
      </c>
    </row>
    <row r="52" spans="3:3">
      <c r="C52" s="645" t="s">
        <v>1185</v>
      </c>
    </row>
    <row r="53" spans="3:3">
      <c r="C53" s="645" t="s">
        <v>1186</v>
      </c>
    </row>
    <row r="54" spans="3:3">
      <c r="C54" s="645" t="s">
        <v>1187</v>
      </c>
    </row>
  </sheetData>
  <mergeCells count="1">
    <mergeCell ref="B22:B31"/>
  </mergeCells>
  <phoneticPr fontId="3"/>
  <pageMargins left="0.70866141732283472" right="0.70866141732283472" top="0.74803149606299213" bottom="0.74803149606299213" header="0.31496062992125984" footer="0.31496062992125984"/>
  <pageSetup paperSize="9" scale="3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4347A-6F4C-4F9D-8E63-1AA869233521}">
  <sheetPr>
    <pageSetUpPr fitToPage="1"/>
  </sheetPr>
  <dimension ref="A1:BO150"/>
  <sheetViews>
    <sheetView showGridLines="0" view="pageBreakPreview" zoomScale="50" zoomScaleNormal="55" zoomScaleSheetLayoutView="50" workbookViewId="0"/>
  </sheetViews>
  <sheetFormatPr defaultColWidth="4.5" defaultRowHeight="14.25"/>
  <cols>
    <col min="1" max="1" width="0.875" style="522" customWidth="1"/>
    <col min="2" max="2" width="5.75" style="522" customWidth="1"/>
    <col min="3" max="4" width="8.125" style="522" customWidth="1"/>
    <col min="5" max="8" width="3.25" style="522" hidden="1" customWidth="1"/>
    <col min="9" max="10" width="3.25" style="522" customWidth="1"/>
    <col min="11" max="62" width="5.75" style="522" customWidth="1"/>
    <col min="63" max="63" width="1.125" style="522" customWidth="1"/>
    <col min="64" max="16384" width="4.5" style="522"/>
  </cols>
  <sheetData>
    <row r="1" spans="2:67" s="485" customFormat="1" ht="20.25" customHeight="1">
      <c r="C1" s="486" t="s">
        <v>923</v>
      </c>
      <c r="D1" s="486"/>
      <c r="E1" s="486"/>
      <c r="F1" s="486"/>
      <c r="G1" s="486"/>
      <c r="H1" s="486"/>
      <c r="I1" s="486"/>
      <c r="J1" s="486"/>
      <c r="M1" s="487" t="s">
        <v>924</v>
      </c>
      <c r="P1" s="486"/>
      <c r="Q1" s="486"/>
      <c r="R1" s="486"/>
      <c r="S1" s="486"/>
      <c r="T1" s="486"/>
      <c r="U1" s="486"/>
      <c r="V1" s="486"/>
      <c r="W1" s="486"/>
      <c r="AS1" s="488" t="s">
        <v>925</v>
      </c>
      <c r="AT1" s="1199" t="s">
        <v>926</v>
      </c>
      <c r="AU1" s="1200"/>
      <c r="AV1" s="1200"/>
      <c r="AW1" s="1200"/>
      <c r="AX1" s="1200"/>
      <c r="AY1" s="1200"/>
      <c r="AZ1" s="1200"/>
      <c r="BA1" s="1200"/>
      <c r="BB1" s="1200"/>
      <c r="BC1" s="1200"/>
      <c r="BD1" s="1200"/>
      <c r="BE1" s="1200"/>
      <c r="BF1" s="1200"/>
      <c r="BG1" s="1200"/>
      <c r="BH1" s="1200"/>
      <c r="BI1" s="1200"/>
      <c r="BJ1" s="488" t="s">
        <v>927</v>
      </c>
    </row>
    <row r="2" spans="2:67" s="489" customFormat="1" ht="20.25" customHeight="1">
      <c r="J2" s="487"/>
      <c r="M2" s="487"/>
      <c r="N2" s="487"/>
      <c r="P2" s="488"/>
      <c r="Q2" s="488"/>
      <c r="R2" s="488"/>
      <c r="S2" s="488"/>
      <c r="T2" s="488"/>
      <c r="U2" s="488"/>
      <c r="V2" s="488"/>
      <c r="W2" s="488"/>
      <c r="AB2" s="490" t="s">
        <v>928</v>
      </c>
      <c r="AC2" s="1201">
        <v>7</v>
      </c>
      <c r="AD2" s="1201"/>
      <c r="AE2" s="490" t="s">
        <v>929</v>
      </c>
      <c r="AF2" s="1202">
        <f>IF(AC2=0,"",YEAR(DATE(2018+AC2,1,1)))</f>
        <v>2025</v>
      </c>
      <c r="AG2" s="1202"/>
      <c r="AH2" s="491" t="s">
        <v>930</v>
      </c>
      <c r="AI2" s="491" t="s">
        <v>931</v>
      </c>
      <c r="AJ2" s="1201">
        <v>4</v>
      </c>
      <c r="AK2" s="1201"/>
      <c r="AL2" s="491" t="s">
        <v>932</v>
      </c>
      <c r="AS2" s="488" t="s">
        <v>933</v>
      </c>
      <c r="AT2" s="1201" t="s">
        <v>934</v>
      </c>
      <c r="AU2" s="1201"/>
      <c r="AV2" s="1201"/>
      <c r="AW2" s="1201"/>
      <c r="AX2" s="1201"/>
      <c r="AY2" s="1201"/>
      <c r="AZ2" s="1201"/>
      <c r="BA2" s="1201"/>
      <c r="BB2" s="1201"/>
      <c r="BC2" s="1201"/>
      <c r="BD2" s="1201"/>
      <c r="BE2" s="1201"/>
      <c r="BF2" s="1201"/>
      <c r="BG2" s="1201"/>
      <c r="BH2" s="1201"/>
      <c r="BI2" s="1201"/>
      <c r="BJ2" s="488" t="s">
        <v>927</v>
      </c>
      <c r="BK2" s="488"/>
      <c r="BL2" s="488"/>
      <c r="BM2" s="488"/>
    </row>
    <row r="3" spans="2:67" s="489" customFormat="1" ht="20.25" customHeight="1">
      <c r="J3" s="487"/>
      <c r="M3" s="487"/>
      <c r="O3" s="488"/>
      <c r="P3" s="488"/>
      <c r="Q3" s="488"/>
      <c r="R3" s="488"/>
      <c r="S3" s="488"/>
      <c r="T3" s="488"/>
      <c r="U3" s="488"/>
      <c r="AC3" s="492"/>
      <c r="AD3" s="492"/>
      <c r="AE3" s="493"/>
      <c r="AF3" s="494"/>
      <c r="AG3" s="493"/>
      <c r="BD3" s="495" t="s">
        <v>935</v>
      </c>
      <c r="BE3" s="1203" t="s">
        <v>936</v>
      </c>
      <c r="BF3" s="1204"/>
      <c r="BG3" s="1204"/>
      <c r="BH3" s="1205"/>
      <c r="BI3" s="488"/>
    </row>
    <row r="4" spans="2:67" s="489" customFormat="1" ht="20.25" customHeight="1">
      <c r="B4" s="496"/>
      <c r="C4" s="496"/>
      <c r="D4" s="496"/>
      <c r="E4" s="496"/>
      <c r="F4" s="496"/>
      <c r="G4" s="496"/>
      <c r="H4" s="496"/>
      <c r="I4" s="496"/>
      <c r="J4" s="497"/>
      <c r="K4" s="496"/>
      <c r="L4" s="496"/>
      <c r="M4" s="497"/>
      <c r="N4" s="496"/>
      <c r="O4" s="498"/>
      <c r="P4" s="498"/>
      <c r="Q4" s="498"/>
      <c r="R4" s="498"/>
      <c r="S4" s="498"/>
      <c r="T4" s="498"/>
      <c r="U4" s="498"/>
      <c r="V4" s="496"/>
      <c r="W4" s="496"/>
      <c r="X4" s="496"/>
      <c r="Y4" s="496"/>
      <c r="Z4" s="496"/>
      <c r="AA4" s="496"/>
      <c r="AB4" s="496"/>
      <c r="AC4" s="499"/>
      <c r="AD4" s="499"/>
      <c r="AE4" s="500"/>
      <c r="AF4" s="501"/>
      <c r="AG4" s="500"/>
      <c r="AH4" s="496"/>
      <c r="AI4" s="496"/>
      <c r="AJ4" s="496"/>
      <c r="AK4" s="496"/>
      <c r="AL4" s="496"/>
      <c r="AM4" s="496"/>
      <c r="AN4" s="496"/>
      <c r="AO4" s="496"/>
      <c r="AP4" s="496"/>
      <c r="AQ4" s="496"/>
      <c r="AR4" s="496"/>
      <c r="BD4" s="495" t="s">
        <v>937</v>
      </c>
      <c r="BE4" s="1203" t="s">
        <v>938</v>
      </c>
      <c r="BF4" s="1204"/>
      <c r="BG4" s="1204"/>
      <c r="BH4" s="1205"/>
      <c r="BI4" s="488"/>
    </row>
    <row r="5" spans="2:67" s="489" customFormat="1" ht="9" customHeight="1">
      <c r="B5" s="496"/>
      <c r="C5" s="496"/>
      <c r="D5" s="496"/>
      <c r="E5" s="496"/>
      <c r="F5" s="496"/>
      <c r="G5" s="496"/>
      <c r="H5" s="496"/>
      <c r="I5" s="496"/>
      <c r="J5" s="497"/>
      <c r="K5" s="496"/>
      <c r="L5" s="496"/>
      <c r="M5" s="497"/>
      <c r="N5" s="496"/>
      <c r="O5" s="498"/>
      <c r="P5" s="498"/>
      <c r="Q5" s="498"/>
      <c r="R5" s="498"/>
      <c r="S5" s="498"/>
      <c r="T5" s="498"/>
      <c r="U5" s="498"/>
      <c r="V5" s="496"/>
      <c r="W5" s="496"/>
      <c r="X5" s="496"/>
      <c r="Y5" s="496"/>
      <c r="Z5" s="496"/>
      <c r="AA5" s="496"/>
      <c r="AB5" s="496"/>
      <c r="AC5" s="502"/>
      <c r="AD5" s="502"/>
      <c r="AE5" s="496"/>
      <c r="AF5" s="496"/>
      <c r="AG5" s="496"/>
      <c r="AH5" s="496"/>
      <c r="AI5" s="496"/>
      <c r="AJ5" s="503"/>
      <c r="AK5" s="503"/>
      <c r="AL5" s="503"/>
      <c r="AM5" s="503"/>
      <c r="AN5" s="503"/>
      <c r="AO5" s="503"/>
      <c r="AP5" s="503"/>
      <c r="AQ5" s="503"/>
      <c r="AR5" s="503"/>
      <c r="AS5" s="485"/>
      <c r="AT5" s="485"/>
      <c r="AU5" s="485"/>
      <c r="AV5" s="485"/>
      <c r="AW5" s="485"/>
      <c r="AX5" s="485"/>
      <c r="AY5" s="485"/>
      <c r="AZ5" s="485"/>
      <c r="BA5" s="485"/>
      <c r="BB5" s="485"/>
      <c r="BC5" s="485"/>
      <c r="BD5" s="485"/>
      <c r="BE5" s="485"/>
      <c r="BF5" s="485"/>
      <c r="BG5" s="485"/>
      <c r="BH5" s="504"/>
      <c r="BI5" s="504"/>
    </row>
    <row r="6" spans="2:67" s="489" customFormat="1" ht="21" customHeight="1">
      <c r="B6" s="505"/>
      <c r="C6" s="506"/>
      <c r="D6" s="506"/>
      <c r="E6" s="506"/>
      <c r="F6" s="506"/>
      <c r="G6" s="506"/>
      <c r="H6" s="506"/>
      <c r="I6" s="506"/>
      <c r="J6" s="506"/>
      <c r="K6" s="507"/>
      <c r="L6" s="507"/>
      <c r="M6" s="507"/>
      <c r="N6" s="508"/>
      <c r="O6" s="507"/>
      <c r="P6" s="507"/>
      <c r="Q6" s="507"/>
      <c r="R6" s="496"/>
      <c r="S6" s="496"/>
      <c r="T6" s="496"/>
      <c r="U6" s="496"/>
      <c r="V6" s="496"/>
      <c r="W6" s="496"/>
      <c r="X6" s="496"/>
      <c r="Y6" s="496"/>
      <c r="Z6" s="496"/>
      <c r="AA6" s="496"/>
      <c r="AB6" s="496"/>
      <c r="AC6" s="496"/>
      <c r="AD6" s="496"/>
      <c r="AE6" s="496"/>
      <c r="AF6" s="496"/>
      <c r="AG6" s="496"/>
      <c r="AH6" s="496"/>
      <c r="AI6" s="496"/>
      <c r="AJ6" s="503"/>
      <c r="AK6" s="503"/>
      <c r="AL6" s="503"/>
      <c r="AM6" s="503"/>
      <c r="AN6" s="503"/>
      <c r="AO6" s="503" t="s">
        <v>939</v>
      </c>
      <c r="AP6" s="503"/>
      <c r="AQ6" s="503"/>
      <c r="AR6" s="503"/>
      <c r="AS6" s="485"/>
      <c r="AT6" s="485"/>
      <c r="AU6" s="485"/>
      <c r="AW6" s="509"/>
      <c r="AX6" s="509"/>
      <c r="AY6" s="510"/>
      <c r="AZ6" s="485"/>
      <c r="BA6" s="1226">
        <v>40</v>
      </c>
      <c r="BB6" s="1227"/>
      <c r="BC6" s="510" t="s">
        <v>940</v>
      </c>
      <c r="BD6" s="485"/>
      <c r="BE6" s="1226">
        <v>160</v>
      </c>
      <c r="BF6" s="1227"/>
      <c r="BG6" s="510" t="s">
        <v>941</v>
      </c>
      <c r="BH6" s="485"/>
      <c r="BI6" s="504"/>
    </row>
    <row r="7" spans="2:67" s="489" customFormat="1" ht="5.25" customHeight="1">
      <c r="B7" s="505"/>
      <c r="C7" s="511"/>
      <c r="D7" s="511"/>
      <c r="E7" s="511"/>
      <c r="F7" s="511"/>
      <c r="G7" s="511"/>
      <c r="H7" s="511"/>
      <c r="I7" s="511"/>
      <c r="J7" s="507"/>
      <c r="K7" s="507"/>
      <c r="L7" s="507"/>
      <c r="M7" s="508"/>
      <c r="N7" s="507"/>
      <c r="O7" s="507"/>
      <c r="P7" s="507"/>
      <c r="Q7" s="507"/>
      <c r="R7" s="496"/>
      <c r="S7" s="496"/>
      <c r="T7" s="496"/>
      <c r="U7" s="496"/>
      <c r="V7" s="496"/>
      <c r="W7" s="496"/>
      <c r="X7" s="496"/>
      <c r="Y7" s="496"/>
      <c r="Z7" s="496"/>
      <c r="AA7" s="496"/>
      <c r="AB7" s="496"/>
      <c r="AC7" s="496"/>
      <c r="AD7" s="496"/>
      <c r="AE7" s="496"/>
      <c r="AF7" s="496"/>
      <c r="AG7" s="496"/>
      <c r="AH7" s="496"/>
      <c r="AI7" s="496"/>
      <c r="AJ7" s="503"/>
      <c r="AK7" s="503"/>
      <c r="AL7" s="503"/>
      <c r="AM7" s="503"/>
      <c r="AN7" s="503"/>
      <c r="AO7" s="503"/>
      <c r="AP7" s="503"/>
      <c r="AQ7" s="503"/>
      <c r="AR7" s="503"/>
      <c r="AS7" s="503"/>
      <c r="AT7" s="503"/>
      <c r="AU7" s="503"/>
      <c r="AV7" s="503"/>
      <c r="AW7" s="503"/>
      <c r="AX7" s="503"/>
      <c r="AY7" s="503"/>
      <c r="AZ7" s="503"/>
      <c r="BA7" s="503"/>
      <c r="BB7" s="503"/>
      <c r="BC7" s="503"/>
      <c r="BD7" s="503"/>
      <c r="BE7" s="503"/>
      <c r="BF7" s="503"/>
      <c r="BG7" s="503"/>
      <c r="BH7" s="512"/>
      <c r="BI7" s="512"/>
      <c r="BJ7" s="496"/>
    </row>
    <row r="8" spans="2:67" s="489" customFormat="1" ht="21" customHeight="1">
      <c r="B8" s="513"/>
      <c r="C8" s="508"/>
      <c r="D8" s="508"/>
      <c r="E8" s="508"/>
      <c r="F8" s="508"/>
      <c r="G8" s="508"/>
      <c r="H8" s="508"/>
      <c r="I8" s="508"/>
      <c r="J8" s="507"/>
      <c r="K8" s="507"/>
      <c r="L8" s="507"/>
      <c r="M8" s="508"/>
      <c r="N8" s="507"/>
      <c r="O8" s="507"/>
      <c r="P8" s="507"/>
      <c r="Q8" s="507"/>
      <c r="R8" s="496"/>
      <c r="S8" s="496"/>
      <c r="T8" s="496"/>
      <c r="U8" s="496"/>
      <c r="V8" s="496"/>
      <c r="W8" s="496"/>
      <c r="X8" s="496"/>
      <c r="Y8" s="496"/>
      <c r="Z8" s="496"/>
      <c r="AA8" s="496"/>
      <c r="AB8" s="496"/>
      <c r="AC8" s="496"/>
      <c r="AD8" s="496"/>
      <c r="AE8" s="496"/>
      <c r="AF8" s="496"/>
      <c r="AG8" s="496"/>
      <c r="AH8" s="496"/>
      <c r="AI8" s="496"/>
      <c r="AJ8" s="514"/>
      <c r="AK8" s="514"/>
      <c r="AL8" s="514"/>
      <c r="AM8" s="506"/>
      <c r="AN8" s="515"/>
      <c r="AO8" s="516"/>
      <c r="AP8" s="516"/>
      <c r="AQ8" s="505"/>
      <c r="AR8" s="509"/>
      <c r="AS8" s="509"/>
      <c r="AT8" s="509"/>
      <c r="AU8" s="517"/>
      <c r="AV8" s="517"/>
      <c r="AW8" s="503"/>
      <c r="AX8" s="509"/>
      <c r="AY8" s="509"/>
      <c r="AZ8" s="508"/>
      <c r="BA8" s="503"/>
      <c r="BB8" s="503" t="s">
        <v>942</v>
      </c>
      <c r="BC8" s="503"/>
      <c r="BD8" s="503"/>
      <c r="BE8" s="1228">
        <f>DAY(EOMONTH(DATE(AF2,AJ2,1),0))</f>
        <v>30</v>
      </c>
      <c r="BF8" s="1229"/>
      <c r="BG8" s="503" t="s">
        <v>943</v>
      </c>
      <c r="BH8" s="503"/>
      <c r="BI8" s="503"/>
      <c r="BJ8" s="496"/>
      <c r="BM8" s="488"/>
      <c r="BN8" s="488"/>
      <c r="BO8" s="488"/>
    </row>
    <row r="9" spans="2:67" s="489" customFormat="1" ht="5.25" customHeight="1">
      <c r="B9" s="513"/>
      <c r="C9" s="508"/>
      <c r="D9" s="508"/>
      <c r="E9" s="508"/>
      <c r="F9" s="508"/>
      <c r="G9" s="508"/>
      <c r="H9" s="508"/>
      <c r="I9" s="508"/>
      <c r="J9" s="507"/>
      <c r="K9" s="507"/>
      <c r="L9" s="507"/>
      <c r="M9" s="508"/>
      <c r="N9" s="507"/>
      <c r="O9" s="507"/>
      <c r="P9" s="507"/>
      <c r="Q9" s="507"/>
      <c r="R9" s="496"/>
      <c r="S9" s="496"/>
      <c r="T9" s="496"/>
      <c r="U9" s="496"/>
      <c r="V9" s="496"/>
      <c r="W9" s="496"/>
      <c r="X9" s="496"/>
      <c r="Y9" s="496"/>
      <c r="Z9" s="496"/>
      <c r="AA9" s="496"/>
      <c r="AB9" s="496"/>
      <c r="AC9" s="496"/>
      <c r="AD9" s="496"/>
      <c r="AE9" s="496"/>
      <c r="AF9" s="496"/>
      <c r="AG9" s="496"/>
      <c r="AH9" s="496"/>
      <c r="AI9" s="496"/>
      <c r="AJ9" s="514"/>
      <c r="AK9" s="514"/>
      <c r="AL9" s="514"/>
      <c r="AM9" s="506"/>
      <c r="AN9" s="515"/>
      <c r="AO9" s="516"/>
      <c r="AP9" s="516"/>
      <c r="AQ9" s="505"/>
      <c r="AR9" s="509"/>
      <c r="AS9" s="509"/>
      <c r="AT9" s="509"/>
      <c r="AU9" s="517"/>
      <c r="AV9" s="517"/>
      <c r="AW9" s="503"/>
      <c r="AX9" s="509"/>
      <c r="AY9" s="509"/>
      <c r="AZ9" s="508"/>
      <c r="BA9" s="503"/>
      <c r="BB9" s="503"/>
      <c r="BC9" s="503"/>
      <c r="BD9" s="503"/>
      <c r="BE9" s="508"/>
      <c r="BF9" s="508"/>
      <c r="BG9" s="503"/>
      <c r="BH9" s="503"/>
      <c r="BI9" s="503"/>
      <c r="BJ9" s="496"/>
      <c r="BM9" s="488"/>
      <c r="BN9" s="488"/>
      <c r="BO9" s="488"/>
    </row>
    <row r="10" spans="2:67" s="489" customFormat="1" ht="21" customHeight="1">
      <c r="B10" s="513"/>
      <c r="C10" s="508"/>
      <c r="D10" s="508"/>
      <c r="E10" s="508"/>
      <c r="F10" s="508"/>
      <c r="G10" s="508"/>
      <c r="H10" s="508"/>
      <c r="I10" s="508"/>
      <c r="J10" s="507"/>
      <c r="K10" s="507"/>
      <c r="L10" s="507"/>
      <c r="M10" s="508"/>
      <c r="N10" s="507"/>
      <c r="O10" s="507"/>
      <c r="P10" s="507"/>
      <c r="Q10" s="507"/>
      <c r="R10" s="496"/>
      <c r="S10" s="496"/>
      <c r="T10" s="496"/>
      <c r="U10" s="496"/>
      <c r="V10" s="496"/>
      <c r="W10" s="496"/>
      <c r="X10" s="496"/>
      <c r="Y10" s="496"/>
      <c r="Z10" s="496"/>
      <c r="AA10" s="496"/>
      <c r="AB10" s="496"/>
      <c r="AC10" s="496"/>
      <c r="AD10" s="496"/>
      <c r="AE10" s="496"/>
      <c r="AF10" s="496"/>
      <c r="AG10" s="496"/>
      <c r="AH10" s="496"/>
      <c r="AI10" s="496"/>
      <c r="AJ10" s="514"/>
      <c r="AK10" s="514"/>
      <c r="AL10" s="514"/>
      <c r="AM10" s="506"/>
      <c r="AN10" s="515"/>
      <c r="AO10" s="516"/>
      <c r="AP10" s="516"/>
      <c r="AQ10" s="505"/>
      <c r="AR10" s="509"/>
      <c r="AS10" s="503" t="s">
        <v>944</v>
      </c>
      <c r="AT10" s="506"/>
      <c r="AU10" s="506"/>
      <c r="AV10" s="518"/>
      <c r="AW10" s="503"/>
      <c r="AX10" s="519"/>
      <c r="AY10" s="519"/>
      <c r="AZ10" s="519"/>
      <c r="BA10" s="503"/>
      <c r="BB10" s="503"/>
      <c r="BC10" s="512" t="s">
        <v>945</v>
      </c>
      <c r="BD10" s="503"/>
      <c r="BE10" s="1226">
        <v>36</v>
      </c>
      <c r="BF10" s="1227"/>
      <c r="BG10" s="510" t="s">
        <v>946</v>
      </c>
      <c r="BH10" s="503"/>
      <c r="BI10" s="503"/>
      <c r="BJ10" s="496"/>
      <c r="BM10" s="488"/>
      <c r="BN10" s="488"/>
      <c r="BO10" s="488"/>
    </row>
    <row r="11" spans="2:67" ht="5.25" customHeight="1" thickBot="1">
      <c r="B11" s="520"/>
      <c r="C11" s="521"/>
      <c r="D11" s="521"/>
      <c r="E11" s="521"/>
      <c r="F11" s="521"/>
      <c r="G11" s="521"/>
      <c r="H11" s="521"/>
      <c r="I11" s="521"/>
      <c r="J11" s="521"/>
      <c r="K11" s="520"/>
      <c r="L11" s="520"/>
      <c r="M11" s="520"/>
      <c r="N11" s="520"/>
      <c r="O11" s="520"/>
      <c r="P11" s="520"/>
      <c r="Q11" s="520"/>
      <c r="R11" s="520"/>
      <c r="S11" s="520"/>
      <c r="T11" s="520"/>
      <c r="U11" s="520"/>
      <c r="V11" s="520"/>
      <c r="W11" s="520"/>
      <c r="X11" s="520"/>
      <c r="Y11" s="520"/>
      <c r="Z11" s="520"/>
      <c r="AA11" s="520"/>
      <c r="AB11" s="520"/>
      <c r="AC11" s="521"/>
      <c r="AD11" s="520"/>
      <c r="AE11" s="520"/>
      <c r="AF11" s="520"/>
      <c r="AG11" s="520"/>
      <c r="AH11" s="520"/>
      <c r="AI11" s="520"/>
      <c r="AJ11" s="520"/>
      <c r="AK11" s="520"/>
      <c r="AL11" s="520"/>
      <c r="AM11" s="520"/>
      <c r="AN11" s="520"/>
      <c r="AO11" s="520"/>
      <c r="AP11" s="520"/>
      <c r="AQ11" s="520"/>
      <c r="AR11" s="520"/>
      <c r="AT11" s="523"/>
      <c r="BK11" s="524"/>
      <c r="BL11" s="524"/>
      <c r="BM11" s="524"/>
    </row>
    <row r="12" spans="2:67" ht="21.6" customHeight="1">
      <c r="B12" s="1162" t="s">
        <v>947</v>
      </c>
      <c r="C12" s="1165" t="s">
        <v>948</v>
      </c>
      <c r="D12" s="1166"/>
      <c r="E12" s="525"/>
      <c r="F12" s="526"/>
      <c r="G12" s="525"/>
      <c r="H12" s="526"/>
      <c r="I12" s="1171" t="s">
        <v>949</v>
      </c>
      <c r="J12" s="1172"/>
      <c r="K12" s="1177" t="s">
        <v>950</v>
      </c>
      <c r="L12" s="1178"/>
      <c r="M12" s="1178"/>
      <c r="N12" s="1166"/>
      <c r="O12" s="1177" t="s">
        <v>951</v>
      </c>
      <c r="P12" s="1178"/>
      <c r="Q12" s="1178"/>
      <c r="R12" s="1178"/>
      <c r="S12" s="1166"/>
      <c r="T12" s="527"/>
      <c r="U12" s="527"/>
      <c r="V12" s="528"/>
      <c r="W12" s="1206" t="s">
        <v>952</v>
      </c>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8" t="str">
        <f>IF(BE3="４週","(9)1～4週目の勤務時間数合計","(9)1か月の勤務時間数　合計")</f>
        <v>(9)1～4週目の勤務時間数合計</v>
      </c>
      <c r="BC12" s="1209"/>
      <c r="BD12" s="1214" t="s">
        <v>953</v>
      </c>
      <c r="BE12" s="1215"/>
      <c r="BF12" s="1165" t="s">
        <v>954</v>
      </c>
      <c r="BG12" s="1178"/>
      <c r="BH12" s="1178"/>
      <c r="BI12" s="1178"/>
      <c r="BJ12" s="1220"/>
    </row>
    <row r="13" spans="2:67" ht="20.25" customHeight="1">
      <c r="B13" s="1163"/>
      <c r="C13" s="1167"/>
      <c r="D13" s="1168"/>
      <c r="E13" s="529"/>
      <c r="F13" s="530"/>
      <c r="G13" s="529"/>
      <c r="H13" s="530"/>
      <c r="I13" s="1173"/>
      <c r="J13" s="1174"/>
      <c r="K13" s="1179"/>
      <c r="L13" s="1180"/>
      <c r="M13" s="1180"/>
      <c r="N13" s="1168"/>
      <c r="O13" s="1179"/>
      <c r="P13" s="1180"/>
      <c r="Q13" s="1180"/>
      <c r="R13" s="1180"/>
      <c r="S13" s="1168"/>
      <c r="T13" s="531"/>
      <c r="U13" s="531"/>
      <c r="V13" s="532"/>
      <c r="W13" s="1223" t="s">
        <v>955</v>
      </c>
      <c r="X13" s="1223"/>
      <c r="Y13" s="1223"/>
      <c r="Z13" s="1223"/>
      <c r="AA13" s="1223"/>
      <c r="AB13" s="1223"/>
      <c r="AC13" s="1224"/>
      <c r="AD13" s="1225" t="s">
        <v>956</v>
      </c>
      <c r="AE13" s="1223"/>
      <c r="AF13" s="1223"/>
      <c r="AG13" s="1223"/>
      <c r="AH13" s="1223"/>
      <c r="AI13" s="1223"/>
      <c r="AJ13" s="1224"/>
      <c r="AK13" s="1225" t="s">
        <v>957</v>
      </c>
      <c r="AL13" s="1223"/>
      <c r="AM13" s="1223"/>
      <c r="AN13" s="1223"/>
      <c r="AO13" s="1223"/>
      <c r="AP13" s="1223"/>
      <c r="AQ13" s="1224"/>
      <c r="AR13" s="1225" t="s">
        <v>958</v>
      </c>
      <c r="AS13" s="1223"/>
      <c r="AT13" s="1223"/>
      <c r="AU13" s="1223"/>
      <c r="AV13" s="1223"/>
      <c r="AW13" s="1223"/>
      <c r="AX13" s="1224"/>
      <c r="AY13" s="1225" t="s">
        <v>959</v>
      </c>
      <c r="AZ13" s="1223"/>
      <c r="BA13" s="1223"/>
      <c r="BB13" s="1210"/>
      <c r="BC13" s="1211"/>
      <c r="BD13" s="1216"/>
      <c r="BE13" s="1217"/>
      <c r="BF13" s="1167"/>
      <c r="BG13" s="1180"/>
      <c r="BH13" s="1180"/>
      <c r="BI13" s="1180"/>
      <c r="BJ13" s="1221"/>
    </row>
    <row r="14" spans="2:67" ht="20.25" customHeight="1">
      <c r="B14" s="1163"/>
      <c r="C14" s="1167"/>
      <c r="D14" s="1168"/>
      <c r="E14" s="529"/>
      <c r="F14" s="530"/>
      <c r="G14" s="529"/>
      <c r="H14" s="530"/>
      <c r="I14" s="1173"/>
      <c r="J14" s="1174"/>
      <c r="K14" s="1179"/>
      <c r="L14" s="1180"/>
      <c r="M14" s="1180"/>
      <c r="N14" s="1168"/>
      <c r="O14" s="1179"/>
      <c r="P14" s="1180"/>
      <c r="Q14" s="1180"/>
      <c r="R14" s="1180"/>
      <c r="S14" s="1168"/>
      <c r="T14" s="531"/>
      <c r="U14" s="531"/>
      <c r="V14" s="532"/>
      <c r="W14" s="533">
        <v>1</v>
      </c>
      <c r="X14" s="534">
        <v>2</v>
      </c>
      <c r="Y14" s="534">
        <v>3</v>
      </c>
      <c r="Z14" s="534">
        <v>4</v>
      </c>
      <c r="AA14" s="534">
        <v>5</v>
      </c>
      <c r="AB14" s="534">
        <v>6</v>
      </c>
      <c r="AC14" s="535">
        <v>7</v>
      </c>
      <c r="AD14" s="536">
        <v>8</v>
      </c>
      <c r="AE14" s="534">
        <v>9</v>
      </c>
      <c r="AF14" s="534">
        <v>10</v>
      </c>
      <c r="AG14" s="534">
        <v>11</v>
      </c>
      <c r="AH14" s="534">
        <v>12</v>
      </c>
      <c r="AI14" s="534">
        <v>13</v>
      </c>
      <c r="AJ14" s="535">
        <v>14</v>
      </c>
      <c r="AK14" s="533">
        <v>15</v>
      </c>
      <c r="AL14" s="534">
        <v>16</v>
      </c>
      <c r="AM14" s="534">
        <v>17</v>
      </c>
      <c r="AN14" s="534">
        <v>18</v>
      </c>
      <c r="AO14" s="534">
        <v>19</v>
      </c>
      <c r="AP14" s="534">
        <v>20</v>
      </c>
      <c r="AQ14" s="535">
        <v>21</v>
      </c>
      <c r="AR14" s="536">
        <v>22</v>
      </c>
      <c r="AS14" s="534">
        <v>23</v>
      </c>
      <c r="AT14" s="534">
        <v>24</v>
      </c>
      <c r="AU14" s="534">
        <v>25</v>
      </c>
      <c r="AV14" s="534">
        <v>26</v>
      </c>
      <c r="AW14" s="534">
        <v>27</v>
      </c>
      <c r="AX14" s="535">
        <v>28</v>
      </c>
      <c r="AY14" s="537" t="str">
        <f>IF($BE$3="実績",IF(DAY(DATE($AF$2,$AJ$2,29))=29,29,""),"")</f>
        <v/>
      </c>
      <c r="AZ14" s="538" t="str">
        <f>IF($BE$3="実績",IF(DAY(DATE($AF$2,$AJ$2,30))=30,30,""),"")</f>
        <v/>
      </c>
      <c r="BA14" s="539" t="str">
        <f>IF($BE$3="実績",IF(DAY(DATE($AF$2,$AJ$2,31))=31,31,""),"")</f>
        <v/>
      </c>
      <c r="BB14" s="1210"/>
      <c r="BC14" s="1211"/>
      <c r="BD14" s="1216"/>
      <c r="BE14" s="1217"/>
      <c r="BF14" s="1167"/>
      <c r="BG14" s="1180"/>
      <c r="BH14" s="1180"/>
      <c r="BI14" s="1180"/>
      <c r="BJ14" s="1221"/>
    </row>
    <row r="15" spans="2:67" ht="20.25" hidden="1" customHeight="1">
      <c r="B15" s="1163"/>
      <c r="C15" s="1167"/>
      <c r="D15" s="1168"/>
      <c r="E15" s="529"/>
      <c r="F15" s="530"/>
      <c r="G15" s="529"/>
      <c r="H15" s="530"/>
      <c r="I15" s="1173"/>
      <c r="J15" s="1174"/>
      <c r="K15" s="1179"/>
      <c r="L15" s="1180"/>
      <c r="M15" s="1180"/>
      <c r="N15" s="1168"/>
      <c r="O15" s="1179"/>
      <c r="P15" s="1180"/>
      <c r="Q15" s="1180"/>
      <c r="R15" s="1180"/>
      <c r="S15" s="1168"/>
      <c r="T15" s="531"/>
      <c r="U15" s="531"/>
      <c r="V15" s="532"/>
      <c r="W15" s="533">
        <f>WEEKDAY(DATE($AF$2,$AJ$2,1))</f>
        <v>3</v>
      </c>
      <c r="X15" s="534">
        <f>WEEKDAY(DATE($AF$2,$AJ$2,2))</f>
        <v>4</v>
      </c>
      <c r="Y15" s="534">
        <f>WEEKDAY(DATE($AF$2,$AJ$2,3))</f>
        <v>5</v>
      </c>
      <c r="Z15" s="534">
        <f>WEEKDAY(DATE($AF$2,$AJ$2,4))</f>
        <v>6</v>
      </c>
      <c r="AA15" s="534">
        <f>WEEKDAY(DATE($AF$2,$AJ$2,5))</f>
        <v>7</v>
      </c>
      <c r="AB15" s="534">
        <f>WEEKDAY(DATE($AF$2,$AJ$2,6))</f>
        <v>1</v>
      </c>
      <c r="AC15" s="535">
        <f>WEEKDAY(DATE($AF$2,$AJ$2,7))</f>
        <v>2</v>
      </c>
      <c r="AD15" s="536">
        <f>WEEKDAY(DATE($AF$2,$AJ$2,8))</f>
        <v>3</v>
      </c>
      <c r="AE15" s="534">
        <f>WEEKDAY(DATE($AF$2,$AJ$2,9))</f>
        <v>4</v>
      </c>
      <c r="AF15" s="534">
        <f>WEEKDAY(DATE($AF$2,$AJ$2,10))</f>
        <v>5</v>
      </c>
      <c r="AG15" s="534">
        <f>WEEKDAY(DATE($AF$2,$AJ$2,11))</f>
        <v>6</v>
      </c>
      <c r="AH15" s="534">
        <f>WEEKDAY(DATE($AF$2,$AJ$2,12))</f>
        <v>7</v>
      </c>
      <c r="AI15" s="534">
        <f>WEEKDAY(DATE($AF$2,$AJ$2,13))</f>
        <v>1</v>
      </c>
      <c r="AJ15" s="535">
        <f>WEEKDAY(DATE($AF$2,$AJ$2,14))</f>
        <v>2</v>
      </c>
      <c r="AK15" s="536">
        <f>WEEKDAY(DATE($AF$2,$AJ$2,15))</f>
        <v>3</v>
      </c>
      <c r="AL15" s="534">
        <f>WEEKDAY(DATE($AF$2,$AJ$2,16))</f>
        <v>4</v>
      </c>
      <c r="AM15" s="534">
        <f>WEEKDAY(DATE($AF$2,$AJ$2,17))</f>
        <v>5</v>
      </c>
      <c r="AN15" s="534">
        <f>WEEKDAY(DATE($AF$2,$AJ$2,18))</f>
        <v>6</v>
      </c>
      <c r="AO15" s="534">
        <f>WEEKDAY(DATE($AF$2,$AJ$2,19))</f>
        <v>7</v>
      </c>
      <c r="AP15" s="534">
        <f>WEEKDAY(DATE($AF$2,$AJ$2,20))</f>
        <v>1</v>
      </c>
      <c r="AQ15" s="535">
        <f>WEEKDAY(DATE($AF$2,$AJ$2,21))</f>
        <v>2</v>
      </c>
      <c r="AR15" s="536">
        <f>WEEKDAY(DATE($AF$2,$AJ$2,22))</f>
        <v>3</v>
      </c>
      <c r="AS15" s="534">
        <f>WEEKDAY(DATE($AF$2,$AJ$2,23))</f>
        <v>4</v>
      </c>
      <c r="AT15" s="534">
        <f>WEEKDAY(DATE($AF$2,$AJ$2,24))</f>
        <v>5</v>
      </c>
      <c r="AU15" s="534">
        <f>WEEKDAY(DATE($AF$2,$AJ$2,25))</f>
        <v>6</v>
      </c>
      <c r="AV15" s="534">
        <f>WEEKDAY(DATE($AF$2,$AJ$2,26))</f>
        <v>7</v>
      </c>
      <c r="AW15" s="534">
        <f>WEEKDAY(DATE($AF$2,$AJ$2,27))</f>
        <v>1</v>
      </c>
      <c r="AX15" s="535">
        <f>WEEKDAY(DATE($AF$2,$AJ$2,28))</f>
        <v>2</v>
      </c>
      <c r="AY15" s="536">
        <f>IF(AY14=29,WEEKDAY(DATE($AF$2,$AJ$2,29)),0)</f>
        <v>0</v>
      </c>
      <c r="AZ15" s="534">
        <f>IF(AZ14=30,WEEKDAY(DATE($AF$2,$AJ$2,30)),0)</f>
        <v>0</v>
      </c>
      <c r="BA15" s="535">
        <f>IF(BA14=31,WEEKDAY(DATE($AF$2,$AJ$2,31)),0)</f>
        <v>0</v>
      </c>
      <c r="BB15" s="1210"/>
      <c r="BC15" s="1211"/>
      <c r="BD15" s="1216"/>
      <c r="BE15" s="1217"/>
      <c r="BF15" s="1167"/>
      <c r="BG15" s="1180"/>
      <c r="BH15" s="1180"/>
      <c r="BI15" s="1180"/>
      <c r="BJ15" s="1221"/>
    </row>
    <row r="16" spans="2:67" ht="20.25" customHeight="1" thickBot="1">
      <c r="B16" s="1164"/>
      <c r="C16" s="1169"/>
      <c r="D16" s="1170"/>
      <c r="E16" s="540"/>
      <c r="F16" s="541"/>
      <c r="G16" s="540"/>
      <c r="H16" s="541"/>
      <c r="I16" s="1175"/>
      <c r="J16" s="1176"/>
      <c r="K16" s="1181"/>
      <c r="L16" s="1182"/>
      <c r="M16" s="1182"/>
      <c r="N16" s="1170"/>
      <c r="O16" s="1181"/>
      <c r="P16" s="1182"/>
      <c r="Q16" s="1182"/>
      <c r="R16" s="1182"/>
      <c r="S16" s="1170"/>
      <c r="T16" s="542"/>
      <c r="U16" s="542"/>
      <c r="V16" s="543"/>
      <c r="W16" s="544" t="str">
        <f>IF(W15=1,"日",IF(W15=2,"月",IF(W15=3,"火",IF(W15=4,"水",IF(W15=5,"木",IF(W15=6,"金","土"))))))</f>
        <v>火</v>
      </c>
      <c r="X16" s="545" t="str">
        <f t="shared" ref="X16:AX16" si="0">IF(X15=1,"日",IF(X15=2,"月",IF(X15=3,"火",IF(X15=4,"水",IF(X15=5,"木",IF(X15=6,"金","土"))))))</f>
        <v>水</v>
      </c>
      <c r="Y16" s="545" t="str">
        <f t="shared" si="0"/>
        <v>木</v>
      </c>
      <c r="Z16" s="545" t="str">
        <f t="shared" si="0"/>
        <v>金</v>
      </c>
      <c r="AA16" s="545" t="str">
        <f t="shared" si="0"/>
        <v>土</v>
      </c>
      <c r="AB16" s="545" t="str">
        <f t="shared" si="0"/>
        <v>日</v>
      </c>
      <c r="AC16" s="546" t="str">
        <f t="shared" si="0"/>
        <v>月</v>
      </c>
      <c r="AD16" s="547" t="str">
        <f>IF(AD15=1,"日",IF(AD15=2,"月",IF(AD15=3,"火",IF(AD15=4,"水",IF(AD15=5,"木",IF(AD15=6,"金","土"))))))</f>
        <v>火</v>
      </c>
      <c r="AE16" s="545" t="str">
        <f t="shared" si="0"/>
        <v>水</v>
      </c>
      <c r="AF16" s="545" t="str">
        <f t="shared" si="0"/>
        <v>木</v>
      </c>
      <c r="AG16" s="545" t="str">
        <f t="shared" si="0"/>
        <v>金</v>
      </c>
      <c r="AH16" s="545" t="str">
        <f t="shared" si="0"/>
        <v>土</v>
      </c>
      <c r="AI16" s="545" t="str">
        <f t="shared" si="0"/>
        <v>日</v>
      </c>
      <c r="AJ16" s="546" t="str">
        <f t="shared" si="0"/>
        <v>月</v>
      </c>
      <c r="AK16" s="547" t="str">
        <f>IF(AK15=1,"日",IF(AK15=2,"月",IF(AK15=3,"火",IF(AK15=4,"水",IF(AK15=5,"木",IF(AK15=6,"金","土"))))))</f>
        <v>火</v>
      </c>
      <c r="AL16" s="545" t="str">
        <f t="shared" si="0"/>
        <v>水</v>
      </c>
      <c r="AM16" s="545" t="str">
        <f t="shared" si="0"/>
        <v>木</v>
      </c>
      <c r="AN16" s="545" t="str">
        <f t="shared" si="0"/>
        <v>金</v>
      </c>
      <c r="AO16" s="545" t="str">
        <f t="shared" si="0"/>
        <v>土</v>
      </c>
      <c r="AP16" s="545" t="str">
        <f t="shared" si="0"/>
        <v>日</v>
      </c>
      <c r="AQ16" s="546" t="str">
        <f t="shared" si="0"/>
        <v>月</v>
      </c>
      <c r="AR16" s="547" t="str">
        <f>IF(AR15=1,"日",IF(AR15=2,"月",IF(AR15=3,"火",IF(AR15=4,"水",IF(AR15=5,"木",IF(AR15=6,"金","土"))))))</f>
        <v>火</v>
      </c>
      <c r="AS16" s="545" t="str">
        <f t="shared" si="0"/>
        <v>水</v>
      </c>
      <c r="AT16" s="545" t="str">
        <f t="shared" si="0"/>
        <v>木</v>
      </c>
      <c r="AU16" s="545" t="str">
        <f t="shared" si="0"/>
        <v>金</v>
      </c>
      <c r="AV16" s="545" t="str">
        <f t="shared" si="0"/>
        <v>土</v>
      </c>
      <c r="AW16" s="545" t="str">
        <f t="shared" si="0"/>
        <v>日</v>
      </c>
      <c r="AX16" s="546" t="str">
        <f t="shared" si="0"/>
        <v>月</v>
      </c>
      <c r="AY16" s="545" t="str">
        <f>IF(AY15=1,"日",IF(AY15=2,"月",IF(AY15=3,"火",IF(AY15=4,"水",IF(AY15=5,"木",IF(AY15=6,"金",IF(AY15=0,"","土")))))))</f>
        <v/>
      </c>
      <c r="AZ16" s="545" t="str">
        <f>IF(AZ15=1,"日",IF(AZ15=2,"月",IF(AZ15=3,"火",IF(AZ15=4,"水",IF(AZ15=5,"木",IF(AZ15=6,"金",IF(AZ15=0,"","土")))))))</f>
        <v/>
      </c>
      <c r="BA16" s="545" t="str">
        <f>IF(BA15=1,"日",IF(BA15=2,"月",IF(BA15=3,"火",IF(BA15=4,"水",IF(BA15=5,"木",IF(BA15=6,"金",IF(BA15=0,"","土")))))))</f>
        <v/>
      </c>
      <c r="BB16" s="1212"/>
      <c r="BC16" s="1213"/>
      <c r="BD16" s="1218"/>
      <c r="BE16" s="1219"/>
      <c r="BF16" s="1169"/>
      <c r="BG16" s="1182"/>
      <c r="BH16" s="1182"/>
      <c r="BI16" s="1182"/>
      <c r="BJ16" s="1222"/>
    </row>
    <row r="17" spans="2:62" ht="20.25" customHeight="1">
      <c r="B17" s="1119">
        <f>B15+1</f>
        <v>1</v>
      </c>
      <c r="C17" s="1188" t="s">
        <v>960</v>
      </c>
      <c r="D17" s="1189"/>
      <c r="E17" s="548"/>
      <c r="F17" s="549"/>
      <c r="G17" s="548"/>
      <c r="H17" s="549"/>
      <c r="I17" s="1190" t="s">
        <v>961</v>
      </c>
      <c r="J17" s="1191"/>
      <c r="K17" s="1192" t="s">
        <v>962</v>
      </c>
      <c r="L17" s="1193"/>
      <c r="M17" s="1193"/>
      <c r="N17" s="1189"/>
      <c r="O17" s="1194" t="s">
        <v>963</v>
      </c>
      <c r="P17" s="1195"/>
      <c r="Q17" s="1195"/>
      <c r="R17" s="1195"/>
      <c r="S17" s="1196"/>
      <c r="T17" s="550" t="s">
        <v>964</v>
      </c>
      <c r="U17" s="551"/>
      <c r="V17" s="552"/>
      <c r="W17" s="553" t="s">
        <v>965</v>
      </c>
      <c r="X17" s="554" t="s">
        <v>965</v>
      </c>
      <c r="Y17" s="554" t="s">
        <v>966</v>
      </c>
      <c r="Z17" s="554"/>
      <c r="AA17" s="554"/>
      <c r="AB17" s="554" t="s">
        <v>965</v>
      </c>
      <c r="AC17" s="555" t="s">
        <v>965</v>
      </c>
      <c r="AD17" s="553" t="s">
        <v>965</v>
      </c>
      <c r="AE17" s="554" t="s">
        <v>965</v>
      </c>
      <c r="AF17" s="554" t="s">
        <v>965</v>
      </c>
      <c r="AG17" s="554"/>
      <c r="AH17" s="554"/>
      <c r="AI17" s="554" t="s">
        <v>965</v>
      </c>
      <c r="AJ17" s="555" t="s">
        <v>965</v>
      </c>
      <c r="AK17" s="553" t="s">
        <v>965</v>
      </c>
      <c r="AL17" s="554" t="s">
        <v>965</v>
      </c>
      <c r="AM17" s="554" t="s">
        <v>965</v>
      </c>
      <c r="AN17" s="554"/>
      <c r="AO17" s="554"/>
      <c r="AP17" s="554" t="s">
        <v>965</v>
      </c>
      <c r="AQ17" s="555" t="s">
        <v>965</v>
      </c>
      <c r="AR17" s="553" t="s">
        <v>965</v>
      </c>
      <c r="AS17" s="554" t="s">
        <v>965</v>
      </c>
      <c r="AT17" s="554" t="s">
        <v>965</v>
      </c>
      <c r="AU17" s="554"/>
      <c r="AV17" s="554"/>
      <c r="AW17" s="554" t="s">
        <v>965</v>
      </c>
      <c r="AX17" s="555" t="s">
        <v>965</v>
      </c>
      <c r="AY17" s="553"/>
      <c r="AZ17" s="554"/>
      <c r="BA17" s="554"/>
      <c r="BB17" s="1197"/>
      <c r="BC17" s="1198"/>
      <c r="BD17" s="1183"/>
      <c r="BE17" s="1184"/>
      <c r="BF17" s="1185"/>
      <c r="BG17" s="1186"/>
      <c r="BH17" s="1186"/>
      <c r="BI17" s="1186"/>
      <c r="BJ17" s="1187"/>
    </row>
    <row r="18" spans="2:62" ht="20.25" customHeight="1">
      <c r="B18" s="1142"/>
      <c r="C18" s="1156"/>
      <c r="D18" s="1157"/>
      <c r="E18" s="556"/>
      <c r="F18" s="557" t="str">
        <f>C17</f>
        <v>管理者</v>
      </c>
      <c r="G18" s="556"/>
      <c r="H18" s="557" t="str">
        <f>I17</f>
        <v>A</v>
      </c>
      <c r="I18" s="1158"/>
      <c r="J18" s="1159"/>
      <c r="K18" s="1160"/>
      <c r="L18" s="1161"/>
      <c r="M18" s="1161"/>
      <c r="N18" s="1157"/>
      <c r="O18" s="1133"/>
      <c r="P18" s="1134"/>
      <c r="Q18" s="1134"/>
      <c r="R18" s="1134"/>
      <c r="S18" s="1135"/>
      <c r="T18" s="558" t="s">
        <v>967</v>
      </c>
      <c r="U18" s="559"/>
      <c r="V18" s="560"/>
      <c r="W18" s="561">
        <f>IF(W17="","",VLOOKUP(W17,'【記載例】シフト記号表（勤務時間帯）'!$C$6:$L$47,10,FALSE))</f>
        <v>8</v>
      </c>
      <c r="X18" s="562">
        <f>IF(X17="","",VLOOKUP(X17,'【記載例】シフト記号表（勤務時間帯）'!$C$6:$L$47,10,FALSE))</f>
        <v>8</v>
      </c>
      <c r="Y18" s="562">
        <f>IF(Y17="","",VLOOKUP(Y17,'【記載例】シフト記号表（勤務時間帯）'!$C$6:$L$47,10,FALSE))</f>
        <v>8</v>
      </c>
      <c r="Z18" s="562" t="str">
        <f>IF(Z17="","",VLOOKUP(Z17,'【記載例】シフト記号表（勤務時間帯）'!$C$6:$L$47,10,FALSE))</f>
        <v/>
      </c>
      <c r="AA18" s="562" t="str">
        <f>IF(AA17="","",VLOOKUP(AA17,'【記載例】シフト記号表（勤務時間帯）'!$C$6:$L$47,10,FALSE))</f>
        <v/>
      </c>
      <c r="AB18" s="562">
        <f>IF(AB17="","",VLOOKUP(AB17,'【記載例】シフト記号表（勤務時間帯）'!$C$6:$L$47,10,FALSE))</f>
        <v>8</v>
      </c>
      <c r="AC18" s="563">
        <f>IF(AC17="","",VLOOKUP(AC17,'【記載例】シフト記号表（勤務時間帯）'!$C$6:$L$47,10,FALSE))</f>
        <v>8</v>
      </c>
      <c r="AD18" s="561">
        <f>IF(AD17="","",VLOOKUP(AD17,'【記載例】シフト記号表（勤務時間帯）'!$C$6:$L$47,10,FALSE))</f>
        <v>8</v>
      </c>
      <c r="AE18" s="562">
        <f>IF(AE17="","",VLOOKUP(AE17,'【記載例】シフト記号表（勤務時間帯）'!$C$6:$L$47,10,FALSE))</f>
        <v>8</v>
      </c>
      <c r="AF18" s="562">
        <f>IF(AF17="","",VLOOKUP(AF17,'【記載例】シフト記号表（勤務時間帯）'!$C$6:$L$47,10,FALSE))</f>
        <v>8</v>
      </c>
      <c r="AG18" s="562" t="str">
        <f>IF(AG17="","",VLOOKUP(AG17,'【記載例】シフト記号表（勤務時間帯）'!$C$6:$L$47,10,FALSE))</f>
        <v/>
      </c>
      <c r="AH18" s="562" t="str">
        <f>IF(AH17="","",VLOOKUP(AH17,'【記載例】シフト記号表（勤務時間帯）'!$C$6:$L$47,10,FALSE))</f>
        <v/>
      </c>
      <c r="AI18" s="562">
        <f>IF(AI17="","",VLOOKUP(AI17,'【記載例】シフト記号表（勤務時間帯）'!$C$6:$L$47,10,FALSE))</f>
        <v>8</v>
      </c>
      <c r="AJ18" s="563">
        <f>IF(AJ17="","",VLOOKUP(AJ17,'【記載例】シフト記号表（勤務時間帯）'!$C$6:$L$47,10,FALSE))</f>
        <v>8</v>
      </c>
      <c r="AK18" s="561">
        <f>IF(AK17="","",VLOOKUP(AK17,'【記載例】シフト記号表（勤務時間帯）'!$C$6:$L$47,10,FALSE))</f>
        <v>8</v>
      </c>
      <c r="AL18" s="562">
        <f>IF(AL17="","",VLOOKUP(AL17,'【記載例】シフト記号表（勤務時間帯）'!$C$6:$L$47,10,FALSE))</f>
        <v>8</v>
      </c>
      <c r="AM18" s="562">
        <f>IF(AM17="","",VLOOKUP(AM17,'【記載例】シフト記号表（勤務時間帯）'!$C$6:$L$47,10,FALSE))</f>
        <v>8</v>
      </c>
      <c r="AN18" s="562" t="str">
        <f>IF(AN17="","",VLOOKUP(AN17,'【記載例】シフト記号表（勤務時間帯）'!$C$6:$L$47,10,FALSE))</f>
        <v/>
      </c>
      <c r="AO18" s="562" t="str">
        <f>IF(AO17="","",VLOOKUP(AO17,'【記載例】シフト記号表（勤務時間帯）'!$C$6:$L$47,10,FALSE))</f>
        <v/>
      </c>
      <c r="AP18" s="562">
        <f>IF(AP17="","",VLOOKUP(AP17,'【記載例】シフト記号表（勤務時間帯）'!$C$6:$L$47,10,FALSE))</f>
        <v>8</v>
      </c>
      <c r="AQ18" s="563">
        <f>IF(AQ17="","",VLOOKUP(AQ17,'【記載例】シフト記号表（勤務時間帯）'!$C$6:$L$47,10,FALSE))</f>
        <v>8</v>
      </c>
      <c r="AR18" s="561">
        <f>IF(AR17="","",VLOOKUP(AR17,'【記載例】シフト記号表（勤務時間帯）'!$C$6:$L$47,10,FALSE))</f>
        <v>8</v>
      </c>
      <c r="AS18" s="562">
        <f>IF(AS17="","",VLOOKUP(AS17,'【記載例】シフト記号表（勤務時間帯）'!$C$6:$L$47,10,FALSE))</f>
        <v>8</v>
      </c>
      <c r="AT18" s="562">
        <f>IF(AT17="","",VLOOKUP(AT17,'【記載例】シフト記号表（勤務時間帯）'!$C$6:$L$47,10,FALSE))</f>
        <v>8</v>
      </c>
      <c r="AU18" s="562" t="str">
        <f>IF(AU17="","",VLOOKUP(AU17,'【記載例】シフト記号表（勤務時間帯）'!$C$6:$L$47,10,FALSE))</f>
        <v/>
      </c>
      <c r="AV18" s="562" t="str">
        <f>IF(AV17="","",VLOOKUP(AV17,'【記載例】シフト記号表（勤務時間帯）'!$C$6:$L$47,10,FALSE))</f>
        <v/>
      </c>
      <c r="AW18" s="562">
        <f>IF(AW17="","",VLOOKUP(AW17,'【記載例】シフト記号表（勤務時間帯）'!$C$6:$L$47,10,FALSE))</f>
        <v>8</v>
      </c>
      <c r="AX18" s="563">
        <f>IF(AX17="","",VLOOKUP(AX17,'【記載例】シフト記号表（勤務時間帯）'!$C$6:$L$47,10,FALSE))</f>
        <v>8</v>
      </c>
      <c r="AY18" s="561" t="str">
        <f>IF(AY17="","",VLOOKUP(AY17,'【記載例】シフト記号表（勤務時間帯）'!$C$6:$L$47,10,FALSE))</f>
        <v/>
      </c>
      <c r="AZ18" s="562" t="str">
        <f>IF(AZ17="","",VLOOKUP(AZ17,'【記載例】シフト記号表（勤務時間帯）'!$C$6:$L$47,10,FALSE))</f>
        <v/>
      </c>
      <c r="BA18" s="562" t="str">
        <f>IF(BA17="","",VLOOKUP(BA17,'【記載例】シフト記号表（勤務時間帯）'!$C$6:$L$47,10,FALSE))</f>
        <v/>
      </c>
      <c r="BB18" s="1153">
        <f>IF($BE$3="４週",SUM(W18:AX18),IF($BE$3="暦月",SUM(W18:BA18),""))</f>
        <v>160</v>
      </c>
      <c r="BC18" s="1154"/>
      <c r="BD18" s="1155">
        <f>IF($BE$3="４週",BB18/4,IF($BE$3="暦月",(BB18/($BE$8/7)),""))</f>
        <v>40</v>
      </c>
      <c r="BE18" s="1154"/>
      <c r="BF18" s="1150"/>
      <c r="BG18" s="1151"/>
      <c r="BH18" s="1151"/>
      <c r="BI18" s="1151"/>
      <c r="BJ18" s="1152"/>
    </row>
    <row r="19" spans="2:62" ht="20.25" customHeight="1">
      <c r="B19" s="1119">
        <f>B17+1</f>
        <v>2</v>
      </c>
      <c r="C19" s="1121" t="s">
        <v>968</v>
      </c>
      <c r="D19" s="1122"/>
      <c r="E19" s="564"/>
      <c r="F19" s="565"/>
      <c r="G19" s="564"/>
      <c r="H19" s="565"/>
      <c r="I19" s="1125" t="s">
        <v>961</v>
      </c>
      <c r="J19" s="1126"/>
      <c r="K19" s="1129" t="s">
        <v>969</v>
      </c>
      <c r="L19" s="1130"/>
      <c r="M19" s="1130"/>
      <c r="N19" s="1122"/>
      <c r="O19" s="1133" t="s">
        <v>970</v>
      </c>
      <c r="P19" s="1134"/>
      <c r="Q19" s="1134"/>
      <c r="R19" s="1134"/>
      <c r="S19" s="1135"/>
      <c r="T19" s="566" t="s">
        <v>964</v>
      </c>
      <c r="U19" s="567"/>
      <c r="V19" s="568"/>
      <c r="W19" s="569" t="s">
        <v>965</v>
      </c>
      <c r="X19" s="570" t="s">
        <v>965</v>
      </c>
      <c r="Y19" s="570"/>
      <c r="Z19" s="570"/>
      <c r="AA19" s="570" t="s">
        <v>965</v>
      </c>
      <c r="AB19" s="570" t="s">
        <v>965</v>
      </c>
      <c r="AC19" s="571" t="s">
        <v>965</v>
      </c>
      <c r="AD19" s="569" t="s">
        <v>965</v>
      </c>
      <c r="AE19" s="570" t="s">
        <v>965</v>
      </c>
      <c r="AF19" s="570"/>
      <c r="AG19" s="570" t="s">
        <v>965</v>
      </c>
      <c r="AH19" s="570" t="s">
        <v>965</v>
      </c>
      <c r="AI19" s="570" t="s">
        <v>965</v>
      </c>
      <c r="AJ19" s="571"/>
      <c r="AK19" s="569" t="s">
        <v>965</v>
      </c>
      <c r="AL19" s="570" t="s">
        <v>965</v>
      </c>
      <c r="AM19" s="570" t="s">
        <v>965</v>
      </c>
      <c r="AN19" s="570"/>
      <c r="AO19" s="570" t="s">
        <v>965</v>
      </c>
      <c r="AP19" s="570" t="s">
        <v>965</v>
      </c>
      <c r="AQ19" s="571"/>
      <c r="AR19" s="569" t="s">
        <v>965</v>
      </c>
      <c r="AS19" s="570" t="s">
        <v>965</v>
      </c>
      <c r="AT19" s="570"/>
      <c r="AU19" s="570"/>
      <c r="AV19" s="570" t="s">
        <v>965</v>
      </c>
      <c r="AW19" s="570" t="s">
        <v>965</v>
      </c>
      <c r="AX19" s="571" t="s">
        <v>965</v>
      </c>
      <c r="AY19" s="569"/>
      <c r="AZ19" s="570"/>
      <c r="BA19" s="572"/>
      <c r="BB19" s="1139"/>
      <c r="BC19" s="1140"/>
      <c r="BD19" s="1098"/>
      <c r="BE19" s="1099"/>
      <c r="BF19" s="1100"/>
      <c r="BG19" s="1101"/>
      <c r="BH19" s="1101"/>
      <c r="BI19" s="1101"/>
      <c r="BJ19" s="1102"/>
    </row>
    <row r="20" spans="2:62" ht="20.25" customHeight="1">
      <c r="B20" s="1142"/>
      <c r="C20" s="1156"/>
      <c r="D20" s="1157"/>
      <c r="E20" s="556"/>
      <c r="F20" s="557" t="str">
        <f>C19</f>
        <v>生活相談員</v>
      </c>
      <c r="G20" s="556"/>
      <c r="H20" s="557" t="str">
        <f>I19</f>
        <v>A</v>
      </c>
      <c r="I20" s="1158"/>
      <c r="J20" s="1159"/>
      <c r="K20" s="1160"/>
      <c r="L20" s="1161"/>
      <c r="M20" s="1161"/>
      <c r="N20" s="1157"/>
      <c r="O20" s="1133"/>
      <c r="P20" s="1134"/>
      <c r="Q20" s="1134"/>
      <c r="R20" s="1134"/>
      <c r="S20" s="1135"/>
      <c r="T20" s="558" t="s">
        <v>967</v>
      </c>
      <c r="U20" s="559"/>
      <c r="V20" s="560"/>
      <c r="W20" s="561">
        <f>IF(W19="","",VLOOKUP(W19,'【記載例】シフト記号表（勤務時間帯）'!$C$6:$L$47,10,FALSE))</f>
        <v>8</v>
      </c>
      <c r="X20" s="562">
        <f>IF(X19="","",VLOOKUP(X19,'【記載例】シフト記号表（勤務時間帯）'!$C$6:$L$47,10,FALSE))</f>
        <v>8</v>
      </c>
      <c r="Y20" s="562" t="str">
        <f>IF(Y19="","",VLOOKUP(Y19,'【記載例】シフト記号表（勤務時間帯）'!$C$6:$L$47,10,FALSE))</f>
        <v/>
      </c>
      <c r="Z20" s="562" t="str">
        <f>IF(Z19="","",VLOOKUP(Z19,'【記載例】シフト記号表（勤務時間帯）'!$C$6:$L$47,10,FALSE))</f>
        <v/>
      </c>
      <c r="AA20" s="562">
        <f>IF(AA19="","",VLOOKUP(AA19,'【記載例】シフト記号表（勤務時間帯）'!$C$6:$L$47,10,FALSE))</f>
        <v>8</v>
      </c>
      <c r="AB20" s="562">
        <f>IF(AB19="","",VLOOKUP(AB19,'【記載例】シフト記号表（勤務時間帯）'!$C$6:$L$47,10,FALSE))</f>
        <v>8</v>
      </c>
      <c r="AC20" s="563">
        <f>IF(AC19="","",VLOOKUP(AC19,'【記載例】シフト記号表（勤務時間帯）'!$C$6:$L$47,10,FALSE))</f>
        <v>8</v>
      </c>
      <c r="AD20" s="561">
        <f>IF(AD19="","",VLOOKUP(AD19,'【記載例】シフト記号表（勤務時間帯）'!$C$6:$L$47,10,FALSE))</f>
        <v>8</v>
      </c>
      <c r="AE20" s="562">
        <f>IF(AE19="","",VLOOKUP(AE19,'【記載例】シフト記号表（勤務時間帯）'!$C$6:$L$47,10,FALSE))</f>
        <v>8</v>
      </c>
      <c r="AF20" s="562" t="str">
        <f>IF(AF19="","",VLOOKUP(AF19,'【記載例】シフト記号表（勤務時間帯）'!$C$6:$L$47,10,FALSE))</f>
        <v/>
      </c>
      <c r="AG20" s="562">
        <f>IF(AG19="","",VLOOKUP(AG19,'【記載例】シフト記号表（勤務時間帯）'!$C$6:$L$47,10,FALSE))</f>
        <v>8</v>
      </c>
      <c r="AH20" s="562">
        <f>IF(AH19="","",VLOOKUP(AH19,'【記載例】シフト記号表（勤務時間帯）'!$C$6:$L$47,10,FALSE))</f>
        <v>8</v>
      </c>
      <c r="AI20" s="562">
        <f>IF(AI19="","",VLOOKUP(AI19,'【記載例】シフト記号表（勤務時間帯）'!$C$6:$L$47,10,FALSE))</f>
        <v>8</v>
      </c>
      <c r="AJ20" s="563" t="str">
        <f>IF(AJ19="","",VLOOKUP(AJ19,'【記載例】シフト記号表（勤務時間帯）'!$C$6:$L$47,10,FALSE))</f>
        <v/>
      </c>
      <c r="AK20" s="561">
        <f>IF(AK19="","",VLOOKUP(AK19,'【記載例】シフト記号表（勤務時間帯）'!$C$6:$L$47,10,FALSE))</f>
        <v>8</v>
      </c>
      <c r="AL20" s="562">
        <f>IF(AL19="","",VLOOKUP(AL19,'【記載例】シフト記号表（勤務時間帯）'!$C$6:$L$47,10,FALSE))</f>
        <v>8</v>
      </c>
      <c r="AM20" s="562">
        <f>IF(AM19="","",VLOOKUP(AM19,'【記載例】シフト記号表（勤務時間帯）'!$C$6:$L$47,10,FALSE))</f>
        <v>8</v>
      </c>
      <c r="AN20" s="562" t="str">
        <f>IF(AN19="","",VLOOKUP(AN19,'【記載例】シフト記号表（勤務時間帯）'!$C$6:$L$47,10,FALSE))</f>
        <v/>
      </c>
      <c r="AO20" s="562">
        <f>IF(AO19="","",VLOOKUP(AO19,'【記載例】シフト記号表（勤務時間帯）'!$C$6:$L$47,10,FALSE))</f>
        <v>8</v>
      </c>
      <c r="AP20" s="562">
        <f>IF(AP19="","",VLOOKUP(AP19,'【記載例】シフト記号表（勤務時間帯）'!$C$6:$L$47,10,FALSE))</f>
        <v>8</v>
      </c>
      <c r="AQ20" s="563" t="str">
        <f>IF(AQ19="","",VLOOKUP(AQ19,'【記載例】シフト記号表（勤務時間帯）'!$C$6:$L$47,10,FALSE))</f>
        <v/>
      </c>
      <c r="AR20" s="561">
        <f>IF(AR19="","",VLOOKUP(AR19,'【記載例】シフト記号表（勤務時間帯）'!$C$6:$L$47,10,FALSE))</f>
        <v>8</v>
      </c>
      <c r="AS20" s="562">
        <f>IF(AS19="","",VLOOKUP(AS19,'【記載例】シフト記号表（勤務時間帯）'!$C$6:$L$47,10,FALSE))</f>
        <v>8</v>
      </c>
      <c r="AT20" s="562" t="str">
        <f>IF(AT19="","",VLOOKUP(AT19,'【記載例】シフト記号表（勤務時間帯）'!$C$6:$L$47,10,FALSE))</f>
        <v/>
      </c>
      <c r="AU20" s="562" t="str">
        <f>IF(AU19="","",VLOOKUP(AU19,'【記載例】シフト記号表（勤務時間帯）'!$C$6:$L$47,10,FALSE))</f>
        <v/>
      </c>
      <c r="AV20" s="562">
        <f>IF(AV19="","",VLOOKUP(AV19,'【記載例】シフト記号表（勤務時間帯）'!$C$6:$L$47,10,FALSE))</f>
        <v>8</v>
      </c>
      <c r="AW20" s="562">
        <f>IF(AW19="","",VLOOKUP(AW19,'【記載例】シフト記号表（勤務時間帯）'!$C$6:$L$47,10,FALSE))</f>
        <v>8</v>
      </c>
      <c r="AX20" s="563">
        <f>IF(AX19="","",VLOOKUP(AX19,'【記載例】シフト記号表（勤務時間帯）'!$C$6:$L$47,10,FALSE))</f>
        <v>8</v>
      </c>
      <c r="AY20" s="561" t="str">
        <f>IF(AY19="","",VLOOKUP(AY19,'【記載例】シフト記号表（勤務時間帯）'!$C$6:$L$47,10,FALSE))</f>
        <v/>
      </c>
      <c r="AZ20" s="562" t="str">
        <f>IF(AZ19="","",VLOOKUP(AZ19,'【記載例】シフト記号表（勤務時間帯）'!$C$6:$L$47,10,FALSE))</f>
        <v/>
      </c>
      <c r="BA20" s="562" t="str">
        <f>IF(BA19="","",VLOOKUP(BA19,'【記載例】シフト記号表（勤務時間帯）'!$C$6:$L$47,10,FALSE))</f>
        <v/>
      </c>
      <c r="BB20" s="1153">
        <f>IF($BE$3="４週",SUM(W20:AX20),IF($BE$3="暦月",SUM(W20:BA20),""))</f>
        <v>160</v>
      </c>
      <c r="BC20" s="1154"/>
      <c r="BD20" s="1155">
        <f>IF($BE$3="４週",BB20/4,IF($BE$3="暦月",(BB20/($BE$8/7)),""))</f>
        <v>40</v>
      </c>
      <c r="BE20" s="1154"/>
      <c r="BF20" s="1150"/>
      <c r="BG20" s="1151"/>
      <c r="BH20" s="1151"/>
      <c r="BI20" s="1151"/>
      <c r="BJ20" s="1152"/>
    </row>
    <row r="21" spans="2:62" ht="20.25" customHeight="1">
      <c r="B21" s="1119">
        <f>B19+1</f>
        <v>3</v>
      </c>
      <c r="C21" s="1121" t="s">
        <v>971</v>
      </c>
      <c r="D21" s="1122"/>
      <c r="E21" s="556"/>
      <c r="F21" s="557"/>
      <c r="G21" s="556"/>
      <c r="H21" s="557"/>
      <c r="I21" s="1125" t="s">
        <v>961</v>
      </c>
      <c r="J21" s="1126"/>
      <c r="K21" s="1129" t="s">
        <v>972</v>
      </c>
      <c r="L21" s="1130"/>
      <c r="M21" s="1130"/>
      <c r="N21" s="1122"/>
      <c r="O21" s="1133" t="s">
        <v>973</v>
      </c>
      <c r="P21" s="1134"/>
      <c r="Q21" s="1134"/>
      <c r="R21" s="1134"/>
      <c r="S21" s="1135"/>
      <c r="T21" s="566" t="s">
        <v>964</v>
      </c>
      <c r="U21" s="567"/>
      <c r="V21" s="568"/>
      <c r="W21" s="569" t="s">
        <v>965</v>
      </c>
      <c r="X21" s="570" t="s">
        <v>965</v>
      </c>
      <c r="Y21" s="570" t="s">
        <v>965</v>
      </c>
      <c r="Z21" s="570"/>
      <c r="AA21" s="570"/>
      <c r="AB21" s="570" t="s">
        <v>965</v>
      </c>
      <c r="AC21" s="571" t="s">
        <v>965</v>
      </c>
      <c r="AD21" s="569" t="s">
        <v>965</v>
      </c>
      <c r="AE21" s="570" t="s">
        <v>965</v>
      </c>
      <c r="AF21" s="570" t="s">
        <v>965</v>
      </c>
      <c r="AG21" s="570"/>
      <c r="AH21" s="570"/>
      <c r="AI21" s="570" t="s">
        <v>965</v>
      </c>
      <c r="AJ21" s="571" t="s">
        <v>965</v>
      </c>
      <c r="AK21" s="569" t="s">
        <v>965</v>
      </c>
      <c r="AL21" s="570" t="s">
        <v>965</v>
      </c>
      <c r="AM21" s="570" t="s">
        <v>965</v>
      </c>
      <c r="AN21" s="570"/>
      <c r="AO21" s="570"/>
      <c r="AP21" s="570" t="s">
        <v>965</v>
      </c>
      <c r="AQ21" s="571" t="s">
        <v>965</v>
      </c>
      <c r="AR21" s="569" t="s">
        <v>965</v>
      </c>
      <c r="AS21" s="570" t="s">
        <v>965</v>
      </c>
      <c r="AT21" s="570" t="s">
        <v>965</v>
      </c>
      <c r="AU21" s="570"/>
      <c r="AV21" s="570"/>
      <c r="AW21" s="570" t="s">
        <v>965</v>
      </c>
      <c r="AX21" s="571" t="s">
        <v>965</v>
      </c>
      <c r="AY21" s="569"/>
      <c r="AZ21" s="570"/>
      <c r="BA21" s="572"/>
      <c r="BB21" s="1139"/>
      <c r="BC21" s="1140"/>
      <c r="BD21" s="1098"/>
      <c r="BE21" s="1099"/>
      <c r="BF21" s="1100"/>
      <c r="BG21" s="1101"/>
      <c r="BH21" s="1101"/>
      <c r="BI21" s="1101"/>
      <c r="BJ21" s="1102"/>
    </row>
    <row r="22" spans="2:62" ht="20.25" customHeight="1">
      <c r="B22" s="1142"/>
      <c r="C22" s="1156"/>
      <c r="D22" s="1157"/>
      <c r="E22" s="556"/>
      <c r="F22" s="557" t="str">
        <f>C21</f>
        <v>計画作成担当者</v>
      </c>
      <c r="G22" s="556"/>
      <c r="H22" s="557" t="str">
        <f>I21</f>
        <v>A</v>
      </c>
      <c r="I22" s="1158"/>
      <c r="J22" s="1159"/>
      <c r="K22" s="1160"/>
      <c r="L22" s="1161"/>
      <c r="M22" s="1161"/>
      <c r="N22" s="1157"/>
      <c r="O22" s="1133"/>
      <c r="P22" s="1134"/>
      <c r="Q22" s="1134"/>
      <c r="R22" s="1134"/>
      <c r="S22" s="1135"/>
      <c r="T22" s="558" t="s">
        <v>967</v>
      </c>
      <c r="U22" s="559"/>
      <c r="V22" s="560"/>
      <c r="W22" s="561">
        <f>IF(W21="","",VLOOKUP(W21,'【記載例】シフト記号表（勤務時間帯）'!$C$6:$L$47,10,FALSE))</f>
        <v>8</v>
      </c>
      <c r="X22" s="562">
        <f>IF(X21="","",VLOOKUP(X21,'【記載例】シフト記号表（勤務時間帯）'!$C$6:$L$47,10,FALSE))</f>
        <v>8</v>
      </c>
      <c r="Y22" s="562">
        <f>IF(Y21="","",VLOOKUP(Y21,'【記載例】シフト記号表（勤務時間帯）'!$C$6:$L$47,10,FALSE))</f>
        <v>8</v>
      </c>
      <c r="Z22" s="562" t="str">
        <f>IF(Z21="","",VLOOKUP(Z21,'【記載例】シフト記号表（勤務時間帯）'!$C$6:$L$47,10,FALSE))</f>
        <v/>
      </c>
      <c r="AA22" s="562" t="str">
        <f>IF(AA21="","",VLOOKUP(AA21,'【記載例】シフト記号表（勤務時間帯）'!$C$6:$L$47,10,FALSE))</f>
        <v/>
      </c>
      <c r="AB22" s="562">
        <f>IF(AB21="","",VLOOKUP(AB21,'【記載例】シフト記号表（勤務時間帯）'!$C$6:$L$47,10,FALSE))</f>
        <v>8</v>
      </c>
      <c r="AC22" s="563">
        <f>IF(AC21="","",VLOOKUP(AC21,'【記載例】シフト記号表（勤務時間帯）'!$C$6:$L$47,10,FALSE))</f>
        <v>8</v>
      </c>
      <c r="AD22" s="561">
        <f>IF(AD21="","",VLOOKUP(AD21,'【記載例】シフト記号表（勤務時間帯）'!$C$6:$L$47,10,FALSE))</f>
        <v>8</v>
      </c>
      <c r="AE22" s="562">
        <f>IF(AE21="","",VLOOKUP(AE21,'【記載例】シフト記号表（勤務時間帯）'!$C$6:$L$47,10,FALSE))</f>
        <v>8</v>
      </c>
      <c r="AF22" s="562">
        <f>IF(AF21="","",VLOOKUP(AF21,'【記載例】シフト記号表（勤務時間帯）'!$C$6:$L$47,10,FALSE))</f>
        <v>8</v>
      </c>
      <c r="AG22" s="562" t="str">
        <f>IF(AG21="","",VLOOKUP(AG21,'【記載例】シフト記号表（勤務時間帯）'!$C$6:$L$47,10,FALSE))</f>
        <v/>
      </c>
      <c r="AH22" s="562" t="str">
        <f>IF(AH21="","",VLOOKUP(AH21,'【記載例】シフト記号表（勤務時間帯）'!$C$6:$L$47,10,FALSE))</f>
        <v/>
      </c>
      <c r="AI22" s="562">
        <f>IF(AI21="","",VLOOKUP(AI21,'【記載例】シフト記号表（勤務時間帯）'!$C$6:$L$47,10,FALSE))</f>
        <v>8</v>
      </c>
      <c r="AJ22" s="563">
        <f>IF(AJ21="","",VLOOKUP(AJ21,'【記載例】シフト記号表（勤務時間帯）'!$C$6:$L$47,10,FALSE))</f>
        <v>8</v>
      </c>
      <c r="AK22" s="561">
        <f>IF(AK21="","",VLOOKUP(AK21,'【記載例】シフト記号表（勤務時間帯）'!$C$6:$L$47,10,FALSE))</f>
        <v>8</v>
      </c>
      <c r="AL22" s="562">
        <f>IF(AL21="","",VLOOKUP(AL21,'【記載例】シフト記号表（勤務時間帯）'!$C$6:$L$47,10,FALSE))</f>
        <v>8</v>
      </c>
      <c r="AM22" s="562">
        <f>IF(AM21="","",VLOOKUP(AM21,'【記載例】シフト記号表（勤務時間帯）'!$C$6:$L$47,10,FALSE))</f>
        <v>8</v>
      </c>
      <c r="AN22" s="562" t="str">
        <f>IF(AN21="","",VLOOKUP(AN21,'【記載例】シフト記号表（勤務時間帯）'!$C$6:$L$47,10,FALSE))</f>
        <v/>
      </c>
      <c r="AO22" s="562" t="str">
        <f>IF(AO21="","",VLOOKUP(AO21,'【記載例】シフト記号表（勤務時間帯）'!$C$6:$L$47,10,FALSE))</f>
        <v/>
      </c>
      <c r="AP22" s="562">
        <f>IF(AP21="","",VLOOKUP(AP21,'【記載例】シフト記号表（勤務時間帯）'!$C$6:$L$47,10,FALSE))</f>
        <v>8</v>
      </c>
      <c r="AQ22" s="563">
        <f>IF(AQ21="","",VLOOKUP(AQ21,'【記載例】シフト記号表（勤務時間帯）'!$C$6:$L$47,10,FALSE))</f>
        <v>8</v>
      </c>
      <c r="AR22" s="561">
        <f>IF(AR21="","",VLOOKUP(AR21,'【記載例】シフト記号表（勤務時間帯）'!$C$6:$L$47,10,FALSE))</f>
        <v>8</v>
      </c>
      <c r="AS22" s="562">
        <f>IF(AS21="","",VLOOKUP(AS21,'【記載例】シフト記号表（勤務時間帯）'!$C$6:$L$47,10,FALSE))</f>
        <v>8</v>
      </c>
      <c r="AT22" s="562">
        <f>IF(AT21="","",VLOOKUP(AT21,'【記載例】シフト記号表（勤務時間帯）'!$C$6:$L$47,10,FALSE))</f>
        <v>8</v>
      </c>
      <c r="AU22" s="562" t="str">
        <f>IF(AU21="","",VLOOKUP(AU21,'【記載例】シフト記号表（勤務時間帯）'!$C$6:$L$47,10,FALSE))</f>
        <v/>
      </c>
      <c r="AV22" s="562" t="str">
        <f>IF(AV21="","",VLOOKUP(AV21,'【記載例】シフト記号表（勤務時間帯）'!$C$6:$L$47,10,FALSE))</f>
        <v/>
      </c>
      <c r="AW22" s="562">
        <f>IF(AW21="","",VLOOKUP(AW21,'【記載例】シフト記号表（勤務時間帯）'!$C$6:$L$47,10,FALSE))</f>
        <v>8</v>
      </c>
      <c r="AX22" s="563">
        <f>IF(AX21="","",VLOOKUP(AX21,'【記載例】シフト記号表（勤務時間帯）'!$C$6:$L$47,10,FALSE))</f>
        <v>8</v>
      </c>
      <c r="AY22" s="561" t="str">
        <f>IF(AY21="","",VLOOKUP(AY21,'【記載例】シフト記号表（勤務時間帯）'!$C$6:$L$47,10,FALSE))</f>
        <v/>
      </c>
      <c r="AZ22" s="562" t="str">
        <f>IF(AZ21="","",VLOOKUP(AZ21,'【記載例】シフト記号表（勤務時間帯）'!$C$6:$L$47,10,FALSE))</f>
        <v/>
      </c>
      <c r="BA22" s="562" t="str">
        <f>IF(BA21="","",VLOOKUP(BA21,'【記載例】シフト記号表（勤務時間帯）'!$C$6:$L$47,10,FALSE))</f>
        <v/>
      </c>
      <c r="BB22" s="1153">
        <f>IF($BE$3="４週",SUM(W22:AX22),IF($BE$3="暦月",SUM(W22:BA22),""))</f>
        <v>160</v>
      </c>
      <c r="BC22" s="1154"/>
      <c r="BD22" s="1155">
        <f>IF($BE$3="４週",BB22/4,IF($BE$3="暦月",(BB22/($BE$8/7)),""))</f>
        <v>40</v>
      </c>
      <c r="BE22" s="1154"/>
      <c r="BF22" s="1150"/>
      <c r="BG22" s="1151"/>
      <c r="BH22" s="1151"/>
      <c r="BI22" s="1151"/>
      <c r="BJ22" s="1152"/>
    </row>
    <row r="23" spans="2:62" ht="20.25" customHeight="1">
      <c r="B23" s="1119">
        <f>B21+1</f>
        <v>4</v>
      </c>
      <c r="C23" s="1121" t="s">
        <v>974</v>
      </c>
      <c r="D23" s="1122"/>
      <c r="E23" s="556"/>
      <c r="F23" s="557"/>
      <c r="G23" s="556"/>
      <c r="H23" s="557"/>
      <c r="I23" s="1125" t="s">
        <v>975</v>
      </c>
      <c r="J23" s="1126"/>
      <c r="K23" s="1129" t="s">
        <v>976</v>
      </c>
      <c r="L23" s="1130"/>
      <c r="M23" s="1130"/>
      <c r="N23" s="1122"/>
      <c r="O23" s="1133" t="s">
        <v>977</v>
      </c>
      <c r="P23" s="1134"/>
      <c r="Q23" s="1134"/>
      <c r="R23" s="1134"/>
      <c r="S23" s="1135"/>
      <c r="T23" s="566" t="s">
        <v>964</v>
      </c>
      <c r="U23" s="567"/>
      <c r="V23" s="568"/>
      <c r="W23" s="569" t="s">
        <v>978</v>
      </c>
      <c r="X23" s="570" t="s">
        <v>978</v>
      </c>
      <c r="Y23" s="570" t="s">
        <v>979</v>
      </c>
      <c r="Z23" s="570"/>
      <c r="AA23" s="570"/>
      <c r="AB23" s="570" t="s">
        <v>978</v>
      </c>
      <c r="AC23" s="571" t="s">
        <v>978</v>
      </c>
      <c r="AD23" s="569" t="s">
        <v>978</v>
      </c>
      <c r="AE23" s="570" t="s">
        <v>978</v>
      </c>
      <c r="AF23" s="570" t="s">
        <v>978</v>
      </c>
      <c r="AG23" s="570"/>
      <c r="AH23" s="570"/>
      <c r="AI23" s="570" t="s">
        <v>978</v>
      </c>
      <c r="AJ23" s="571" t="s">
        <v>978</v>
      </c>
      <c r="AK23" s="569" t="s">
        <v>978</v>
      </c>
      <c r="AL23" s="570" t="s">
        <v>978</v>
      </c>
      <c r="AM23" s="570" t="s">
        <v>978</v>
      </c>
      <c r="AN23" s="570"/>
      <c r="AO23" s="570"/>
      <c r="AP23" s="570" t="s">
        <v>978</v>
      </c>
      <c r="AQ23" s="571" t="s">
        <v>978</v>
      </c>
      <c r="AR23" s="569" t="s">
        <v>978</v>
      </c>
      <c r="AS23" s="570" t="s">
        <v>978</v>
      </c>
      <c r="AT23" s="570" t="s">
        <v>978</v>
      </c>
      <c r="AU23" s="570"/>
      <c r="AV23" s="570"/>
      <c r="AW23" s="570" t="s">
        <v>978</v>
      </c>
      <c r="AX23" s="571" t="s">
        <v>978</v>
      </c>
      <c r="AY23" s="569"/>
      <c r="AZ23" s="570"/>
      <c r="BA23" s="572"/>
      <c r="BB23" s="1139"/>
      <c r="BC23" s="1140"/>
      <c r="BD23" s="1098"/>
      <c r="BE23" s="1099"/>
      <c r="BF23" s="1100"/>
      <c r="BG23" s="1101"/>
      <c r="BH23" s="1101"/>
      <c r="BI23" s="1101"/>
      <c r="BJ23" s="1102"/>
    </row>
    <row r="24" spans="2:62" ht="20.25" customHeight="1">
      <c r="B24" s="1142"/>
      <c r="C24" s="1156"/>
      <c r="D24" s="1157"/>
      <c r="E24" s="556"/>
      <c r="F24" s="557" t="str">
        <f>C23</f>
        <v>機能訓練指導員</v>
      </c>
      <c r="G24" s="556"/>
      <c r="H24" s="557" t="str">
        <f>I23</f>
        <v>B</v>
      </c>
      <c r="I24" s="1158"/>
      <c r="J24" s="1159"/>
      <c r="K24" s="1160"/>
      <c r="L24" s="1161"/>
      <c r="M24" s="1161"/>
      <c r="N24" s="1157"/>
      <c r="O24" s="1133"/>
      <c r="P24" s="1134"/>
      <c r="Q24" s="1134"/>
      <c r="R24" s="1134"/>
      <c r="S24" s="1135"/>
      <c r="T24" s="558" t="s">
        <v>967</v>
      </c>
      <c r="U24" s="559"/>
      <c r="V24" s="560"/>
      <c r="W24" s="561">
        <f>IF(W23="","",VLOOKUP(W23,'【記載例】シフト記号表（勤務時間帯）'!$C$6:$L$47,10,FALSE))</f>
        <v>4.0000000000000009</v>
      </c>
      <c r="X24" s="562">
        <f>IF(X23="","",VLOOKUP(X23,'【記載例】シフト記号表（勤務時間帯）'!$C$6:$L$47,10,FALSE))</f>
        <v>4.0000000000000009</v>
      </c>
      <c r="Y24" s="562">
        <f>IF(Y23="","",VLOOKUP(Y23,'【記載例】シフト記号表（勤務時間帯）'!$C$6:$L$47,10,FALSE))</f>
        <v>4.0000000000000009</v>
      </c>
      <c r="Z24" s="562" t="str">
        <f>IF(Z23="","",VLOOKUP(Z23,'【記載例】シフト記号表（勤務時間帯）'!$C$6:$L$47,10,FALSE))</f>
        <v/>
      </c>
      <c r="AA24" s="562" t="str">
        <f>IF(AA23="","",VLOOKUP(AA23,'【記載例】シフト記号表（勤務時間帯）'!$C$6:$L$47,10,FALSE))</f>
        <v/>
      </c>
      <c r="AB24" s="562">
        <f>IF(AB23="","",VLOOKUP(AB23,'【記載例】シフト記号表（勤務時間帯）'!$C$6:$L$47,10,FALSE))</f>
        <v>4.0000000000000009</v>
      </c>
      <c r="AC24" s="563">
        <f>IF(AC23="","",VLOOKUP(AC23,'【記載例】シフト記号表（勤務時間帯）'!$C$6:$L$47,10,FALSE))</f>
        <v>4.0000000000000009</v>
      </c>
      <c r="AD24" s="561">
        <f>IF(AD23="","",VLOOKUP(AD23,'【記載例】シフト記号表（勤務時間帯）'!$C$6:$L$47,10,FALSE))</f>
        <v>4.0000000000000009</v>
      </c>
      <c r="AE24" s="562">
        <f>IF(AE23="","",VLOOKUP(AE23,'【記載例】シフト記号表（勤務時間帯）'!$C$6:$L$47,10,FALSE))</f>
        <v>4.0000000000000009</v>
      </c>
      <c r="AF24" s="562">
        <f>IF(AF23="","",VLOOKUP(AF23,'【記載例】シフト記号表（勤務時間帯）'!$C$6:$L$47,10,FALSE))</f>
        <v>4.0000000000000009</v>
      </c>
      <c r="AG24" s="562" t="str">
        <f>IF(AG23="","",VLOOKUP(AG23,'【記載例】シフト記号表（勤務時間帯）'!$C$6:$L$47,10,FALSE))</f>
        <v/>
      </c>
      <c r="AH24" s="562" t="str">
        <f>IF(AH23="","",VLOOKUP(AH23,'【記載例】シフト記号表（勤務時間帯）'!$C$6:$L$47,10,FALSE))</f>
        <v/>
      </c>
      <c r="AI24" s="562">
        <f>IF(AI23="","",VLOOKUP(AI23,'【記載例】シフト記号表（勤務時間帯）'!$C$6:$L$47,10,FALSE))</f>
        <v>4.0000000000000009</v>
      </c>
      <c r="AJ24" s="563">
        <f>IF(AJ23="","",VLOOKUP(AJ23,'【記載例】シフト記号表（勤務時間帯）'!$C$6:$L$47,10,FALSE))</f>
        <v>4.0000000000000009</v>
      </c>
      <c r="AK24" s="561">
        <f>IF(AK23="","",VLOOKUP(AK23,'【記載例】シフト記号表（勤務時間帯）'!$C$6:$L$47,10,FALSE))</f>
        <v>4.0000000000000009</v>
      </c>
      <c r="AL24" s="562">
        <f>IF(AL23="","",VLOOKUP(AL23,'【記載例】シフト記号表（勤務時間帯）'!$C$6:$L$47,10,FALSE))</f>
        <v>4.0000000000000009</v>
      </c>
      <c r="AM24" s="562">
        <f>IF(AM23="","",VLOOKUP(AM23,'【記載例】シフト記号表（勤務時間帯）'!$C$6:$L$47,10,FALSE))</f>
        <v>4.0000000000000009</v>
      </c>
      <c r="AN24" s="562" t="str">
        <f>IF(AN23="","",VLOOKUP(AN23,'【記載例】シフト記号表（勤務時間帯）'!$C$6:$L$47,10,FALSE))</f>
        <v/>
      </c>
      <c r="AO24" s="562" t="str">
        <f>IF(AO23="","",VLOOKUP(AO23,'【記載例】シフト記号表（勤務時間帯）'!$C$6:$L$47,10,FALSE))</f>
        <v/>
      </c>
      <c r="AP24" s="562">
        <f>IF(AP23="","",VLOOKUP(AP23,'【記載例】シフト記号表（勤務時間帯）'!$C$6:$L$47,10,FALSE))</f>
        <v>4.0000000000000009</v>
      </c>
      <c r="AQ24" s="563">
        <f>IF(AQ23="","",VLOOKUP(AQ23,'【記載例】シフト記号表（勤務時間帯）'!$C$6:$L$47,10,FALSE))</f>
        <v>4.0000000000000009</v>
      </c>
      <c r="AR24" s="561">
        <f>IF(AR23="","",VLOOKUP(AR23,'【記載例】シフト記号表（勤務時間帯）'!$C$6:$L$47,10,FALSE))</f>
        <v>4.0000000000000009</v>
      </c>
      <c r="AS24" s="562">
        <f>IF(AS23="","",VLOOKUP(AS23,'【記載例】シフト記号表（勤務時間帯）'!$C$6:$L$47,10,FALSE))</f>
        <v>4.0000000000000009</v>
      </c>
      <c r="AT24" s="562">
        <f>IF(AT23="","",VLOOKUP(AT23,'【記載例】シフト記号表（勤務時間帯）'!$C$6:$L$47,10,FALSE))</f>
        <v>4.0000000000000009</v>
      </c>
      <c r="AU24" s="562" t="str">
        <f>IF(AU23="","",VLOOKUP(AU23,'【記載例】シフト記号表（勤務時間帯）'!$C$6:$L$47,10,FALSE))</f>
        <v/>
      </c>
      <c r="AV24" s="562" t="str">
        <f>IF(AV23="","",VLOOKUP(AV23,'【記載例】シフト記号表（勤務時間帯）'!$C$6:$L$47,10,FALSE))</f>
        <v/>
      </c>
      <c r="AW24" s="562">
        <f>IF(AW23="","",VLOOKUP(AW23,'【記載例】シフト記号表（勤務時間帯）'!$C$6:$L$47,10,FALSE))</f>
        <v>4.0000000000000009</v>
      </c>
      <c r="AX24" s="563">
        <f>IF(AX23="","",VLOOKUP(AX23,'【記載例】シフト記号表（勤務時間帯）'!$C$6:$L$47,10,FALSE))</f>
        <v>4.0000000000000009</v>
      </c>
      <c r="AY24" s="561" t="str">
        <f>IF(AY23="","",VLOOKUP(AY23,'【記載例】シフト記号表（勤務時間帯）'!$C$6:$L$47,10,FALSE))</f>
        <v/>
      </c>
      <c r="AZ24" s="562" t="str">
        <f>IF(AZ23="","",VLOOKUP(AZ23,'【記載例】シフト記号表（勤務時間帯）'!$C$6:$L$47,10,FALSE))</f>
        <v/>
      </c>
      <c r="BA24" s="562" t="str">
        <f>IF(BA23="","",VLOOKUP(BA23,'【記載例】シフト記号表（勤務時間帯）'!$C$6:$L$47,10,FALSE))</f>
        <v/>
      </c>
      <c r="BB24" s="1153">
        <f>IF($BE$3="４週",SUM(W24:AX24),IF($BE$3="暦月",SUM(W24:BA24),""))</f>
        <v>80.000000000000014</v>
      </c>
      <c r="BC24" s="1154"/>
      <c r="BD24" s="1155">
        <f>IF($BE$3="４週",BB24/4,IF($BE$3="暦月",(BB24/($BE$8/7)),""))</f>
        <v>20.000000000000004</v>
      </c>
      <c r="BE24" s="1154"/>
      <c r="BF24" s="1150"/>
      <c r="BG24" s="1151"/>
      <c r="BH24" s="1151"/>
      <c r="BI24" s="1151"/>
      <c r="BJ24" s="1152"/>
    </row>
    <row r="25" spans="2:62" ht="20.25" customHeight="1">
      <c r="B25" s="1119">
        <f>B23+1</f>
        <v>5</v>
      </c>
      <c r="C25" s="1121" t="s">
        <v>980</v>
      </c>
      <c r="D25" s="1122"/>
      <c r="E25" s="556"/>
      <c r="F25" s="557"/>
      <c r="G25" s="556"/>
      <c r="H25" s="557"/>
      <c r="I25" s="1125" t="s">
        <v>961</v>
      </c>
      <c r="J25" s="1126"/>
      <c r="K25" s="1129" t="s">
        <v>981</v>
      </c>
      <c r="L25" s="1130"/>
      <c r="M25" s="1130"/>
      <c r="N25" s="1122"/>
      <c r="O25" s="1133" t="s">
        <v>982</v>
      </c>
      <c r="P25" s="1134"/>
      <c r="Q25" s="1134"/>
      <c r="R25" s="1134"/>
      <c r="S25" s="1135"/>
      <c r="T25" s="566" t="s">
        <v>964</v>
      </c>
      <c r="U25" s="567"/>
      <c r="V25" s="568"/>
      <c r="W25" s="569" t="s">
        <v>965</v>
      </c>
      <c r="X25" s="570" t="s">
        <v>965</v>
      </c>
      <c r="Y25" s="570" t="s">
        <v>965</v>
      </c>
      <c r="Z25" s="570"/>
      <c r="AA25" s="570"/>
      <c r="AB25" s="570" t="s">
        <v>965</v>
      </c>
      <c r="AC25" s="571" t="s">
        <v>965</v>
      </c>
      <c r="AD25" s="569" t="s">
        <v>965</v>
      </c>
      <c r="AE25" s="570" t="s">
        <v>965</v>
      </c>
      <c r="AF25" s="570" t="s">
        <v>965</v>
      </c>
      <c r="AG25" s="570"/>
      <c r="AH25" s="570"/>
      <c r="AI25" s="570" t="s">
        <v>965</v>
      </c>
      <c r="AJ25" s="571" t="s">
        <v>965</v>
      </c>
      <c r="AK25" s="569" t="s">
        <v>965</v>
      </c>
      <c r="AL25" s="570" t="s">
        <v>965</v>
      </c>
      <c r="AM25" s="570" t="s">
        <v>965</v>
      </c>
      <c r="AN25" s="570"/>
      <c r="AO25" s="570"/>
      <c r="AP25" s="570" t="s">
        <v>965</v>
      </c>
      <c r="AQ25" s="571" t="s">
        <v>965</v>
      </c>
      <c r="AR25" s="569" t="s">
        <v>965</v>
      </c>
      <c r="AS25" s="570" t="s">
        <v>965</v>
      </c>
      <c r="AT25" s="570" t="s">
        <v>965</v>
      </c>
      <c r="AU25" s="570"/>
      <c r="AV25" s="570"/>
      <c r="AW25" s="570" t="s">
        <v>965</v>
      </c>
      <c r="AX25" s="571" t="s">
        <v>965</v>
      </c>
      <c r="AY25" s="569"/>
      <c r="AZ25" s="570"/>
      <c r="BA25" s="572"/>
      <c r="BB25" s="1139"/>
      <c r="BC25" s="1140"/>
      <c r="BD25" s="1098"/>
      <c r="BE25" s="1099"/>
      <c r="BF25" s="1100"/>
      <c r="BG25" s="1101"/>
      <c r="BH25" s="1101"/>
      <c r="BI25" s="1101"/>
      <c r="BJ25" s="1102"/>
    </row>
    <row r="26" spans="2:62" ht="20.25" customHeight="1">
      <c r="B26" s="1142"/>
      <c r="C26" s="1156"/>
      <c r="D26" s="1157"/>
      <c r="E26" s="556"/>
      <c r="F26" s="557" t="str">
        <f>C25</f>
        <v>看護職員</v>
      </c>
      <c r="G26" s="556"/>
      <c r="H26" s="557" t="str">
        <f>I25</f>
        <v>A</v>
      </c>
      <c r="I26" s="1158"/>
      <c r="J26" s="1159"/>
      <c r="K26" s="1160"/>
      <c r="L26" s="1161"/>
      <c r="M26" s="1161"/>
      <c r="N26" s="1157"/>
      <c r="O26" s="1133"/>
      <c r="P26" s="1134"/>
      <c r="Q26" s="1134"/>
      <c r="R26" s="1134"/>
      <c r="S26" s="1135"/>
      <c r="T26" s="573" t="s">
        <v>967</v>
      </c>
      <c r="U26" s="574"/>
      <c r="V26" s="575"/>
      <c r="W26" s="561">
        <f>IF(W25="","",VLOOKUP(W25,'【記載例】シフト記号表（勤務時間帯）'!$C$6:$L$47,10,FALSE))</f>
        <v>8</v>
      </c>
      <c r="X26" s="562">
        <f>IF(X25="","",VLOOKUP(X25,'【記載例】シフト記号表（勤務時間帯）'!$C$6:$L$47,10,FALSE))</f>
        <v>8</v>
      </c>
      <c r="Y26" s="562">
        <f>IF(Y25="","",VLOOKUP(Y25,'【記載例】シフト記号表（勤務時間帯）'!$C$6:$L$47,10,FALSE))</f>
        <v>8</v>
      </c>
      <c r="Z26" s="562" t="str">
        <f>IF(Z25="","",VLOOKUP(Z25,'【記載例】シフト記号表（勤務時間帯）'!$C$6:$L$47,10,FALSE))</f>
        <v/>
      </c>
      <c r="AA26" s="562" t="str">
        <f>IF(AA25="","",VLOOKUP(AA25,'【記載例】シフト記号表（勤務時間帯）'!$C$6:$L$47,10,FALSE))</f>
        <v/>
      </c>
      <c r="AB26" s="562">
        <f>IF(AB25="","",VLOOKUP(AB25,'【記載例】シフト記号表（勤務時間帯）'!$C$6:$L$47,10,FALSE))</f>
        <v>8</v>
      </c>
      <c r="AC26" s="563">
        <f>IF(AC25="","",VLOOKUP(AC25,'【記載例】シフト記号表（勤務時間帯）'!$C$6:$L$47,10,FALSE))</f>
        <v>8</v>
      </c>
      <c r="AD26" s="561">
        <f>IF(AD25="","",VLOOKUP(AD25,'【記載例】シフト記号表（勤務時間帯）'!$C$6:$L$47,10,FALSE))</f>
        <v>8</v>
      </c>
      <c r="AE26" s="562">
        <f>IF(AE25="","",VLOOKUP(AE25,'【記載例】シフト記号表（勤務時間帯）'!$C$6:$L$47,10,FALSE))</f>
        <v>8</v>
      </c>
      <c r="AF26" s="562">
        <f>IF(AF25="","",VLOOKUP(AF25,'【記載例】シフト記号表（勤務時間帯）'!$C$6:$L$47,10,FALSE))</f>
        <v>8</v>
      </c>
      <c r="AG26" s="562" t="str">
        <f>IF(AG25="","",VLOOKUP(AG25,'【記載例】シフト記号表（勤務時間帯）'!$C$6:$L$47,10,FALSE))</f>
        <v/>
      </c>
      <c r="AH26" s="562" t="str">
        <f>IF(AH25="","",VLOOKUP(AH25,'【記載例】シフト記号表（勤務時間帯）'!$C$6:$L$47,10,FALSE))</f>
        <v/>
      </c>
      <c r="AI26" s="562">
        <f>IF(AI25="","",VLOOKUP(AI25,'【記載例】シフト記号表（勤務時間帯）'!$C$6:$L$47,10,FALSE))</f>
        <v>8</v>
      </c>
      <c r="AJ26" s="563">
        <f>IF(AJ25="","",VLOOKUP(AJ25,'【記載例】シフト記号表（勤務時間帯）'!$C$6:$L$47,10,FALSE))</f>
        <v>8</v>
      </c>
      <c r="AK26" s="561">
        <f>IF(AK25="","",VLOOKUP(AK25,'【記載例】シフト記号表（勤務時間帯）'!$C$6:$L$47,10,FALSE))</f>
        <v>8</v>
      </c>
      <c r="AL26" s="562">
        <f>IF(AL25="","",VLOOKUP(AL25,'【記載例】シフト記号表（勤務時間帯）'!$C$6:$L$47,10,FALSE))</f>
        <v>8</v>
      </c>
      <c r="AM26" s="562">
        <f>IF(AM25="","",VLOOKUP(AM25,'【記載例】シフト記号表（勤務時間帯）'!$C$6:$L$47,10,FALSE))</f>
        <v>8</v>
      </c>
      <c r="AN26" s="562" t="str">
        <f>IF(AN25="","",VLOOKUP(AN25,'【記載例】シフト記号表（勤務時間帯）'!$C$6:$L$47,10,FALSE))</f>
        <v/>
      </c>
      <c r="AO26" s="562" t="str">
        <f>IF(AO25="","",VLOOKUP(AO25,'【記載例】シフト記号表（勤務時間帯）'!$C$6:$L$47,10,FALSE))</f>
        <v/>
      </c>
      <c r="AP26" s="562">
        <f>IF(AP25="","",VLOOKUP(AP25,'【記載例】シフト記号表（勤務時間帯）'!$C$6:$L$47,10,FALSE))</f>
        <v>8</v>
      </c>
      <c r="AQ26" s="563">
        <f>IF(AQ25="","",VLOOKUP(AQ25,'【記載例】シフト記号表（勤務時間帯）'!$C$6:$L$47,10,FALSE))</f>
        <v>8</v>
      </c>
      <c r="AR26" s="561">
        <f>IF(AR25="","",VLOOKUP(AR25,'【記載例】シフト記号表（勤務時間帯）'!$C$6:$L$47,10,FALSE))</f>
        <v>8</v>
      </c>
      <c r="AS26" s="562">
        <f>IF(AS25="","",VLOOKUP(AS25,'【記載例】シフト記号表（勤務時間帯）'!$C$6:$L$47,10,FALSE))</f>
        <v>8</v>
      </c>
      <c r="AT26" s="562">
        <f>IF(AT25="","",VLOOKUP(AT25,'【記載例】シフト記号表（勤務時間帯）'!$C$6:$L$47,10,FALSE))</f>
        <v>8</v>
      </c>
      <c r="AU26" s="562" t="str">
        <f>IF(AU25="","",VLOOKUP(AU25,'【記載例】シフト記号表（勤務時間帯）'!$C$6:$L$47,10,FALSE))</f>
        <v/>
      </c>
      <c r="AV26" s="562" t="str">
        <f>IF(AV25="","",VLOOKUP(AV25,'【記載例】シフト記号表（勤務時間帯）'!$C$6:$L$47,10,FALSE))</f>
        <v/>
      </c>
      <c r="AW26" s="562">
        <f>IF(AW25="","",VLOOKUP(AW25,'【記載例】シフト記号表（勤務時間帯）'!$C$6:$L$47,10,FALSE))</f>
        <v>8</v>
      </c>
      <c r="AX26" s="563">
        <f>IF(AX25="","",VLOOKUP(AX25,'【記載例】シフト記号表（勤務時間帯）'!$C$6:$L$47,10,FALSE))</f>
        <v>8</v>
      </c>
      <c r="AY26" s="561" t="str">
        <f>IF(AY25="","",VLOOKUP(AY25,'【記載例】シフト記号表（勤務時間帯）'!$C$6:$L$47,10,FALSE))</f>
        <v/>
      </c>
      <c r="AZ26" s="562" t="str">
        <f>IF(AZ25="","",VLOOKUP(AZ25,'【記載例】シフト記号表（勤務時間帯）'!$C$6:$L$47,10,FALSE))</f>
        <v/>
      </c>
      <c r="BA26" s="562" t="str">
        <f>IF(BA25="","",VLOOKUP(BA25,'【記載例】シフト記号表（勤務時間帯）'!$C$6:$L$47,10,FALSE))</f>
        <v/>
      </c>
      <c r="BB26" s="1153">
        <f>IF($BE$3="４週",SUM(W26:AX26),IF($BE$3="暦月",SUM(W26:BA26),""))</f>
        <v>160</v>
      </c>
      <c r="BC26" s="1154"/>
      <c r="BD26" s="1155">
        <f>IF($BE$3="４週",BB26/4,IF($BE$3="暦月",(BB26/($BE$8/7)),""))</f>
        <v>40</v>
      </c>
      <c r="BE26" s="1154"/>
      <c r="BF26" s="1150"/>
      <c r="BG26" s="1151"/>
      <c r="BH26" s="1151"/>
      <c r="BI26" s="1151"/>
      <c r="BJ26" s="1152"/>
    </row>
    <row r="27" spans="2:62" ht="20.25" customHeight="1">
      <c r="B27" s="1119">
        <f>B25+1</f>
        <v>6</v>
      </c>
      <c r="C27" s="1121" t="s">
        <v>980</v>
      </c>
      <c r="D27" s="1122"/>
      <c r="E27" s="556"/>
      <c r="F27" s="557"/>
      <c r="G27" s="556"/>
      <c r="H27" s="557"/>
      <c r="I27" s="1125" t="s">
        <v>961</v>
      </c>
      <c r="J27" s="1126"/>
      <c r="K27" s="1129" t="s">
        <v>981</v>
      </c>
      <c r="L27" s="1130"/>
      <c r="M27" s="1130"/>
      <c r="N27" s="1122"/>
      <c r="O27" s="1133" t="s">
        <v>983</v>
      </c>
      <c r="P27" s="1134"/>
      <c r="Q27" s="1134"/>
      <c r="R27" s="1134"/>
      <c r="S27" s="1135"/>
      <c r="T27" s="576" t="s">
        <v>964</v>
      </c>
      <c r="U27" s="577"/>
      <c r="V27" s="578"/>
      <c r="W27" s="569" t="s">
        <v>984</v>
      </c>
      <c r="X27" s="570" t="s">
        <v>985</v>
      </c>
      <c r="Y27" s="570" t="s">
        <v>986</v>
      </c>
      <c r="Z27" s="570" t="s">
        <v>986</v>
      </c>
      <c r="AA27" s="570"/>
      <c r="AB27" s="570" t="s">
        <v>987</v>
      </c>
      <c r="AC27" s="571"/>
      <c r="AD27" s="569"/>
      <c r="AE27" s="570" t="s">
        <v>984</v>
      </c>
      <c r="AF27" s="570" t="s">
        <v>985</v>
      </c>
      <c r="AG27" s="570" t="s">
        <v>986</v>
      </c>
      <c r="AH27" s="570" t="s">
        <v>986</v>
      </c>
      <c r="AI27" s="570"/>
      <c r="AJ27" s="571" t="s">
        <v>987</v>
      </c>
      <c r="AK27" s="569" t="s">
        <v>987</v>
      </c>
      <c r="AL27" s="570"/>
      <c r="AM27" s="570" t="s">
        <v>984</v>
      </c>
      <c r="AN27" s="570" t="s">
        <v>985</v>
      </c>
      <c r="AO27" s="570" t="s">
        <v>986</v>
      </c>
      <c r="AP27" s="570" t="s">
        <v>986</v>
      </c>
      <c r="AQ27" s="571"/>
      <c r="AR27" s="569" t="s">
        <v>987</v>
      </c>
      <c r="AS27" s="570"/>
      <c r="AT27" s="570"/>
      <c r="AU27" s="570" t="s">
        <v>984</v>
      </c>
      <c r="AV27" s="570" t="s">
        <v>985</v>
      </c>
      <c r="AW27" s="570" t="s">
        <v>986</v>
      </c>
      <c r="AX27" s="571" t="s">
        <v>986</v>
      </c>
      <c r="AY27" s="569"/>
      <c r="AZ27" s="570"/>
      <c r="BA27" s="572"/>
      <c r="BB27" s="1139"/>
      <c r="BC27" s="1140"/>
      <c r="BD27" s="1098"/>
      <c r="BE27" s="1099"/>
      <c r="BF27" s="1100"/>
      <c r="BG27" s="1101"/>
      <c r="BH27" s="1101"/>
      <c r="BI27" s="1101"/>
      <c r="BJ27" s="1102"/>
    </row>
    <row r="28" spans="2:62" ht="20.25" customHeight="1">
      <c r="B28" s="1142"/>
      <c r="C28" s="1156"/>
      <c r="D28" s="1157"/>
      <c r="E28" s="556"/>
      <c r="F28" s="557" t="str">
        <f>C27</f>
        <v>看護職員</v>
      </c>
      <c r="G28" s="556"/>
      <c r="H28" s="557" t="str">
        <f>I27</f>
        <v>A</v>
      </c>
      <c r="I28" s="1158"/>
      <c r="J28" s="1159"/>
      <c r="K28" s="1160"/>
      <c r="L28" s="1161"/>
      <c r="M28" s="1161"/>
      <c r="N28" s="1157"/>
      <c r="O28" s="1133"/>
      <c r="P28" s="1134"/>
      <c r="Q28" s="1134"/>
      <c r="R28" s="1134"/>
      <c r="S28" s="1135"/>
      <c r="T28" s="558" t="s">
        <v>967</v>
      </c>
      <c r="U28" s="559"/>
      <c r="V28" s="560"/>
      <c r="W28" s="561">
        <f>IF(W27="","",VLOOKUP(W27,'【記載例】シフト記号表（勤務時間帯）'!$C$6:$L$47,10,FALSE))</f>
        <v>8</v>
      </c>
      <c r="X28" s="562">
        <f>IF(X27="","",VLOOKUP(X27,'【記載例】シフト記号表（勤務時間帯）'!$C$6:$L$47,10,FALSE))</f>
        <v>8</v>
      </c>
      <c r="Y28" s="562">
        <f>IF(Y27="","",VLOOKUP(Y27,'【記載例】シフト記号表（勤務時間帯）'!$C$6:$L$47,10,FALSE))</f>
        <v>7.9999999999999982</v>
      </c>
      <c r="Z28" s="562">
        <f>IF(Z27="","",VLOOKUP(Z27,'【記載例】シフト記号表（勤務時間帯）'!$C$6:$L$47,10,FALSE))</f>
        <v>7.9999999999999982</v>
      </c>
      <c r="AA28" s="562" t="str">
        <f>IF(AA27="","",VLOOKUP(AA27,'【記載例】シフト記号表（勤務時間帯）'!$C$6:$L$47,10,FALSE))</f>
        <v/>
      </c>
      <c r="AB28" s="562">
        <f>IF(AB27="","",VLOOKUP(AB27,'【記載例】シフト記号表（勤務時間帯）'!$C$6:$L$47,10,FALSE))</f>
        <v>8</v>
      </c>
      <c r="AC28" s="563" t="str">
        <f>IF(AC27="","",VLOOKUP(AC27,'【記載例】シフト記号表（勤務時間帯）'!$C$6:$L$47,10,FALSE))</f>
        <v/>
      </c>
      <c r="AD28" s="561" t="str">
        <f>IF(AD27="","",VLOOKUP(AD27,'【記載例】シフト記号表（勤務時間帯）'!$C$6:$L$47,10,FALSE))</f>
        <v/>
      </c>
      <c r="AE28" s="562">
        <f>IF(AE27="","",VLOOKUP(AE27,'【記載例】シフト記号表（勤務時間帯）'!$C$6:$L$47,10,FALSE))</f>
        <v>8</v>
      </c>
      <c r="AF28" s="562">
        <f>IF(AF27="","",VLOOKUP(AF27,'【記載例】シフト記号表（勤務時間帯）'!$C$6:$L$47,10,FALSE))</f>
        <v>8</v>
      </c>
      <c r="AG28" s="562">
        <f>IF(AG27="","",VLOOKUP(AG27,'【記載例】シフト記号表（勤務時間帯）'!$C$6:$L$47,10,FALSE))</f>
        <v>7.9999999999999982</v>
      </c>
      <c r="AH28" s="562">
        <f>IF(AH27="","",VLOOKUP(AH27,'【記載例】シフト記号表（勤務時間帯）'!$C$6:$L$47,10,FALSE))</f>
        <v>7.9999999999999982</v>
      </c>
      <c r="AI28" s="562" t="str">
        <f>IF(AI27="","",VLOOKUP(AI27,'【記載例】シフト記号表（勤務時間帯）'!$C$6:$L$47,10,FALSE))</f>
        <v/>
      </c>
      <c r="AJ28" s="563">
        <f>IF(AJ27="","",VLOOKUP(AJ27,'【記載例】シフト記号表（勤務時間帯）'!$C$6:$L$47,10,FALSE))</f>
        <v>8</v>
      </c>
      <c r="AK28" s="561">
        <f>IF(AK27="","",VLOOKUP(AK27,'【記載例】シフト記号表（勤務時間帯）'!$C$6:$L$47,10,FALSE))</f>
        <v>8</v>
      </c>
      <c r="AL28" s="562" t="str">
        <f>IF(AL27="","",VLOOKUP(AL27,'【記載例】シフト記号表（勤務時間帯）'!$C$6:$L$47,10,FALSE))</f>
        <v/>
      </c>
      <c r="AM28" s="562">
        <f>IF(AM27="","",VLOOKUP(AM27,'【記載例】シフト記号表（勤務時間帯）'!$C$6:$L$47,10,FALSE))</f>
        <v>8</v>
      </c>
      <c r="AN28" s="562">
        <f>IF(AN27="","",VLOOKUP(AN27,'【記載例】シフト記号表（勤務時間帯）'!$C$6:$L$47,10,FALSE))</f>
        <v>8</v>
      </c>
      <c r="AO28" s="562">
        <f>IF(AO27="","",VLOOKUP(AO27,'【記載例】シフト記号表（勤務時間帯）'!$C$6:$L$47,10,FALSE))</f>
        <v>7.9999999999999982</v>
      </c>
      <c r="AP28" s="562">
        <f>IF(AP27="","",VLOOKUP(AP27,'【記載例】シフト記号表（勤務時間帯）'!$C$6:$L$47,10,FALSE))</f>
        <v>7.9999999999999982</v>
      </c>
      <c r="AQ28" s="563" t="str">
        <f>IF(AQ27="","",VLOOKUP(AQ27,'【記載例】シフト記号表（勤務時間帯）'!$C$6:$L$47,10,FALSE))</f>
        <v/>
      </c>
      <c r="AR28" s="561">
        <f>IF(AR27="","",VLOOKUP(AR27,'【記載例】シフト記号表（勤務時間帯）'!$C$6:$L$47,10,FALSE))</f>
        <v>8</v>
      </c>
      <c r="AS28" s="562" t="str">
        <f>IF(AS27="","",VLOOKUP(AS27,'【記載例】シフト記号表（勤務時間帯）'!$C$6:$L$47,10,FALSE))</f>
        <v/>
      </c>
      <c r="AT28" s="562" t="str">
        <f>IF(AT27="","",VLOOKUP(AT27,'【記載例】シフト記号表（勤務時間帯）'!$C$6:$L$47,10,FALSE))</f>
        <v/>
      </c>
      <c r="AU28" s="562">
        <f>IF(AU27="","",VLOOKUP(AU27,'【記載例】シフト記号表（勤務時間帯）'!$C$6:$L$47,10,FALSE))</f>
        <v>8</v>
      </c>
      <c r="AV28" s="562">
        <f>IF(AV27="","",VLOOKUP(AV27,'【記載例】シフト記号表（勤務時間帯）'!$C$6:$L$47,10,FALSE))</f>
        <v>8</v>
      </c>
      <c r="AW28" s="562">
        <f>IF(AW27="","",VLOOKUP(AW27,'【記載例】シフト記号表（勤務時間帯）'!$C$6:$L$47,10,FALSE))</f>
        <v>7.9999999999999982</v>
      </c>
      <c r="AX28" s="563">
        <f>IF(AX27="","",VLOOKUP(AX27,'【記載例】シフト記号表（勤務時間帯）'!$C$6:$L$47,10,FALSE))</f>
        <v>7.9999999999999982</v>
      </c>
      <c r="AY28" s="561" t="str">
        <f>IF(AY27="","",VLOOKUP(AY27,'【記載例】シフト記号表（勤務時間帯）'!$C$6:$L$47,10,FALSE))</f>
        <v/>
      </c>
      <c r="AZ28" s="562" t="str">
        <f>IF(AZ27="","",VLOOKUP(AZ27,'【記載例】シフト記号表（勤務時間帯）'!$C$6:$L$47,10,FALSE))</f>
        <v/>
      </c>
      <c r="BA28" s="562" t="str">
        <f>IF(BA27="","",VLOOKUP(BA27,'【記載例】シフト記号表（勤務時間帯）'!$C$6:$L$47,10,FALSE))</f>
        <v/>
      </c>
      <c r="BB28" s="1153">
        <f>IF($BE$3="４週",SUM(W28:AX28),IF($BE$3="暦月",SUM(W28:BA28),""))</f>
        <v>160</v>
      </c>
      <c r="BC28" s="1154"/>
      <c r="BD28" s="1155">
        <f>IF($BE$3="４週",BB28/4,IF($BE$3="暦月",(BB28/($BE$8/7)),""))</f>
        <v>40</v>
      </c>
      <c r="BE28" s="1154"/>
      <c r="BF28" s="1150"/>
      <c r="BG28" s="1151"/>
      <c r="BH28" s="1151"/>
      <c r="BI28" s="1151"/>
      <c r="BJ28" s="1152"/>
    </row>
    <row r="29" spans="2:62" ht="20.25" customHeight="1">
      <c r="B29" s="1119">
        <f>B27+1</f>
        <v>7</v>
      </c>
      <c r="C29" s="1121" t="s">
        <v>980</v>
      </c>
      <c r="D29" s="1122"/>
      <c r="E29" s="556"/>
      <c r="F29" s="557"/>
      <c r="G29" s="556"/>
      <c r="H29" s="557"/>
      <c r="I29" s="1125" t="s">
        <v>975</v>
      </c>
      <c r="J29" s="1126"/>
      <c r="K29" s="1129" t="s">
        <v>981</v>
      </c>
      <c r="L29" s="1130"/>
      <c r="M29" s="1130"/>
      <c r="N29" s="1122"/>
      <c r="O29" s="1133" t="s">
        <v>977</v>
      </c>
      <c r="P29" s="1134"/>
      <c r="Q29" s="1134"/>
      <c r="R29" s="1134"/>
      <c r="S29" s="1135"/>
      <c r="T29" s="566" t="s">
        <v>964</v>
      </c>
      <c r="U29" s="567"/>
      <c r="V29" s="568"/>
      <c r="W29" s="569" t="s">
        <v>988</v>
      </c>
      <c r="X29" s="570" t="s">
        <v>988</v>
      </c>
      <c r="Y29" s="570" t="s">
        <v>988</v>
      </c>
      <c r="Z29" s="570"/>
      <c r="AA29" s="570"/>
      <c r="AB29" s="570" t="s">
        <v>988</v>
      </c>
      <c r="AC29" s="571" t="s">
        <v>988</v>
      </c>
      <c r="AD29" s="569" t="s">
        <v>988</v>
      </c>
      <c r="AE29" s="570" t="s">
        <v>988</v>
      </c>
      <c r="AF29" s="570" t="s">
        <v>988</v>
      </c>
      <c r="AG29" s="570"/>
      <c r="AH29" s="570"/>
      <c r="AI29" s="570" t="s">
        <v>988</v>
      </c>
      <c r="AJ29" s="571" t="s">
        <v>988</v>
      </c>
      <c r="AK29" s="569" t="s">
        <v>988</v>
      </c>
      <c r="AL29" s="570" t="s">
        <v>988</v>
      </c>
      <c r="AM29" s="570" t="s">
        <v>988</v>
      </c>
      <c r="AN29" s="570"/>
      <c r="AO29" s="570"/>
      <c r="AP29" s="570" t="s">
        <v>988</v>
      </c>
      <c r="AQ29" s="571" t="s">
        <v>988</v>
      </c>
      <c r="AR29" s="569" t="s">
        <v>988</v>
      </c>
      <c r="AS29" s="570" t="s">
        <v>988</v>
      </c>
      <c r="AT29" s="570" t="s">
        <v>988</v>
      </c>
      <c r="AU29" s="570"/>
      <c r="AV29" s="570"/>
      <c r="AW29" s="570" t="s">
        <v>988</v>
      </c>
      <c r="AX29" s="571" t="s">
        <v>988</v>
      </c>
      <c r="AY29" s="569"/>
      <c r="AZ29" s="570"/>
      <c r="BA29" s="572"/>
      <c r="BB29" s="1139"/>
      <c r="BC29" s="1140"/>
      <c r="BD29" s="1098"/>
      <c r="BE29" s="1099"/>
      <c r="BF29" s="1100"/>
      <c r="BG29" s="1101"/>
      <c r="BH29" s="1101"/>
      <c r="BI29" s="1101"/>
      <c r="BJ29" s="1102"/>
    </row>
    <row r="30" spans="2:62" ht="20.25" customHeight="1">
      <c r="B30" s="1142"/>
      <c r="C30" s="1156"/>
      <c r="D30" s="1157"/>
      <c r="E30" s="556"/>
      <c r="F30" s="557" t="str">
        <f>C29</f>
        <v>看護職員</v>
      </c>
      <c r="G30" s="556"/>
      <c r="H30" s="557" t="str">
        <f>I29</f>
        <v>B</v>
      </c>
      <c r="I30" s="1158"/>
      <c r="J30" s="1159"/>
      <c r="K30" s="1160"/>
      <c r="L30" s="1161"/>
      <c r="M30" s="1161"/>
      <c r="N30" s="1157"/>
      <c r="O30" s="1133"/>
      <c r="P30" s="1134"/>
      <c r="Q30" s="1134"/>
      <c r="R30" s="1134"/>
      <c r="S30" s="1135"/>
      <c r="T30" s="558" t="s">
        <v>967</v>
      </c>
      <c r="U30" s="559"/>
      <c r="V30" s="560"/>
      <c r="W30" s="561">
        <f>IF(W29="","",VLOOKUP(W29,'【記載例】シフト記号表（勤務時間帯）'!$C$6:$L$47,10,FALSE))</f>
        <v>3.9999999999999991</v>
      </c>
      <c r="X30" s="562">
        <f>IF(X29="","",VLOOKUP(X29,'【記載例】シフト記号表（勤務時間帯）'!$C$6:$L$47,10,FALSE))</f>
        <v>3.9999999999999991</v>
      </c>
      <c r="Y30" s="562">
        <f>IF(Y29="","",VLOOKUP(Y29,'【記載例】シフト記号表（勤務時間帯）'!$C$6:$L$47,10,FALSE))</f>
        <v>3.9999999999999991</v>
      </c>
      <c r="Z30" s="562" t="str">
        <f>IF(Z29="","",VLOOKUP(Z29,'【記載例】シフト記号表（勤務時間帯）'!$C$6:$L$47,10,FALSE))</f>
        <v/>
      </c>
      <c r="AA30" s="562" t="str">
        <f>IF(AA29="","",VLOOKUP(AA29,'【記載例】シフト記号表（勤務時間帯）'!$C$6:$L$47,10,FALSE))</f>
        <v/>
      </c>
      <c r="AB30" s="562">
        <f>IF(AB29="","",VLOOKUP(AB29,'【記載例】シフト記号表（勤務時間帯）'!$C$6:$L$47,10,FALSE))</f>
        <v>3.9999999999999991</v>
      </c>
      <c r="AC30" s="563">
        <f>IF(AC29="","",VLOOKUP(AC29,'【記載例】シフト記号表（勤務時間帯）'!$C$6:$L$47,10,FALSE))</f>
        <v>3.9999999999999991</v>
      </c>
      <c r="AD30" s="561">
        <f>IF(AD29="","",VLOOKUP(AD29,'【記載例】シフト記号表（勤務時間帯）'!$C$6:$L$47,10,FALSE))</f>
        <v>3.9999999999999991</v>
      </c>
      <c r="AE30" s="562">
        <f>IF(AE29="","",VLOOKUP(AE29,'【記載例】シフト記号表（勤務時間帯）'!$C$6:$L$47,10,FALSE))</f>
        <v>3.9999999999999991</v>
      </c>
      <c r="AF30" s="562">
        <f>IF(AF29="","",VLOOKUP(AF29,'【記載例】シフト記号表（勤務時間帯）'!$C$6:$L$47,10,FALSE))</f>
        <v>3.9999999999999991</v>
      </c>
      <c r="AG30" s="562" t="str">
        <f>IF(AG29="","",VLOOKUP(AG29,'【記載例】シフト記号表（勤務時間帯）'!$C$6:$L$47,10,FALSE))</f>
        <v/>
      </c>
      <c r="AH30" s="562" t="str">
        <f>IF(AH29="","",VLOOKUP(AH29,'【記載例】シフト記号表（勤務時間帯）'!$C$6:$L$47,10,FALSE))</f>
        <v/>
      </c>
      <c r="AI30" s="562">
        <f>IF(AI29="","",VLOOKUP(AI29,'【記載例】シフト記号表（勤務時間帯）'!$C$6:$L$47,10,FALSE))</f>
        <v>3.9999999999999991</v>
      </c>
      <c r="AJ30" s="563">
        <f>IF(AJ29="","",VLOOKUP(AJ29,'【記載例】シフト記号表（勤務時間帯）'!$C$6:$L$47,10,FALSE))</f>
        <v>3.9999999999999991</v>
      </c>
      <c r="AK30" s="561">
        <f>IF(AK29="","",VLOOKUP(AK29,'【記載例】シフト記号表（勤務時間帯）'!$C$6:$L$47,10,FALSE))</f>
        <v>3.9999999999999991</v>
      </c>
      <c r="AL30" s="562">
        <f>IF(AL29="","",VLOOKUP(AL29,'【記載例】シフト記号表（勤務時間帯）'!$C$6:$L$47,10,FALSE))</f>
        <v>3.9999999999999991</v>
      </c>
      <c r="AM30" s="562">
        <f>IF(AM29="","",VLOOKUP(AM29,'【記載例】シフト記号表（勤務時間帯）'!$C$6:$L$47,10,FALSE))</f>
        <v>3.9999999999999991</v>
      </c>
      <c r="AN30" s="562" t="str">
        <f>IF(AN29="","",VLOOKUP(AN29,'【記載例】シフト記号表（勤務時間帯）'!$C$6:$L$47,10,FALSE))</f>
        <v/>
      </c>
      <c r="AO30" s="562" t="str">
        <f>IF(AO29="","",VLOOKUP(AO29,'【記載例】シフト記号表（勤務時間帯）'!$C$6:$L$47,10,FALSE))</f>
        <v/>
      </c>
      <c r="AP30" s="562">
        <f>IF(AP29="","",VLOOKUP(AP29,'【記載例】シフト記号表（勤務時間帯）'!$C$6:$L$47,10,FALSE))</f>
        <v>3.9999999999999991</v>
      </c>
      <c r="AQ30" s="563">
        <f>IF(AQ29="","",VLOOKUP(AQ29,'【記載例】シフト記号表（勤務時間帯）'!$C$6:$L$47,10,FALSE))</f>
        <v>3.9999999999999991</v>
      </c>
      <c r="AR30" s="561">
        <f>IF(AR29="","",VLOOKUP(AR29,'【記載例】シフト記号表（勤務時間帯）'!$C$6:$L$47,10,FALSE))</f>
        <v>3.9999999999999991</v>
      </c>
      <c r="AS30" s="562">
        <f>IF(AS29="","",VLOOKUP(AS29,'【記載例】シフト記号表（勤務時間帯）'!$C$6:$L$47,10,FALSE))</f>
        <v>3.9999999999999991</v>
      </c>
      <c r="AT30" s="562">
        <f>IF(AT29="","",VLOOKUP(AT29,'【記載例】シフト記号表（勤務時間帯）'!$C$6:$L$47,10,FALSE))</f>
        <v>3.9999999999999991</v>
      </c>
      <c r="AU30" s="562" t="str">
        <f>IF(AU29="","",VLOOKUP(AU29,'【記載例】シフト記号表（勤務時間帯）'!$C$6:$L$47,10,FALSE))</f>
        <v/>
      </c>
      <c r="AV30" s="562" t="str">
        <f>IF(AV29="","",VLOOKUP(AV29,'【記載例】シフト記号表（勤務時間帯）'!$C$6:$L$47,10,FALSE))</f>
        <v/>
      </c>
      <c r="AW30" s="562">
        <f>IF(AW29="","",VLOOKUP(AW29,'【記載例】シフト記号表（勤務時間帯）'!$C$6:$L$47,10,FALSE))</f>
        <v>3.9999999999999991</v>
      </c>
      <c r="AX30" s="563">
        <f>IF(AX29="","",VLOOKUP(AX29,'【記載例】シフト記号表（勤務時間帯）'!$C$6:$L$47,10,FALSE))</f>
        <v>3.9999999999999991</v>
      </c>
      <c r="AY30" s="561" t="str">
        <f>IF(AY29="","",VLOOKUP(AY29,'【記載例】シフト記号表（勤務時間帯）'!$C$6:$L$47,10,FALSE))</f>
        <v/>
      </c>
      <c r="AZ30" s="562" t="str">
        <f>IF(AZ29="","",VLOOKUP(AZ29,'【記載例】シフト記号表（勤務時間帯）'!$C$6:$L$47,10,FALSE))</f>
        <v/>
      </c>
      <c r="BA30" s="562" t="str">
        <f>IF(BA29="","",VLOOKUP(BA29,'【記載例】シフト記号表（勤務時間帯）'!$C$6:$L$47,10,FALSE))</f>
        <v/>
      </c>
      <c r="BB30" s="1153">
        <f>IF($BE$3="４週",SUM(W30:AX30),IF($BE$3="暦月",SUM(W30:BA30),""))</f>
        <v>79.999999999999986</v>
      </c>
      <c r="BC30" s="1154"/>
      <c r="BD30" s="1155">
        <f>IF($BE$3="４週",BB30/4,IF($BE$3="暦月",(BB30/($BE$8/7)),""))</f>
        <v>19.999999999999996</v>
      </c>
      <c r="BE30" s="1154"/>
      <c r="BF30" s="1150"/>
      <c r="BG30" s="1151"/>
      <c r="BH30" s="1151"/>
      <c r="BI30" s="1151"/>
      <c r="BJ30" s="1152"/>
    </row>
    <row r="31" spans="2:62" ht="20.25" customHeight="1">
      <c r="B31" s="1119">
        <f>B29+1</f>
        <v>8</v>
      </c>
      <c r="C31" s="1121" t="s">
        <v>980</v>
      </c>
      <c r="D31" s="1122"/>
      <c r="E31" s="556"/>
      <c r="F31" s="557"/>
      <c r="G31" s="556"/>
      <c r="H31" s="557"/>
      <c r="I31" s="1125" t="s">
        <v>961</v>
      </c>
      <c r="J31" s="1126"/>
      <c r="K31" s="1129" t="s">
        <v>981</v>
      </c>
      <c r="L31" s="1130"/>
      <c r="M31" s="1130"/>
      <c r="N31" s="1122"/>
      <c r="O31" s="1133" t="s">
        <v>989</v>
      </c>
      <c r="P31" s="1134"/>
      <c r="Q31" s="1134"/>
      <c r="R31" s="1134"/>
      <c r="S31" s="1135"/>
      <c r="T31" s="566" t="s">
        <v>964</v>
      </c>
      <c r="U31" s="567"/>
      <c r="V31" s="568"/>
      <c r="W31" s="569"/>
      <c r="X31" s="570"/>
      <c r="Y31" s="570" t="s">
        <v>965</v>
      </c>
      <c r="Z31" s="570" t="s">
        <v>965</v>
      </c>
      <c r="AA31" s="570" t="s">
        <v>965</v>
      </c>
      <c r="AB31" s="570" t="s">
        <v>965</v>
      </c>
      <c r="AC31" s="571" t="s">
        <v>965</v>
      </c>
      <c r="AD31" s="569"/>
      <c r="AE31" s="570"/>
      <c r="AF31" s="570" t="s">
        <v>965</v>
      </c>
      <c r="AG31" s="570" t="s">
        <v>965</v>
      </c>
      <c r="AH31" s="570" t="s">
        <v>965</v>
      </c>
      <c r="AI31" s="570" t="s">
        <v>965</v>
      </c>
      <c r="AJ31" s="571" t="s">
        <v>965</v>
      </c>
      <c r="AK31" s="569"/>
      <c r="AL31" s="570"/>
      <c r="AM31" s="570" t="s">
        <v>965</v>
      </c>
      <c r="AN31" s="570" t="s">
        <v>965</v>
      </c>
      <c r="AO31" s="570" t="s">
        <v>965</v>
      </c>
      <c r="AP31" s="570" t="s">
        <v>965</v>
      </c>
      <c r="AQ31" s="571" t="s">
        <v>965</v>
      </c>
      <c r="AR31" s="569"/>
      <c r="AS31" s="570"/>
      <c r="AT31" s="570" t="s">
        <v>965</v>
      </c>
      <c r="AU31" s="570" t="s">
        <v>965</v>
      </c>
      <c r="AV31" s="570" t="s">
        <v>965</v>
      </c>
      <c r="AW31" s="570" t="s">
        <v>965</v>
      </c>
      <c r="AX31" s="571" t="s">
        <v>965</v>
      </c>
      <c r="AY31" s="569"/>
      <c r="AZ31" s="570"/>
      <c r="BA31" s="572"/>
      <c r="BB31" s="1139"/>
      <c r="BC31" s="1140"/>
      <c r="BD31" s="1098"/>
      <c r="BE31" s="1099"/>
      <c r="BF31" s="1100"/>
      <c r="BG31" s="1101"/>
      <c r="BH31" s="1101"/>
      <c r="BI31" s="1101"/>
      <c r="BJ31" s="1102"/>
    </row>
    <row r="32" spans="2:62" ht="20.25" customHeight="1">
      <c r="B32" s="1142"/>
      <c r="C32" s="1156"/>
      <c r="D32" s="1157"/>
      <c r="E32" s="556"/>
      <c r="F32" s="557" t="str">
        <f>C31</f>
        <v>看護職員</v>
      </c>
      <c r="G32" s="556"/>
      <c r="H32" s="557" t="str">
        <f>I31</f>
        <v>A</v>
      </c>
      <c r="I32" s="1158"/>
      <c r="J32" s="1159"/>
      <c r="K32" s="1160"/>
      <c r="L32" s="1161"/>
      <c r="M32" s="1161"/>
      <c r="N32" s="1157"/>
      <c r="O32" s="1133"/>
      <c r="P32" s="1134"/>
      <c r="Q32" s="1134"/>
      <c r="R32" s="1134"/>
      <c r="S32" s="1135"/>
      <c r="T32" s="558" t="s">
        <v>967</v>
      </c>
      <c r="U32" s="559"/>
      <c r="V32" s="560"/>
      <c r="W32" s="561" t="str">
        <f>IF(W31="","",VLOOKUP(W31,'【記載例】シフト記号表（勤務時間帯）'!$C$6:$L$47,10,FALSE))</f>
        <v/>
      </c>
      <c r="X32" s="562" t="str">
        <f>IF(X31="","",VLOOKUP(X31,'【記載例】シフト記号表（勤務時間帯）'!$C$6:$L$47,10,FALSE))</f>
        <v/>
      </c>
      <c r="Y32" s="562">
        <f>IF(Y31="","",VLOOKUP(Y31,'【記載例】シフト記号表（勤務時間帯）'!$C$6:$L$47,10,FALSE))</f>
        <v>8</v>
      </c>
      <c r="Z32" s="562">
        <f>IF(Z31="","",VLOOKUP(Z31,'【記載例】シフト記号表（勤務時間帯）'!$C$6:$L$47,10,FALSE))</f>
        <v>8</v>
      </c>
      <c r="AA32" s="562">
        <f>IF(AA31="","",VLOOKUP(AA31,'【記載例】シフト記号表（勤務時間帯）'!$C$6:$L$47,10,FALSE))</f>
        <v>8</v>
      </c>
      <c r="AB32" s="562">
        <f>IF(AB31="","",VLOOKUP(AB31,'【記載例】シフト記号表（勤務時間帯）'!$C$6:$L$47,10,FALSE))</f>
        <v>8</v>
      </c>
      <c r="AC32" s="563">
        <f>IF(AC31="","",VLOOKUP(AC31,'【記載例】シフト記号表（勤務時間帯）'!$C$6:$L$47,10,FALSE))</f>
        <v>8</v>
      </c>
      <c r="AD32" s="561" t="str">
        <f>IF(AD31="","",VLOOKUP(AD31,'【記載例】シフト記号表（勤務時間帯）'!$C$6:$L$47,10,FALSE))</f>
        <v/>
      </c>
      <c r="AE32" s="562" t="str">
        <f>IF(AE31="","",VLOOKUP(AE31,'【記載例】シフト記号表（勤務時間帯）'!$C$6:$L$47,10,FALSE))</f>
        <v/>
      </c>
      <c r="AF32" s="562">
        <f>IF(AF31="","",VLOOKUP(AF31,'【記載例】シフト記号表（勤務時間帯）'!$C$6:$L$47,10,FALSE))</f>
        <v>8</v>
      </c>
      <c r="AG32" s="562">
        <f>IF(AG31="","",VLOOKUP(AG31,'【記載例】シフト記号表（勤務時間帯）'!$C$6:$L$47,10,FALSE))</f>
        <v>8</v>
      </c>
      <c r="AH32" s="562">
        <f>IF(AH31="","",VLOOKUP(AH31,'【記載例】シフト記号表（勤務時間帯）'!$C$6:$L$47,10,FALSE))</f>
        <v>8</v>
      </c>
      <c r="AI32" s="562">
        <f>IF(AI31="","",VLOOKUP(AI31,'【記載例】シフト記号表（勤務時間帯）'!$C$6:$L$47,10,FALSE))</f>
        <v>8</v>
      </c>
      <c r="AJ32" s="563">
        <f>IF(AJ31="","",VLOOKUP(AJ31,'【記載例】シフト記号表（勤務時間帯）'!$C$6:$L$47,10,FALSE))</f>
        <v>8</v>
      </c>
      <c r="AK32" s="561" t="str">
        <f>IF(AK31="","",VLOOKUP(AK31,'【記載例】シフト記号表（勤務時間帯）'!$C$6:$L$47,10,FALSE))</f>
        <v/>
      </c>
      <c r="AL32" s="562" t="str">
        <f>IF(AL31="","",VLOOKUP(AL31,'【記載例】シフト記号表（勤務時間帯）'!$C$6:$L$47,10,FALSE))</f>
        <v/>
      </c>
      <c r="AM32" s="562">
        <f>IF(AM31="","",VLOOKUP(AM31,'【記載例】シフト記号表（勤務時間帯）'!$C$6:$L$47,10,FALSE))</f>
        <v>8</v>
      </c>
      <c r="AN32" s="562">
        <f>IF(AN31="","",VLOOKUP(AN31,'【記載例】シフト記号表（勤務時間帯）'!$C$6:$L$47,10,FALSE))</f>
        <v>8</v>
      </c>
      <c r="AO32" s="562">
        <f>IF(AO31="","",VLOOKUP(AO31,'【記載例】シフト記号表（勤務時間帯）'!$C$6:$L$47,10,FALSE))</f>
        <v>8</v>
      </c>
      <c r="AP32" s="562">
        <f>IF(AP31="","",VLOOKUP(AP31,'【記載例】シフト記号表（勤務時間帯）'!$C$6:$L$47,10,FALSE))</f>
        <v>8</v>
      </c>
      <c r="AQ32" s="563">
        <f>IF(AQ31="","",VLOOKUP(AQ31,'【記載例】シフト記号表（勤務時間帯）'!$C$6:$L$47,10,FALSE))</f>
        <v>8</v>
      </c>
      <c r="AR32" s="561" t="str">
        <f>IF(AR31="","",VLOOKUP(AR31,'【記載例】シフト記号表（勤務時間帯）'!$C$6:$L$47,10,FALSE))</f>
        <v/>
      </c>
      <c r="AS32" s="562" t="str">
        <f>IF(AS31="","",VLOOKUP(AS31,'【記載例】シフト記号表（勤務時間帯）'!$C$6:$L$47,10,FALSE))</f>
        <v/>
      </c>
      <c r="AT32" s="562">
        <f>IF(AT31="","",VLOOKUP(AT31,'【記載例】シフト記号表（勤務時間帯）'!$C$6:$L$47,10,FALSE))</f>
        <v>8</v>
      </c>
      <c r="AU32" s="562">
        <f>IF(AU31="","",VLOOKUP(AU31,'【記載例】シフト記号表（勤務時間帯）'!$C$6:$L$47,10,FALSE))</f>
        <v>8</v>
      </c>
      <c r="AV32" s="562">
        <f>IF(AV31="","",VLOOKUP(AV31,'【記載例】シフト記号表（勤務時間帯）'!$C$6:$L$47,10,FALSE))</f>
        <v>8</v>
      </c>
      <c r="AW32" s="562">
        <f>IF(AW31="","",VLOOKUP(AW31,'【記載例】シフト記号表（勤務時間帯）'!$C$6:$L$47,10,FALSE))</f>
        <v>8</v>
      </c>
      <c r="AX32" s="563">
        <f>IF(AX31="","",VLOOKUP(AX31,'【記載例】シフト記号表（勤務時間帯）'!$C$6:$L$47,10,FALSE))</f>
        <v>8</v>
      </c>
      <c r="AY32" s="561" t="str">
        <f>IF(AY31="","",VLOOKUP(AY31,'【記載例】シフト記号表（勤務時間帯）'!$C$6:$L$47,10,FALSE))</f>
        <v/>
      </c>
      <c r="AZ32" s="562" t="str">
        <f>IF(AZ31="","",VLOOKUP(AZ31,'【記載例】シフト記号表（勤務時間帯）'!$C$6:$L$47,10,FALSE))</f>
        <v/>
      </c>
      <c r="BA32" s="562" t="str">
        <f>IF(BA31="","",VLOOKUP(BA31,'【記載例】シフト記号表（勤務時間帯）'!$C$6:$L$47,10,FALSE))</f>
        <v/>
      </c>
      <c r="BB32" s="1153">
        <f>IF($BE$3="４週",SUM(W32:AX32),IF($BE$3="暦月",SUM(W32:BA32),""))</f>
        <v>160</v>
      </c>
      <c r="BC32" s="1154"/>
      <c r="BD32" s="1155">
        <f>IF($BE$3="４週",BB32/4,IF($BE$3="暦月",(BB32/($BE$8/7)),""))</f>
        <v>40</v>
      </c>
      <c r="BE32" s="1154"/>
      <c r="BF32" s="1150"/>
      <c r="BG32" s="1151"/>
      <c r="BH32" s="1151"/>
      <c r="BI32" s="1151"/>
      <c r="BJ32" s="1152"/>
    </row>
    <row r="33" spans="2:62" ht="20.25" customHeight="1">
      <c r="B33" s="1119">
        <f>B31+1</f>
        <v>9</v>
      </c>
      <c r="C33" s="1121" t="s">
        <v>990</v>
      </c>
      <c r="D33" s="1122"/>
      <c r="E33" s="556"/>
      <c r="F33" s="557"/>
      <c r="G33" s="556"/>
      <c r="H33" s="557"/>
      <c r="I33" s="1125" t="s">
        <v>961</v>
      </c>
      <c r="J33" s="1126"/>
      <c r="K33" s="1129" t="s">
        <v>991</v>
      </c>
      <c r="L33" s="1130"/>
      <c r="M33" s="1130"/>
      <c r="N33" s="1122"/>
      <c r="O33" s="1133" t="s">
        <v>992</v>
      </c>
      <c r="P33" s="1134"/>
      <c r="Q33" s="1134"/>
      <c r="R33" s="1134"/>
      <c r="S33" s="1135"/>
      <c r="T33" s="566" t="s">
        <v>964</v>
      </c>
      <c r="U33" s="567"/>
      <c r="V33" s="568"/>
      <c r="W33" s="569" t="s">
        <v>965</v>
      </c>
      <c r="X33" s="570" t="s">
        <v>965</v>
      </c>
      <c r="Y33" s="570" t="s">
        <v>965</v>
      </c>
      <c r="Z33" s="570"/>
      <c r="AA33" s="570"/>
      <c r="AB33" s="570" t="s">
        <v>965</v>
      </c>
      <c r="AC33" s="571" t="s">
        <v>965</v>
      </c>
      <c r="AD33" s="569" t="s">
        <v>965</v>
      </c>
      <c r="AE33" s="570" t="s">
        <v>965</v>
      </c>
      <c r="AF33" s="570" t="s">
        <v>965</v>
      </c>
      <c r="AG33" s="570"/>
      <c r="AH33" s="570"/>
      <c r="AI33" s="570" t="s">
        <v>965</v>
      </c>
      <c r="AJ33" s="571" t="s">
        <v>965</v>
      </c>
      <c r="AK33" s="569" t="s">
        <v>965</v>
      </c>
      <c r="AL33" s="570" t="s">
        <v>965</v>
      </c>
      <c r="AM33" s="570" t="s">
        <v>965</v>
      </c>
      <c r="AN33" s="570"/>
      <c r="AO33" s="570"/>
      <c r="AP33" s="570" t="s">
        <v>965</v>
      </c>
      <c r="AQ33" s="571" t="s">
        <v>965</v>
      </c>
      <c r="AR33" s="569" t="s">
        <v>965</v>
      </c>
      <c r="AS33" s="570" t="s">
        <v>965</v>
      </c>
      <c r="AT33" s="570" t="s">
        <v>965</v>
      </c>
      <c r="AU33" s="570"/>
      <c r="AV33" s="570"/>
      <c r="AW33" s="570" t="s">
        <v>965</v>
      </c>
      <c r="AX33" s="571" t="s">
        <v>965</v>
      </c>
      <c r="AY33" s="569"/>
      <c r="AZ33" s="570"/>
      <c r="BA33" s="572"/>
      <c r="BB33" s="1139"/>
      <c r="BC33" s="1140"/>
      <c r="BD33" s="1098"/>
      <c r="BE33" s="1099"/>
      <c r="BF33" s="1100"/>
      <c r="BG33" s="1101"/>
      <c r="BH33" s="1101"/>
      <c r="BI33" s="1101"/>
      <c r="BJ33" s="1102"/>
    </row>
    <row r="34" spans="2:62" ht="20.25" customHeight="1">
      <c r="B34" s="1142"/>
      <c r="C34" s="1156"/>
      <c r="D34" s="1157"/>
      <c r="E34" s="556"/>
      <c r="F34" s="557" t="str">
        <f>C33</f>
        <v>介護職員</v>
      </c>
      <c r="G34" s="556"/>
      <c r="H34" s="557" t="str">
        <f>I33</f>
        <v>A</v>
      </c>
      <c r="I34" s="1158"/>
      <c r="J34" s="1159"/>
      <c r="K34" s="1160"/>
      <c r="L34" s="1161"/>
      <c r="M34" s="1161"/>
      <c r="N34" s="1157"/>
      <c r="O34" s="1133"/>
      <c r="P34" s="1134"/>
      <c r="Q34" s="1134"/>
      <c r="R34" s="1134"/>
      <c r="S34" s="1135"/>
      <c r="T34" s="573" t="s">
        <v>967</v>
      </c>
      <c r="U34" s="574"/>
      <c r="V34" s="575"/>
      <c r="W34" s="561">
        <f>IF(W33="","",VLOOKUP(W33,'【記載例】シフト記号表（勤務時間帯）'!$C$6:$L$47,10,FALSE))</f>
        <v>8</v>
      </c>
      <c r="X34" s="562">
        <f>IF(X33="","",VLOOKUP(X33,'【記載例】シフト記号表（勤務時間帯）'!$C$6:$L$47,10,FALSE))</f>
        <v>8</v>
      </c>
      <c r="Y34" s="562">
        <f>IF(Y33="","",VLOOKUP(Y33,'【記載例】シフト記号表（勤務時間帯）'!$C$6:$L$47,10,FALSE))</f>
        <v>8</v>
      </c>
      <c r="Z34" s="562" t="str">
        <f>IF(Z33="","",VLOOKUP(Z33,'【記載例】シフト記号表（勤務時間帯）'!$C$6:$L$47,10,FALSE))</f>
        <v/>
      </c>
      <c r="AA34" s="562" t="str">
        <f>IF(AA33="","",VLOOKUP(AA33,'【記載例】シフト記号表（勤務時間帯）'!$C$6:$L$47,10,FALSE))</f>
        <v/>
      </c>
      <c r="AB34" s="562">
        <f>IF(AB33="","",VLOOKUP(AB33,'【記載例】シフト記号表（勤務時間帯）'!$C$6:$L$47,10,FALSE))</f>
        <v>8</v>
      </c>
      <c r="AC34" s="563">
        <f>IF(AC33="","",VLOOKUP(AC33,'【記載例】シフト記号表（勤務時間帯）'!$C$6:$L$47,10,FALSE))</f>
        <v>8</v>
      </c>
      <c r="AD34" s="561">
        <f>IF(AD33="","",VLOOKUP(AD33,'【記載例】シフト記号表（勤務時間帯）'!$C$6:$L$47,10,FALSE))</f>
        <v>8</v>
      </c>
      <c r="AE34" s="562">
        <f>IF(AE33="","",VLOOKUP(AE33,'【記載例】シフト記号表（勤務時間帯）'!$C$6:$L$47,10,FALSE))</f>
        <v>8</v>
      </c>
      <c r="AF34" s="562">
        <f>IF(AF33="","",VLOOKUP(AF33,'【記載例】シフト記号表（勤務時間帯）'!$C$6:$L$47,10,FALSE))</f>
        <v>8</v>
      </c>
      <c r="AG34" s="562" t="str">
        <f>IF(AG33="","",VLOOKUP(AG33,'【記載例】シフト記号表（勤務時間帯）'!$C$6:$L$47,10,FALSE))</f>
        <v/>
      </c>
      <c r="AH34" s="562" t="str">
        <f>IF(AH33="","",VLOOKUP(AH33,'【記載例】シフト記号表（勤務時間帯）'!$C$6:$L$47,10,FALSE))</f>
        <v/>
      </c>
      <c r="AI34" s="562">
        <f>IF(AI33="","",VLOOKUP(AI33,'【記載例】シフト記号表（勤務時間帯）'!$C$6:$L$47,10,FALSE))</f>
        <v>8</v>
      </c>
      <c r="AJ34" s="563">
        <f>IF(AJ33="","",VLOOKUP(AJ33,'【記載例】シフト記号表（勤務時間帯）'!$C$6:$L$47,10,FALSE))</f>
        <v>8</v>
      </c>
      <c r="AK34" s="561">
        <f>IF(AK33="","",VLOOKUP(AK33,'【記載例】シフト記号表（勤務時間帯）'!$C$6:$L$47,10,FALSE))</f>
        <v>8</v>
      </c>
      <c r="AL34" s="562">
        <f>IF(AL33="","",VLOOKUP(AL33,'【記載例】シフト記号表（勤務時間帯）'!$C$6:$L$47,10,FALSE))</f>
        <v>8</v>
      </c>
      <c r="AM34" s="562">
        <f>IF(AM33="","",VLOOKUP(AM33,'【記載例】シフト記号表（勤務時間帯）'!$C$6:$L$47,10,FALSE))</f>
        <v>8</v>
      </c>
      <c r="AN34" s="562" t="str">
        <f>IF(AN33="","",VLOOKUP(AN33,'【記載例】シフト記号表（勤務時間帯）'!$C$6:$L$47,10,FALSE))</f>
        <v/>
      </c>
      <c r="AO34" s="562" t="str">
        <f>IF(AO33="","",VLOOKUP(AO33,'【記載例】シフト記号表（勤務時間帯）'!$C$6:$L$47,10,FALSE))</f>
        <v/>
      </c>
      <c r="AP34" s="562">
        <f>IF(AP33="","",VLOOKUP(AP33,'【記載例】シフト記号表（勤務時間帯）'!$C$6:$L$47,10,FALSE))</f>
        <v>8</v>
      </c>
      <c r="AQ34" s="563">
        <f>IF(AQ33="","",VLOOKUP(AQ33,'【記載例】シフト記号表（勤務時間帯）'!$C$6:$L$47,10,FALSE))</f>
        <v>8</v>
      </c>
      <c r="AR34" s="561">
        <f>IF(AR33="","",VLOOKUP(AR33,'【記載例】シフト記号表（勤務時間帯）'!$C$6:$L$47,10,FALSE))</f>
        <v>8</v>
      </c>
      <c r="AS34" s="562">
        <f>IF(AS33="","",VLOOKUP(AS33,'【記載例】シフト記号表（勤務時間帯）'!$C$6:$L$47,10,FALSE))</f>
        <v>8</v>
      </c>
      <c r="AT34" s="562">
        <f>IF(AT33="","",VLOOKUP(AT33,'【記載例】シフト記号表（勤務時間帯）'!$C$6:$L$47,10,FALSE))</f>
        <v>8</v>
      </c>
      <c r="AU34" s="562" t="str">
        <f>IF(AU33="","",VLOOKUP(AU33,'【記載例】シフト記号表（勤務時間帯）'!$C$6:$L$47,10,FALSE))</f>
        <v/>
      </c>
      <c r="AV34" s="562" t="str">
        <f>IF(AV33="","",VLOOKUP(AV33,'【記載例】シフト記号表（勤務時間帯）'!$C$6:$L$47,10,FALSE))</f>
        <v/>
      </c>
      <c r="AW34" s="562">
        <f>IF(AW33="","",VLOOKUP(AW33,'【記載例】シフト記号表（勤務時間帯）'!$C$6:$L$47,10,FALSE))</f>
        <v>8</v>
      </c>
      <c r="AX34" s="563">
        <f>IF(AX33="","",VLOOKUP(AX33,'【記載例】シフト記号表（勤務時間帯）'!$C$6:$L$47,10,FALSE))</f>
        <v>8</v>
      </c>
      <c r="AY34" s="561" t="str">
        <f>IF(AY33="","",VLOOKUP(AY33,'【記載例】シフト記号表（勤務時間帯）'!$C$6:$L$47,10,FALSE))</f>
        <v/>
      </c>
      <c r="AZ34" s="562" t="str">
        <f>IF(AZ33="","",VLOOKUP(AZ33,'【記載例】シフト記号表（勤務時間帯）'!$C$6:$L$47,10,FALSE))</f>
        <v/>
      </c>
      <c r="BA34" s="562" t="str">
        <f>IF(BA33="","",VLOOKUP(BA33,'【記載例】シフト記号表（勤務時間帯）'!$C$6:$L$47,10,FALSE))</f>
        <v/>
      </c>
      <c r="BB34" s="1153">
        <f>IF($BE$3="４週",SUM(W34:AX34),IF($BE$3="暦月",SUM(W34:BA34),""))</f>
        <v>160</v>
      </c>
      <c r="BC34" s="1154"/>
      <c r="BD34" s="1155">
        <f>IF($BE$3="４週",BB34/4,IF($BE$3="暦月",(BB34/($BE$8/7)),""))</f>
        <v>40</v>
      </c>
      <c r="BE34" s="1154"/>
      <c r="BF34" s="1150"/>
      <c r="BG34" s="1151"/>
      <c r="BH34" s="1151"/>
      <c r="BI34" s="1151"/>
      <c r="BJ34" s="1152"/>
    </row>
    <row r="35" spans="2:62" ht="20.25" customHeight="1">
      <c r="B35" s="1119">
        <f>B33+1</f>
        <v>10</v>
      </c>
      <c r="C35" s="1121" t="s">
        <v>990</v>
      </c>
      <c r="D35" s="1122"/>
      <c r="E35" s="556"/>
      <c r="F35" s="557"/>
      <c r="G35" s="556"/>
      <c r="H35" s="557"/>
      <c r="I35" s="1125" t="s">
        <v>961</v>
      </c>
      <c r="J35" s="1126"/>
      <c r="K35" s="1129" t="s">
        <v>991</v>
      </c>
      <c r="L35" s="1130"/>
      <c r="M35" s="1130"/>
      <c r="N35" s="1122"/>
      <c r="O35" s="1133" t="s">
        <v>993</v>
      </c>
      <c r="P35" s="1134"/>
      <c r="Q35" s="1134"/>
      <c r="R35" s="1134"/>
      <c r="S35" s="1135"/>
      <c r="T35" s="576" t="s">
        <v>964</v>
      </c>
      <c r="U35" s="577"/>
      <c r="V35" s="578"/>
      <c r="W35" s="569" t="s">
        <v>984</v>
      </c>
      <c r="X35" s="570" t="s">
        <v>985</v>
      </c>
      <c r="Y35" s="570" t="s">
        <v>986</v>
      </c>
      <c r="Z35" s="570" t="s">
        <v>986</v>
      </c>
      <c r="AA35" s="570"/>
      <c r="AB35" s="570" t="s">
        <v>987</v>
      </c>
      <c r="AC35" s="571"/>
      <c r="AD35" s="569"/>
      <c r="AE35" s="570" t="s">
        <v>984</v>
      </c>
      <c r="AF35" s="570" t="s">
        <v>985</v>
      </c>
      <c r="AG35" s="570" t="s">
        <v>986</v>
      </c>
      <c r="AH35" s="570" t="s">
        <v>986</v>
      </c>
      <c r="AI35" s="570"/>
      <c r="AJ35" s="571" t="s">
        <v>987</v>
      </c>
      <c r="AK35" s="569" t="s">
        <v>987</v>
      </c>
      <c r="AL35" s="570"/>
      <c r="AM35" s="570" t="s">
        <v>984</v>
      </c>
      <c r="AN35" s="570" t="s">
        <v>985</v>
      </c>
      <c r="AO35" s="570" t="s">
        <v>986</v>
      </c>
      <c r="AP35" s="570" t="s">
        <v>986</v>
      </c>
      <c r="AQ35" s="571"/>
      <c r="AR35" s="569" t="s">
        <v>987</v>
      </c>
      <c r="AS35" s="570"/>
      <c r="AT35" s="570"/>
      <c r="AU35" s="570" t="s">
        <v>984</v>
      </c>
      <c r="AV35" s="570" t="s">
        <v>985</v>
      </c>
      <c r="AW35" s="570" t="s">
        <v>986</v>
      </c>
      <c r="AX35" s="571" t="s">
        <v>986</v>
      </c>
      <c r="AY35" s="569"/>
      <c r="AZ35" s="570"/>
      <c r="BA35" s="572"/>
      <c r="BB35" s="1139"/>
      <c r="BC35" s="1140"/>
      <c r="BD35" s="1098"/>
      <c r="BE35" s="1099"/>
      <c r="BF35" s="1100"/>
      <c r="BG35" s="1101"/>
      <c r="BH35" s="1101"/>
      <c r="BI35" s="1101"/>
      <c r="BJ35" s="1102"/>
    </row>
    <row r="36" spans="2:62" ht="20.25" customHeight="1">
      <c r="B36" s="1142"/>
      <c r="C36" s="1156"/>
      <c r="D36" s="1157"/>
      <c r="E36" s="556"/>
      <c r="F36" s="557" t="str">
        <f>C35</f>
        <v>介護職員</v>
      </c>
      <c r="G36" s="556"/>
      <c r="H36" s="557" t="str">
        <f>I35</f>
        <v>A</v>
      </c>
      <c r="I36" s="1158"/>
      <c r="J36" s="1159"/>
      <c r="K36" s="1160"/>
      <c r="L36" s="1161"/>
      <c r="M36" s="1161"/>
      <c r="N36" s="1157"/>
      <c r="O36" s="1133"/>
      <c r="P36" s="1134"/>
      <c r="Q36" s="1134"/>
      <c r="R36" s="1134"/>
      <c r="S36" s="1135"/>
      <c r="T36" s="573" t="s">
        <v>967</v>
      </c>
      <c r="U36" s="574"/>
      <c r="V36" s="575"/>
      <c r="W36" s="561">
        <f>IF(W35="","",VLOOKUP(W35,'【記載例】シフト記号表（勤務時間帯）'!$C$6:$L$47,10,FALSE))</f>
        <v>8</v>
      </c>
      <c r="X36" s="562">
        <f>IF(X35="","",VLOOKUP(X35,'【記載例】シフト記号表（勤務時間帯）'!$C$6:$L$47,10,FALSE))</f>
        <v>8</v>
      </c>
      <c r="Y36" s="562">
        <f>IF(Y35="","",VLOOKUP(Y35,'【記載例】シフト記号表（勤務時間帯）'!$C$6:$L$47,10,FALSE))</f>
        <v>7.9999999999999982</v>
      </c>
      <c r="Z36" s="562">
        <f>IF(Z35="","",VLOOKUP(Z35,'【記載例】シフト記号表（勤務時間帯）'!$C$6:$L$47,10,FALSE))</f>
        <v>7.9999999999999982</v>
      </c>
      <c r="AA36" s="562" t="str">
        <f>IF(AA35="","",VLOOKUP(AA35,'【記載例】シフト記号表（勤務時間帯）'!$C$6:$L$47,10,FALSE))</f>
        <v/>
      </c>
      <c r="AB36" s="562">
        <f>IF(AB35="","",VLOOKUP(AB35,'【記載例】シフト記号表（勤務時間帯）'!$C$6:$L$47,10,FALSE))</f>
        <v>8</v>
      </c>
      <c r="AC36" s="563" t="str">
        <f>IF(AC35="","",VLOOKUP(AC35,'【記載例】シフト記号表（勤務時間帯）'!$C$6:$L$47,10,FALSE))</f>
        <v/>
      </c>
      <c r="AD36" s="561" t="str">
        <f>IF(AD35="","",VLOOKUP(AD35,'【記載例】シフト記号表（勤務時間帯）'!$C$6:$L$47,10,FALSE))</f>
        <v/>
      </c>
      <c r="AE36" s="562">
        <f>IF(AE35="","",VLOOKUP(AE35,'【記載例】シフト記号表（勤務時間帯）'!$C$6:$L$47,10,FALSE))</f>
        <v>8</v>
      </c>
      <c r="AF36" s="562">
        <f>IF(AF35="","",VLOOKUP(AF35,'【記載例】シフト記号表（勤務時間帯）'!$C$6:$L$47,10,FALSE))</f>
        <v>8</v>
      </c>
      <c r="AG36" s="562">
        <f>IF(AG35="","",VLOOKUP(AG35,'【記載例】シフト記号表（勤務時間帯）'!$C$6:$L$47,10,FALSE))</f>
        <v>7.9999999999999982</v>
      </c>
      <c r="AH36" s="562">
        <f>IF(AH35="","",VLOOKUP(AH35,'【記載例】シフト記号表（勤務時間帯）'!$C$6:$L$47,10,FALSE))</f>
        <v>7.9999999999999982</v>
      </c>
      <c r="AI36" s="562" t="str">
        <f>IF(AI35="","",VLOOKUP(AI35,'【記載例】シフト記号表（勤務時間帯）'!$C$6:$L$47,10,FALSE))</f>
        <v/>
      </c>
      <c r="AJ36" s="563">
        <f>IF(AJ35="","",VLOOKUP(AJ35,'【記載例】シフト記号表（勤務時間帯）'!$C$6:$L$47,10,FALSE))</f>
        <v>8</v>
      </c>
      <c r="AK36" s="561">
        <f>IF(AK35="","",VLOOKUP(AK35,'【記載例】シフト記号表（勤務時間帯）'!$C$6:$L$47,10,FALSE))</f>
        <v>8</v>
      </c>
      <c r="AL36" s="562" t="str">
        <f>IF(AL35="","",VLOOKUP(AL35,'【記載例】シフト記号表（勤務時間帯）'!$C$6:$L$47,10,FALSE))</f>
        <v/>
      </c>
      <c r="AM36" s="562">
        <f>IF(AM35="","",VLOOKUP(AM35,'【記載例】シフト記号表（勤務時間帯）'!$C$6:$L$47,10,FALSE))</f>
        <v>8</v>
      </c>
      <c r="AN36" s="562">
        <f>IF(AN35="","",VLOOKUP(AN35,'【記載例】シフト記号表（勤務時間帯）'!$C$6:$L$47,10,FALSE))</f>
        <v>8</v>
      </c>
      <c r="AO36" s="562">
        <f>IF(AO35="","",VLOOKUP(AO35,'【記載例】シフト記号表（勤務時間帯）'!$C$6:$L$47,10,FALSE))</f>
        <v>7.9999999999999982</v>
      </c>
      <c r="AP36" s="562">
        <f>IF(AP35="","",VLOOKUP(AP35,'【記載例】シフト記号表（勤務時間帯）'!$C$6:$L$47,10,FALSE))</f>
        <v>7.9999999999999982</v>
      </c>
      <c r="AQ36" s="563" t="str">
        <f>IF(AQ35="","",VLOOKUP(AQ35,'【記載例】シフト記号表（勤務時間帯）'!$C$6:$L$47,10,FALSE))</f>
        <v/>
      </c>
      <c r="AR36" s="561">
        <f>IF(AR35="","",VLOOKUP(AR35,'【記載例】シフト記号表（勤務時間帯）'!$C$6:$L$47,10,FALSE))</f>
        <v>8</v>
      </c>
      <c r="AS36" s="562" t="str">
        <f>IF(AS35="","",VLOOKUP(AS35,'【記載例】シフト記号表（勤務時間帯）'!$C$6:$L$47,10,FALSE))</f>
        <v/>
      </c>
      <c r="AT36" s="562" t="str">
        <f>IF(AT35="","",VLOOKUP(AT35,'【記載例】シフト記号表（勤務時間帯）'!$C$6:$L$47,10,FALSE))</f>
        <v/>
      </c>
      <c r="AU36" s="562">
        <f>IF(AU35="","",VLOOKUP(AU35,'【記載例】シフト記号表（勤務時間帯）'!$C$6:$L$47,10,FALSE))</f>
        <v>8</v>
      </c>
      <c r="AV36" s="562">
        <f>IF(AV35="","",VLOOKUP(AV35,'【記載例】シフト記号表（勤務時間帯）'!$C$6:$L$47,10,FALSE))</f>
        <v>8</v>
      </c>
      <c r="AW36" s="562">
        <f>IF(AW35="","",VLOOKUP(AW35,'【記載例】シフト記号表（勤務時間帯）'!$C$6:$L$47,10,FALSE))</f>
        <v>7.9999999999999982</v>
      </c>
      <c r="AX36" s="563">
        <f>IF(AX35="","",VLOOKUP(AX35,'【記載例】シフト記号表（勤務時間帯）'!$C$6:$L$47,10,FALSE))</f>
        <v>7.9999999999999982</v>
      </c>
      <c r="AY36" s="561" t="str">
        <f>IF(AY35="","",VLOOKUP(AY35,'【記載例】シフト記号表（勤務時間帯）'!$C$6:$L$47,10,FALSE))</f>
        <v/>
      </c>
      <c r="AZ36" s="562" t="str">
        <f>IF(AZ35="","",VLOOKUP(AZ35,'【記載例】シフト記号表（勤務時間帯）'!$C$6:$L$47,10,FALSE))</f>
        <v/>
      </c>
      <c r="BA36" s="562" t="str">
        <f>IF(BA35="","",VLOOKUP(BA35,'【記載例】シフト記号表（勤務時間帯）'!$C$6:$L$47,10,FALSE))</f>
        <v/>
      </c>
      <c r="BB36" s="1153">
        <f>IF($BE$3="４週",SUM(W36:AX36),IF($BE$3="暦月",SUM(W36:BA36),""))</f>
        <v>160</v>
      </c>
      <c r="BC36" s="1154"/>
      <c r="BD36" s="1155">
        <f>IF($BE$3="４週",BB36/4,IF($BE$3="暦月",(BB36/($BE$8/7)),""))</f>
        <v>40</v>
      </c>
      <c r="BE36" s="1154"/>
      <c r="BF36" s="1150"/>
      <c r="BG36" s="1151"/>
      <c r="BH36" s="1151"/>
      <c r="BI36" s="1151"/>
      <c r="BJ36" s="1152"/>
    </row>
    <row r="37" spans="2:62" ht="20.25" customHeight="1">
      <c r="B37" s="1119">
        <f>B35+1</f>
        <v>11</v>
      </c>
      <c r="C37" s="1121" t="s">
        <v>990</v>
      </c>
      <c r="D37" s="1122"/>
      <c r="E37" s="556"/>
      <c r="F37" s="557"/>
      <c r="G37" s="556"/>
      <c r="H37" s="557"/>
      <c r="I37" s="1125" t="s">
        <v>961</v>
      </c>
      <c r="J37" s="1126"/>
      <c r="K37" s="1129" t="s">
        <v>962</v>
      </c>
      <c r="L37" s="1130"/>
      <c r="M37" s="1130"/>
      <c r="N37" s="1122"/>
      <c r="O37" s="1133" t="s">
        <v>994</v>
      </c>
      <c r="P37" s="1134"/>
      <c r="Q37" s="1134"/>
      <c r="R37" s="1134"/>
      <c r="S37" s="1135"/>
      <c r="T37" s="576" t="s">
        <v>964</v>
      </c>
      <c r="U37" s="577"/>
      <c r="V37" s="578"/>
      <c r="W37" s="569"/>
      <c r="X37" s="570" t="s">
        <v>984</v>
      </c>
      <c r="Y37" s="570" t="s">
        <v>985</v>
      </c>
      <c r="Z37" s="570" t="s">
        <v>987</v>
      </c>
      <c r="AA37" s="570" t="s">
        <v>986</v>
      </c>
      <c r="AB37" s="570"/>
      <c r="AC37" s="571" t="s">
        <v>987</v>
      </c>
      <c r="AD37" s="569" t="s">
        <v>987</v>
      </c>
      <c r="AE37" s="570"/>
      <c r="AF37" s="570" t="s">
        <v>984</v>
      </c>
      <c r="AG37" s="570" t="s">
        <v>985</v>
      </c>
      <c r="AH37" s="570" t="s">
        <v>987</v>
      </c>
      <c r="AI37" s="570" t="s">
        <v>986</v>
      </c>
      <c r="AJ37" s="571"/>
      <c r="AK37" s="569" t="s">
        <v>987</v>
      </c>
      <c r="AL37" s="570" t="s">
        <v>986</v>
      </c>
      <c r="AM37" s="570"/>
      <c r="AN37" s="570" t="s">
        <v>984</v>
      </c>
      <c r="AO37" s="570" t="s">
        <v>985</v>
      </c>
      <c r="AP37" s="570" t="s">
        <v>987</v>
      </c>
      <c r="AQ37" s="571"/>
      <c r="AR37" s="569"/>
      <c r="AS37" s="570" t="s">
        <v>987</v>
      </c>
      <c r="AT37" s="570" t="s">
        <v>986</v>
      </c>
      <c r="AU37" s="570"/>
      <c r="AV37" s="570" t="s">
        <v>984</v>
      </c>
      <c r="AW37" s="570" t="s">
        <v>985</v>
      </c>
      <c r="AX37" s="571" t="s">
        <v>987</v>
      </c>
      <c r="AY37" s="569"/>
      <c r="AZ37" s="570"/>
      <c r="BA37" s="572"/>
      <c r="BB37" s="1139"/>
      <c r="BC37" s="1140"/>
      <c r="BD37" s="1098"/>
      <c r="BE37" s="1099"/>
      <c r="BF37" s="1100"/>
      <c r="BG37" s="1101"/>
      <c r="BH37" s="1101"/>
      <c r="BI37" s="1101"/>
      <c r="BJ37" s="1102"/>
    </row>
    <row r="38" spans="2:62" ht="20.25" customHeight="1">
      <c r="B38" s="1142"/>
      <c r="C38" s="1156"/>
      <c r="D38" s="1157"/>
      <c r="E38" s="556"/>
      <c r="F38" s="557" t="str">
        <f>C37</f>
        <v>介護職員</v>
      </c>
      <c r="G38" s="556"/>
      <c r="H38" s="557" t="str">
        <f>I37</f>
        <v>A</v>
      </c>
      <c r="I38" s="1158"/>
      <c r="J38" s="1159"/>
      <c r="K38" s="1160"/>
      <c r="L38" s="1161"/>
      <c r="M38" s="1161"/>
      <c r="N38" s="1157"/>
      <c r="O38" s="1133"/>
      <c r="P38" s="1134"/>
      <c r="Q38" s="1134"/>
      <c r="R38" s="1134"/>
      <c r="S38" s="1135"/>
      <c r="T38" s="573" t="s">
        <v>967</v>
      </c>
      <c r="U38" s="574"/>
      <c r="V38" s="575"/>
      <c r="W38" s="561" t="str">
        <f>IF(W37="","",VLOOKUP(W37,'【記載例】シフト記号表（勤務時間帯）'!$C$6:$L$47,10,FALSE))</f>
        <v/>
      </c>
      <c r="X38" s="562">
        <f>IF(X37="","",VLOOKUP(X37,'【記載例】シフト記号表（勤務時間帯）'!$C$6:$L$47,10,FALSE))</f>
        <v>8</v>
      </c>
      <c r="Y38" s="562">
        <f>IF(Y37="","",VLOOKUP(Y37,'【記載例】シフト記号表（勤務時間帯）'!$C$6:$L$47,10,FALSE))</f>
        <v>8</v>
      </c>
      <c r="Z38" s="562">
        <f>IF(Z37="","",VLOOKUP(Z37,'【記載例】シフト記号表（勤務時間帯）'!$C$6:$L$47,10,FALSE))</f>
        <v>8</v>
      </c>
      <c r="AA38" s="562">
        <f>IF(AA37="","",VLOOKUP(AA37,'【記載例】シフト記号表（勤務時間帯）'!$C$6:$L$47,10,FALSE))</f>
        <v>7.9999999999999982</v>
      </c>
      <c r="AB38" s="562" t="str">
        <f>IF(AB37="","",VLOOKUP(AB37,'【記載例】シフト記号表（勤務時間帯）'!$C$6:$L$47,10,FALSE))</f>
        <v/>
      </c>
      <c r="AC38" s="563">
        <f>IF(AC37="","",VLOOKUP(AC37,'【記載例】シフト記号表（勤務時間帯）'!$C$6:$L$47,10,FALSE))</f>
        <v>8</v>
      </c>
      <c r="AD38" s="561">
        <f>IF(AD37="","",VLOOKUP(AD37,'【記載例】シフト記号表（勤務時間帯）'!$C$6:$L$47,10,FALSE))</f>
        <v>8</v>
      </c>
      <c r="AE38" s="562" t="str">
        <f>IF(AE37="","",VLOOKUP(AE37,'【記載例】シフト記号表（勤務時間帯）'!$C$6:$L$47,10,FALSE))</f>
        <v/>
      </c>
      <c r="AF38" s="562">
        <f>IF(AF37="","",VLOOKUP(AF37,'【記載例】シフト記号表（勤務時間帯）'!$C$6:$L$47,10,FALSE))</f>
        <v>8</v>
      </c>
      <c r="AG38" s="562">
        <f>IF(AG37="","",VLOOKUP(AG37,'【記載例】シフト記号表（勤務時間帯）'!$C$6:$L$47,10,FALSE))</f>
        <v>8</v>
      </c>
      <c r="AH38" s="562">
        <f>IF(AH37="","",VLOOKUP(AH37,'【記載例】シフト記号表（勤務時間帯）'!$C$6:$L$47,10,FALSE))</f>
        <v>8</v>
      </c>
      <c r="AI38" s="562">
        <f>IF(AI37="","",VLOOKUP(AI37,'【記載例】シフト記号表（勤務時間帯）'!$C$6:$L$47,10,FALSE))</f>
        <v>7.9999999999999982</v>
      </c>
      <c r="AJ38" s="563" t="str">
        <f>IF(AJ37="","",VLOOKUP(AJ37,'【記載例】シフト記号表（勤務時間帯）'!$C$6:$L$47,10,FALSE))</f>
        <v/>
      </c>
      <c r="AK38" s="561">
        <f>IF(AK37="","",VLOOKUP(AK37,'【記載例】シフト記号表（勤務時間帯）'!$C$6:$L$47,10,FALSE))</f>
        <v>8</v>
      </c>
      <c r="AL38" s="562">
        <f>IF(AL37="","",VLOOKUP(AL37,'【記載例】シフト記号表（勤務時間帯）'!$C$6:$L$47,10,FALSE))</f>
        <v>7.9999999999999982</v>
      </c>
      <c r="AM38" s="562" t="str">
        <f>IF(AM37="","",VLOOKUP(AM37,'【記載例】シフト記号表（勤務時間帯）'!$C$6:$L$47,10,FALSE))</f>
        <v/>
      </c>
      <c r="AN38" s="562">
        <f>IF(AN37="","",VLOOKUP(AN37,'【記載例】シフト記号表（勤務時間帯）'!$C$6:$L$47,10,FALSE))</f>
        <v>8</v>
      </c>
      <c r="AO38" s="562">
        <f>IF(AO37="","",VLOOKUP(AO37,'【記載例】シフト記号表（勤務時間帯）'!$C$6:$L$47,10,FALSE))</f>
        <v>8</v>
      </c>
      <c r="AP38" s="562">
        <f>IF(AP37="","",VLOOKUP(AP37,'【記載例】シフト記号表（勤務時間帯）'!$C$6:$L$47,10,FALSE))</f>
        <v>8</v>
      </c>
      <c r="AQ38" s="563" t="str">
        <f>IF(AQ37="","",VLOOKUP(AQ37,'【記載例】シフト記号表（勤務時間帯）'!$C$6:$L$47,10,FALSE))</f>
        <v/>
      </c>
      <c r="AR38" s="561" t="str">
        <f>IF(AR37="","",VLOOKUP(AR37,'【記載例】シフト記号表（勤務時間帯）'!$C$6:$L$47,10,FALSE))</f>
        <v/>
      </c>
      <c r="AS38" s="562">
        <f>IF(AS37="","",VLOOKUP(AS37,'【記載例】シフト記号表（勤務時間帯）'!$C$6:$L$47,10,FALSE))</f>
        <v>8</v>
      </c>
      <c r="AT38" s="562">
        <f>IF(AT37="","",VLOOKUP(AT37,'【記載例】シフト記号表（勤務時間帯）'!$C$6:$L$47,10,FALSE))</f>
        <v>7.9999999999999982</v>
      </c>
      <c r="AU38" s="562" t="str">
        <f>IF(AU37="","",VLOOKUP(AU37,'【記載例】シフト記号表（勤務時間帯）'!$C$6:$L$47,10,FALSE))</f>
        <v/>
      </c>
      <c r="AV38" s="562">
        <f>IF(AV37="","",VLOOKUP(AV37,'【記載例】シフト記号表（勤務時間帯）'!$C$6:$L$47,10,FALSE))</f>
        <v>8</v>
      </c>
      <c r="AW38" s="562">
        <f>IF(AW37="","",VLOOKUP(AW37,'【記載例】シフト記号表（勤務時間帯）'!$C$6:$L$47,10,FALSE))</f>
        <v>8</v>
      </c>
      <c r="AX38" s="563">
        <f>IF(AX37="","",VLOOKUP(AX37,'【記載例】シフト記号表（勤務時間帯）'!$C$6:$L$47,10,FALSE))</f>
        <v>8</v>
      </c>
      <c r="AY38" s="561" t="str">
        <f>IF(AY37="","",VLOOKUP(AY37,'【記載例】シフト記号表（勤務時間帯）'!$C$6:$L$47,10,FALSE))</f>
        <v/>
      </c>
      <c r="AZ38" s="562" t="str">
        <f>IF(AZ37="","",VLOOKUP(AZ37,'【記載例】シフト記号表（勤務時間帯）'!$C$6:$L$47,10,FALSE))</f>
        <v/>
      </c>
      <c r="BA38" s="562" t="str">
        <f>IF(BA37="","",VLOOKUP(BA37,'【記載例】シフト記号表（勤務時間帯）'!$C$6:$L$47,10,FALSE))</f>
        <v/>
      </c>
      <c r="BB38" s="1153">
        <f>IF($BE$3="４週",SUM(W38:AX38),IF($BE$3="暦月",SUM(W38:BA38),""))</f>
        <v>160</v>
      </c>
      <c r="BC38" s="1154"/>
      <c r="BD38" s="1155">
        <f>IF($BE$3="４週",BB38/4,IF($BE$3="暦月",(BB38/($BE$8/7)),""))</f>
        <v>40</v>
      </c>
      <c r="BE38" s="1154"/>
      <c r="BF38" s="1150"/>
      <c r="BG38" s="1151"/>
      <c r="BH38" s="1151"/>
      <c r="BI38" s="1151"/>
      <c r="BJ38" s="1152"/>
    </row>
    <row r="39" spans="2:62" ht="20.25" customHeight="1">
      <c r="B39" s="1119">
        <f>B37+1</f>
        <v>12</v>
      </c>
      <c r="C39" s="1121" t="s">
        <v>990</v>
      </c>
      <c r="D39" s="1122"/>
      <c r="E39" s="556"/>
      <c r="F39" s="557"/>
      <c r="G39" s="556"/>
      <c r="H39" s="557"/>
      <c r="I39" s="1125" t="s">
        <v>961</v>
      </c>
      <c r="J39" s="1126"/>
      <c r="K39" s="1129" t="s">
        <v>962</v>
      </c>
      <c r="L39" s="1130"/>
      <c r="M39" s="1130"/>
      <c r="N39" s="1122"/>
      <c r="O39" s="1133" t="s">
        <v>995</v>
      </c>
      <c r="P39" s="1134"/>
      <c r="Q39" s="1134"/>
      <c r="R39" s="1134"/>
      <c r="S39" s="1135"/>
      <c r="T39" s="576" t="s">
        <v>964</v>
      </c>
      <c r="U39" s="577"/>
      <c r="V39" s="578"/>
      <c r="W39" s="569" t="s">
        <v>987</v>
      </c>
      <c r="X39" s="570"/>
      <c r="Y39" s="570" t="s">
        <v>984</v>
      </c>
      <c r="Z39" s="570" t="s">
        <v>985</v>
      </c>
      <c r="AA39" s="570" t="s">
        <v>987</v>
      </c>
      <c r="AB39" s="570" t="s">
        <v>986</v>
      </c>
      <c r="AC39" s="571"/>
      <c r="AD39" s="569" t="s">
        <v>986</v>
      </c>
      <c r="AE39" s="570" t="s">
        <v>987</v>
      </c>
      <c r="AF39" s="570"/>
      <c r="AG39" s="570" t="s">
        <v>984</v>
      </c>
      <c r="AH39" s="570" t="s">
        <v>985</v>
      </c>
      <c r="AI39" s="570" t="s">
        <v>987</v>
      </c>
      <c r="AJ39" s="571"/>
      <c r="AK39" s="569" t="s">
        <v>986</v>
      </c>
      <c r="AL39" s="570" t="s">
        <v>987</v>
      </c>
      <c r="AM39" s="570"/>
      <c r="AN39" s="570"/>
      <c r="AO39" s="570" t="s">
        <v>984</v>
      </c>
      <c r="AP39" s="570" t="s">
        <v>985</v>
      </c>
      <c r="AQ39" s="571" t="s">
        <v>986</v>
      </c>
      <c r="AR39" s="569" t="s">
        <v>986</v>
      </c>
      <c r="AS39" s="570"/>
      <c r="AT39" s="570" t="s">
        <v>987</v>
      </c>
      <c r="AU39" s="570" t="s">
        <v>986</v>
      </c>
      <c r="AV39" s="570"/>
      <c r="AW39" s="570" t="s">
        <v>984</v>
      </c>
      <c r="AX39" s="571" t="s">
        <v>985</v>
      </c>
      <c r="AY39" s="569"/>
      <c r="AZ39" s="570"/>
      <c r="BA39" s="572"/>
      <c r="BB39" s="1139"/>
      <c r="BC39" s="1140"/>
      <c r="BD39" s="1098"/>
      <c r="BE39" s="1099"/>
      <c r="BF39" s="1100"/>
      <c r="BG39" s="1101"/>
      <c r="BH39" s="1101"/>
      <c r="BI39" s="1101"/>
      <c r="BJ39" s="1102"/>
    </row>
    <row r="40" spans="2:62" ht="20.25" customHeight="1">
      <c r="B40" s="1142"/>
      <c r="C40" s="1156"/>
      <c r="D40" s="1157"/>
      <c r="E40" s="556"/>
      <c r="F40" s="557" t="str">
        <f>C39</f>
        <v>介護職員</v>
      </c>
      <c r="G40" s="556"/>
      <c r="H40" s="557" t="str">
        <f>I39</f>
        <v>A</v>
      </c>
      <c r="I40" s="1158"/>
      <c r="J40" s="1159"/>
      <c r="K40" s="1160"/>
      <c r="L40" s="1161"/>
      <c r="M40" s="1161"/>
      <c r="N40" s="1157"/>
      <c r="O40" s="1133"/>
      <c r="P40" s="1134"/>
      <c r="Q40" s="1134"/>
      <c r="R40" s="1134"/>
      <c r="S40" s="1135"/>
      <c r="T40" s="573" t="s">
        <v>967</v>
      </c>
      <c r="U40" s="574"/>
      <c r="V40" s="575"/>
      <c r="W40" s="561">
        <f>IF(W39="","",VLOOKUP(W39,'【記載例】シフト記号表（勤務時間帯）'!$C$6:$L$47,10,FALSE))</f>
        <v>8</v>
      </c>
      <c r="X40" s="562" t="str">
        <f>IF(X39="","",VLOOKUP(X39,'【記載例】シフト記号表（勤務時間帯）'!$C$6:$L$47,10,FALSE))</f>
        <v/>
      </c>
      <c r="Y40" s="562">
        <f>IF(Y39="","",VLOOKUP(Y39,'【記載例】シフト記号表（勤務時間帯）'!$C$6:$L$47,10,FALSE))</f>
        <v>8</v>
      </c>
      <c r="Z40" s="562">
        <f>IF(Z39="","",VLOOKUP(Z39,'【記載例】シフト記号表（勤務時間帯）'!$C$6:$L$47,10,FALSE))</f>
        <v>8</v>
      </c>
      <c r="AA40" s="562">
        <f>IF(AA39="","",VLOOKUP(AA39,'【記載例】シフト記号表（勤務時間帯）'!$C$6:$L$47,10,FALSE))</f>
        <v>8</v>
      </c>
      <c r="AB40" s="562">
        <f>IF(AB39="","",VLOOKUP(AB39,'【記載例】シフト記号表（勤務時間帯）'!$C$6:$L$47,10,FALSE))</f>
        <v>7.9999999999999982</v>
      </c>
      <c r="AC40" s="563" t="str">
        <f>IF(AC39="","",VLOOKUP(AC39,'【記載例】シフト記号表（勤務時間帯）'!$C$6:$L$47,10,FALSE))</f>
        <v/>
      </c>
      <c r="AD40" s="561">
        <f>IF(AD39="","",VLOOKUP(AD39,'【記載例】シフト記号表（勤務時間帯）'!$C$6:$L$47,10,FALSE))</f>
        <v>7.9999999999999982</v>
      </c>
      <c r="AE40" s="562">
        <f>IF(AE39="","",VLOOKUP(AE39,'【記載例】シフト記号表（勤務時間帯）'!$C$6:$L$47,10,FALSE))</f>
        <v>8</v>
      </c>
      <c r="AF40" s="562" t="str">
        <f>IF(AF39="","",VLOOKUP(AF39,'【記載例】シフト記号表（勤務時間帯）'!$C$6:$L$47,10,FALSE))</f>
        <v/>
      </c>
      <c r="AG40" s="562">
        <f>IF(AG39="","",VLOOKUP(AG39,'【記載例】シフト記号表（勤務時間帯）'!$C$6:$L$47,10,FALSE))</f>
        <v>8</v>
      </c>
      <c r="AH40" s="562">
        <f>IF(AH39="","",VLOOKUP(AH39,'【記載例】シフト記号表（勤務時間帯）'!$C$6:$L$47,10,FALSE))</f>
        <v>8</v>
      </c>
      <c r="AI40" s="562">
        <f>IF(AI39="","",VLOOKUP(AI39,'【記載例】シフト記号表（勤務時間帯）'!$C$6:$L$47,10,FALSE))</f>
        <v>8</v>
      </c>
      <c r="AJ40" s="563" t="str">
        <f>IF(AJ39="","",VLOOKUP(AJ39,'【記載例】シフト記号表（勤務時間帯）'!$C$6:$L$47,10,FALSE))</f>
        <v/>
      </c>
      <c r="AK40" s="561">
        <f>IF(AK39="","",VLOOKUP(AK39,'【記載例】シフト記号表（勤務時間帯）'!$C$6:$L$47,10,FALSE))</f>
        <v>7.9999999999999982</v>
      </c>
      <c r="AL40" s="562">
        <f>IF(AL39="","",VLOOKUP(AL39,'【記載例】シフト記号表（勤務時間帯）'!$C$6:$L$47,10,FALSE))</f>
        <v>8</v>
      </c>
      <c r="AM40" s="562" t="str">
        <f>IF(AM39="","",VLOOKUP(AM39,'【記載例】シフト記号表（勤務時間帯）'!$C$6:$L$47,10,FALSE))</f>
        <v/>
      </c>
      <c r="AN40" s="562" t="str">
        <f>IF(AN39="","",VLOOKUP(AN39,'【記載例】シフト記号表（勤務時間帯）'!$C$6:$L$47,10,FALSE))</f>
        <v/>
      </c>
      <c r="AO40" s="562">
        <f>IF(AO39="","",VLOOKUP(AO39,'【記載例】シフト記号表（勤務時間帯）'!$C$6:$L$47,10,FALSE))</f>
        <v>8</v>
      </c>
      <c r="AP40" s="562">
        <f>IF(AP39="","",VLOOKUP(AP39,'【記載例】シフト記号表（勤務時間帯）'!$C$6:$L$47,10,FALSE))</f>
        <v>8</v>
      </c>
      <c r="AQ40" s="563">
        <f>IF(AQ39="","",VLOOKUP(AQ39,'【記載例】シフト記号表（勤務時間帯）'!$C$6:$L$47,10,FALSE))</f>
        <v>7.9999999999999982</v>
      </c>
      <c r="AR40" s="561">
        <f>IF(AR39="","",VLOOKUP(AR39,'【記載例】シフト記号表（勤務時間帯）'!$C$6:$L$47,10,FALSE))</f>
        <v>7.9999999999999982</v>
      </c>
      <c r="AS40" s="562" t="str">
        <f>IF(AS39="","",VLOOKUP(AS39,'【記載例】シフト記号表（勤務時間帯）'!$C$6:$L$47,10,FALSE))</f>
        <v/>
      </c>
      <c r="AT40" s="562">
        <f>IF(AT39="","",VLOOKUP(AT39,'【記載例】シフト記号表（勤務時間帯）'!$C$6:$L$47,10,FALSE))</f>
        <v>8</v>
      </c>
      <c r="AU40" s="562">
        <f>IF(AU39="","",VLOOKUP(AU39,'【記載例】シフト記号表（勤務時間帯）'!$C$6:$L$47,10,FALSE))</f>
        <v>7.9999999999999982</v>
      </c>
      <c r="AV40" s="562" t="str">
        <f>IF(AV39="","",VLOOKUP(AV39,'【記載例】シフト記号表（勤務時間帯）'!$C$6:$L$47,10,FALSE))</f>
        <v/>
      </c>
      <c r="AW40" s="562">
        <f>IF(AW39="","",VLOOKUP(AW39,'【記載例】シフト記号表（勤務時間帯）'!$C$6:$L$47,10,FALSE))</f>
        <v>8</v>
      </c>
      <c r="AX40" s="563">
        <f>IF(AX39="","",VLOOKUP(AX39,'【記載例】シフト記号表（勤務時間帯）'!$C$6:$L$47,10,FALSE))</f>
        <v>8</v>
      </c>
      <c r="AY40" s="561" t="str">
        <f>IF(AY39="","",VLOOKUP(AY39,'【記載例】シフト記号表（勤務時間帯）'!$C$6:$L$47,10,FALSE))</f>
        <v/>
      </c>
      <c r="AZ40" s="562" t="str">
        <f>IF(AZ39="","",VLOOKUP(AZ39,'【記載例】シフト記号表（勤務時間帯）'!$C$6:$L$47,10,FALSE))</f>
        <v/>
      </c>
      <c r="BA40" s="562" t="str">
        <f>IF(BA39="","",VLOOKUP(BA39,'【記載例】シフト記号表（勤務時間帯）'!$C$6:$L$47,10,FALSE))</f>
        <v/>
      </c>
      <c r="BB40" s="1153">
        <f>IF($BE$3="４週",SUM(W40:AX40),IF($BE$3="暦月",SUM(W40:BA40),""))</f>
        <v>160</v>
      </c>
      <c r="BC40" s="1154"/>
      <c r="BD40" s="1155">
        <f>IF($BE$3="４週",BB40/4,IF($BE$3="暦月",(BB40/($BE$8/7)),""))</f>
        <v>40</v>
      </c>
      <c r="BE40" s="1154"/>
      <c r="BF40" s="1150"/>
      <c r="BG40" s="1151"/>
      <c r="BH40" s="1151"/>
      <c r="BI40" s="1151"/>
      <c r="BJ40" s="1152"/>
    </row>
    <row r="41" spans="2:62" ht="20.25" customHeight="1">
      <c r="B41" s="1119">
        <f>B39+1</f>
        <v>13</v>
      </c>
      <c r="C41" s="1121" t="s">
        <v>990</v>
      </c>
      <c r="D41" s="1122"/>
      <c r="E41" s="556"/>
      <c r="F41" s="557"/>
      <c r="G41" s="556"/>
      <c r="H41" s="557"/>
      <c r="I41" s="1125" t="s">
        <v>961</v>
      </c>
      <c r="J41" s="1126"/>
      <c r="K41" s="1129" t="s">
        <v>962</v>
      </c>
      <c r="L41" s="1130"/>
      <c r="M41" s="1130"/>
      <c r="N41" s="1122"/>
      <c r="O41" s="1133" t="s">
        <v>996</v>
      </c>
      <c r="P41" s="1134"/>
      <c r="Q41" s="1134"/>
      <c r="R41" s="1134"/>
      <c r="S41" s="1135"/>
      <c r="T41" s="576" t="s">
        <v>964</v>
      </c>
      <c r="U41" s="577"/>
      <c r="V41" s="578"/>
      <c r="W41" s="569" t="s">
        <v>986</v>
      </c>
      <c r="X41" s="570" t="s">
        <v>987</v>
      </c>
      <c r="Y41" s="570"/>
      <c r="Z41" s="570" t="s">
        <v>984</v>
      </c>
      <c r="AA41" s="570" t="s">
        <v>985</v>
      </c>
      <c r="AB41" s="570"/>
      <c r="AC41" s="571" t="s">
        <v>986</v>
      </c>
      <c r="AD41" s="569" t="s">
        <v>987</v>
      </c>
      <c r="AE41" s="570" t="s">
        <v>987</v>
      </c>
      <c r="AF41" s="570" t="s">
        <v>986</v>
      </c>
      <c r="AG41" s="570"/>
      <c r="AH41" s="570" t="s">
        <v>984</v>
      </c>
      <c r="AI41" s="570" t="s">
        <v>985</v>
      </c>
      <c r="AJ41" s="571"/>
      <c r="AK41" s="569" t="s">
        <v>987</v>
      </c>
      <c r="AL41" s="570"/>
      <c r="AM41" s="570" t="s">
        <v>987</v>
      </c>
      <c r="AN41" s="570" t="s">
        <v>987</v>
      </c>
      <c r="AO41" s="570"/>
      <c r="AP41" s="570" t="s">
        <v>984</v>
      </c>
      <c r="AQ41" s="571" t="s">
        <v>985</v>
      </c>
      <c r="AR41" s="569" t="s">
        <v>987</v>
      </c>
      <c r="AS41" s="570" t="s">
        <v>986</v>
      </c>
      <c r="AT41" s="570"/>
      <c r="AU41" s="570" t="s">
        <v>987</v>
      </c>
      <c r="AV41" s="570" t="s">
        <v>997</v>
      </c>
      <c r="AW41" s="570"/>
      <c r="AX41" s="571" t="s">
        <v>984</v>
      </c>
      <c r="AY41" s="569"/>
      <c r="AZ41" s="570"/>
      <c r="BA41" s="572"/>
      <c r="BB41" s="1139"/>
      <c r="BC41" s="1140"/>
      <c r="BD41" s="1098"/>
      <c r="BE41" s="1099"/>
      <c r="BF41" s="1100"/>
      <c r="BG41" s="1101"/>
      <c r="BH41" s="1101"/>
      <c r="BI41" s="1101"/>
      <c r="BJ41" s="1102"/>
    </row>
    <row r="42" spans="2:62" ht="20.25" customHeight="1">
      <c r="B42" s="1142"/>
      <c r="C42" s="1156"/>
      <c r="D42" s="1157"/>
      <c r="E42" s="556"/>
      <c r="F42" s="557" t="str">
        <f>C41</f>
        <v>介護職員</v>
      </c>
      <c r="G42" s="556"/>
      <c r="H42" s="557" t="str">
        <f>I41</f>
        <v>A</v>
      </c>
      <c r="I42" s="1158"/>
      <c r="J42" s="1159"/>
      <c r="K42" s="1160"/>
      <c r="L42" s="1161"/>
      <c r="M42" s="1161"/>
      <c r="N42" s="1157"/>
      <c r="O42" s="1133"/>
      <c r="P42" s="1134"/>
      <c r="Q42" s="1134"/>
      <c r="R42" s="1134"/>
      <c r="S42" s="1135"/>
      <c r="T42" s="573" t="s">
        <v>967</v>
      </c>
      <c r="U42" s="574"/>
      <c r="V42" s="575"/>
      <c r="W42" s="561">
        <f>IF(W41="","",VLOOKUP(W41,'【記載例】シフト記号表（勤務時間帯）'!$C$6:$L$47,10,FALSE))</f>
        <v>7.9999999999999982</v>
      </c>
      <c r="X42" s="562">
        <f>IF(X41="","",VLOOKUP(X41,'【記載例】シフト記号表（勤務時間帯）'!$C$6:$L$47,10,FALSE))</f>
        <v>8</v>
      </c>
      <c r="Y42" s="562" t="str">
        <f>IF(Y41="","",VLOOKUP(Y41,'【記載例】シフト記号表（勤務時間帯）'!$C$6:$L$47,10,FALSE))</f>
        <v/>
      </c>
      <c r="Z42" s="562">
        <f>IF(Z41="","",VLOOKUP(Z41,'【記載例】シフト記号表（勤務時間帯）'!$C$6:$L$47,10,FALSE))</f>
        <v>8</v>
      </c>
      <c r="AA42" s="562">
        <f>IF(AA41="","",VLOOKUP(AA41,'【記載例】シフト記号表（勤務時間帯）'!$C$6:$L$47,10,FALSE))</f>
        <v>8</v>
      </c>
      <c r="AB42" s="562" t="str">
        <f>IF(AB41="","",VLOOKUP(AB41,'【記載例】シフト記号表（勤務時間帯）'!$C$6:$L$47,10,FALSE))</f>
        <v/>
      </c>
      <c r="AC42" s="563">
        <f>IF(AC41="","",VLOOKUP(AC41,'【記載例】シフト記号表（勤務時間帯）'!$C$6:$L$47,10,FALSE))</f>
        <v>7.9999999999999982</v>
      </c>
      <c r="AD42" s="561">
        <f>IF(AD41="","",VLOOKUP(AD41,'【記載例】シフト記号表（勤務時間帯）'!$C$6:$L$47,10,FALSE))</f>
        <v>8</v>
      </c>
      <c r="AE42" s="562">
        <f>IF(AE41="","",VLOOKUP(AE41,'【記載例】シフト記号表（勤務時間帯）'!$C$6:$L$47,10,FALSE))</f>
        <v>8</v>
      </c>
      <c r="AF42" s="562">
        <f>IF(AF41="","",VLOOKUP(AF41,'【記載例】シフト記号表（勤務時間帯）'!$C$6:$L$47,10,FALSE))</f>
        <v>7.9999999999999982</v>
      </c>
      <c r="AG42" s="562" t="str">
        <f>IF(AG41="","",VLOOKUP(AG41,'【記載例】シフト記号表（勤務時間帯）'!$C$6:$L$47,10,FALSE))</f>
        <v/>
      </c>
      <c r="AH42" s="562">
        <f>IF(AH41="","",VLOOKUP(AH41,'【記載例】シフト記号表（勤務時間帯）'!$C$6:$L$47,10,FALSE))</f>
        <v>8</v>
      </c>
      <c r="AI42" s="562">
        <f>IF(AI41="","",VLOOKUP(AI41,'【記載例】シフト記号表（勤務時間帯）'!$C$6:$L$47,10,FALSE))</f>
        <v>8</v>
      </c>
      <c r="AJ42" s="563" t="str">
        <f>IF(AJ41="","",VLOOKUP(AJ41,'【記載例】シフト記号表（勤務時間帯）'!$C$6:$L$47,10,FALSE))</f>
        <v/>
      </c>
      <c r="AK42" s="561">
        <f>IF(AK41="","",VLOOKUP(AK41,'【記載例】シフト記号表（勤務時間帯）'!$C$6:$L$47,10,FALSE))</f>
        <v>8</v>
      </c>
      <c r="AL42" s="562" t="str">
        <f>IF(AL41="","",VLOOKUP(AL41,'【記載例】シフト記号表（勤務時間帯）'!$C$6:$L$47,10,FALSE))</f>
        <v/>
      </c>
      <c r="AM42" s="562">
        <f>IF(AM41="","",VLOOKUP(AM41,'【記載例】シフト記号表（勤務時間帯）'!$C$6:$L$47,10,FALSE))</f>
        <v>8</v>
      </c>
      <c r="AN42" s="562">
        <f>IF(AN41="","",VLOOKUP(AN41,'【記載例】シフト記号表（勤務時間帯）'!$C$6:$L$47,10,FALSE))</f>
        <v>8</v>
      </c>
      <c r="AO42" s="562" t="str">
        <f>IF(AO41="","",VLOOKUP(AO41,'【記載例】シフト記号表（勤務時間帯）'!$C$6:$L$47,10,FALSE))</f>
        <v/>
      </c>
      <c r="AP42" s="562">
        <f>IF(AP41="","",VLOOKUP(AP41,'【記載例】シフト記号表（勤務時間帯）'!$C$6:$L$47,10,FALSE))</f>
        <v>8</v>
      </c>
      <c r="AQ42" s="563">
        <f>IF(AQ41="","",VLOOKUP(AQ41,'【記載例】シフト記号表（勤務時間帯）'!$C$6:$L$47,10,FALSE))</f>
        <v>8</v>
      </c>
      <c r="AR42" s="561">
        <f>IF(AR41="","",VLOOKUP(AR41,'【記載例】シフト記号表（勤務時間帯）'!$C$6:$L$47,10,FALSE))</f>
        <v>8</v>
      </c>
      <c r="AS42" s="562">
        <f>IF(AS41="","",VLOOKUP(AS41,'【記載例】シフト記号表（勤務時間帯）'!$C$6:$L$47,10,FALSE))</f>
        <v>7.9999999999999982</v>
      </c>
      <c r="AT42" s="562" t="str">
        <f>IF(AT41="","",VLOOKUP(AT41,'【記載例】シフト記号表（勤務時間帯）'!$C$6:$L$47,10,FALSE))</f>
        <v/>
      </c>
      <c r="AU42" s="562">
        <f>IF(AU41="","",VLOOKUP(AU41,'【記載例】シフト記号表（勤務時間帯）'!$C$6:$L$47,10,FALSE))</f>
        <v>8</v>
      </c>
      <c r="AV42" s="562">
        <f>IF(AV41="","",VLOOKUP(AV41,'【記載例】シフト記号表（勤務時間帯）'!$C$6:$L$47,10,FALSE))</f>
        <v>8</v>
      </c>
      <c r="AW42" s="562" t="str">
        <f>IF(AW41="","",VLOOKUP(AW41,'【記載例】シフト記号表（勤務時間帯）'!$C$6:$L$47,10,FALSE))</f>
        <v/>
      </c>
      <c r="AX42" s="563">
        <f>IF(AX41="","",VLOOKUP(AX41,'【記載例】シフト記号表（勤務時間帯）'!$C$6:$L$47,10,FALSE))</f>
        <v>8</v>
      </c>
      <c r="AY42" s="561" t="str">
        <f>IF(AY41="","",VLOOKUP(AY41,'【記載例】シフト記号表（勤務時間帯）'!$C$6:$L$47,10,FALSE))</f>
        <v/>
      </c>
      <c r="AZ42" s="562" t="str">
        <f>IF(AZ41="","",VLOOKUP(AZ41,'【記載例】シフト記号表（勤務時間帯）'!$C$6:$L$47,10,FALSE))</f>
        <v/>
      </c>
      <c r="BA42" s="562" t="str">
        <f>IF(BA41="","",VLOOKUP(BA41,'【記載例】シフト記号表（勤務時間帯）'!$C$6:$L$47,10,FALSE))</f>
        <v/>
      </c>
      <c r="BB42" s="1153">
        <f>IF($BE$3="４週",SUM(W42:AX42),IF($BE$3="暦月",SUM(W42:BA42),""))</f>
        <v>160</v>
      </c>
      <c r="BC42" s="1154"/>
      <c r="BD42" s="1155">
        <f>IF($BE$3="４週",BB42/4,IF($BE$3="暦月",(BB42/($BE$8/7)),""))</f>
        <v>40</v>
      </c>
      <c r="BE42" s="1154"/>
      <c r="BF42" s="1150"/>
      <c r="BG42" s="1151"/>
      <c r="BH42" s="1151"/>
      <c r="BI42" s="1151"/>
      <c r="BJ42" s="1152"/>
    </row>
    <row r="43" spans="2:62" ht="20.25" customHeight="1">
      <c r="B43" s="1119">
        <f>B41+1</f>
        <v>14</v>
      </c>
      <c r="C43" s="1121" t="s">
        <v>990</v>
      </c>
      <c r="D43" s="1122"/>
      <c r="E43" s="556"/>
      <c r="F43" s="557"/>
      <c r="G43" s="556"/>
      <c r="H43" s="557"/>
      <c r="I43" s="1125" t="s">
        <v>998</v>
      </c>
      <c r="J43" s="1126"/>
      <c r="K43" s="1129" t="s">
        <v>962</v>
      </c>
      <c r="L43" s="1130"/>
      <c r="M43" s="1130"/>
      <c r="N43" s="1122"/>
      <c r="O43" s="1133" t="s">
        <v>999</v>
      </c>
      <c r="P43" s="1134"/>
      <c r="Q43" s="1134"/>
      <c r="R43" s="1134"/>
      <c r="S43" s="1135"/>
      <c r="T43" s="576" t="s">
        <v>964</v>
      </c>
      <c r="U43" s="577"/>
      <c r="V43" s="578"/>
      <c r="W43" s="569"/>
      <c r="X43" s="570" t="s">
        <v>986</v>
      </c>
      <c r="Y43" s="570" t="s">
        <v>987</v>
      </c>
      <c r="Z43" s="570"/>
      <c r="AA43" s="570" t="s">
        <v>987</v>
      </c>
      <c r="AB43" s="570" t="s">
        <v>987</v>
      </c>
      <c r="AC43" s="571"/>
      <c r="AD43" s="569"/>
      <c r="AE43" s="570" t="s">
        <v>986</v>
      </c>
      <c r="AF43" s="570" t="s">
        <v>987</v>
      </c>
      <c r="AG43" s="570" t="s">
        <v>987</v>
      </c>
      <c r="AH43" s="570"/>
      <c r="AI43" s="570"/>
      <c r="AJ43" s="571" t="s">
        <v>986</v>
      </c>
      <c r="AK43" s="569"/>
      <c r="AL43" s="570"/>
      <c r="AM43" s="570" t="s">
        <v>986</v>
      </c>
      <c r="AN43" s="570" t="s">
        <v>986</v>
      </c>
      <c r="AO43" s="570" t="s">
        <v>987</v>
      </c>
      <c r="AP43" s="570"/>
      <c r="AQ43" s="571" t="s">
        <v>987</v>
      </c>
      <c r="AR43" s="569"/>
      <c r="AS43" s="570" t="s">
        <v>987</v>
      </c>
      <c r="AT43" s="570" t="s">
        <v>987</v>
      </c>
      <c r="AU43" s="570"/>
      <c r="AV43" s="570" t="s">
        <v>987</v>
      </c>
      <c r="AW43" s="570" t="s">
        <v>986</v>
      </c>
      <c r="AX43" s="571"/>
      <c r="AY43" s="569"/>
      <c r="AZ43" s="570"/>
      <c r="BA43" s="572"/>
      <c r="BB43" s="1139"/>
      <c r="BC43" s="1140"/>
      <c r="BD43" s="1098"/>
      <c r="BE43" s="1099"/>
      <c r="BF43" s="1100"/>
      <c r="BG43" s="1101"/>
      <c r="BH43" s="1101"/>
      <c r="BI43" s="1101"/>
      <c r="BJ43" s="1102"/>
    </row>
    <row r="44" spans="2:62" ht="20.25" customHeight="1">
      <c r="B44" s="1142"/>
      <c r="C44" s="1156"/>
      <c r="D44" s="1157"/>
      <c r="E44" s="556"/>
      <c r="F44" s="557" t="str">
        <f>C43</f>
        <v>介護職員</v>
      </c>
      <c r="G44" s="556"/>
      <c r="H44" s="557" t="str">
        <f>I43</f>
        <v>C</v>
      </c>
      <c r="I44" s="1158"/>
      <c r="J44" s="1159"/>
      <c r="K44" s="1160"/>
      <c r="L44" s="1161"/>
      <c r="M44" s="1161"/>
      <c r="N44" s="1157"/>
      <c r="O44" s="1133"/>
      <c r="P44" s="1134"/>
      <c r="Q44" s="1134"/>
      <c r="R44" s="1134"/>
      <c r="S44" s="1135"/>
      <c r="T44" s="573" t="s">
        <v>967</v>
      </c>
      <c r="U44" s="574"/>
      <c r="V44" s="575"/>
      <c r="W44" s="561" t="str">
        <f>IF(W43="","",VLOOKUP(W43,'【記載例】シフト記号表（勤務時間帯）'!$C$6:$L$47,10,FALSE))</f>
        <v/>
      </c>
      <c r="X44" s="562">
        <f>IF(X43="","",VLOOKUP(X43,'【記載例】シフト記号表（勤務時間帯）'!$C$6:$L$47,10,FALSE))</f>
        <v>7.9999999999999982</v>
      </c>
      <c r="Y44" s="562">
        <f>IF(Y43="","",VLOOKUP(Y43,'【記載例】シフト記号表（勤務時間帯）'!$C$6:$L$47,10,FALSE))</f>
        <v>8</v>
      </c>
      <c r="Z44" s="562" t="str">
        <f>IF(Z43="","",VLOOKUP(Z43,'【記載例】シフト記号表（勤務時間帯）'!$C$6:$L$47,10,FALSE))</f>
        <v/>
      </c>
      <c r="AA44" s="562">
        <f>IF(AA43="","",VLOOKUP(AA43,'【記載例】シフト記号表（勤務時間帯）'!$C$6:$L$47,10,FALSE))</f>
        <v>8</v>
      </c>
      <c r="AB44" s="562">
        <f>IF(AB43="","",VLOOKUP(AB43,'【記載例】シフト記号表（勤務時間帯）'!$C$6:$L$47,10,FALSE))</f>
        <v>8</v>
      </c>
      <c r="AC44" s="563" t="str">
        <f>IF(AC43="","",VLOOKUP(AC43,'【記載例】シフト記号表（勤務時間帯）'!$C$6:$L$47,10,FALSE))</f>
        <v/>
      </c>
      <c r="AD44" s="561" t="str">
        <f>IF(AD43="","",VLOOKUP(AD43,'【記載例】シフト記号表（勤務時間帯）'!$C$6:$L$47,10,FALSE))</f>
        <v/>
      </c>
      <c r="AE44" s="562">
        <f>IF(AE43="","",VLOOKUP(AE43,'【記載例】シフト記号表（勤務時間帯）'!$C$6:$L$47,10,FALSE))</f>
        <v>7.9999999999999982</v>
      </c>
      <c r="AF44" s="562">
        <f>IF(AF43="","",VLOOKUP(AF43,'【記載例】シフト記号表（勤務時間帯）'!$C$6:$L$47,10,FALSE))</f>
        <v>8</v>
      </c>
      <c r="AG44" s="562">
        <f>IF(AG43="","",VLOOKUP(AG43,'【記載例】シフト記号表（勤務時間帯）'!$C$6:$L$47,10,FALSE))</f>
        <v>8</v>
      </c>
      <c r="AH44" s="562" t="str">
        <f>IF(AH43="","",VLOOKUP(AH43,'【記載例】シフト記号表（勤務時間帯）'!$C$6:$L$47,10,FALSE))</f>
        <v/>
      </c>
      <c r="AI44" s="562" t="str">
        <f>IF(AI43="","",VLOOKUP(AI43,'【記載例】シフト記号表（勤務時間帯）'!$C$6:$L$47,10,FALSE))</f>
        <v/>
      </c>
      <c r="AJ44" s="563">
        <f>IF(AJ43="","",VLOOKUP(AJ43,'【記載例】シフト記号表（勤務時間帯）'!$C$6:$L$47,10,FALSE))</f>
        <v>7.9999999999999982</v>
      </c>
      <c r="AK44" s="561" t="str">
        <f>IF(AK43="","",VLOOKUP(AK43,'【記載例】シフト記号表（勤務時間帯）'!$C$6:$L$47,10,FALSE))</f>
        <v/>
      </c>
      <c r="AL44" s="562" t="str">
        <f>IF(AL43="","",VLOOKUP(AL43,'【記載例】シフト記号表（勤務時間帯）'!$C$6:$L$47,10,FALSE))</f>
        <v/>
      </c>
      <c r="AM44" s="562">
        <f>IF(AM43="","",VLOOKUP(AM43,'【記載例】シフト記号表（勤務時間帯）'!$C$6:$L$47,10,FALSE))</f>
        <v>7.9999999999999982</v>
      </c>
      <c r="AN44" s="562">
        <f>IF(AN43="","",VLOOKUP(AN43,'【記載例】シフト記号表（勤務時間帯）'!$C$6:$L$47,10,FALSE))</f>
        <v>7.9999999999999982</v>
      </c>
      <c r="AO44" s="562">
        <f>IF(AO43="","",VLOOKUP(AO43,'【記載例】シフト記号表（勤務時間帯）'!$C$6:$L$47,10,FALSE))</f>
        <v>8</v>
      </c>
      <c r="AP44" s="562" t="str">
        <f>IF(AP43="","",VLOOKUP(AP43,'【記載例】シフト記号表（勤務時間帯）'!$C$6:$L$47,10,FALSE))</f>
        <v/>
      </c>
      <c r="AQ44" s="563">
        <f>IF(AQ43="","",VLOOKUP(AQ43,'【記載例】シフト記号表（勤務時間帯）'!$C$6:$L$47,10,FALSE))</f>
        <v>8</v>
      </c>
      <c r="AR44" s="561" t="str">
        <f>IF(AR43="","",VLOOKUP(AR43,'【記載例】シフト記号表（勤務時間帯）'!$C$6:$L$47,10,FALSE))</f>
        <v/>
      </c>
      <c r="AS44" s="562">
        <f>IF(AS43="","",VLOOKUP(AS43,'【記載例】シフト記号表（勤務時間帯）'!$C$6:$L$47,10,FALSE))</f>
        <v>8</v>
      </c>
      <c r="AT44" s="562">
        <f>IF(AT43="","",VLOOKUP(AT43,'【記載例】シフト記号表（勤務時間帯）'!$C$6:$L$47,10,FALSE))</f>
        <v>8</v>
      </c>
      <c r="AU44" s="562" t="str">
        <f>IF(AU43="","",VLOOKUP(AU43,'【記載例】シフト記号表（勤務時間帯）'!$C$6:$L$47,10,FALSE))</f>
        <v/>
      </c>
      <c r="AV44" s="562">
        <f>IF(AV43="","",VLOOKUP(AV43,'【記載例】シフト記号表（勤務時間帯）'!$C$6:$L$47,10,FALSE))</f>
        <v>8</v>
      </c>
      <c r="AW44" s="562">
        <f>IF(AW43="","",VLOOKUP(AW43,'【記載例】シフト記号表（勤務時間帯）'!$C$6:$L$47,10,FALSE))</f>
        <v>7.9999999999999982</v>
      </c>
      <c r="AX44" s="563" t="str">
        <f>IF(AX43="","",VLOOKUP(AX43,'【記載例】シフト記号表（勤務時間帯）'!$C$6:$L$47,10,FALSE))</f>
        <v/>
      </c>
      <c r="AY44" s="561" t="str">
        <f>IF(AY43="","",VLOOKUP(AY43,'【記載例】シフト記号表（勤務時間帯）'!$C$6:$L$47,10,FALSE))</f>
        <v/>
      </c>
      <c r="AZ44" s="562" t="str">
        <f>IF(AZ43="","",VLOOKUP(AZ43,'【記載例】シフト記号表（勤務時間帯）'!$C$6:$L$47,10,FALSE))</f>
        <v/>
      </c>
      <c r="BA44" s="562" t="str">
        <f>IF(BA43="","",VLOOKUP(BA43,'【記載例】シフト記号表（勤務時間帯）'!$C$6:$L$47,10,FALSE))</f>
        <v/>
      </c>
      <c r="BB44" s="1153">
        <f>IF($BE$3="４週",SUM(W44:AX44),IF($BE$3="暦月",SUM(W44:BA44),""))</f>
        <v>128</v>
      </c>
      <c r="BC44" s="1154"/>
      <c r="BD44" s="1155">
        <f>IF($BE$3="４週",BB44/4,IF($BE$3="暦月",(BB44/($BE$8/7)),""))</f>
        <v>32</v>
      </c>
      <c r="BE44" s="1154"/>
      <c r="BF44" s="1150"/>
      <c r="BG44" s="1151"/>
      <c r="BH44" s="1151"/>
      <c r="BI44" s="1151"/>
      <c r="BJ44" s="1152"/>
    </row>
    <row r="45" spans="2:62" ht="20.25" customHeight="1">
      <c r="B45" s="1119">
        <f>B43+1</f>
        <v>15</v>
      </c>
      <c r="C45" s="1121" t="s">
        <v>990</v>
      </c>
      <c r="D45" s="1122"/>
      <c r="E45" s="556"/>
      <c r="F45" s="557"/>
      <c r="G45" s="556"/>
      <c r="H45" s="557"/>
      <c r="I45" s="1125" t="s">
        <v>961</v>
      </c>
      <c r="J45" s="1126"/>
      <c r="K45" s="1129" t="s">
        <v>991</v>
      </c>
      <c r="L45" s="1130"/>
      <c r="M45" s="1130"/>
      <c r="N45" s="1122"/>
      <c r="O45" s="1133" t="s">
        <v>1000</v>
      </c>
      <c r="P45" s="1134"/>
      <c r="Q45" s="1134"/>
      <c r="R45" s="1134"/>
      <c r="S45" s="1135"/>
      <c r="T45" s="576" t="s">
        <v>964</v>
      </c>
      <c r="U45" s="577"/>
      <c r="V45" s="578"/>
      <c r="W45" s="569" t="s">
        <v>987</v>
      </c>
      <c r="X45" s="570" t="s">
        <v>987</v>
      </c>
      <c r="Y45" s="570"/>
      <c r="Z45" s="570"/>
      <c r="AA45" s="570" t="s">
        <v>984</v>
      </c>
      <c r="AB45" s="570" t="s">
        <v>985</v>
      </c>
      <c r="AC45" s="571" t="s">
        <v>986</v>
      </c>
      <c r="AD45" s="569" t="s">
        <v>986</v>
      </c>
      <c r="AE45" s="570"/>
      <c r="AF45" s="570" t="s">
        <v>987</v>
      </c>
      <c r="AG45" s="570" t="s">
        <v>987</v>
      </c>
      <c r="AH45" s="570"/>
      <c r="AI45" s="570" t="s">
        <v>984</v>
      </c>
      <c r="AJ45" s="571" t="s">
        <v>985</v>
      </c>
      <c r="AK45" s="569" t="s">
        <v>986</v>
      </c>
      <c r="AL45" s="570" t="s">
        <v>986</v>
      </c>
      <c r="AM45" s="570"/>
      <c r="AN45" s="570" t="s">
        <v>987</v>
      </c>
      <c r="AO45" s="570"/>
      <c r="AP45" s="570"/>
      <c r="AQ45" s="571" t="s">
        <v>984</v>
      </c>
      <c r="AR45" s="569" t="s">
        <v>985</v>
      </c>
      <c r="AS45" s="570" t="s">
        <v>986</v>
      </c>
      <c r="AT45" s="570" t="s">
        <v>986</v>
      </c>
      <c r="AU45" s="570"/>
      <c r="AV45" s="570" t="s">
        <v>986</v>
      </c>
      <c r="AW45" s="570" t="s">
        <v>987</v>
      </c>
      <c r="AX45" s="571" t="s">
        <v>987</v>
      </c>
      <c r="AY45" s="569"/>
      <c r="AZ45" s="570"/>
      <c r="BA45" s="572"/>
      <c r="BB45" s="1139"/>
      <c r="BC45" s="1140"/>
      <c r="BD45" s="1098"/>
      <c r="BE45" s="1099"/>
      <c r="BF45" s="1100"/>
      <c r="BG45" s="1101"/>
      <c r="BH45" s="1101"/>
      <c r="BI45" s="1101"/>
      <c r="BJ45" s="1102"/>
    </row>
    <row r="46" spans="2:62" ht="20.25" customHeight="1">
      <c r="B46" s="1142"/>
      <c r="C46" s="1156"/>
      <c r="D46" s="1157"/>
      <c r="E46" s="556"/>
      <c r="F46" s="557" t="str">
        <f>C45</f>
        <v>介護職員</v>
      </c>
      <c r="G46" s="556"/>
      <c r="H46" s="557" t="str">
        <f>I45</f>
        <v>A</v>
      </c>
      <c r="I46" s="1158"/>
      <c r="J46" s="1159"/>
      <c r="K46" s="1160"/>
      <c r="L46" s="1161"/>
      <c r="M46" s="1161"/>
      <c r="N46" s="1157"/>
      <c r="O46" s="1133"/>
      <c r="P46" s="1134"/>
      <c r="Q46" s="1134"/>
      <c r="R46" s="1134"/>
      <c r="S46" s="1135"/>
      <c r="T46" s="573" t="s">
        <v>967</v>
      </c>
      <c r="U46" s="574"/>
      <c r="V46" s="575"/>
      <c r="W46" s="561">
        <f>IF(W45="","",VLOOKUP(W45,'【記載例】シフト記号表（勤務時間帯）'!$C$6:$L$47,10,FALSE))</f>
        <v>8</v>
      </c>
      <c r="X46" s="562">
        <f>IF(X45="","",VLOOKUP(X45,'【記載例】シフト記号表（勤務時間帯）'!$C$6:$L$47,10,FALSE))</f>
        <v>8</v>
      </c>
      <c r="Y46" s="562" t="str">
        <f>IF(Y45="","",VLOOKUP(Y45,'【記載例】シフト記号表（勤務時間帯）'!$C$6:$L$47,10,FALSE))</f>
        <v/>
      </c>
      <c r="Z46" s="562" t="str">
        <f>IF(Z45="","",VLOOKUP(Z45,'【記載例】シフト記号表（勤務時間帯）'!$C$6:$L$47,10,FALSE))</f>
        <v/>
      </c>
      <c r="AA46" s="562">
        <f>IF(AA45="","",VLOOKUP(AA45,'【記載例】シフト記号表（勤務時間帯）'!$C$6:$L$47,10,FALSE))</f>
        <v>8</v>
      </c>
      <c r="AB46" s="562">
        <f>IF(AB45="","",VLOOKUP(AB45,'【記載例】シフト記号表（勤務時間帯）'!$C$6:$L$47,10,FALSE))</f>
        <v>8</v>
      </c>
      <c r="AC46" s="563">
        <f>IF(AC45="","",VLOOKUP(AC45,'【記載例】シフト記号表（勤務時間帯）'!$C$6:$L$47,10,FALSE))</f>
        <v>7.9999999999999982</v>
      </c>
      <c r="AD46" s="561">
        <f>IF(AD45="","",VLOOKUP(AD45,'【記載例】シフト記号表（勤務時間帯）'!$C$6:$L$47,10,FALSE))</f>
        <v>7.9999999999999982</v>
      </c>
      <c r="AE46" s="562" t="str">
        <f>IF(AE45="","",VLOOKUP(AE45,'【記載例】シフト記号表（勤務時間帯）'!$C$6:$L$47,10,FALSE))</f>
        <v/>
      </c>
      <c r="AF46" s="562">
        <f>IF(AF45="","",VLOOKUP(AF45,'【記載例】シフト記号表（勤務時間帯）'!$C$6:$L$47,10,FALSE))</f>
        <v>8</v>
      </c>
      <c r="AG46" s="562">
        <f>IF(AG45="","",VLOOKUP(AG45,'【記載例】シフト記号表（勤務時間帯）'!$C$6:$L$47,10,FALSE))</f>
        <v>8</v>
      </c>
      <c r="AH46" s="562" t="str">
        <f>IF(AH45="","",VLOOKUP(AH45,'【記載例】シフト記号表（勤務時間帯）'!$C$6:$L$47,10,FALSE))</f>
        <v/>
      </c>
      <c r="AI46" s="562">
        <f>IF(AI45="","",VLOOKUP(AI45,'【記載例】シフト記号表（勤務時間帯）'!$C$6:$L$47,10,FALSE))</f>
        <v>8</v>
      </c>
      <c r="AJ46" s="563">
        <f>IF(AJ45="","",VLOOKUP(AJ45,'【記載例】シフト記号表（勤務時間帯）'!$C$6:$L$47,10,FALSE))</f>
        <v>8</v>
      </c>
      <c r="AK46" s="561">
        <f>IF(AK45="","",VLOOKUP(AK45,'【記載例】シフト記号表（勤務時間帯）'!$C$6:$L$47,10,FALSE))</f>
        <v>7.9999999999999982</v>
      </c>
      <c r="AL46" s="562">
        <f>IF(AL45="","",VLOOKUP(AL45,'【記載例】シフト記号表（勤務時間帯）'!$C$6:$L$47,10,FALSE))</f>
        <v>7.9999999999999982</v>
      </c>
      <c r="AM46" s="562" t="str">
        <f>IF(AM45="","",VLOOKUP(AM45,'【記載例】シフト記号表（勤務時間帯）'!$C$6:$L$47,10,FALSE))</f>
        <v/>
      </c>
      <c r="AN46" s="562">
        <f>IF(AN45="","",VLOOKUP(AN45,'【記載例】シフト記号表（勤務時間帯）'!$C$6:$L$47,10,FALSE))</f>
        <v>8</v>
      </c>
      <c r="AO46" s="562" t="str">
        <f>IF(AO45="","",VLOOKUP(AO45,'【記載例】シフト記号表（勤務時間帯）'!$C$6:$L$47,10,FALSE))</f>
        <v/>
      </c>
      <c r="AP46" s="562" t="str">
        <f>IF(AP45="","",VLOOKUP(AP45,'【記載例】シフト記号表（勤務時間帯）'!$C$6:$L$47,10,FALSE))</f>
        <v/>
      </c>
      <c r="AQ46" s="563">
        <f>IF(AQ45="","",VLOOKUP(AQ45,'【記載例】シフト記号表（勤務時間帯）'!$C$6:$L$47,10,FALSE))</f>
        <v>8</v>
      </c>
      <c r="AR46" s="561">
        <f>IF(AR45="","",VLOOKUP(AR45,'【記載例】シフト記号表（勤務時間帯）'!$C$6:$L$47,10,FALSE))</f>
        <v>8</v>
      </c>
      <c r="AS46" s="562">
        <f>IF(AS45="","",VLOOKUP(AS45,'【記載例】シフト記号表（勤務時間帯）'!$C$6:$L$47,10,FALSE))</f>
        <v>7.9999999999999982</v>
      </c>
      <c r="AT46" s="562">
        <f>IF(AT45="","",VLOOKUP(AT45,'【記載例】シフト記号表（勤務時間帯）'!$C$6:$L$47,10,FALSE))</f>
        <v>7.9999999999999982</v>
      </c>
      <c r="AU46" s="562" t="str">
        <f>IF(AU45="","",VLOOKUP(AU45,'【記載例】シフト記号表（勤務時間帯）'!$C$6:$L$47,10,FALSE))</f>
        <v/>
      </c>
      <c r="AV46" s="562">
        <f>IF(AV45="","",VLOOKUP(AV45,'【記載例】シフト記号表（勤務時間帯）'!$C$6:$L$47,10,FALSE))</f>
        <v>7.9999999999999982</v>
      </c>
      <c r="AW46" s="562">
        <f>IF(AW45="","",VLOOKUP(AW45,'【記載例】シフト記号表（勤務時間帯）'!$C$6:$L$47,10,FALSE))</f>
        <v>8</v>
      </c>
      <c r="AX46" s="563">
        <f>IF(AX45="","",VLOOKUP(AX45,'【記載例】シフト記号表（勤務時間帯）'!$C$6:$L$47,10,FALSE))</f>
        <v>8</v>
      </c>
      <c r="AY46" s="561" t="str">
        <f>IF(AY45="","",VLOOKUP(AY45,'【記載例】シフト記号表（勤務時間帯）'!$C$6:$L$47,10,FALSE))</f>
        <v/>
      </c>
      <c r="AZ46" s="562" t="str">
        <f>IF(AZ45="","",VLOOKUP(AZ45,'【記載例】シフト記号表（勤務時間帯）'!$C$6:$L$47,10,FALSE))</f>
        <v/>
      </c>
      <c r="BA46" s="562" t="str">
        <f>IF(BA45="","",VLOOKUP(BA45,'【記載例】シフト記号表（勤務時間帯）'!$C$6:$L$47,10,FALSE))</f>
        <v/>
      </c>
      <c r="BB46" s="1153">
        <f>IF($BE$3="４週",SUM(W46:AX46),IF($BE$3="暦月",SUM(W46:BA46),""))</f>
        <v>160</v>
      </c>
      <c r="BC46" s="1154"/>
      <c r="BD46" s="1155">
        <f>IF($BE$3="４週",BB46/4,IF($BE$3="暦月",(BB46/($BE$8/7)),""))</f>
        <v>40</v>
      </c>
      <c r="BE46" s="1154"/>
      <c r="BF46" s="1150"/>
      <c r="BG46" s="1151"/>
      <c r="BH46" s="1151"/>
      <c r="BI46" s="1151"/>
      <c r="BJ46" s="1152"/>
    </row>
    <row r="47" spans="2:62" ht="20.25" customHeight="1">
      <c r="B47" s="1119">
        <f>B45+1</f>
        <v>16</v>
      </c>
      <c r="C47" s="1121" t="s">
        <v>990</v>
      </c>
      <c r="D47" s="1122"/>
      <c r="E47" s="556"/>
      <c r="F47" s="557"/>
      <c r="G47" s="556"/>
      <c r="H47" s="557"/>
      <c r="I47" s="1125" t="s">
        <v>961</v>
      </c>
      <c r="J47" s="1126"/>
      <c r="K47" s="1129" t="s">
        <v>962</v>
      </c>
      <c r="L47" s="1130"/>
      <c r="M47" s="1130"/>
      <c r="N47" s="1122"/>
      <c r="O47" s="1133" t="s">
        <v>1001</v>
      </c>
      <c r="P47" s="1134"/>
      <c r="Q47" s="1134"/>
      <c r="R47" s="1134"/>
      <c r="S47" s="1135"/>
      <c r="T47" s="576" t="s">
        <v>964</v>
      </c>
      <c r="U47" s="577"/>
      <c r="V47" s="578"/>
      <c r="W47" s="569"/>
      <c r="X47" s="570" t="s">
        <v>986</v>
      </c>
      <c r="Y47" s="570" t="s">
        <v>987</v>
      </c>
      <c r="Z47" s="570" t="s">
        <v>987</v>
      </c>
      <c r="AA47" s="570"/>
      <c r="AB47" s="570" t="s">
        <v>984</v>
      </c>
      <c r="AC47" s="571" t="s">
        <v>985</v>
      </c>
      <c r="AD47" s="569" t="s">
        <v>987</v>
      </c>
      <c r="AE47" s="570"/>
      <c r="AF47" s="570" t="s">
        <v>987</v>
      </c>
      <c r="AG47" s="570" t="s">
        <v>987</v>
      </c>
      <c r="AH47" s="570"/>
      <c r="AI47" s="570"/>
      <c r="AJ47" s="571" t="s">
        <v>984</v>
      </c>
      <c r="AK47" s="569" t="s">
        <v>985</v>
      </c>
      <c r="AL47" s="570" t="s">
        <v>987</v>
      </c>
      <c r="AM47" s="570" t="s">
        <v>987</v>
      </c>
      <c r="AN47" s="570" t="s">
        <v>987</v>
      </c>
      <c r="AO47" s="570" t="s">
        <v>986</v>
      </c>
      <c r="AP47" s="570" t="s">
        <v>986</v>
      </c>
      <c r="AQ47" s="571"/>
      <c r="AR47" s="569" t="s">
        <v>984</v>
      </c>
      <c r="AS47" s="570" t="s">
        <v>985</v>
      </c>
      <c r="AT47" s="570" t="s">
        <v>986</v>
      </c>
      <c r="AU47" s="570" t="s">
        <v>987</v>
      </c>
      <c r="AV47" s="570"/>
      <c r="AW47" s="570"/>
      <c r="AX47" s="571" t="s">
        <v>986</v>
      </c>
      <c r="AY47" s="569"/>
      <c r="AZ47" s="570"/>
      <c r="BA47" s="572"/>
      <c r="BB47" s="1139"/>
      <c r="BC47" s="1140"/>
      <c r="BD47" s="1098"/>
      <c r="BE47" s="1099"/>
      <c r="BF47" s="1100"/>
      <c r="BG47" s="1101"/>
      <c r="BH47" s="1101"/>
      <c r="BI47" s="1101"/>
      <c r="BJ47" s="1102"/>
    </row>
    <row r="48" spans="2:62" ht="20.25" customHeight="1">
      <c r="B48" s="1142"/>
      <c r="C48" s="1156"/>
      <c r="D48" s="1157"/>
      <c r="E48" s="556"/>
      <c r="F48" s="557" t="str">
        <f>C47</f>
        <v>介護職員</v>
      </c>
      <c r="G48" s="556"/>
      <c r="H48" s="557" t="str">
        <f>I47</f>
        <v>A</v>
      </c>
      <c r="I48" s="1158"/>
      <c r="J48" s="1159"/>
      <c r="K48" s="1160"/>
      <c r="L48" s="1161"/>
      <c r="M48" s="1161"/>
      <c r="N48" s="1157"/>
      <c r="O48" s="1133"/>
      <c r="P48" s="1134"/>
      <c r="Q48" s="1134"/>
      <c r="R48" s="1134"/>
      <c r="S48" s="1135"/>
      <c r="T48" s="573" t="s">
        <v>967</v>
      </c>
      <c r="U48" s="574"/>
      <c r="V48" s="575"/>
      <c r="W48" s="561" t="str">
        <f>IF(W47="","",VLOOKUP(W47,'【記載例】シフト記号表（勤務時間帯）'!$C$6:$L$47,10,FALSE))</f>
        <v/>
      </c>
      <c r="X48" s="562">
        <f>IF(X47="","",VLOOKUP(X47,'【記載例】シフト記号表（勤務時間帯）'!$C$6:$L$47,10,FALSE))</f>
        <v>7.9999999999999982</v>
      </c>
      <c r="Y48" s="562">
        <f>IF(Y47="","",VLOOKUP(Y47,'【記載例】シフト記号表（勤務時間帯）'!$C$6:$L$47,10,FALSE))</f>
        <v>8</v>
      </c>
      <c r="Z48" s="562">
        <f>IF(Z47="","",VLOOKUP(Z47,'【記載例】シフト記号表（勤務時間帯）'!$C$6:$L$47,10,FALSE))</f>
        <v>8</v>
      </c>
      <c r="AA48" s="562" t="str">
        <f>IF(AA47="","",VLOOKUP(AA47,'【記載例】シフト記号表（勤務時間帯）'!$C$6:$L$47,10,FALSE))</f>
        <v/>
      </c>
      <c r="AB48" s="562">
        <f>IF(AB47="","",VLOOKUP(AB47,'【記載例】シフト記号表（勤務時間帯）'!$C$6:$L$47,10,FALSE))</f>
        <v>8</v>
      </c>
      <c r="AC48" s="563">
        <f>IF(AC47="","",VLOOKUP(AC47,'【記載例】シフト記号表（勤務時間帯）'!$C$6:$L$47,10,FALSE))</f>
        <v>8</v>
      </c>
      <c r="AD48" s="561">
        <f>IF(AD47="","",VLOOKUP(AD47,'【記載例】シフト記号表（勤務時間帯）'!$C$6:$L$47,10,FALSE))</f>
        <v>8</v>
      </c>
      <c r="AE48" s="562" t="str">
        <f>IF(AE47="","",VLOOKUP(AE47,'【記載例】シフト記号表（勤務時間帯）'!$C$6:$L$47,10,FALSE))</f>
        <v/>
      </c>
      <c r="AF48" s="562">
        <f>IF(AF47="","",VLOOKUP(AF47,'【記載例】シフト記号表（勤務時間帯）'!$C$6:$L$47,10,FALSE))</f>
        <v>8</v>
      </c>
      <c r="AG48" s="562">
        <f>IF(AG47="","",VLOOKUP(AG47,'【記載例】シフト記号表（勤務時間帯）'!$C$6:$L$47,10,FALSE))</f>
        <v>8</v>
      </c>
      <c r="AH48" s="562" t="str">
        <f>IF(AH47="","",VLOOKUP(AH47,'【記載例】シフト記号表（勤務時間帯）'!$C$6:$L$47,10,FALSE))</f>
        <v/>
      </c>
      <c r="AI48" s="562" t="str">
        <f>IF(AI47="","",VLOOKUP(AI47,'【記載例】シフト記号表（勤務時間帯）'!$C$6:$L$47,10,FALSE))</f>
        <v/>
      </c>
      <c r="AJ48" s="563">
        <f>IF(AJ47="","",VLOOKUP(AJ47,'【記載例】シフト記号表（勤務時間帯）'!$C$6:$L$47,10,FALSE))</f>
        <v>8</v>
      </c>
      <c r="AK48" s="561">
        <f>IF(AK47="","",VLOOKUP(AK47,'【記載例】シフト記号表（勤務時間帯）'!$C$6:$L$47,10,FALSE))</f>
        <v>8</v>
      </c>
      <c r="AL48" s="562">
        <f>IF(AL47="","",VLOOKUP(AL47,'【記載例】シフト記号表（勤務時間帯）'!$C$6:$L$47,10,FALSE))</f>
        <v>8</v>
      </c>
      <c r="AM48" s="562">
        <f>IF(AM47="","",VLOOKUP(AM47,'【記載例】シフト記号表（勤務時間帯）'!$C$6:$L$47,10,FALSE))</f>
        <v>8</v>
      </c>
      <c r="AN48" s="562">
        <f>IF(AN47="","",VLOOKUP(AN47,'【記載例】シフト記号表（勤務時間帯）'!$C$6:$L$47,10,FALSE))</f>
        <v>8</v>
      </c>
      <c r="AO48" s="562">
        <f>IF(AO47="","",VLOOKUP(AO47,'【記載例】シフト記号表（勤務時間帯）'!$C$6:$L$47,10,FALSE))</f>
        <v>7.9999999999999982</v>
      </c>
      <c r="AP48" s="562">
        <f>IF(AP47="","",VLOOKUP(AP47,'【記載例】シフト記号表（勤務時間帯）'!$C$6:$L$47,10,FALSE))</f>
        <v>7.9999999999999982</v>
      </c>
      <c r="AQ48" s="563" t="str">
        <f>IF(AQ47="","",VLOOKUP(AQ47,'【記載例】シフト記号表（勤務時間帯）'!$C$6:$L$47,10,FALSE))</f>
        <v/>
      </c>
      <c r="AR48" s="561">
        <f>IF(AR47="","",VLOOKUP(AR47,'【記載例】シフト記号表（勤務時間帯）'!$C$6:$L$47,10,FALSE))</f>
        <v>8</v>
      </c>
      <c r="AS48" s="562">
        <f>IF(AS47="","",VLOOKUP(AS47,'【記載例】シフト記号表（勤務時間帯）'!$C$6:$L$47,10,FALSE))</f>
        <v>8</v>
      </c>
      <c r="AT48" s="562">
        <f>IF(AT47="","",VLOOKUP(AT47,'【記載例】シフト記号表（勤務時間帯）'!$C$6:$L$47,10,FALSE))</f>
        <v>7.9999999999999982</v>
      </c>
      <c r="AU48" s="562">
        <f>IF(AU47="","",VLOOKUP(AU47,'【記載例】シフト記号表（勤務時間帯）'!$C$6:$L$47,10,FALSE))</f>
        <v>8</v>
      </c>
      <c r="AV48" s="562" t="str">
        <f>IF(AV47="","",VLOOKUP(AV47,'【記載例】シフト記号表（勤務時間帯）'!$C$6:$L$47,10,FALSE))</f>
        <v/>
      </c>
      <c r="AW48" s="562" t="str">
        <f>IF(AW47="","",VLOOKUP(AW47,'【記載例】シフト記号表（勤務時間帯）'!$C$6:$L$47,10,FALSE))</f>
        <v/>
      </c>
      <c r="AX48" s="563">
        <f>IF(AX47="","",VLOOKUP(AX47,'【記載例】シフト記号表（勤務時間帯）'!$C$6:$L$47,10,FALSE))</f>
        <v>7.9999999999999982</v>
      </c>
      <c r="AY48" s="561" t="str">
        <f>IF(AY47="","",VLOOKUP(AY47,'【記載例】シフト記号表（勤務時間帯）'!$C$6:$L$47,10,FALSE))</f>
        <v/>
      </c>
      <c r="AZ48" s="562" t="str">
        <f>IF(AZ47="","",VLOOKUP(AZ47,'【記載例】シフト記号表（勤務時間帯）'!$C$6:$L$47,10,FALSE))</f>
        <v/>
      </c>
      <c r="BA48" s="562" t="str">
        <f>IF(BA47="","",VLOOKUP(BA47,'【記載例】シフト記号表（勤務時間帯）'!$C$6:$L$47,10,FALSE))</f>
        <v/>
      </c>
      <c r="BB48" s="1153">
        <f>IF($BE$3="４週",SUM(W48:AX48),IF($BE$3="暦月",SUM(W48:BA48),""))</f>
        <v>160</v>
      </c>
      <c r="BC48" s="1154"/>
      <c r="BD48" s="1155">
        <f>IF($BE$3="４週",BB48/4,IF($BE$3="暦月",(BB48/($BE$8/7)),""))</f>
        <v>40</v>
      </c>
      <c r="BE48" s="1154"/>
      <c r="BF48" s="1150"/>
      <c r="BG48" s="1151"/>
      <c r="BH48" s="1151"/>
      <c r="BI48" s="1151"/>
      <c r="BJ48" s="1152"/>
    </row>
    <row r="49" spans="2:62" ht="20.25" customHeight="1">
      <c r="B49" s="1119">
        <f>B47+1</f>
        <v>17</v>
      </c>
      <c r="C49" s="1121" t="s">
        <v>990</v>
      </c>
      <c r="D49" s="1122"/>
      <c r="E49" s="556"/>
      <c r="F49" s="557"/>
      <c r="G49" s="556"/>
      <c r="H49" s="557"/>
      <c r="I49" s="1125" t="s">
        <v>961</v>
      </c>
      <c r="J49" s="1126"/>
      <c r="K49" s="1129" t="s">
        <v>962</v>
      </c>
      <c r="L49" s="1130"/>
      <c r="M49" s="1130"/>
      <c r="N49" s="1122"/>
      <c r="O49" s="1133" t="s">
        <v>1002</v>
      </c>
      <c r="P49" s="1134"/>
      <c r="Q49" s="1134"/>
      <c r="R49" s="1134"/>
      <c r="S49" s="1135"/>
      <c r="T49" s="576" t="s">
        <v>964</v>
      </c>
      <c r="U49" s="577"/>
      <c r="V49" s="578"/>
      <c r="W49" s="569" t="s">
        <v>986</v>
      </c>
      <c r="X49" s="570"/>
      <c r="Y49" s="570" t="s">
        <v>986</v>
      </c>
      <c r="Z49" s="570"/>
      <c r="AA49" s="570" t="s">
        <v>987</v>
      </c>
      <c r="AB49" s="570"/>
      <c r="AC49" s="571" t="s">
        <v>984</v>
      </c>
      <c r="AD49" s="569" t="s">
        <v>985</v>
      </c>
      <c r="AE49" s="570" t="s">
        <v>987</v>
      </c>
      <c r="AF49" s="570" t="s">
        <v>987</v>
      </c>
      <c r="AG49" s="570" t="s">
        <v>986</v>
      </c>
      <c r="AH49" s="570" t="s">
        <v>986</v>
      </c>
      <c r="AI49" s="570"/>
      <c r="AJ49" s="571" t="s">
        <v>987</v>
      </c>
      <c r="AK49" s="569" t="s">
        <v>984</v>
      </c>
      <c r="AL49" s="570" t="s">
        <v>985</v>
      </c>
      <c r="AM49" s="570" t="s">
        <v>986</v>
      </c>
      <c r="AN49" s="570"/>
      <c r="AO49" s="570" t="s">
        <v>987</v>
      </c>
      <c r="AP49" s="570" t="s">
        <v>987</v>
      </c>
      <c r="AQ49" s="571"/>
      <c r="AR49" s="569"/>
      <c r="AS49" s="570" t="s">
        <v>984</v>
      </c>
      <c r="AT49" s="570" t="s">
        <v>985</v>
      </c>
      <c r="AU49" s="570" t="s">
        <v>986</v>
      </c>
      <c r="AV49" s="570" t="s">
        <v>987</v>
      </c>
      <c r="AW49" s="570" t="s">
        <v>987</v>
      </c>
      <c r="AX49" s="571"/>
      <c r="AY49" s="569"/>
      <c r="AZ49" s="570"/>
      <c r="BA49" s="572"/>
      <c r="BB49" s="1139"/>
      <c r="BC49" s="1140"/>
      <c r="BD49" s="1098"/>
      <c r="BE49" s="1099"/>
      <c r="BF49" s="1100"/>
      <c r="BG49" s="1101"/>
      <c r="BH49" s="1101"/>
      <c r="BI49" s="1101"/>
      <c r="BJ49" s="1102"/>
    </row>
    <row r="50" spans="2:62" ht="20.25" customHeight="1">
      <c r="B50" s="1142"/>
      <c r="C50" s="1156"/>
      <c r="D50" s="1157"/>
      <c r="E50" s="556"/>
      <c r="F50" s="557" t="str">
        <f>C49</f>
        <v>介護職員</v>
      </c>
      <c r="G50" s="556"/>
      <c r="H50" s="557" t="str">
        <f>I49</f>
        <v>A</v>
      </c>
      <c r="I50" s="1158"/>
      <c r="J50" s="1159"/>
      <c r="K50" s="1160"/>
      <c r="L50" s="1161"/>
      <c r="M50" s="1161"/>
      <c r="N50" s="1157"/>
      <c r="O50" s="1133"/>
      <c r="P50" s="1134"/>
      <c r="Q50" s="1134"/>
      <c r="R50" s="1134"/>
      <c r="S50" s="1135"/>
      <c r="T50" s="573" t="s">
        <v>967</v>
      </c>
      <c r="U50" s="574"/>
      <c r="V50" s="575"/>
      <c r="W50" s="561">
        <f>IF(W49="","",VLOOKUP(W49,'【記載例】シフト記号表（勤務時間帯）'!$C$6:$L$47,10,FALSE))</f>
        <v>7.9999999999999982</v>
      </c>
      <c r="X50" s="562" t="str">
        <f>IF(X49="","",VLOOKUP(X49,'【記載例】シフト記号表（勤務時間帯）'!$C$6:$L$47,10,FALSE))</f>
        <v/>
      </c>
      <c r="Y50" s="562">
        <f>IF(Y49="","",VLOOKUP(Y49,'【記載例】シフト記号表（勤務時間帯）'!$C$6:$L$47,10,FALSE))</f>
        <v>7.9999999999999982</v>
      </c>
      <c r="Z50" s="562" t="str">
        <f>IF(Z49="","",VLOOKUP(Z49,'【記載例】シフト記号表（勤務時間帯）'!$C$6:$L$47,10,FALSE))</f>
        <v/>
      </c>
      <c r="AA50" s="562">
        <f>IF(AA49="","",VLOOKUP(AA49,'【記載例】シフト記号表（勤務時間帯）'!$C$6:$L$47,10,FALSE))</f>
        <v>8</v>
      </c>
      <c r="AB50" s="562" t="str">
        <f>IF(AB49="","",VLOOKUP(AB49,'【記載例】シフト記号表（勤務時間帯）'!$C$6:$L$47,10,FALSE))</f>
        <v/>
      </c>
      <c r="AC50" s="563">
        <f>IF(AC49="","",VLOOKUP(AC49,'【記載例】シフト記号表（勤務時間帯）'!$C$6:$L$47,10,FALSE))</f>
        <v>8</v>
      </c>
      <c r="AD50" s="561">
        <f>IF(AD49="","",VLOOKUP(AD49,'【記載例】シフト記号表（勤務時間帯）'!$C$6:$L$47,10,FALSE))</f>
        <v>8</v>
      </c>
      <c r="AE50" s="562">
        <f>IF(AE49="","",VLOOKUP(AE49,'【記載例】シフト記号表（勤務時間帯）'!$C$6:$L$47,10,FALSE))</f>
        <v>8</v>
      </c>
      <c r="AF50" s="562">
        <f>IF(AF49="","",VLOOKUP(AF49,'【記載例】シフト記号表（勤務時間帯）'!$C$6:$L$47,10,FALSE))</f>
        <v>8</v>
      </c>
      <c r="AG50" s="562">
        <f>IF(AG49="","",VLOOKUP(AG49,'【記載例】シフト記号表（勤務時間帯）'!$C$6:$L$47,10,FALSE))</f>
        <v>7.9999999999999982</v>
      </c>
      <c r="AH50" s="562">
        <f>IF(AH49="","",VLOOKUP(AH49,'【記載例】シフト記号表（勤務時間帯）'!$C$6:$L$47,10,FALSE))</f>
        <v>7.9999999999999982</v>
      </c>
      <c r="AI50" s="562" t="str">
        <f>IF(AI49="","",VLOOKUP(AI49,'【記載例】シフト記号表（勤務時間帯）'!$C$6:$L$47,10,FALSE))</f>
        <v/>
      </c>
      <c r="AJ50" s="563">
        <f>IF(AJ49="","",VLOOKUP(AJ49,'【記載例】シフト記号表（勤務時間帯）'!$C$6:$L$47,10,FALSE))</f>
        <v>8</v>
      </c>
      <c r="AK50" s="561">
        <f>IF(AK49="","",VLOOKUP(AK49,'【記載例】シフト記号表（勤務時間帯）'!$C$6:$L$47,10,FALSE))</f>
        <v>8</v>
      </c>
      <c r="AL50" s="562">
        <f>IF(AL49="","",VLOOKUP(AL49,'【記載例】シフト記号表（勤務時間帯）'!$C$6:$L$47,10,FALSE))</f>
        <v>8</v>
      </c>
      <c r="AM50" s="562">
        <f>IF(AM49="","",VLOOKUP(AM49,'【記載例】シフト記号表（勤務時間帯）'!$C$6:$L$47,10,FALSE))</f>
        <v>7.9999999999999982</v>
      </c>
      <c r="AN50" s="562" t="str">
        <f>IF(AN49="","",VLOOKUP(AN49,'【記載例】シフト記号表（勤務時間帯）'!$C$6:$L$47,10,FALSE))</f>
        <v/>
      </c>
      <c r="AO50" s="562">
        <f>IF(AO49="","",VLOOKUP(AO49,'【記載例】シフト記号表（勤務時間帯）'!$C$6:$L$47,10,FALSE))</f>
        <v>8</v>
      </c>
      <c r="AP50" s="562">
        <f>IF(AP49="","",VLOOKUP(AP49,'【記載例】シフト記号表（勤務時間帯）'!$C$6:$L$47,10,FALSE))</f>
        <v>8</v>
      </c>
      <c r="AQ50" s="563" t="str">
        <f>IF(AQ49="","",VLOOKUP(AQ49,'【記載例】シフト記号表（勤務時間帯）'!$C$6:$L$47,10,FALSE))</f>
        <v/>
      </c>
      <c r="AR50" s="561" t="str">
        <f>IF(AR49="","",VLOOKUP(AR49,'【記載例】シフト記号表（勤務時間帯）'!$C$6:$L$47,10,FALSE))</f>
        <v/>
      </c>
      <c r="AS50" s="562">
        <f>IF(AS49="","",VLOOKUP(AS49,'【記載例】シフト記号表（勤務時間帯）'!$C$6:$L$47,10,FALSE))</f>
        <v>8</v>
      </c>
      <c r="AT50" s="562">
        <f>IF(AT49="","",VLOOKUP(AT49,'【記載例】シフト記号表（勤務時間帯）'!$C$6:$L$47,10,FALSE))</f>
        <v>8</v>
      </c>
      <c r="AU50" s="562">
        <f>IF(AU49="","",VLOOKUP(AU49,'【記載例】シフト記号表（勤務時間帯）'!$C$6:$L$47,10,FALSE))</f>
        <v>7.9999999999999982</v>
      </c>
      <c r="AV50" s="562">
        <f>IF(AV49="","",VLOOKUP(AV49,'【記載例】シフト記号表（勤務時間帯）'!$C$6:$L$47,10,FALSE))</f>
        <v>8</v>
      </c>
      <c r="AW50" s="562">
        <f>IF(AW49="","",VLOOKUP(AW49,'【記載例】シフト記号表（勤務時間帯）'!$C$6:$L$47,10,FALSE))</f>
        <v>8</v>
      </c>
      <c r="AX50" s="563" t="str">
        <f>IF(AX49="","",VLOOKUP(AX49,'【記載例】シフト記号表（勤務時間帯）'!$C$6:$L$47,10,FALSE))</f>
        <v/>
      </c>
      <c r="AY50" s="561" t="str">
        <f>IF(AY49="","",VLOOKUP(AY49,'【記載例】シフト記号表（勤務時間帯）'!$C$6:$L$47,10,FALSE))</f>
        <v/>
      </c>
      <c r="AZ50" s="562" t="str">
        <f>IF(AZ49="","",VLOOKUP(AZ49,'【記載例】シフト記号表（勤務時間帯）'!$C$6:$L$47,10,FALSE))</f>
        <v/>
      </c>
      <c r="BA50" s="562" t="str">
        <f>IF(BA49="","",VLOOKUP(BA49,'【記載例】シフト記号表（勤務時間帯）'!$C$6:$L$47,10,FALSE))</f>
        <v/>
      </c>
      <c r="BB50" s="1153">
        <f>IF($BE$3="４週",SUM(W50:AX50),IF($BE$3="暦月",SUM(W50:BA50),""))</f>
        <v>160</v>
      </c>
      <c r="BC50" s="1154"/>
      <c r="BD50" s="1155">
        <f>IF($BE$3="４週",BB50/4,IF($BE$3="暦月",(BB50/($BE$8/7)),""))</f>
        <v>40</v>
      </c>
      <c r="BE50" s="1154"/>
      <c r="BF50" s="1150"/>
      <c r="BG50" s="1151"/>
      <c r="BH50" s="1151"/>
      <c r="BI50" s="1151"/>
      <c r="BJ50" s="1152"/>
    </row>
    <row r="51" spans="2:62" ht="20.25" customHeight="1">
      <c r="B51" s="1119">
        <f>B49+1</f>
        <v>18</v>
      </c>
      <c r="C51" s="1121" t="s">
        <v>990</v>
      </c>
      <c r="D51" s="1122"/>
      <c r="E51" s="556"/>
      <c r="F51" s="557"/>
      <c r="G51" s="556"/>
      <c r="H51" s="557"/>
      <c r="I51" s="1125" t="s">
        <v>961</v>
      </c>
      <c r="J51" s="1126"/>
      <c r="K51" s="1129" t="s">
        <v>962</v>
      </c>
      <c r="L51" s="1130"/>
      <c r="M51" s="1130"/>
      <c r="N51" s="1122"/>
      <c r="O51" s="1133" t="s">
        <v>1003</v>
      </c>
      <c r="P51" s="1134"/>
      <c r="Q51" s="1134"/>
      <c r="R51" s="1134"/>
      <c r="S51" s="1135"/>
      <c r="T51" s="576" t="s">
        <v>964</v>
      </c>
      <c r="U51" s="577"/>
      <c r="V51" s="578"/>
      <c r="W51" s="569" t="s">
        <v>1004</v>
      </c>
      <c r="X51" s="570"/>
      <c r="Y51" s="570" t="s">
        <v>987</v>
      </c>
      <c r="Z51" s="570" t="s">
        <v>986</v>
      </c>
      <c r="AA51" s="570" t="s">
        <v>986</v>
      </c>
      <c r="AB51" s="570" t="s">
        <v>986</v>
      </c>
      <c r="AC51" s="571"/>
      <c r="AD51" s="569" t="s">
        <v>984</v>
      </c>
      <c r="AE51" s="570" t="s">
        <v>985</v>
      </c>
      <c r="AF51" s="570" t="s">
        <v>986</v>
      </c>
      <c r="AG51" s="570"/>
      <c r="AH51" s="570" t="s">
        <v>987</v>
      </c>
      <c r="AI51" s="570" t="s">
        <v>987</v>
      </c>
      <c r="AJ51" s="571"/>
      <c r="AK51" s="569"/>
      <c r="AL51" s="570" t="s">
        <v>984</v>
      </c>
      <c r="AM51" s="570" t="s">
        <v>985</v>
      </c>
      <c r="AN51" s="570" t="s">
        <v>986</v>
      </c>
      <c r="AO51" s="570"/>
      <c r="AP51" s="570" t="s">
        <v>987</v>
      </c>
      <c r="AQ51" s="571" t="s">
        <v>987</v>
      </c>
      <c r="AR51" s="569" t="s">
        <v>987</v>
      </c>
      <c r="AS51" s="570"/>
      <c r="AT51" s="570" t="s">
        <v>984</v>
      </c>
      <c r="AU51" s="570" t="s">
        <v>985</v>
      </c>
      <c r="AV51" s="570" t="s">
        <v>986</v>
      </c>
      <c r="AW51" s="570"/>
      <c r="AX51" s="571" t="s">
        <v>987</v>
      </c>
      <c r="AY51" s="569"/>
      <c r="AZ51" s="570"/>
      <c r="BA51" s="572"/>
      <c r="BB51" s="1139"/>
      <c r="BC51" s="1140"/>
      <c r="BD51" s="1098"/>
      <c r="BE51" s="1099"/>
      <c r="BF51" s="1100"/>
      <c r="BG51" s="1101"/>
      <c r="BH51" s="1101"/>
      <c r="BI51" s="1101"/>
      <c r="BJ51" s="1102"/>
    </row>
    <row r="52" spans="2:62" ht="20.25" customHeight="1">
      <c r="B52" s="1142"/>
      <c r="C52" s="1156"/>
      <c r="D52" s="1157"/>
      <c r="E52" s="556"/>
      <c r="F52" s="557" t="str">
        <f>C51</f>
        <v>介護職員</v>
      </c>
      <c r="G52" s="556"/>
      <c r="H52" s="557" t="str">
        <f>I51</f>
        <v>A</v>
      </c>
      <c r="I52" s="1158"/>
      <c r="J52" s="1159"/>
      <c r="K52" s="1160"/>
      <c r="L52" s="1161"/>
      <c r="M52" s="1161"/>
      <c r="N52" s="1157"/>
      <c r="O52" s="1133"/>
      <c r="P52" s="1134"/>
      <c r="Q52" s="1134"/>
      <c r="R52" s="1134"/>
      <c r="S52" s="1135"/>
      <c r="T52" s="573" t="s">
        <v>967</v>
      </c>
      <c r="U52" s="574"/>
      <c r="V52" s="575"/>
      <c r="W52" s="561">
        <f>IF(W51="","",VLOOKUP(W51,'【記載例】シフト記号表（勤務時間帯）'!$C$6:$L$47,10,FALSE))</f>
        <v>8</v>
      </c>
      <c r="X52" s="562" t="str">
        <f>IF(X51="","",VLOOKUP(X51,'【記載例】シフト記号表（勤務時間帯）'!$C$6:$L$47,10,FALSE))</f>
        <v/>
      </c>
      <c r="Y52" s="562">
        <f>IF(Y51="","",VLOOKUP(Y51,'【記載例】シフト記号表（勤務時間帯）'!$C$6:$L$47,10,FALSE))</f>
        <v>8</v>
      </c>
      <c r="Z52" s="562">
        <f>IF(Z51="","",VLOOKUP(Z51,'【記載例】シフト記号表（勤務時間帯）'!$C$6:$L$47,10,FALSE))</f>
        <v>7.9999999999999982</v>
      </c>
      <c r="AA52" s="562">
        <f>IF(AA51="","",VLOOKUP(AA51,'【記載例】シフト記号表（勤務時間帯）'!$C$6:$L$47,10,FALSE))</f>
        <v>7.9999999999999982</v>
      </c>
      <c r="AB52" s="562">
        <f>IF(AB51="","",VLOOKUP(AB51,'【記載例】シフト記号表（勤務時間帯）'!$C$6:$L$47,10,FALSE))</f>
        <v>7.9999999999999982</v>
      </c>
      <c r="AC52" s="563" t="str">
        <f>IF(AC51="","",VLOOKUP(AC51,'【記載例】シフト記号表（勤務時間帯）'!$C$6:$L$47,10,FALSE))</f>
        <v/>
      </c>
      <c r="AD52" s="561">
        <f>IF(AD51="","",VLOOKUP(AD51,'【記載例】シフト記号表（勤務時間帯）'!$C$6:$L$47,10,FALSE))</f>
        <v>8</v>
      </c>
      <c r="AE52" s="562">
        <f>IF(AE51="","",VLOOKUP(AE51,'【記載例】シフト記号表（勤務時間帯）'!$C$6:$L$47,10,FALSE))</f>
        <v>8</v>
      </c>
      <c r="AF52" s="562">
        <f>IF(AF51="","",VLOOKUP(AF51,'【記載例】シフト記号表（勤務時間帯）'!$C$6:$L$47,10,FALSE))</f>
        <v>7.9999999999999982</v>
      </c>
      <c r="AG52" s="562" t="str">
        <f>IF(AG51="","",VLOOKUP(AG51,'【記載例】シフト記号表（勤務時間帯）'!$C$6:$L$47,10,FALSE))</f>
        <v/>
      </c>
      <c r="AH52" s="562">
        <f>IF(AH51="","",VLOOKUP(AH51,'【記載例】シフト記号表（勤務時間帯）'!$C$6:$L$47,10,FALSE))</f>
        <v>8</v>
      </c>
      <c r="AI52" s="562">
        <f>IF(AI51="","",VLOOKUP(AI51,'【記載例】シフト記号表（勤務時間帯）'!$C$6:$L$47,10,FALSE))</f>
        <v>8</v>
      </c>
      <c r="AJ52" s="563" t="str">
        <f>IF(AJ51="","",VLOOKUP(AJ51,'【記載例】シフト記号表（勤務時間帯）'!$C$6:$L$47,10,FALSE))</f>
        <v/>
      </c>
      <c r="AK52" s="561" t="str">
        <f>IF(AK51="","",VLOOKUP(AK51,'【記載例】シフト記号表（勤務時間帯）'!$C$6:$L$47,10,FALSE))</f>
        <v/>
      </c>
      <c r="AL52" s="562">
        <f>IF(AL51="","",VLOOKUP(AL51,'【記載例】シフト記号表（勤務時間帯）'!$C$6:$L$47,10,FALSE))</f>
        <v>8</v>
      </c>
      <c r="AM52" s="562">
        <f>IF(AM51="","",VLOOKUP(AM51,'【記載例】シフト記号表（勤務時間帯）'!$C$6:$L$47,10,FALSE))</f>
        <v>8</v>
      </c>
      <c r="AN52" s="562">
        <f>IF(AN51="","",VLOOKUP(AN51,'【記載例】シフト記号表（勤務時間帯）'!$C$6:$L$47,10,FALSE))</f>
        <v>7.9999999999999982</v>
      </c>
      <c r="AO52" s="562" t="str">
        <f>IF(AO51="","",VLOOKUP(AO51,'【記載例】シフト記号表（勤務時間帯）'!$C$6:$L$47,10,FALSE))</f>
        <v/>
      </c>
      <c r="AP52" s="562">
        <f>IF(AP51="","",VLOOKUP(AP51,'【記載例】シフト記号表（勤務時間帯）'!$C$6:$L$47,10,FALSE))</f>
        <v>8</v>
      </c>
      <c r="AQ52" s="563">
        <f>IF(AQ51="","",VLOOKUP(AQ51,'【記載例】シフト記号表（勤務時間帯）'!$C$6:$L$47,10,FALSE))</f>
        <v>8</v>
      </c>
      <c r="AR52" s="561">
        <f>IF(AR51="","",VLOOKUP(AR51,'【記載例】シフト記号表（勤務時間帯）'!$C$6:$L$47,10,FALSE))</f>
        <v>8</v>
      </c>
      <c r="AS52" s="562" t="str">
        <f>IF(AS51="","",VLOOKUP(AS51,'【記載例】シフト記号表（勤務時間帯）'!$C$6:$L$47,10,FALSE))</f>
        <v/>
      </c>
      <c r="AT52" s="562">
        <f>IF(AT51="","",VLOOKUP(AT51,'【記載例】シフト記号表（勤務時間帯）'!$C$6:$L$47,10,FALSE))</f>
        <v>8</v>
      </c>
      <c r="AU52" s="562">
        <f>IF(AU51="","",VLOOKUP(AU51,'【記載例】シフト記号表（勤務時間帯）'!$C$6:$L$47,10,FALSE))</f>
        <v>8</v>
      </c>
      <c r="AV52" s="562">
        <f>IF(AV51="","",VLOOKUP(AV51,'【記載例】シフト記号表（勤務時間帯）'!$C$6:$L$47,10,FALSE))</f>
        <v>7.9999999999999982</v>
      </c>
      <c r="AW52" s="562" t="str">
        <f>IF(AW51="","",VLOOKUP(AW51,'【記載例】シフト記号表（勤務時間帯）'!$C$6:$L$47,10,FALSE))</f>
        <v/>
      </c>
      <c r="AX52" s="563">
        <f>IF(AX51="","",VLOOKUP(AX51,'【記載例】シフト記号表（勤務時間帯）'!$C$6:$L$47,10,FALSE))</f>
        <v>8</v>
      </c>
      <c r="AY52" s="561" t="str">
        <f>IF(AY51="","",VLOOKUP(AY51,'【記載例】シフト記号表（勤務時間帯）'!$C$6:$L$47,10,FALSE))</f>
        <v/>
      </c>
      <c r="AZ52" s="562" t="str">
        <f>IF(AZ51="","",VLOOKUP(AZ51,'【記載例】シフト記号表（勤務時間帯）'!$C$6:$L$47,10,FALSE))</f>
        <v/>
      </c>
      <c r="BA52" s="562" t="str">
        <f>IF(BA51="","",VLOOKUP(BA51,'【記載例】シフト記号表（勤務時間帯）'!$C$6:$L$47,10,FALSE))</f>
        <v/>
      </c>
      <c r="BB52" s="1153">
        <f>IF($BE$3="４週",SUM(W52:AX52),IF($BE$3="暦月",SUM(W52:BA52),""))</f>
        <v>160</v>
      </c>
      <c r="BC52" s="1154"/>
      <c r="BD52" s="1155">
        <f>IF($BE$3="４週",BB52/4,IF($BE$3="暦月",(BB52/($BE$8/7)),""))</f>
        <v>40</v>
      </c>
      <c r="BE52" s="1154"/>
      <c r="BF52" s="1150"/>
      <c r="BG52" s="1151"/>
      <c r="BH52" s="1151"/>
      <c r="BI52" s="1151"/>
      <c r="BJ52" s="1152"/>
    </row>
    <row r="53" spans="2:62" ht="20.25" customHeight="1">
      <c r="B53" s="1119">
        <f>B51+1</f>
        <v>19</v>
      </c>
      <c r="C53" s="1121" t="s">
        <v>990</v>
      </c>
      <c r="D53" s="1122"/>
      <c r="E53" s="564"/>
      <c r="F53" s="565"/>
      <c r="G53" s="564"/>
      <c r="H53" s="565"/>
      <c r="I53" s="1125" t="s">
        <v>998</v>
      </c>
      <c r="J53" s="1126"/>
      <c r="K53" s="1129" t="s">
        <v>962</v>
      </c>
      <c r="L53" s="1130"/>
      <c r="M53" s="1130"/>
      <c r="N53" s="1122"/>
      <c r="O53" s="1133" t="s">
        <v>1005</v>
      </c>
      <c r="P53" s="1134"/>
      <c r="Q53" s="1134"/>
      <c r="R53" s="1134"/>
      <c r="S53" s="1135"/>
      <c r="T53" s="566" t="s">
        <v>964</v>
      </c>
      <c r="U53" s="567"/>
      <c r="V53" s="568"/>
      <c r="W53" s="569" t="s">
        <v>987</v>
      </c>
      <c r="X53" s="570"/>
      <c r="Y53" s="570"/>
      <c r="Z53" s="570" t="s">
        <v>987</v>
      </c>
      <c r="AA53" s="570"/>
      <c r="AB53" s="570" t="s">
        <v>987</v>
      </c>
      <c r="AC53" s="571" t="s">
        <v>987</v>
      </c>
      <c r="AD53" s="569"/>
      <c r="AE53" s="570" t="s">
        <v>987</v>
      </c>
      <c r="AF53" s="570"/>
      <c r="AG53" s="570"/>
      <c r="AH53" s="570" t="s">
        <v>987</v>
      </c>
      <c r="AI53" s="570" t="s">
        <v>986</v>
      </c>
      <c r="AJ53" s="571" t="s">
        <v>986</v>
      </c>
      <c r="AK53" s="569" t="s">
        <v>987</v>
      </c>
      <c r="AL53" s="570"/>
      <c r="AM53" s="570" t="s">
        <v>987</v>
      </c>
      <c r="AN53" s="570"/>
      <c r="AO53" s="570" t="s">
        <v>987</v>
      </c>
      <c r="AP53" s="570"/>
      <c r="AQ53" s="571" t="s">
        <v>986</v>
      </c>
      <c r="AR53" s="569" t="s">
        <v>986</v>
      </c>
      <c r="AS53" s="570" t="s">
        <v>987</v>
      </c>
      <c r="AT53" s="570"/>
      <c r="AU53" s="570" t="s">
        <v>987</v>
      </c>
      <c r="AV53" s="570"/>
      <c r="AW53" s="570" t="s">
        <v>986</v>
      </c>
      <c r="AX53" s="571"/>
      <c r="AY53" s="569"/>
      <c r="AZ53" s="570"/>
      <c r="BA53" s="572"/>
      <c r="BB53" s="1139"/>
      <c r="BC53" s="1140"/>
      <c r="BD53" s="1098"/>
      <c r="BE53" s="1099"/>
      <c r="BF53" s="1100"/>
      <c r="BG53" s="1101"/>
      <c r="BH53" s="1101"/>
      <c r="BI53" s="1101"/>
      <c r="BJ53" s="1102"/>
    </row>
    <row r="54" spans="2:62" ht="20.25" customHeight="1">
      <c r="B54" s="1142"/>
      <c r="C54" s="1156"/>
      <c r="D54" s="1157"/>
      <c r="E54" s="556"/>
      <c r="F54" s="557" t="str">
        <f>C53</f>
        <v>介護職員</v>
      </c>
      <c r="G54" s="556"/>
      <c r="H54" s="557" t="str">
        <f>I53</f>
        <v>C</v>
      </c>
      <c r="I54" s="1158"/>
      <c r="J54" s="1159"/>
      <c r="K54" s="1160"/>
      <c r="L54" s="1161"/>
      <c r="M54" s="1161"/>
      <c r="N54" s="1157"/>
      <c r="O54" s="1133"/>
      <c r="P54" s="1134"/>
      <c r="Q54" s="1134"/>
      <c r="R54" s="1134"/>
      <c r="S54" s="1135"/>
      <c r="T54" s="573" t="s">
        <v>967</v>
      </c>
      <c r="U54" s="559"/>
      <c r="V54" s="560"/>
      <c r="W54" s="561">
        <f>IF(W53="","",VLOOKUP(W53,'【記載例】シフト記号表（勤務時間帯）'!$C$6:$L$47,10,FALSE))</f>
        <v>8</v>
      </c>
      <c r="X54" s="562" t="str">
        <f>IF(X53="","",VLOOKUP(X53,'【記載例】シフト記号表（勤務時間帯）'!$C$6:$L$47,10,FALSE))</f>
        <v/>
      </c>
      <c r="Y54" s="562" t="str">
        <f>IF(Y53="","",VLOOKUP(Y53,'【記載例】シフト記号表（勤務時間帯）'!$C$6:$L$47,10,FALSE))</f>
        <v/>
      </c>
      <c r="Z54" s="562">
        <f>IF(Z53="","",VLOOKUP(Z53,'【記載例】シフト記号表（勤務時間帯）'!$C$6:$L$47,10,FALSE))</f>
        <v>8</v>
      </c>
      <c r="AA54" s="562" t="str">
        <f>IF(AA53="","",VLOOKUP(AA53,'【記載例】シフト記号表（勤務時間帯）'!$C$6:$L$47,10,FALSE))</f>
        <v/>
      </c>
      <c r="AB54" s="562">
        <f>IF(AB53="","",VLOOKUP(AB53,'【記載例】シフト記号表（勤務時間帯）'!$C$6:$L$47,10,FALSE))</f>
        <v>8</v>
      </c>
      <c r="AC54" s="563">
        <f>IF(AC53="","",VLOOKUP(AC53,'【記載例】シフト記号表（勤務時間帯）'!$C$6:$L$47,10,FALSE))</f>
        <v>8</v>
      </c>
      <c r="AD54" s="561" t="str">
        <f>IF(AD53="","",VLOOKUP(AD53,'【記載例】シフト記号表（勤務時間帯）'!$C$6:$L$47,10,FALSE))</f>
        <v/>
      </c>
      <c r="AE54" s="562">
        <f>IF(AE53="","",VLOOKUP(AE53,'【記載例】シフト記号表（勤務時間帯）'!$C$6:$L$47,10,FALSE))</f>
        <v>8</v>
      </c>
      <c r="AF54" s="562" t="str">
        <f>IF(AF53="","",VLOOKUP(AF53,'【記載例】シフト記号表（勤務時間帯）'!$C$6:$L$47,10,FALSE))</f>
        <v/>
      </c>
      <c r="AG54" s="562" t="str">
        <f>IF(AG53="","",VLOOKUP(AG53,'【記載例】シフト記号表（勤務時間帯）'!$C$6:$L$47,10,FALSE))</f>
        <v/>
      </c>
      <c r="AH54" s="562">
        <f>IF(AH53="","",VLOOKUP(AH53,'【記載例】シフト記号表（勤務時間帯）'!$C$6:$L$47,10,FALSE))</f>
        <v>8</v>
      </c>
      <c r="AI54" s="562">
        <f>IF(AI53="","",VLOOKUP(AI53,'【記載例】シフト記号表（勤務時間帯）'!$C$6:$L$47,10,FALSE))</f>
        <v>7.9999999999999982</v>
      </c>
      <c r="AJ54" s="563">
        <f>IF(AJ53="","",VLOOKUP(AJ53,'【記載例】シフト記号表（勤務時間帯）'!$C$6:$L$47,10,FALSE))</f>
        <v>7.9999999999999982</v>
      </c>
      <c r="AK54" s="561">
        <f>IF(AK53="","",VLOOKUP(AK53,'【記載例】シフト記号表（勤務時間帯）'!$C$6:$L$47,10,FALSE))</f>
        <v>8</v>
      </c>
      <c r="AL54" s="562" t="str">
        <f>IF(AL53="","",VLOOKUP(AL53,'【記載例】シフト記号表（勤務時間帯）'!$C$6:$L$47,10,FALSE))</f>
        <v/>
      </c>
      <c r="AM54" s="562">
        <f>IF(AM53="","",VLOOKUP(AM53,'【記載例】シフト記号表（勤務時間帯）'!$C$6:$L$47,10,FALSE))</f>
        <v>8</v>
      </c>
      <c r="AN54" s="562" t="str">
        <f>IF(AN53="","",VLOOKUP(AN53,'【記載例】シフト記号表（勤務時間帯）'!$C$6:$L$47,10,FALSE))</f>
        <v/>
      </c>
      <c r="AO54" s="562">
        <f>IF(AO53="","",VLOOKUP(AO53,'【記載例】シフト記号表（勤務時間帯）'!$C$6:$L$47,10,FALSE))</f>
        <v>8</v>
      </c>
      <c r="AP54" s="562" t="str">
        <f>IF(AP53="","",VLOOKUP(AP53,'【記載例】シフト記号表（勤務時間帯）'!$C$6:$L$47,10,FALSE))</f>
        <v/>
      </c>
      <c r="AQ54" s="563">
        <f>IF(AQ53="","",VLOOKUP(AQ53,'【記載例】シフト記号表（勤務時間帯）'!$C$6:$L$47,10,FALSE))</f>
        <v>7.9999999999999982</v>
      </c>
      <c r="AR54" s="561">
        <f>IF(AR53="","",VLOOKUP(AR53,'【記載例】シフト記号表（勤務時間帯）'!$C$6:$L$47,10,FALSE))</f>
        <v>7.9999999999999982</v>
      </c>
      <c r="AS54" s="562">
        <f>IF(AS53="","",VLOOKUP(AS53,'【記載例】シフト記号表（勤務時間帯）'!$C$6:$L$47,10,FALSE))</f>
        <v>8</v>
      </c>
      <c r="AT54" s="562" t="str">
        <f>IF(AT53="","",VLOOKUP(AT53,'【記載例】シフト記号表（勤務時間帯）'!$C$6:$L$47,10,FALSE))</f>
        <v/>
      </c>
      <c r="AU54" s="562">
        <f>IF(AU53="","",VLOOKUP(AU53,'【記載例】シフト記号表（勤務時間帯）'!$C$6:$L$47,10,FALSE))</f>
        <v>8</v>
      </c>
      <c r="AV54" s="562" t="str">
        <f>IF(AV53="","",VLOOKUP(AV53,'【記載例】シフト記号表（勤務時間帯）'!$C$6:$L$47,10,FALSE))</f>
        <v/>
      </c>
      <c r="AW54" s="562">
        <f>IF(AW53="","",VLOOKUP(AW53,'【記載例】シフト記号表（勤務時間帯）'!$C$6:$L$47,10,FALSE))</f>
        <v>7.9999999999999982</v>
      </c>
      <c r="AX54" s="563" t="str">
        <f>IF(AX53="","",VLOOKUP(AX53,'【記載例】シフト記号表（勤務時間帯）'!$C$6:$L$47,10,FALSE))</f>
        <v/>
      </c>
      <c r="AY54" s="561" t="str">
        <f>IF(AY53="","",VLOOKUP(AY53,'【記載例】シフト記号表（勤務時間帯）'!$C$6:$L$47,10,FALSE))</f>
        <v/>
      </c>
      <c r="AZ54" s="562" t="str">
        <f>IF(AZ53="","",VLOOKUP(AZ53,'【記載例】シフト記号表（勤務時間帯）'!$C$6:$L$47,10,FALSE))</f>
        <v/>
      </c>
      <c r="BA54" s="562" t="str">
        <f>IF(BA53="","",VLOOKUP(BA53,'【記載例】シフト記号表（勤務時間帯）'!$C$6:$L$47,10,FALSE))</f>
        <v/>
      </c>
      <c r="BB54" s="1153">
        <f>IF($BE$3="４週",SUM(W54:AX54),IF($BE$3="暦月",SUM(W54:BA54),""))</f>
        <v>128</v>
      </c>
      <c r="BC54" s="1154"/>
      <c r="BD54" s="1155">
        <f>IF($BE$3="４週",BB54/4,IF($BE$3="暦月",(BB54/($BE$8/7)),""))</f>
        <v>32</v>
      </c>
      <c r="BE54" s="1154"/>
      <c r="BF54" s="1150"/>
      <c r="BG54" s="1151"/>
      <c r="BH54" s="1151"/>
      <c r="BI54" s="1151"/>
      <c r="BJ54" s="1152"/>
    </row>
    <row r="55" spans="2:62" ht="20.25" customHeight="1">
      <c r="B55" s="1119">
        <f>B53+1</f>
        <v>20</v>
      </c>
      <c r="C55" s="1121" t="s">
        <v>990</v>
      </c>
      <c r="D55" s="1122"/>
      <c r="E55" s="564"/>
      <c r="F55" s="565"/>
      <c r="G55" s="564"/>
      <c r="H55" s="565"/>
      <c r="I55" s="1125" t="s">
        <v>961</v>
      </c>
      <c r="J55" s="1126"/>
      <c r="K55" s="1129" t="s">
        <v>991</v>
      </c>
      <c r="L55" s="1130"/>
      <c r="M55" s="1130"/>
      <c r="N55" s="1122"/>
      <c r="O55" s="1133" t="s">
        <v>1006</v>
      </c>
      <c r="P55" s="1134"/>
      <c r="Q55" s="1134"/>
      <c r="R55" s="1134"/>
      <c r="S55" s="1135"/>
      <c r="T55" s="566" t="s">
        <v>964</v>
      </c>
      <c r="U55" s="567"/>
      <c r="V55" s="568"/>
      <c r="W55" s="569" t="s">
        <v>984</v>
      </c>
      <c r="X55" s="570" t="s">
        <v>985</v>
      </c>
      <c r="Y55" s="570" t="s">
        <v>986</v>
      </c>
      <c r="Z55" s="570" t="s">
        <v>986</v>
      </c>
      <c r="AA55" s="570"/>
      <c r="AB55" s="570" t="s">
        <v>987</v>
      </c>
      <c r="AC55" s="571"/>
      <c r="AD55" s="569"/>
      <c r="AE55" s="570" t="s">
        <v>984</v>
      </c>
      <c r="AF55" s="570" t="s">
        <v>985</v>
      </c>
      <c r="AG55" s="570" t="s">
        <v>986</v>
      </c>
      <c r="AH55" s="570" t="s">
        <v>986</v>
      </c>
      <c r="AI55" s="570"/>
      <c r="AJ55" s="571" t="s">
        <v>987</v>
      </c>
      <c r="AK55" s="569" t="s">
        <v>987</v>
      </c>
      <c r="AL55" s="570"/>
      <c r="AM55" s="570" t="s">
        <v>984</v>
      </c>
      <c r="AN55" s="570" t="s">
        <v>985</v>
      </c>
      <c r="AO55" s="570" t="s">
        <v>986</v>
      </c>
      <c r="AP55" s="570" t="s">
        <v>986</v>
      </c>
      <c r="AQ55" s="571"/>
      <c r="AR55" s="569" t="s">
        <v>987</v>
      </c>
      <c r="AS55" s="570"/>
      <c r="AT55" s="570"/>
      <c r="AU55" s="570" t="s">
        <v>984</v>
      </c>
      <c r="AV55" s="570" t="s">
        <v>985</v>
      </c>
      <c r="AW55" s="570" t="s">
        <v>986</v>
      </c>
      <c r="AX55" s="571" t="s">
        <v>986</v>
      </c>
      <c r="AY55" s="569"/>
      <c r="AZ55" s="570"/>
      <c r="BA55" s="572"/>
      <c r="BB55" s="1139"/>
      <c r="BC55" s="1140"/>
      <c r="BD55" s="1098"/>
      <c r="BE55" s="1099"/>
      <c r="BF55" s="1100"/>
      <c r="BG55" s="1101"/>
      <c r="BH55" s="1101"/>
      <c r="BI55" s="1101"/>
      <c r="BJ55" s="1102"/>
    </row>
    <row r="56" spans="2:62" ht="20.25" customHeight="1">
      <c r="B56" s="1142"/>
      <c r="C56" s="1156"/>
      <c r="D56" s="1157"/>
      <c r="E56" s="556"/>
      <c r="F56" s="557" t="str">
        <f>C55</f>
        <v>介護職員</v>
      </c>
      <c r="G56" s="556"/>
      <c r="H56" s="557" t="str">
        <f>I55</f>
        <v>A</v>
      </c>
      <c r="I56" s="1158"/>
      <c r="J56" s="1159"/>
      <c r="K56" s="1160"/>
      <c r="L56" s="1161"/>
      <c r="M56" s="1161"/>
      <c r="N56" s="1157"/>
      <c r="O56" s="1133"/>
      <c r="P56" s="1134"/>
      <c r="Q56" s="1134"/>
      <c r="R56" s="1134"/>
      <c r="S56" s="1135"/>
      <c r="T56" s="573" t="s">
        <v>967</v>
      </c>
      <c r="U56" s="574"/>
      <c r="V56" s="575"/>
      <c r="W56" s="561">
        <f>IF(W55="","",VLOOKUP(W55,'【記載例】シフト記号表（勤務時間帯）'!$C$6:$L$47,10,FALSE))</f>
        <v>8</v>
      </c>
      <c r="X56" s="562">
        <f>IF(X55="","",VLOOKUP(X55,'【記載例】シフト記号表（勤務時間帯）'!$C$6:$L$47,10,FALSE))</f>
        <v>8</v>
      </c>
      <c r="Y56" s="562">
        <f>IF(Y55="","",VLOOKUP(Y55,'【記載例】シフト記号表（勤務時間帯）'!$C$6:$L$47,10,FALSE))</f>
        <v>7.9999999999999982</v>
      </c>
      <c r="Z56" s="562">
        <f>IF(Z55="","",VLOOKUP(Z55,'【記載例】シフト記号表（勤務時間帯）'!$C$6:$L$47,10,FALSE))</f>
        <v>7.9999999999999982</v>
      </c>
      <c r="AA56" s="562" t="str">
        <f>IF(AA55="","",VLOOKUP(AA55,'【記載例】シフト記号表（勤務時間帯）'!$C$6:$L$47,10,FALSE))</f>
        <v/>
      </c>
      <c r="AB56" s="562">
        <f>IF(AB55="","",VLOOKUP(AB55,'【記載例】シフト記号表（勤務時間帯）'!$C$6:$L$47,10,FALSE))</f>
        <v>8</v>
      </c>
      <c r="AC56" s="563" t="str">
        <f>IF(AC55="","",VLOOKUP(AC55,'【記載例】シフト記号表（勤務時間帯）'!$C$6:$L$47,10,FALSE))</f>
        <v/>
      </c>
      <c r="AD56" s="561" t="str">
        <f>IF(AD55="","",VLOOKUP(AD55,'【記載例】シフト記号表（勤務時間帯）'!$C$6:$L$47,10,FALSE))</f>
        <v/>
      </c>
      <c r="AE56" s="562">
        <f>IF(AE55="","",VLOOKUP(AE55,'【記載例】シフト記号表（勤務時間帯）'!$C$6:$L$47,10,FALSE))</f>
        <v>8</v>
      </c>
      <c r="AF56" s="562">
        <f>IF(AF55="","",VLOOKUP(AF55,'【記載例】シフト記号表（勤務時間帯）'!$C$6:$L$47,10,FALSE))</f>
        <v>8</v>
      </c>
      <c r="AG56" s="562">
        <f>IF(AG55="","",VLOOKUP(AG55,'【記載例】シフト記号表（勤務時間帯）'!$C$6:$L$47,10,FALSE))</f>
        <v>7.9999999999999982</v>
      </c>
      <c r="AH56" s="562">
        <f>IF(AH55="","",VLOOKUP(AH55,'【記載例】シフト記号表（勤務時間帯）'!$C$6:$L$47,10,FALSE))</f>
        <v>7.9999999999999982</v>
      </c>
      <c r="AI56" s="562" t="str">
        <f>IF(AI55="","",VLOOKUP(AI55,'【記載例】シフト記号表（勤務時間帯）'!$C$6:$L$47,10,FALSE))</f>
        <v/>
      </c>
      <c r="AJ56" s="563">
        <f>IF(AJ55="","",VLOOKUP(AJ55,'【記載例】シフト記号表（勤務時間帯）'!$C$6:$L$47,10,FALSE))</f>
        <v>8</v>
      </c>
      <c r="AK56" s="561">
        <f>IF(AK55="","",VLOOKUP(AK55,'【記載例】シフト記号表（勤務時間帯）'!$C$6:$L$47,10,FALSE))</f>
        <v>8</v>
      </c>
      <c r="AL56" s="562" t="str">
        <f>IF(AL55="","",VLOOKUP(AL55,'【記載例】シフト記号表（勤務時間帯）'!$C$6:$L$47,10,FALSE))</f>
        <v/>
      </c>
      <c r="AM56" s="562">
        <f>IF(AM55="","",VLOOKUP(AM55,'【記載例】シフト記号表（勤務時間帯）'!$C$6:$L$47,10,FALSE))</f>
        <v>8</v>
      </c>
      <c r="AN56" s="562">
        <f>IF(AN55="","",VLOOKUP(AN55,'【記載例】シフト記号表（勤務時間帯）'!$C$6:$L$47,10,FALSE))</f>
        <v>8</v>
      </c>
      <c r="AO56" s="562">
        <f>IF(AO55="","",VLOOKUP(AO55,'【記載例】シフト記号表（勤務時間帯）'!$C$6:$L$47,10,FALSE))</f>
        <v>7.9999999999999982</v>
      </c>
      <c r="AP56" s="562">
        <f>IF(AP55="","",VLOOKUP(AP55,'【記載例】シフト記号表（勤務時間帯）'!$C$6:$L$47,10,FALSE))</f>
        <v>7.9999999999999982</v>
      </c>
      <c r="AQ56" s="563" t="str">
        <f>IF(AQ55="","",VLOOKUP(AQ55,'【記載例】シフト記号表（勤務時間帯）'!$C$6:$L$47,10,FALSE))</f>
        <v/>
      </c>
      <c r="AR56" s="561">
        <f>IF(AR55="","",VLOOKUP(AR55,'【記載例】シフト記号表（勤務時間帯）'!$C$6:$L$47,10,FALSE))</f>
        <v>8</v>
      </c>
      <c r="AS56" s="562" t="str">
        <f>IF(AS55="","",VLOOKUP(AS55,'【記載例】シフト記号表（勤務時間帯）'!$C$6:$L$47,10,FALSE))</f>
        <v/>
      </c>
      <c r="AT56" s="562" t="str">
        <f>IF(AT55="","",VLOOKUP(AT55,'【記載例】シフト記号表（勤務時間帯）'!$C$6:$L$47,10,FALSE))</f>
        <v/>
      </c>
      <c r="AU56" s="562">
        <f>IF(AU55="","",VLOOKUP(AU55,'【記載例】シフト記号表（勤務時間帯）'!$C$6:$L$47,10,FALSE))</f>
        <v>8</v>
      </c>
      <c r="AV56" s="562">
        <f>IF(AV55="","",VLOOKUP(AV55,'【記載例】シフト記号表（勤務時間帯）'!$C$6:$L$47,10,FALSE))</f>
        <v>8</v>
      </c>
      <c r="AW56" s="562">
        <f>IF(AW55="","",VLOOKUP(AW55,'【記載例】シフト記号表（勤務時間帯）'!$C$6:$L$47,10,FALSE))</f>
        <v>7.9999999999999982</v>
      </c>
      <c r="AX56" s="563">
        <f>IF(AX55="","",VLOOKUP(AX55,'【記載例】シフト記号表（勤務時間帯）'!$C$6:$L$47,10,FALSE))</f>
        <v>7.9999999999999982</v>
      </c>
      <c r="AY56" s="561" t="str">
        <f>IF(AY55="","",VLOOKUP(AY55,'【記載例】シフト記号表（勤務時間帯）'!$C$6:$L$47,10,FALSE))</f>
        <v/>
      </c>
      <c r="AZ56" s="562" t="str">
        <f>IF(AZ55="","",VLOOKUP(AZ55,'【記載例】シフト記号表（勤務時間帯）'!$C$6:$L$47,10,FALSE))</f>
        <v/>
      </c>
      <c r="BA56" s="562" t="str">
        <f>IF(BA55="","",VLOOKUP(BA55,'【記載例】シフト記号表（勤務時間帯）'!$C$6:$L$47,10,FALSE))</f>
        <v/>
      </c>
      <c r="BB56" s="1153">
        <f>IF($BE$3="４週",SUM(W56:AX56),IF($BE$3="暦月",SUM(W56:BA56),""))</f>
        <v>160</v>
      </c>
      <c r="BC56" s="1154"/>
      <c r="BD56" s="1155">
        <f>IF($BE$3="４週",BB56/4,IF($BE$3="暦月",(BB56/($BE$8/7)),""))</f>
        <v>40</v>
      </c>
      <c r="BE56" s="1154"/>
      <c r="BF56" s="1150"/>
      <c r="BG56" s="1151"/>
      <c r="BH56" s="1151"/>
      <c r="BI56" s="1151"/>
      <c r="BJ56" s="1152"/>
    </row>
    <row r="57" spans="2:62" ht="20.25" customHeight="1">
      <c r="B57" s="1119">
        <f>B55+1</f>
        <v>21</v>
      </c>
      <c r="C57" s="1121" t="s">
        <v>990</v>
      </c>
      <c r="D57" s="1122"/>
      <c r="E57" s="556"/>
      <c r="F57" s="557"/>
      <c r="G57" s="556"/>
      <c r="H57" s="557"/>
      <c r="I57" s="1125" t="s">
        <v>961</v>
      </c>
      <c r="J57" s="1126"/>
      <c r="K57" s="1129" t="s">
        <v>962</v>
      </c>
      <c r="L57" s="1130"/>
      <c r="M57" s="1130"/>
      <c r="N57" s="1122"/>
      <c r="O57" s="1133" t="s">
        <v>1007</v>
      </c>
      <c r="P57" s="1134"/>
      <c r="Q57" s="1134"/>
      <c r="R57" s="1134"/>
      <c r="S57" s="1135"/>
      <c r="T57" s="576" t="s">
        <v>964</v>
      </c>
      <c r="U57" s="577"/>
      <c r="V57" s="578"/>
      <c r="W57" s="569"/>
      <c r="X57" s="570" t="s">
        <v>984</v>
      </c>
      <c r="Y57" s="570" t="s">
        <v>985</v>
      </c>
      <c r="Z57" s="570" t="s">
        <v>987</v>
      </c>
      <c r="AA57" s="570" t="s">
        <v>986</v>
      </c>
      <c r="AB57" s="570"/>
      <c r="AC57" s="571" t="s">
        <v>987</v>
      </c>
      <c r="AD57" s="569" t="s">
        <v>987</v>
      </c>
      <c r="AE57" s="570"/>
      <c r="AF57" s="570" t="s">
        <v>984</v>
      </c>
      <c r="AG57" s="570" t="s">
        <v>985</v>
      </c>
      <c r="AH57" s="570" t="s">
        <v>987</v>
      </c>
      <c r="AI57" s="570" t="s">
        <v>986</v>
      </c>
      <c r="AJ57" s="571"/>
      <c r="AK57" s="569" t="s">
        <v>987</v>
      </c>
      <c r="AL57" s="570" t="s">
        <v>986</v>
      </c>
      <c r="AM57" s="570"/>
      <c r="AN57" s="570" t="s">
        <v>984</v>
      </c>
      <c r="AO57" s="570" t="s">
        <v>985</v>
      </c>
      <c r="AP57" s="570" t="s">
        <v>987</v>
      </c>
      <c r="AQ57" s="571"/>
      <c r="AR57" s="569"/>
      <c r="AS57" s="570" t="s">
        <v>987</v>
      </c>
      <c r="AT57" s="570" t="s">
        <v>986</v>
      </c>
      <c r="AU57" s="570"/>
      <c r="AV57" s="570" t="s">
        <v>984</v>
      </c>
      <c r="AW57" s="570" t="s">
        <v>985</v>
      </c>
      <c r="AX57" s="571" t="s">
        <v>987</v>
      </c>
      <c r="AY57" s="569"/>
      <c r="AZ57" s="570"/>
      <c r="BA57" s="572"/>
      <c r="BB57" s="1139"/>
      <c r="BC57" s="1140"/>
      <c r="BD57" s="1098"/>
      <c r="BE57" s="1099"/>
      <c r="BF57" s="1100"/>
      <c r="BG57" s="1101"/>
      <c r="BH57" s="1101"/>
      <c r="BI57" s="1101"/>
      <c r="BJ57" s="1102"/>
    </row>
    <row r="58" spans="2:62" ht="20.25" customHeight="1">
      <c r="B58" s="1142"/>
      <c r="C58" s="1156"/>
      <c r="D58" s="1157"/>
      <c r="E58" s="556"/>
      <c r="F58" s="557" t="str">
        <f>C57</f>
        <v>介護職員</v>
      </c>
      <c r="G58" s="556"/>
      <c r="H58" s="557" t="str">
        <f>I57</f>
        <v>A</v>
      </c>
      <c r="I58" s="1158"/>
      <c r="J58" s="1159"/>
      <c r="K58" s="1160"/>
      <c r="L58" s="1161"/>
      <c r="M58" s="1161"/>
      <c r="N58" s="1157"/>
      <c r="O58" s="1133"/>
      <c r="P58" s="1134"/>
      <c r="Q58" s="1134"/>
      <c r="R58" s="1134"/>
      <c r="S58" s="1135"/>
      <c r="T58" s="573" t="s">
        <v>967</v>
      </c>
      <c r="U58" s="574"/>
      <c r="V58" s="575"/>
      <c r="W58" s="561" t="str">
        <f>IF(W57="","",VLOOKUP(W57,'【記載例】シフト記号表（勤務時間帯）'!$C$6:$L$47,10,FALSE))</f>
        <v/>
      </c>
      <c r="X58" s="562">
        <f>IF(X57="","",VLOOKUP(X57,'【記載例】シフト記号表（勤務時間帯）'!$C$6:$L$47,10,FALSE))</f>
        <v>8</v>
      </c>
      <c r="Y58" s="562">
        <f>IF(Y57="","",VLOOKUP(Y57,'【記載例】シフト記号表（勤務時間帯）'!$C$6:$L$47,10,FALSE))</f>
        <v>8</v>
      </c>
      <c r="Z58" s="562">
        <f>IF(Z57="","",VLOOKUP(Z57,'【記載例】シフト記号表（勤務時間帯）'!$C$6:$L$47,10,FALSE))</f>
        <v>8</v>
      </c>
      <c r="AA58" s="562">
        <f>IF(AA57="","",VLOOKUP(AA57,'【記載例】シフト記号表（勤務時間帯）'!$C$6:$L$47,10,FALSE))</f>
        <v>7.9999999999999982</v>
      </c>
      <c r="AB58" s="562" t="str">
        <f>IF(AB57="","",VLOOKUP(AB57,'【記載例】シフト記号表（勤務時間帯）'!$C$6:$L$47,10,FALSE))</f>
        <v/>
      </c>
      <c r="AC58" s="563">
        <f>IF(AC57="","",VLOOKUP(AC57,'【記載例】シフト記号表（勤務時間帯）'!$C$6:$L$47,10,FALSE))</f>
        <v>8</v>
      </c>
      <c r="AD58" s="561">
        <f>IF(AD57="","",VLOOKUP(AD57,'【記載例】シフト記号表（勤務時間帯）'!$C$6:$L$47,10,FALSE))</f>
        <v>8</v>
      </c>
      <c r="AE58" s="562" t="str">
        <f>IF(AE57="","",VLOOKUP(AE57,'【記載例】シフト記号表（勤務時間帯）'!$C$6:$L$47,10,FALSE))</f>
        <v/>
      </c>
      <c r="AF58" s="562">
        <f>IF(AF57="","",VLOOKUP(AF57,'【記載例】シフト記号表（勤務時間帯）'!$C$6:$L$47,10,FALSE))</f>
        <v>8</v>
      </c>
      <c r="AG58" s="562">
        <f>IF(AG57="","",VLOOKUP(AG57,'【記載例】シフト記号表（勤務時間帯）'!$C$6:$L$47,10,FALSE))</f>
        <v>8</v>
      </c>
      <c r="AH58" s="562">
        <f>IF(AH57="","",VLOOKUP(AH57,'【記載例】シフト記号表（勤務時間帯）'!$C$6:$L$47,10,FALSE))</f>
        <v>8</v>
      </c>
      <c r="AI58" s="562">
        <f>IF(AI57="","",VLOOKUP(AI57,'【記載例】シフト記号表（勤務時間帯）'!$C$6:$L$47,10,FALSE))</f>
        <v>7.9999999999999982</v>
      </c>
      <c r="AJ58" s="563" t="str">
        <f>IF(AJ57="","",VLOOKUP(AJ57,'【記載例】シフト記号表（勤務時間帯）'!$C$6:$L$47,10,FALSE))</f>
        <v/>
      </c>
      <c r="AK58" s="561">
        <f>IF(AK57="","",VLOOKUP(AK57,'【記載例】シフト記号表（勤務時間帯）'!$C$6:$L$47,10,FALSE))</f>
        <v>8</v>
      </c>
      <c r="AL58" s="562">
        <f>IF(AL57="","",VLOOKUP(AL57,'【記載例】シフト記号表（勤務時間帯）'!$C$6:$L$47,10,FALSE))</f>
        <v>7.9999999999999982</v>
      </c>
      <c r="AM58" s="562" t="str">
        <f>IF(AM57="","",VLOOKUP(AM57,'【記載例】シフト記号表（勤務時間帯）'!$C$6:$L$47,10,FALSE))</f>
        <v/>
      </c>
      <c r="AN58" s="562">
        <f>IF(AN57="","",VLOOKUP(AN57,'【記載例】シフト記号表（勤務時間帯）'!$C$6:$L$47,10,FALSE))</f>
        <v>8</v>
      </c>
      <c r="AO58" s="562">
        <f>IF(AO57="","",VLOOKUP(AO57,'【記載例】シフト記号表（勤務時間帯）'!$C$6:$L$47,10,FALSE))</f>
        <v>8</v>
      </c>
      <c r="AP58" s="562">
        <f>IF(AP57="","",VLOOKUP(AP57,'【記載例】シフト記号表（勤務時間帯）'!$C$6:$L$47,10,FALSE))</f>
        <v>8</v>
      </c>
      <c r="AQ58" s="563" t="str">
        <f>IF(AQ57="","",VLOOKUP(AQ57,'【記載例】シフト記号表（勤務時間帯）'!$C$6:$L$47,10,FALSE))</f>
        <v/>
      </c>
      <c r="AR58" s="561" t="str">
        <f>IF(AR57="","",VLOOKUP(AR57,'【記載例】シフト記号表（勤務時間帯）'!$C$6:$L$47,10,FALSE))</f>
        <v/>
      </c>
      <c r="AS58" s="562">
        <f>IF(AS57="","",VLOOKUP(AS57,'【記載例】シフト記号表（勤務時間帯）'!$C$6:$L$47,10,FALSE))</f>
        <v>8</v>
      </c>
      <c r="AT58" s="562">
        <f>IF(AT57="","",VLOOKUP(AT57,'【記載例】シフト記号表（勤務時間帯）'!$C$6:$L$47,10,FALSE))</f>
        <v>7.9999999999999982</v>
      </c>
      <c r="AU58" s="562" t="str">
        <f>IF(AU57="","",VLOOKUP(AU57,'【記載例】シフト記号表（勤務時間帯）'!$C$6:$L$47,10,FALSE))</f>
        <v/>
      </c>
      <c r="AV58" s="562">
        <f>IF(AV57="","",VLOOKUP(AV57,'【記載例】シフト記号表（勤務時間帯）'!$C$6:$L$47,10,FALSE))</f>
        <v>8</v>
      </c>
      <c r="AW58" s="562">
        <f>IF(AW57="","",VLOOKUP(AW57,'【記載例】シフト記号表（勤務時間帯）'!$C$6:$L$47,10,FALSE))</f>
        <v>8</v>
      </c>
      <c r="AX58" s="563">
        <f>IF(AX57="","",VLOOKUP(AX57,'【記載例】シフト記号表（勤務時間帯）'!$C$6:$L$47,10,FALSE))</f>
        <v>8</v>
      </c>
      <c r="AY58" s="561" t="str">
        <f>IF(AY57="","",VLOOKUP(AY57,'【記載例】シフト記号表（勤務時間帯）'!$C$6:$L$47,10,FALSE))</f>
        <v/>
      </c>
      <c r="AZ58" s="562" t="str">
        <f>IF(AZ57="","",VLOOKUP(AZ57,'【記載例】シフト記号表（勤務時間帯）'!$C$6:$L$47,10,FALSE))</f>
        <v/>
      </c>
      <c r="BA58" s="562" t="str">
        <f>IF(BA57="","",VLOOKUP(BA57,'【記載例】シフト記号表（勤務時間帯）'!$C$6:$L$47,10,FALSE))</f>
        <v/>
      </c>
      <c r="BB58" s="1153">
        <f>IF($BE$3="４週",SUM(W58:AX58),IF($BE$3="暦月",SUM(W58:BA58),""))</f>
        <v>160</v>
      </c>
      <c r="BC58" s="1154"/>
      <c r="BD58" s="1155">
        <f>IF($BE$3="４週",BB58/4,IF($BE$3="暦月",(BB58/($BE$8/7)),""))</f>
        <v>40</v>
      </c>
      <c r="BE58" s="1154"/>
      <c r="BF58" s="1150"/>
      <c r="BG58" s="1151"/>
      <c r="BH58" s="1151"/>
      <c r="BI58" s="1151"/>
      <c r="BJ58" s="1152"/>
    </row>
    <row r="59" spans="2:62" ht="20.25" customHeight="1">
      <c r="B59" s="1119">
        <f>B57+1</f>
        <v>22</v>
      </c>
      <c r="C59" s="1121" t="s">
        <v>990</v>
      </c>
      <c r="D59" s="1122"/>
      <c r="E59" s="556"/>
      <c r="F59" s="557"/>
      <c r="G59" s="556"/>
      <c r="H59" s="557"/>
      <c r="I59" s="1125" t="s">
        <v>961</v>
      </c>
      <c r="J59" s="1126"/>
      <c r="K59" s="1129" t="s">
        <v>962</v>
      </c>
      <c r="L59" s="1130"/>
      <c r="M59" s="1130"/>
      <c r="N59" s="1122"/>
      <c r="O59" s="1133" t="s">
        <v>1008</v>
      </c>
      <c r="P59" s="1134"/>
      <c r="Q59" s="1134"/>
      <c r="R59" s="1134"/>
      <c r="S59" s="1135"/>
      <c r="T59" s="576" t="s">
        <v>964</v>
      </c>
      <c r="U59" s="577"/>
      <c r="V59" s="578"/>
      <c r="W59" s="569" t="s">
        <v>987</v>
      </c>
      <c r="X59" s="570"/>
      <c r="Y59" s="570" t="s">
        <v>984</v>
      </c>
      <c r="Z59" s="570" t="s">
        <v>985</v>
      </c>
      <c r="AA59" s="570" t="s">
        <v>987</v>
      </c>
      <c r="AB59" s="570" t="s">
        <v>986</v>
      </c>
      <c r="AC59" s="571"/>
      <c r="AD59" s="569" t="s">
        <v>986</v>
      </c>
      <c r="AE59" s="570" t="s">
        <v>987</v>
      </c>
      <c r="AF59" s="570"/>
      <c r="AG59" s="570" t="s">
        <v>984</v>
      </c>
      <c r="AH59" s="570" t="s">
        <v>985</v>
      </c>
      <c r="AI59" s="570" t="s">
        <v>987</v>
      </c>
      <c r="AJ59" s="571"/>
      <c r="AK59" s="569" t="s">
        <v>986</v>
      </c>
      <c r="AL59" s="570" t="s">
        <v>987</v>
      </c>
      <c r="AM59" s="570"/>
      <c r="AN59" s="570"/>
      <c r="AO59" s="570" t="s">
        <v>984</v>
      </c>
      <c r="AP59" s="570" t="s">
        <v>985</v>
      </c>
      <c r="AQ59" s="571" t="s">
        <v>986</v>
      </c>
      <c r="AR59" s="569" t="s">
        <v>986</v>
      </c>
      <c r="AS59" s="570"/>
      <c r="AT59" s="570" t="s">
        <v>987</v>
      </c>
      <c r="AU59" s="570" t="s">
        <v>986</v>
      </c>
      <c r="AV59" s="570"/>
      <c r="AW59" s="570" t="s">
        <v>984</v>
      </c>
      <c r="AX59" s="571" t="s">
        <v>985</v>
      </c>
      <c r="AY59" s="569"/>
      <c r="AZ59" s="570"/>
      <c r="BA59" s="572"/>
      <c r="BB59" s="1139"/>
      <c r="BC59" s="1140"/>
      <c r="BD59" s="1098"/>
      <c r="BE59" s="1099"/>
      <c r="BF59" s="1100"/>
      <c r="BG59" s="1101"/>
      <c r="BH59" s="1101"/>
      <c r="BI59" s="1101"/>
      <c r="BJ59" s="1102"/>
    </row>
    <row r="60" spans="2:62" ht="20.25" customHeight="1">
      <c r="B60" s="1142"/>
      <c r="C60" s="1156"/>
      <c r="D60" s="1157"/>
      <c r="E60" s="556"/>
      <c r="F60" s="557" t="str">
        <f>C59</f>
        <v>介護職員</v>
      </c>
      <c r="G60" s="556"/>
      <c r="H60" s="557" t="str">
        <f>I59</f>
        <v>A</v>
      </c>
      <c r="I60" s="1158"/>
      <c r="J60" s="1159"/>
      <c r="K60" s="1160"/>
      <c r="L60" s="1161"/>
      <c r="M60" s="1161"/>
      <c r="N60" s="1157"/>
      <c r="O60" s="1133"/>
      <c r="P60" s="1134"/>
      <c r="Q60" s="1134"/>
      <c r="R60" s="1134"/>
      <c r="S60" s="1135"/>
      <c r="T60" s="573" t="s">
        <v>967</v>
      </c>
      <c r="U60" s="574"/>
      <c r="V60" s="575"/>
      <c r="W60" s="561">
        <f>IF(W59="","",VLOOKUP(W59,'【記載例】シフト記号表（勤務時間帯）'!$C$6:$L$47,10,FALSE))</f>
        <v>8</v>
      </c>
      <c r="X60" s="562" t="str">
        <f>IF(X59="","",VLOOKUP(X59,'【記載例】シフト記号表（勤務時間帯）'!$C$6:$L$47,10,FALSE))</f>
        <v/>
      </c>
      <c r="Y60" s="562">
        <f>IF(Y59="","",VLOOKUP(Y59,'【記載例】シフト記号表（勤務時間帯）'!$C$6:$L$47,10,FALSE))</f>
        <v>8</v>
      </c>
      <c r="Z60" s="562">
        <f>IF(Z59="","",VLOOKUP(Z59,'【記載例】シフト記号表（勤務時間帯）'!$C$6:$L$47,10,FALSE))</f>
        <v>8</v>
      </c>
      <c r="AA60" s="562">
        <f>IF(AA59="","",VLOOKUP(AA59,'【記載例】シフト記号表（勤務時間帯）'!$C$6:$L$47,10,FALSE))</f>
        <v>8</v>
      </c>
      <c r="AB60" s="562">
        <f>IF(AB59="","",VLOOKUP(AB59,'【記載例】シフト記号表（勤務時間帯）'!$C$6:$L$47,10,FALSE))</f>
        <v>7.9999999999999982</v>
      </c>
      <c r="AC60" s="563" t="str">
        <f>IF(AC59="","",VLOOKUP(AC59,'【記載例】シフト記号表（勤務時間帯）'!$C$6:$L$47,10,FALSE))</f>
        <v/>
      </c>
      <c r="AD60" s="561">
        <f>IF(AD59="","",VLOOKUP(AD59,'【記載例】シフト記号表（勤務時間帯）'!$C$6:$L$47,10,FALSE))</f>
        <v>7.9999999999999982</v>
      </c>
      <c r="AE60" s="562">
        <f>IF(AE59="","",VLOOKUP(AE59,'【記載例】シフト記号表（勤務時間帯）'!$C$6:$L$47,10,FALSE))</f>
        <v>8</v>
      </c>
      <c r="AF60" s="562" t="str">
        <f>IF(AF59="","",VLOOKUP(AF59,'【記載例】シフト記号表（勤務時間帯）'!$C$6:$L$47,10,FALSE))</f>
        <v/>
      </c>
      <c r="AG60" s="562">
        <f>IF(AG59="","",VLOOKUP(AG59,'【記載例】シフト記号表（勤務時間帯）'!$C$6:$L$47,10,FALSE))</f>
        <v>8</v>
      </c>
      <c r="AH60" s="562">
        <f>IF(AH59="","",VLOOKUP(AH59,'【記載例】シフト記号表（勤務時間帯）'!$C$6:$L$47,10,FALSE))</f>
        <v>8</v>
      </c>
      <c r="AI60" s="562">
        <f>IF(AI59="","",VLOOKUP(AI59,'【記載例】シフト記号表（勤務時間帯）'!$C$6:$L$47,10,FALSE))</f>
        <v>8</v>
      </c>
      <c r="AJ60" s="563" t="str">
        <f>IF(AJ59="","",VLOOKUP(AJ59,'【記載例】シフト記号表（勤務時間帯）'!$C$6:$L$47,10,FALSE))</f>
        <v/>
      </c>
      <c r="AK60" s="561">
        <f>IF(AK59="","",VLOOKUP(AK59,'【記載例】シフト記号表（勤務時間帯）'!$C$6:$L$47,10,FALSE))</f>
        <v>7.9999999999999982</v>
      </c>
      <c r="AL60" s="562">
        <f>IF(AL59="","",VLOOKUP(AL59,'【記載例】シフト記号表（勤務時間帯）'!$C$6:$L$47,10,FALSE))</f>
        <v>8</v>
      </c>
      <c r="AM60" s="562" t="str">
        <f>IF(AM59="","",VLOOKUP(AM59,'【記載例】シフト記号表（勤務時間帯）'!$C$6:$L$47,10,FALSE))</f>
        <v/>
      </c>
      <c r="AN60" s="562" t="str">
        <f>IF(AN59="","",VLOOKUP(AN59,'【記載例】シフト記号表（勤務時間帯）'!$C$6:$L$47,10,FALSE))</f>
        <v/>
      </c>
      <c r="AO60" s="562">
        <f>IF(AO59="","",VLOOKUP(AO59,'【記載例】シフト記号表（勤務時間帯）'!$C$6:$L$47,10,FALSE))</f>
        <v>8</v>
      </c>
      <c r="AP60" s="562">
        <f>IF(AP59="","",VLOOKUP(AP59,'【記載例】シフト記号表（勤務時間帯）'!$C$6:$L$47,10,FALSE))</f>
        <v>8</v>
      </c>
      <c r="AQ60" s="563">
        <f>IF(AQ59="","",VLOOKUP(AQ59,'【記載例】シフト記号表（勤務時間帯）'!$C$6:$L$47,10,FALSE))</f>
        <v>7.9999999999999982</v>
      </c>
      <c r="AR60" s="561">
        <f>IF(AR59="","",VLOOKUP(AR59,'【記載例】シフト記号表（勤務時間帯）'!$C$6:$L$47,10,FALSE))</f>
        <v>7.9999999999999982</v>
      </c>
      <c r="AS60" s="562" t="str">
        <f>IF(AS59="","",VLOOKUP(AS59,'【記載例】シフト記号表（勤務時間帯）'!$C$6:$L$47,10,FALSE))</f>
        <v/>
      </c>
      <c r="AT60" s="562">
        <f>IF(AT59="","",VLOOKUP(AT59,'【記載例】シフト記号表（勤務時間帯）'!$C$6:$L$47,10,FALSE))</f>
        <v>8</v>
      </c>
      <c r="AU60" s="562">
        <f>IF(AU59="","",VLOOKUP(AU59,'【記載例】シフト記号表（勤務時間帯）'!$C$6:$L$47,10,FALSE))</f>
        <v>7.9999999999999982</v>
      </c>
      <c r="AV60" s="562" t="str">
        <f>IF(AV59="","",VLOOKUP(AV59,'【記載例】シフト記号表（勤務時間帯）'!$C$6:$L$47,10,FALSE))</f>
        <v/>
      </c>
      <c r="AW60" s="562">
        <f>IF(AW59="","",VLOOKUP(AW59,'【記載例】シフト記号表（勤務時間帯）'!$C$6:$L$47,10,FALSE))</f>
        <v>8</v>
      </c>
      <c r="AX60" s="563">
        <f>IF(AX59="","",VLOOKUP(AX59,'【記載例】シフト記号表（勤務時間帯）'!$C$6:$L$47,10,FALSE))</f>
        <v>8</v>
      </c>
      <c r="AY60" s="561" t="str">
        <f>IF(AY59="","",VLOOKUP(AY59,'【記載例】シフト記号表（勤務時間帯）'!$C$6:$L$47,10,FALSE))</f>
        <v/>
      </c>
      <c r="AZ60" s="562" t="str">
        <f>IF(AZ59="","",VLOOKUP(AZ59,'【記載例】シフト記号表（勤務時間帯）'!$C$6:$L$47,10,FALSE))</f>
        <v/>
      </c>
      <c r="BA60" s="562" t="str">
        <f>IF(BA59="","",VLOOKUP(BA59,'【記載例】シフト記号表（勤務時間帯）'!$C$6:$L$47,10,FALSE))</f>
        <v/>
      </c>
      <c r="BB60" s="1153">
        <f>IF($BE$3="４週",SUM(W60:AX60),IF($BE$3="暦月",SUM(W60:BA60),""))</f>
        <v>160</v>
      </c>
      <c r="BC60" s="1154"/>
      <c r="BD60" s="1155">
        <f>IF($BE$3="４週",BB60/4,IF($BE$3="暦月",(BB60/($BE$8/7)),""))</f>
        <v>40</v>
      </c>
      <c r="BE60" s="1154"/>
      <c r="BF60" s="1150"/>
      <c r="BG60" s="1151"/>
      <c r="BH60" s="1151"/>
      <c r="BI60" s="1151"/>
      <c r="BJ60" s="1152"/>
    </row>
    <row r="61" spans="2:62" ht="20.25" customHeight="1">
      <c r="B61" s="1119">
        <f>B59+1</f>
        <v>23</v>
      </c>
      <c r="C61" s="1121" t="s">
        <v>990</v>
      </c>
      <c r="D61" s="1122"/>
      <c r="E61" s="556"/>
      <c r="F61" s="557"/>
      <c r="G61" s="556"/>
      <c r="H61" s="557"/>
      <c r="I61" s="1125" t="s">
        <v>961</v>
      </c>
      <c r="J61" s="1126"/>
      <c r="K61" s="1129" t="s">
        <v>962</v>
      </c>
      <c r="L61" s="1130"/>
      <c r="M61" s="1130"/>
      <c r="N61" s="1122"/>
      <c r="O61" s="1133" t="s">
        <v>1009</v>
      </c>
      <c r="P61" s="1134"/>
      <c r="Q61" s="1134"/>
      <c r="R61" s="1134"/>
      <c r="S61" s="1135"/>
      <c r="T61" s="576" t="s">
        <v>964</v>
      </c>
      <c r="U61" s="577"/>
      <c r="V61" s="578"/>
      <c r="W61" s="569" t="s">
        <v>986</v>
      </c>
      <c r="X61" s="570" t="s">
        <v>987</v>
      </c>
      <c r="Y61" s="570"/>
      <c r="Z61" s="570" t="s">
        <v>984</v>
      </c>
      <c r="AA61" s="570" t="s">
        <v>985</v>
      </c>
      <c r="AB61" s="570"/>
      <c r="AC61" s="571" t="s">
        <v>986</v>
      </c>
      <c r="AD61" s="569" t="s">
        <v>987</v>
      </c>
      <c r="AE61" s="570" t="s">
        <v>987</v>
      </c>
      <c r="AF61" s="570" t="s">
        <v>986</v>
      </c>
      <c r="AG61" s="570"/>
      <c r="AH61" s="570" t="s">
        <v>984</v>
      </c>
      <c r="AI61" s="570" t="s">
        <v>985</v>
      </c>
      <c r="AJ61" s="571"/>
      <c r="AK61" s="569" t="s">
        <v>987</v>
      </c>
      <c r="AL61" s="570"/>
      <c r="AM61" s="570" t="s">
        <v>987</v>
      </c>
      <c r="AN61" s="570" t="s">
        <v>987</v>
      </c>
      <c r="AO61" s="570"/>
      <c r="AP61" s="570" t="s">
        <v>984</v>
      </c>
      <c r="AQ61" s="571" t="s">
        <v>985</v>
      </c>
      <c r="AR61" s="569" t="s">
        <v>987</v>
      </c>
      <c r="AS61" s="570" t="s">
        <v>986</v>
      </c>
      <c r="AT61" s="570"/>
      <c r="AU61" s="570" t="s">
        <v>987</v>
      </c>
      <c r="AV61" s="570" t="s">
        <v>997</v>
      </c>
      <c r="AW61" s="570"/>
      <c r="AX61" s="571" t="s">
        <v>984</v>
      </c>
      <c r="AY61" s="569"/>
      <c r="AZ61" s="570"/>
      <c r="BA61" s="572"/>
      <c r="BB61" s="1139"/>
      <c r="BC61" s="1140"/>
      <c r="BD61" s="1098"/>
      <c r="BE61" s="1099"/>
      <c r="BF61" s="1100"/>
      <c r="BG61" s="1101"/>
      <c r="BH61" s="1101"/>
      <c r="BI61" s="1101"/>
      <c r="BJ61" s="1102"/>
    </row>
    <row r="62" spans="2:62" ht="20.25" customHeight="1">
      <c r="B62" s="1142"/>
      <c r="C62" s="1156"/>
      <c r="D62" s="1157"/>
      <c r="E62" s="556"/>
      <c r="F62" s="557" t="str">
        <f>C61</f>
        <v>介護職員</v>
      </c>
      <c r="G62" s="556"/>
      <c r="H62" s="557" t="str">
        <f>I61</f>
        <v>A</v>
      </c>
      <c r="I62" s="1158"/>
      <c r="J62" s="1159"/>
      <c r="K62" s="1160"/>
      <c r="L62" s="1161"/>
      <c r="M62" s="1161"/>
      <c r="N62" s="1157"/>
      <c r="O62" s="1133"/>
      <c r="P62" s="1134"/>
      <c r="Q62" s="1134"/>
      <c r="R62" s="1134"/>
      <c r="S62" s="1135"/>
      <c r="T62" s="573" t="s">
        <v>967</v>
      </c>
      <c r="U62" s="574"/>
      <c r="V62" s="575"/>
      <c r="W62" s="561">
        <f>IF(W61="","",VLOOKUP(W61,'【記載例】シフト記号表（勤務時間帯）'!$C$6:$L$47,10,FALSE))</f>
        <v>7.9999999999999982</v>
      </c>
      <c r="X62" s="562">
        <f>IF(X61="","",VLOOKUP(X61,'【記載例】シフト記号表（勤務時間帯）'!$C$6:$L$47,10,FALSE))</f>
        <v>8</v>
      </c>
      <c r="Y62" s="562" t="str">
        <f>IF(Y61="","",VLOOKUP(Y61,'【記載例】シフト記号表（勤務時間帯）'!$C$6:$L$47,10,FALSE))</f>
        <v/>
      </c>
      <c r="Z62" s="562">
        <f>IF(Z61="","",VLOOKUP(Z61,'【記載例】シフト記号表（勤務時間帯）'!$C$6:$L$47,10,FALSE))</f>
        <v>8</v>
      </c>
      <c r="AA62" s="562">
        <f>IF(AA61="","",VLOOKUP(AA61,'【記載例】シフト記号表（勤務時間帯）'!$C$6:$L$47,10,FALSE))</f>
        <v>8</v>
      </c>
      <c r="AB62" s="562" t="str">
        <f>IF(AB61="","",VLOOKUP(AB61,'【記載例】シフト記号表（勤務時間帯）'!$C$6:$L$47,10,FALSE))</f>
        <v/>
      </c>
      <c r="AC62" s="563">
        <f>IF(AC61="","",VLOOKUP(AC61,'【記載例】シフト記号表（勤務時間帯）'!$C$6:$L$47,10,FALSE))</f>
        <v>7.9999999999999982</v>
      </c>
      <c r="AD62" s="561">
        <f>IF(AD61="","",VLOOKUP(AD61,'【記載例】シフト記号表（勤務時間帯）'!$C$6:$L$47,10,FALSE))</f>
        <v>8</v>
      </c>
      <c r="AE62" s="562">
        <f>IF(AE61="","",VLOOKUP(AE61,'【記載例】シフト記号表（勤務時間帯）'!$C$6:$L$47,10,FALSE))</f>
        <v>8</v>
      </c>
      <c r="AF62" s="562">
        <f>IF(AF61="","",VLOOKUP(AF61,'【記載例】シフト記号表（勤務時間帯）'!$C$6:$L$47,10,FALSE))</f>
        <v>7.9999999999999982</v>
      </c>
      <c r="AG62" s="562" t="str">
        <f>IF(AG61="","",VLOOKUP(AG61,'【記載例】シフト記号表（勤務時間帯）'!$C$6:$L$47,10,FALSE))</f>
        <v/>
      </c>
      <c r="AH62" s="562">
        <f>IF(AH61="","",VLOOKUP(AH61,'【記載例】シフト記号表（勤務時間帯）'!$C$6:$L$47,10,FALSE))</f>
        <v>8</v>
      </c>
      <c r="AI62" s="562">
        <f>IF(AI61="","",VLOOKUP(AI61,'【記載例】シフト記号表（勤務時間帯）'!$C$6:$L$47,10,FALSE))</f>
        <v>8</v>
      </c>
      <c r="AJ62" s="563" t="str">
        <f>IF(AJ61="","",VLOOKUP(AJ61,'【記載例】シフト記号表（勤務時間帯）'!$C$6:$L$47,10,FALSE))</f>
        <v/>
      </c>
      <c r="AK62" s="561">
        <f>IF(AK61="","",VLOOKUP(AK61,'【記載例】シフト記号表（勤務時間帯）'!$C$6:$L$47,10,FALSE))</f>
        <v>8</v>
      </c>
      <c r="AL62" s="562" t="str">
        <f>IF(AL61="","",VLOOKUP(AL61,'【記載例】シフト記号表（勤務時間帯）'!$C$6:$L$47,10,FALSE))</f>
        <v/>
      </c>
      <c r="AM62" s="562">
        <f>IF(AM61="","",VLOOKUP(AM61,'【記載例】シフト記号表（勤務時間帯）'!$C$6:$L$47,10,FALSE))</f>
        <v>8</v>
      </c>
      <c r="AN62" s="562">
        <f>IF(AN61="","",VLOOKUP(AN61,'【記載例】シフト記号表（勤務時間帯）'!$C$6:$L$47,10,FALSE))</f>
        <v>8</v>
      </c>
      <c r="AO62" s="562" t="str">
        <f>IF(AO61="","",VLOOKUP(AO61,'【記載例】シフト記号表（勤務時間帯）'!$C$6:$L$47,10,FALSE))</f>
        <v/>
      </c>
      <c r="AP62" s="562">
        <f>IF(AP61="","",VLOOKUP(AP61,'【記載例】シフト記号表（勤務時間帯）'!$C$6:$L$47,10,FALSE))</f>
        <v>8</v>
      </c>
      <c r="AQ62" s="563">
        <f>IF(AQ61="","",VLOOKUP(AQ61,'【記載例】シフト記号表（勤務時間帯）'!$C$6:$L$47,10,FALSE))</f>
        <v>8</v>
      </c>
      <c r="AR62" s="561">
        <f>IF(AR61="","",VLOOKUP(AR61,'【記載例】シフト記号表（勤務時間帯）'!$C$6:$L$47,10,FALSE))</f>
        <v>8</v>
      </c>
      <c r="AS62" s="562">
        <f>IF(AS61="","",VLOOKUP(AS61,'【記載例】シフト記号表（勤務時間帯）'!$C$6:$L$47,10,FALSE))</f>
        <v>7.9999999999999982</v>
      </c>
      <c r="AT62" s="562" t="str">
        <f>IF(AT61="","",VLOOKUP(AT61,'【記載例】シフト記号表（勤務時間帯）'!$C$6:$L$47,10,FALSE))</f>
        <v/>
      </c>
      <c r="AU62" s="562">
        <f>IF(AU61="","",VLOOKUP(AU61,'【記載例】シフト記号表（勤務時間帯）'!$C$6:$L$47,10,FALSE))</f>
        <v>8</v>
      </c>
      <c r="AV62" s="562">
        <f>IF(AV61="","",VLOOKUP(AV61,'【記載例】シフト記号表（勤務時間帯）'!$C$6:$L$47,10,FALSE))</f>
        <v>8</v>
      </c>
      <c r="AW62" s="562" t="str">
        <f>IF(AW61="","",VLOOKUP(AW61,'【記載例】シフト記号表（勤務時間帯）'!$C$6:$L$47,10,FALSE))</f>
        <v/>
      </c>
      <c r="AX62" s="563">
        <f>IF(AX61="","",VLOOKUP(AX61,'【記載例】シフト記号表（勤務時間帯）'!$C$6:$L$47,10,FALSE))</f>
        <v>8</v>
      </c>
      <c r="AY62" s="561" t="str">
        <f>IF(AY61="","",VLOOKUP(AY61,'【記載例】シフト記号表（勤務時間帯）'!$C$6:$L$47,10,FALSE))</f>
        <v/>
      </c>
      <c r="AZ62" s="562" t="str">
        <f>IF(AZ61="","",VLOOKUP(AZ61,'【記載例】シフト記号表（勤務時間帯）'!$C$6:$L$47,10,FALSE))</f>
        <v/>
      </c>
      <c r="BA62" s="562" t="str">
        <f>IF(BA61="","",VLOOKUP(BA61,'【記載例】シフト記号表（勤務時間帯）'!$C$6:$L$47,10,FALSE))</f>
        <v/>
      </c>
      <c r="BB62" s="1153">
        <f>IF($BE$3="４週",SUM(W62:AX62),IF($BE$3="暦月",SUM(W62:BA62),""))</f>
        <v>160</v>
      </c>
      <c r="BC62" s="1154"/>
      <c r="BD62" s="1155">
        <f>IF($BE$3="４週",BB62/4,IF($BE$3="暦月",(BB62/($BE$8/7)),""))</f>
        <v>40</v>
      </c>
      <c r="BE62" s="1154"/>
      <c r="BF62" s="1150"/>
      <c r="BG62" s="1151"/>
      <c r="BH62" s="1151"/>
      <c r="BI62" s="1151"/>
      <c r="BJ62" s="1152"/>
    </row>
    <row r="63" spans="2:62" ht="20.25" customHeight="1">
      <c r="B63" s="1119">
        <f>B61+1</f>
        <v>24</v>
      </c>
      <c r="C63" s="1121" t="s">
        <v>990</v>
      </c>
      <c r="D63" s="1122"/>
      <c r="E63" s="556"/>
      <c r="F63" s="557"/>
      <c r="G63" s="556"/>
      <c r="H63" s="557"/>
      <c r="I63" s="1125" t="s">
        <v>998</v>
      </c>
      <c r="J63" s="1126"/>
      <c r="K63" s="1129" t="s">
        <v>962</v>
      </c>
      <c r="L63" s="1130"/>
      <c r="M63" s="1130"/>
      <c r="N63" s="1122"/>
      <c r="O63" s="1133" t="s">
        <v>1010</v>
      </c>
      <c r="P63" s="1134"/>
      <c r="Q63" s="1134"/>
      <c r="R63" s="1134"/>
      <c r="S63" s="1135"/>
      <c r="T63" s="576" t="s">
        <v>964</v>
      </c>
      <c r="U63" s="577"/>
      <c r="V63" s="578"/>
      <c r="W63" s="569"/>
      <c r="X63" s="570" t="s">
        <v>986</v>
      </c>
      <c r="Y63" s="570" t="s">
        <v>987</v>
      </c>
      <c r="Z63" s="570"/>
      <c r="AA63" s="570" t="s">
        <v>987</v>
      </c>
      <c r="AB63" s="570" t="s">
        <v>987</v>
      </c>
      <c r="AC63" s="571"/>
      <c r="AD63" s="569"/>
      <c r="AE63" s="570" t="s">
        <v>986</v>
      </c>
      <c r="AF63" s="570" t="s">
        <v>987</v>
      </c>
      <c r="AG63" s="570" t="s">
        <v>987</v>
      </c>
      <c r="AH63" s="570"/>
      <c r="AI63" s="570"/>
      <c r="AJ63" s="571" t="s">
        <v>986</v>
      </c>
      <c r="AK63" s="569"/>
      <c r="AL63" s="570"/>
      <c r="AM63" s="570" t="s">
        <v>986</v>
      </c>
      <c r="AN63" s="570" t="s">
        <v>986</v>
      </c>
      <c r="AO63" s="570" t="s">
        <v>987</v>
      </c>
      <c r="AP63" s="570"/>
      <c r="AQ63" s="571" t="s">
        <v>987</v>
      </c>
      <c r="AR63" s="569"/>
      <c r="AS63" s="570" t="s">
        <v>987</v>
      </c>
      <c r="AT63" s="570" t="s">
        <v>987</v>
      </c>
      <c r="AU63" s="570"/>
      <c r="AV63" s="570" t="s">
        <v>987</v>
      </c>
      <c r="AW63" s="570" t="s">
        <v>986</v>
      </c>
      <c r="AX63" s="571"/>
      <c r="AY63" s="569"/>
      <c r="AZ63" s="570"/>
      <c r="BA63" s="572"/>
      <c r="BB63" s="1139"/>
      <c r="BC63" s="1140"/>
      <c r="BD63" s="1098"/>
      <c r="BE63" s="1099"/>
      <c r="BF63" s="1100"/>
      <c r="BG63" s="1101"/>
      <c r="BH63" s="1101"/>
      <c r="BI63" s="1101"/>
      <c r="BJ63" s="1102"/>
    </row>
    <row r="64" spans="2:62" ht="20.25" customHeight="1">
      <c r="B64" s="1142"/>
      <c r="C64" s="1156"/>
      <c r="D64" s="1157"/>
      <c r="E64" s="556"/>
      <c r="F64" s="557" t="str">
        <f>C63</f>
        <v>介護職員</v>
      </c>
      <c r="G64" s="556"/>
      <c r="H64" s="557" t="str">
        <f>I63</f>
        <v>C</v>
      </c>
      <c r="I64" s="1158"/>
      <c r="J64" s="1159"/>
      <c r="K64" s="1160"/>
      <c r="L64" s="1161"/>
      <c r="M64" s="1161"/>
      <c r="N64" s="1157"/>
      <c r="O64" s="1133"/>
      <c r="P64" s="1134"/>
      <c r="Q64" s="1134"/>
      <c r="R64" s="1134"/>
      <c r="S64" s="1135"/>
      <c r="T64" s="573" t="s">
        <v>967</v>
      </c>
      <c r="U64" s="574"/>
      <c r="V64" s="575"/>
      <c r="W64" s="561" t="str">
        <f>IF(W63="","",VLOOKUP(W63,'【記載例】シフト記号表（勤務時間帯）'!$C$6:$L$47,10,FALSE))</f>
        <v/>
      </c>
      <c r="X64" s="562">
        <f>IF(X63="","",VLOOKUP(X63,'【記載例】シフト記号表（勤務時間帯）'!$C$6:$L$47,10,FALSE))</f>
        <v>7.9999999999999982</v>
      </c>
      <c r="Y64" s="562">
        <f>IF(Y63="","",VLOOKUP(Y63,'【記載例】シフト記号表（勤務時間帯）'!$C$6:$L$47,10,FALSE))</f>
        <v>8</v>
      </c>
      <c r="Z64" s="562" t="str">
        <f>IF(Z63="","",VLOOKUP(Z63,'【記載例】シフト記号表（勤務時間帯）'!$C$6:$L$47,10,FALSE))</f>
        <v/>
      </c>
      <c r="AA64" s="562">
        <f>IF(AA63="","",VLOOKUP(AA63,'【記載例】シフト記号表（勤務時間帯）'!$C$6:$L$47,10,FALSE))</f>
        <v>8</v>
      </c>
      <c r="AB64" s="562">
        <f>IF(AB63="","",VLOOKUP(AB63,'【記載例】シフト記号表（勤務時間帯）'!$C$6:$L$47,10,FALSE))</f>
        <v>8</v>
      </c>
      <c r="AC64" s="563" t="str">
        <f>IF(AC63="","",VLOOKUP(AC63,'【記載例】シフト記号表（勤務時間帯）'!$C$6:$L$47,10,FALSE))</f>
        <v/>
      </c>
      <c r="AD64" s="561" t="str">
        <f>IF(AD63="","",VLOOKUP(AD63,'【記載例】シフト記号表（勤務時間帯）'!$C$6:$L$47,10,FALSE))</f>
        <v/>
      </c>
      <c r="AE64" s="562">
        <f>IF(AE63="","",VLOOKUP(AE63,'【記載例】シフト記号表（勤務時間帯）'!$C$6:$L$47,10,FALSE))</f>
        <v>7.9999999999999982</v>
      </c>
      <c r="AF64" s="562">
        <f>IF(AF63="","",VLOOKUP(AF63,'【記載例】シフト記号表（勤務時間帯）'!$C$6:$L$47,10,FALSE))</f>
        <v>8</v>
      </c>
      <c r="AG64" s="562">
        <f>IF(AG63="","",VLOOKUP(AG63,'【記載例】シフト記号表（勤務時間帯）'!$C$6:$L$47,10,FALSE))</f>
        <v>8</v>
      </c>
      <c r="AH64" s="562" t="str">
        <f>IF(AH63="","",VLOOKUP(AH63,'【記載例】シフト記号表（勤務時間帯）'!$C$6:$L$47,10,FALSE))</f>
        <v/>
      </c>
      <c r="AI64" s="562" t="str">
        <f>IF(AI63="","",VLOOKUP(AI63,'【記載例】シフト記号表（勤務時間帯）'!$C$6:$L$47,10,FALSE))</f>
        <v/>
      </c>
      <c r="AJ64" s="563">
        <f>IF(AJ63="","",VLOOKUP(AJ63,'【記載例】シフト記号表（勤務時間帯）'!$C$6:$L$47,10,FALSE))</f>
        <v>7.9999999999999982</v>
      </c>
      <c r="AK64" s="561" t="str">
        <f>IF(AK63="","",VLOOKUP(AK63,'【記載例】シフト記号表（勤務時間帯）'!$C$6:$L$47,10,FALSE))</f>
        <v/>
      </c>
      <c r="AL64" s="562" t="str">
        <f>IF(AL63="","",VLOOKUP(AL63,'【記載例】シフト記号表（勤務時間帯）'!$C$6:$L$47,10,FALSE))</f>
        <v/>
      </c>
      <c r="AM64" s="562">
        <f>IF(AM63="","",VLOOKUP(AM63,'【記載例】シフト記号表（勤務時間帯）'!$C$6:$L$47,10,FALSE))</f>
        <v>7.9999999999999982</v>
      </c>
      <c r="AN64" s="562">
        <f>IF(AN63="","",VLOOKUP(AN63,'【記載例】シフト記号表（勤務時間帯）'!$C$6:$L$47,10,FALSE))</f>
        <v>7.9999999999999982</v>
      </c>
      <c r="AO64" s="562">
        <f>IF(AO63="","",VLOOKUP(AO63,'【記載例】シフト記号表（勤務時間帯）'!$C$6:$L$47,10,FALSE))</f>
        <v>8</v>
      </c>
      <c r="AP64" s="562" t="str">
        <f>IF(AP63="","",VLOOKUP(AP63,'【記載例】シフト記号表（勤務時間帯）'!$C$6:$L$47,10,FALSE))</f>
        <v/>
      </c>
      <c r="AQ64" s="563">
        <f>IF(AQ63="","",VLOOKUP(AQ63,'【記載例】シフト記号表（勤務時間帯）'!$C$6:$L$47,10,FALSE))</f>
        <v>8</v>
      </c>
      <c r="AR64" s="561" t="str">
        <f>IF(AR63="","",VLOOKUP(AR63,'【記載例】シフト記号表（勤務時間帯）'!$C$6:$L$47,10,FALSE))</f>
        <v/>
      </c>
      <c r="AS64" s="562">
        <f>IF(AS63="","",VLOOKUP(AS63,'【記載例】シフト記号表（勤務時間帯）'!$C$6:$L$47,10,FALSE))</f>
        <v>8</v>
      </c>
      <c r="AT64" s="562">
        <f>IF(AT63="","",VLOOKUP(AT63,'【記載例】シフト記号表（勤務時間帯）'!$C$6:$L$47,10,FALSE))</f>
        <v>8</v>
      </c>
      <c r="AU64" s="562" t="str">
        <f>IF(AU63="","",VLOOKUP(AU63,'【記載例】シフト記号表（勤務時間帯）'!$C$6:$L$47,10,FALSE))</f>
        <v/>
      </c>
      <c r="AV64" s="562">
        <f>IF(AV63="","",VLOOKUP(AV63,'【記載例】シフト記号表（勤務時間帯）'!$C$6:$L$47,10,FALSE))</f>
        <v>8</v>
      </c>
      <c r="AW64" s="562">
        <f>IF(AW63="","",VLOOKUP(AW63,'【記載例】シフト記号表（勤務時間帯）'!$C$6:$L$47,10,FALSE))</f>
        <v>7.9999999999999982</v>
      </c>
      <c r="AX64" s="563" t="str">
        <f>IF(AX63="","",VLOOKUP(AX63,'【記載例】シフト記号表（勤務時間帯）'!$C$6:$L$47,10,FALSE))</f>
        <v/>
      </c>
      <c r="AY64" s="561" t="str">
        <f>IF(AY63="","",VLOOKUP(AY63,'【記載例】シフト記号表（勤務時間帯）'!$C$6:$L$47,10,FALSE))</f>
        <v/>
      </c>
      <c r="AZ64" s="562" t="str">
        <f>IF(AZ63="","",VLOOKUP(AZ63,'【記載例】シフト記号表（勤務時間帯）'!$C$6:$L$47,10,FALSE))</f>
        <v/>
      </c>
      <c r="BA64" s="562" t="str">
        <f>IF(BA63="","",VLOOKUP(BA63,'【記載例】シフト記号表（勤務時間帯）'!$C$6:$L$47,10,FALSE))</f>
        <v/>
      </c>
      <c r="BB64" s="1153">
        <f>IF($BE$3="４週",SUM(W64:AX64),IF($BE$3="暦月",SUM(W64:BA64),""))</f>
        <v>128</v>
      </c>
      <c r="BC64" s="1154"/>
      <c r="BD64" s="1155">
        <f>IF($BE$3="４週",BB64/4,IF($BE$3="暦月",(BB64/($BE$8/7)),""))</f>
        <v>32</v>
      </c>
      <c r="BE64" s="1154"/>
      <c r="BF64" s="1150"/>
      <c r="BG64" s="1151"/>
      <c r="BH64" s="1151"/>
      <c r="BI64" s="1151"/>
      <c r="BJ64" s="1152"/>
    </row>
    <row r="65" spans="2:62" ht="20.25" customHeight="1">
      <c r="B65" s="1119">
        <f>B63+1</f>
        <v>25</v>
      </c>
      <c r="C65" s="1121" t="s">
        <v>990</v>
      </c>
      <c r="D65" s="1122"/>
      <c r="E65" s="556"/>
      <c r="F65" s="557"/>
      <c r="G65" s="556"/>
      <c r="H65" s="557"/>
      <c r="I65" s="1125" t="s">
        <v>961</v>
      </c>
      <c r="J65" s="1126"/>
      <c r="K65" s="1129" t="s">
        <v>991</v>
      </c>
      <c r="L65" s="1130"/>
      <c r="M65" s="1130"/>
      <c r="N65" s="1122"/>
      <c r="O65" s="1133" t="s">
        <v>1011</v>
      </c>
      <c r="P65" s="1134"/>
      <c r="Q65" s="1134"/>
      <c r="R65" s="1134"/>
      <c r="S65" s="1135"/>
      <c r="T65" s="576" t="s">
        <v>964</v>
      </c>
      <c r="U65" s="577"/>
      <c r="V65" s="578"/>
      <c r="W65" s="569" t="s">
        <v>987</v>
      </c>
      <c r="X65" s="570" t="s">
        <v>987</v>
      </c>
      <c r="Y65" s="570"/>
      <c r="Z65" s="570"/>
      <c r="AA65" s="570" t="s">
        <v>984</v>
      </c>
      <c r="AB65" s="570" t="s">
        <v>985</v>
      </c>
      <c r="AC65" s="571" t="s">
        <v>986</v>
      </c>
      <c r="AD65" s="569" t="s">
        <v>986</v>
      </c>
      <c r="AE65" s="570"/>
      <c r="AF65" s="570" t="s">
        <v>987</v>
      </c>
      <c r="AG65" s="570" t="s">
        <v>987</v>
      </c>
      <c r="AH65" s="570"/>
      <c r="AI65" s="570" t="s">
        <v>984</v>
      </c>
      <c r="AJ65" s="571" t="s">
        <v>985</v>
      </c>
      <c r="AK65" s="569" t="s">
        <v>986</v>
      </c>
      <c r="AL65" s="570" t="s">
        <v>986</v>
      </c>
      <c r="AM65" s="570"/>
      <c r="AN65" s="570" t="s">
        <v>987</v>
      </c>
      <c r="AO65" s="570"/>
      <c r="AP65" s="570"/>
      <c r="AQ65" s="571" t="s">
        <v>984</v>
      </c>
      <c r="AR65" s="569" t="s">
        <v>985</v>
      </c>
      <c r="AS65" s="570" t="s">
        <v>986</v>
      </c>
      <c r="AT65" s="570" t="s">
        <v>986</v>
      </c>
      <c r="AU65" s="570"/>
      <c r="AV65" s="570" t="s">
        <v>986</v>
      </c>
      <c r="AW65" s="570" t="s">
        <v>987</v>
      </c>
      <c r="AX65" s="571" t="s">
        <v>987</v>
      </c>
      <c r="AY65" s="569"/>
      <c r="AZ65" s="570"/>
      <c r="BA65" s="572"/>
      <c r="BB65" s="1139"/>
      <c r="BC65" s="1140"/>
      <c r="BD65" s="1098"/>
      <c r="BE65" s="1099"/>
      <c r="BF65" s="1100"/>
      <c r="BG65" s="1101"/>
      <c r="BH65" s="1101"/>
      <c r="BI65" s="1101"/>
      <c r="BJ65" s="1102"/>
    </row>
    <row r="66" spans="2:62" ht="20.25" customHeight="1">
      <c r="B66" s="1142"/>
      <c r="C66" s="1156"/>
      <c r="D66" s="1157"/>
      <c r="E66" s="556"/>
      <c r="F66" s="557" t="str">
        <f>C65</f>
        <v>介護職員</v>
      </c>
      <c r="G66" s="556"/>
      <c r="H66" s="557" t="str">
        <f>I65</f>
        <v>A</v>
      </c>
      <c r="I66" s="1158"/>
      <c r="J66" s="1159"/>
      <c r="K66" s="1160"/>
      <c r="L66" s="1161"/>
      <c r="M66" s="1161"/>
      <c r="N66" s="1157"/>
      <c r="O66" s="1133"/>
      <c r="P66" s="1134"/>
      <c r="Q66" s="1134"/>
      <c r="R66" s="1134"/>
      <c r="S66" s="1135"/>
      <c r="T66" s="573" t="s">
        <v>967</v>
      </c>
      <c r="U66" s="574"/>
      <c r="V66" s="575"/>
      <c r="W66" s="561">
        <f>IF(W65="","",VLOOKUP(W65,'【記載例】シフト記号表（勤務時間帯）'!$C$6:$L$47,10,FALSE))</f>
        <v>8</v>
      </c>
      <c r="X66" s="562">
        <f>IF(X65="","",VLOOKUP(X65,'【記載例】シフト記号表（勤務時間帯）'!$C$6:$L$47,10,FALSE))</f>
        <v>8</v>
      </c>
      <c r="Y66" s="562" t="str">
        <f>IF(Y65="","",VLOOKUP(Y65,'【記載例】シフト記号表（勤務時間帯）'!$C$6:$L$47,10,FALSE))</f>
        <v/>
      </c>
      <c r="Z66" s="562" t="str">
        <f>IF(Z65="","",VLOOKUP(Z65,'【記載例】シフト記号表（勤務時間帯）'!$C$6:$L$47,10,FALSE))</f>
        <v/>
      </c>
      <c r="AA66" s="562">
        <f>IF(AA65="","",VLOOKUP(AA65,'【記載例】シフト記号表（勤務時間帯）'!$C$6:$L$47,10,FALSE))</f>
        <v>8</v>
      </c>
      <c r="AB66" s="562">
        <f>IF(AB65="","",VLOOKUP(AB65,'【記載例】シフト記号表（勤務時間帯）'!$C$6:$L$47,10,FALSE))</f>
        <v>8</v>
      </c>
      <c r="AC66" s="563">
        <f>IF(AC65="","",VLOOKUP(AC65,'【記載例】シフト記号表（勤務時間帯）'!$C$6:$L$47,10,FALSE))</f>
        <v>7.9999999999999982</v>
      </c>
      <c r="AD66" s="561">
        <f>IF(AD65="","",VLOOKUP(AD65,'【記載例】シフト記号表（勤務時間帯）'!$C$6:$L$47,10,FALSE))</f>
        <v>7.9999999999999982</v>
      </c>
      <c r="AE66" s="562" t="str">
        <f>IF(AE65="","",VLOOKUP(AE65,'【記載例】シフト記号表（勤務時間帯）'!$C$6:$L$47,10,FALSE))</f>
        <v/>
      </c>
      <c r="AF66" s="562">
        <f>IF(AF65="","",VLOOKUP(AF65,'【記載例】シフト記号表（勤務時間帯）'!$C$6:$L$47,10,FALSE))</f>
        <v>8</v>
      </c>
      <c r="AG66" s="562">
        <f>IF(AG65="","",VLOOKUP(AG65,'【記載例】シフト記号表（勤務時間帯）'!$C$6:$L$47,10,FALSE))</f>
        <v>8</v>
      </c>
      <c r="AH66" s="562" t="str">
        <f>IF(AH65="","",VLOOKUP(AH65,'【記載例】シフト記号表（勤務時間帯）'!$C$6:$L$47,10,FALSE))</f>
        <v/>
      </c>
      <c r="AI66" s="562">
        <f>IF(AI65="","",VLOOKUP(AI65,'【記載例】シフト記号表（勤務時間帯）'!$C$6:$L$47,10,FALSE))</f>
        <v>8</v>
      </c>
      <c r="AJ66" s="563">
        <f>IF(AJ65="","",VLOOKUP(AJ65,'【記載例】シフト記号表（勤務時間帯）'!$C$6:$L$47,10,FALSE))</f>
        <v>8</v>
      </c>
      <c r="AK66" s="561">
        <f>IF(AK65="","",VLOOKUP(AK65,'【記載例】シフト記号表（勤務時間帯）'!$C$6:$L$47,10,FALSE))</f>
        <v>7.9999999999999982</v>
      </c>
      <c r="AL66" s="562">
        <f>IF(AL65="","",VLOOKUP(AL65,'【記載例】シフト記号表（勤務時間帯）'!$C$6:$L$47,10,FALSE))</f>
        <v>7.9999999999999982</v>
      </c>
      <c r="AM66" s="562" t="str">
        <f>IF(AM65="","",VLOOKUP(AM65,'【記載例】シフト記号表（勤務時間帯）'!$C$6:$L$47,10,FALSE))</f>
        <v/>
      </c>
      <c r="AN66" s="562">
        <f>IF(AN65="","",VLOOKUP(AN65,'【記載例】シフト記号表（勤務時間帯）'!$C$6:$L$47,10,FALSE))</f>
        <v>8</v>
      </c>
      <c r="AO66" s="562" t="str">
        <f>IF(AO65="","",VLOOKUP(AO65,'【記載例】シフト記号表（勤務時間帯）'!$C$6:$L$47,10,FALSE))</f>
        <v/>
      </c>
      <c r="AP66" s="562" t="str">
        <f>IF(AP65="","",VLOOKUP(AP65,'【記載例】シフト記号表（勤務時間帯）'!$C$6:$L$47,10,FALSE))</f>
        <v/>
      </c>
      <c r="AQ66" s="563">
        <f>IF(AQ65="","",VLOOKUP(AQ65,'【記載例】シフト記号表（勤務時間帯）'!$C$6:$L$47,10,FALSE))</f>
        <v>8</v>
      </c>
      <c r="AR66" s="561">
        <f>IF(AR65="","",VLOOKUP(AR65,'【記載例】シフト記号表（勤務時間帯）'!$C$6:$L$47,10,FALSE))</f>
        <v>8</v>
      </c>
      <c r="AS66" s="562">
        <f>IF(AS65="","",VLOOKUP(AS65,'【記載例】シフト記号表（勤務時間帯）'!$C$6:$L$47,10,FALSE))</f>
        <v>7.9999999999999982</v>
      </c>
      <c r="AT66" s="562">
        <f>IF(AT65="","",VLOOKUP(AT65,'【記載例】シフト記号表（勤務時間帯）'!$C$6:$L$47,10,FALSE))</f>
        <v>7.9999999999999982</v>
      </c>
      <c r="AU66" s="562" t="str">
        <f>IF(AU65="","",VLOOKUP(AU65,'【記載例】シフト記号表（勤務時間帯）'!$C$6:$L$47,10,FALSE))</f>
        <v/>
      </c>
      <c r="AV66" s="562">
        <f>IF(AV65="","",VLOOKUP(AV65,'【記載例】シフト記号表（勤務時間帯）'!$C$6:$L$47,10,FALSE))</f>
        <v>7.9999999999999982</v>
      </c>
      <c r="AW66" s="562">
        <f>IF(AW65="","",VLOOKUP(AW65,'【記載例】シフト記号表（勤務時間帯）'!$C$6:$L$47,10,FALSE))</f>
        <v>8</v>
      </c>
      <c r="AX66" s="563">
        <f>IF(AX65="","",VLOOKUP(AX65,'【記載例】シフト記号表（勤務時間帯）'!$C$6:$L$47,10,FALSE))</f>
        <v>8</v>
      </c>
      <c r="AY66" s="561" t="str">
        <f>IF(AY65="","",VLOOKUP(AY65,'【記載例】シフト記号表（勤務時間帯）'!$C$6:$L$47,10,FALSE))</f>
        <v/>
      </c>
      <c r="AZ66" s="562" t="str">
        <f>IF(AZ65="","",VLOOKUP(AZ65,'【記載例】シフト記号表（勤務時間帯）'!$C$6:$L$47,10,FALSE))</f>
        <v/>
      </c>
      <c r="BA66" s="562" t="str">
        <f>IF(BA65="","",VLOOKUP(BA65,'【記載例】シフト記号表（勤務時間帯）'!$C$6:$L$47,10,FALSE))</f>
        <v/>
      </c>
      <c r="BB66" s="1153">
        <f>IF($BE$3="４週",SUM(W66:AX66),IF($BE$3="暦月",SUM(W66:BA66),""))</f>
        <v>160</v>
      </c>
      <c r="BC66" s="1154"/>
      <c r="BD66" s="1155">
        <f>IF($BE$3="４週",BB66/4,IF($BE$3="暦月",(BB66/($BE$8/7)),""))</f>
        <v>40</v>
      </c>
      <c r="BE66" s="1154"/>
      <c r="BF66" s="1150"/>
      <c r="BG66" s="1151"/>
      <c r="BH66" s="1151"/>
      <c r="BI66" s="1151"/>
      <c r="BJ66" s="1152"/>
    </row>
    <row r="67" spans="2:62" ht="20.25" customHeight="1">
      <c r="B67" s="1119">
        <f>B65+1</f>
        <v>26</v>
      </c>
      <c r="C67" s="1121" t="s">
        <v>990</v>
      </c>
      <c r="D67" s="1122"/>
      <c r="E67" s="556"/>
      <c r="F67" s="557"/>
      <c r="G67" s="556"/>
      <c r="H67" s="557"/>
      <c r="I67" s="1125" t="s">
        <v>961</v>
      </c>
      <c r="J67" s="1126"/>
      <c r="K67" s="1129" t="s">
        <v>962</v>
      </c>
      <c r="L67" s="1130"/>
      <c r="M67" s="1130"/>
      <c r="N67" s="1122"/>
      <c r="O67" s="1133" t="s">
        <v>1012</v>
      </c>
      <c r="P67" s="1134"/>
      <c r="Q67" s="1134"/>
      <c r="R67" s="1134"/>
      <c r="S67" s="1135"/>
      <c r="T67" s="576" t="s">
        <v>964</v>
      </c>
      <c r="U67" s="577"/>
      <c r="V67" s="578"/>
      <c r="W67" s="569"/>
      <c r="X67" s="570" t="s">
        <v>986</v>
      </c>
      <c r="Y67" s="570" t="s">
        <v>987</v>
      </c>
      <c r="Z67" s="570" t="s">
        <v>987</v>
      </c>
      <c r="AA67" s="570"/>
      <c r="AB67" s="570" t="s">
        <v>984</v>
      </c>
      <c r="AC67" s="571" t="s">
        <v>985</v>
      </c>
      <c r="AD67" s="569" t="s">
        <v>987</v>
      </c>
      <c r="AE67" s="570"/>
      <c r="AF67" s="570" t="s">
        <v>987</v>
      </c>
      <c r="AG67" s="570" t="s">
        <v>987</v>
      </c>
      <c r="AH67" s="570"/>
      <c r="AI67" s="570"/>
      <c r="AJ67" s="571" t="s">
        <v>984</v>
      </c>
      <c r="AK67" s="569" t="s">
        <v>985</v>
      </c>
      <c r="AL67" s="570" t="s">
        <v>987</v>
      </c>
      <c r="AM67" s="570" t="s">
        <v>987</v>
      </c>
      <c r="AN67" s="570" t="s">
        <v>987</v>
      </c>
      <c r="AO67" s="570" t="s">
        <v>986</v>
      </c>
      <c r="AP67" s="570" t="s">
        <v>986</v>
      </c>
      <c r="AQ67" s="571"/>
      <c r="AR67" s="569" t="s">
        <v>984</v>
      </c>
      <c r="AS67" s="570" t="s">
        <v>985</v>
      </c>
      <c r="AT67" s="570" t="s">
        <v>986</v>
      </c>
      <c r="AU67" s="570" t="s">
        <v>987</v>
      </c>
      <c r="AV67" s="570"/>
      <c r="AW67" s="570"/>
      <c r="AX67" s="571" t="s">
        <v>986</v>
      </c>
      <c r="AY67" s="569"/>
      <c r="AZ67" s="570"/>
      <c r="BA67" s="572"/>
      <c r="BB67" s="1139"/>
      <c r="BC67" s="1140"/>
      <c r="BD67" s="1098"/>
      <c r="BE67" s="1099"/>
      <c r="BF67" s="1100"/>
      <c r="BG67" s="1101"/>
      <c r="BH67" s="1101"/>
      <c r="BI67" s="1101"/>
      <c r="BJ67" s="1102"/>
    </row>
    <row r="68" spans="2:62" ht="20.25" customHeight="1">
      <c r="B68" s="1142"/>
      <c r="C68" s="1156"/>
      <c r="D68" s="1157"/>
      <c r="E68" s="556"/>
      <c r="F68" s="557" t="str">
        <f>C67</f>
        <v>介護職員</v>
      </c>
      <c r="G68" s="556"/>
      <c r="H68" s="557" t="str">
        <f>I67</f>
        <v>A</v>
      </c>
      <c r="I68" s="1158"/>
      <c r="J68" s="1159"/>
      <c r="K68" s="1160"/>
      <c r="L68" s="1161"/>
      <c r="M68" s="1161"/>
      <c r="N68" s="1157"/>
      <c r="O68" s="1133"/>
      <c r="P68" s="1134"/>
      <c r="Q68" s="1134"/>
      <c r="R68" s="1134"/>
      <c r="S68" s="1135"/>
      <c r="T68" s="573" t="s">
        <v>967</v>
      </c>
      <c r="U68" s="574"/>
      <c r="V68" s="575"/>
      <c r="W68" s="561" t="str">
        <f>IF(W67="","",VLOOKUP(W67,'【記載例】シフト記号表（勤務時間帯）'!$C$6:$L$47,10,FALSE))</f>
        <v/>
      </c>
      <c r="X68" s="562">
        <f>IF(X67="","",VLOOKUP(X67,'【記載例】シフト記号表（勤務時間帯）'!$C$6:$L$47,10,FALSE))</f>
        <v>7.9999999999999982</v>
      </c>
      <c r="Y68" s="562">
        <f>IF(Y67="","",VLOOKUP(Y67,'【記載例】シフト記号表（勤務時間帯）'!$C$6:$L$47,10,FALSE))</f>
        <v>8</v>
      </c>
      <c r="Z68" s="562">
        <f>IF(Z67="","",VLOOKUP(Z67,'【記載例】シフト記号表（勤務時間帯）'!$C$6:$L$47,10,FALSE))</f>
        <v>8</v>
      </c>
      <c r="AA68" s="562" t="str">
        <f>IF(AA67="","",VLOOKUP(AA67,'【記載例】シフト記号表（勤務時間帯）'!$C$6:$L$47,10,FALSE))</f>
        <v/>
      </c>
      <c r="AB68" s="562">
        <f>IF(AB67="","",VLOOKUP(AB67,'【記載例】シフト記号表（勤務時間帯）'!$C$6:$L$47,10,FALSE))</f>
        <v>8</v>
      </c>
      <c r="AC68" s="563">
        <f>IF(AC67="","",VLOOKUP(AC67,'【記載例】シフト記号表（勤務時間帯）'!$C$6:$L$47,10,FALSE))</f>
        <v>8</v>
      </c>
      <c r="AD68" s="561">
        <f>IF(AD67="","",VLOOKUP(AD67,'【記載例】シフト記号表（勤務時間帯）'!$C$6:$L$47,10,FALSE))</f>
        <v>8</v>
      </c>
      <c r="AE68" s="562" t="str">
        <f>IF(AE67="","",VLOOKUP(AE67,'【記載例】シフト記号表（勤務時間帯）'!$C$6:$L$47,10,FALSE))</f>
        <v/>
      </c>
      <c r="AF68" s="562">
        <f>IF(AF67="","",VLOOKUP(AF67,'【記載例】シフト記号表（勤務時間帯）'!$C$6:$L$47,10,FALSE))</f>
        <v>8</v>
      </c>
      <c r="AG68" s="562">
        <f>IF(AG67="","",VLOOKUP(AG67,'【記載例】シフト記号表（勤務時間帯）'!$C$6:$L$47,10,FALSE))</f>
        <v>8</v>
      </c>
      <c r="AH68" s="562" t="str">
        <f>IF(AH67="","",VLOOKUP(AH67,'【記載例】シフト記号表（勤務時間帯）'!$C$6:$L$47,10,FALSE))</f>
        <v/>
      </c>
      <c r="AI68" s="562" t="str">
        <f>IF(AI67="","",VLOOKUP(AI67,'【記載例】シフト記号表（勤務時間帯）'!$C$6:$L$47,10,FALSE))</f>
        <v/>
      </c>
      <c r="AJ68" s="563">
        <f>IF(AJ67="","",VLOOKUP(AJ67,'【記載例】シフト記号表（勤務時間帯）'!$C$6:$L$47,10,FALSE))</f>
        <v>8</v>
      </c>
      <c r="AK68" s="561">
        <f>IF(AK67="","",VLOOKUP(AK67,'【記載例】シフト記号表（勤務時間帯）'!$C$6:$L$47,10,FALSE))</f>
        <v>8</v>
      </c>
      <c r="AL68" s="562">
        <f>IF(AL67="","",VLOOKUP(AL67,'【記載例】シフト記号表（勤務時間帯）'!$C$6:$L$47,10,FALSE))</f>
        <v>8</v>
      </c>
      <c r="AM68" s="562">
        <f>IF(AM67="","",VLOOKUP(AM67,'【記載例】シフト記号表（勤務時間帯）'!$C$6:$L$47,10,FALSE))</f>
        <v>8</v>
      </c>
      <c r="AN68" s="562">
        <f>IF(AN67="","",VLOOKUP(AN67,'【記載例】シフト記号表（勤務時間帯）'!$C$6:$L$47,10,FALSE))</f>
        <v>8</v>
      </c>
      <c r="AO68" s="562">
        <f>IF(AO67="","",VLOOKUP(AO67,'【記載例】シフト記号表（勤務時間帯）'!$C$6:$L$47,10,FALSE))</f>
        <v>7.9999999999999982</v>
      </c>
      <c r="AP68" s="562">
        <f>IF(AP67="","",VLOOKUP(AP67,'【記載例】シフト記号表（勤務時間帯）'!$C$6:$L$47,10,FALSE))</f>
        <v>7.9999999999999982</v>
      </c>
      <c r="AQ68" s="563" t="str">
        <f>IF(AQ67="","",VLOOKUP(AQ67,'【記載例】シフト記号表（勤務時間帯）'!$C$6:$L$47,10,FALSE))</f>
        <v/>
      </c>
      <c r="AR68" s="561">
        <f>IF(AR67="","",VLOOKUP(AR67,'【記載例】シフト記号表（勤務時間帯）'!$C$6:$L$47,10,FALSE))</f>
        <v>8</v>
      </c>
      <c r="AS68" s="562">
        <f>IF(AS67="","",VLOOKUP(AS67,'【記載例】シフト記号表（勤務時間帯）'!$C$6:$L$47,10,FALSE))</f>
        <v>8</v>
      </c>
      <c r="AT68" s="562">
        <f>IF(AT67="","",VLOOKUP(AT67,'【記載例】シフト記号表（勤務時間帯）'!$C$6:$L$47,10,FALSE))</f>
        <v>7.9999999999999982</v>
      </c>
      <c r="AU68" s="562">
        <f>IF(AU67="","",VLOOKUP(AU67,'【記載例】シフト記号表（勤務時間帯）'!$C$6:$L$47,10,FALSE))</f>
        <v>8</v>
      </c>
      <c r="AV68" s="562" t="str">
        <f>IF(AV67="","",VLOOKUP(AV67,'【記載例】シフト記号表（勤務時間帯）'!$C$6:$L$47,10,FALSE))</f>
        <v/>
      </c>
      <c r="AW68" s="562" t="str">
        <f>IF(AW67="","",VLOOKUP(AW67,'【記載例】シフト記号表（勤務時間帯）'!$C$6:$L$47,10,FALSE))</f>
        <v/>
      </c>
      <c r="AX68" s="563">
        <f>IF(AX67="","",VLOOKUP(AX67,'【記載例】シフト記号表（勤務時間帯）'!$C$6:$L$47,10,FALSE))</f>
        <v>7.9999999999999982</v>
      </c>
      <c r="AY68" s="561" t="str">
        <f>IF(AY67="","",VLOOKUP(AY67,'【記載例】シフト記号表（勤務時間帯）'!$C$6:$L$47,10,FALSE))</f>
        <v/>
      </c>
      <c r="AZ68" s="562" t="str">
        <f>IF(AZ67="","",VLOOKUP(AZ67,'【記載例】シフト記号表（勤務時間帯）'!$C$6:$L$47,10,FALSE))</f>
        <v/>
      </c>
      <c r="BA68" s="562" t="str">
        <f>IF(BA67="","",VLOOKUP(BA67,'【記載例】シフト記号表（勤務時間帯）'!$C$6:$L$47,10,FALSE))</f>
        <v/>
      </c>
      <c r="BB68" s="1153">
        <f>IF($BE$3="４週",SUM(W68:AX68),IF($BE$3="暦月",SUM(W68:BA68),""))</f>
        <v>160</v>
      </c>
      <c r="BC68" s="1154"/>
      <c r="BD68" s="1155">
        <f>IF($BE$3="４週",BB68/4,IF($BE$3="暦月",(BB68/($BE$8/7)),""))</f>
        <v>40</v>
      </c>
      <c r="BE68" s="1154"/>
      <c r="BF68" s="1150"/>
      <c r="BG68" s="1151"/>
      <c r="BH68" s="1151"/>
      <c r="BI68" s="1151"/>
      <c r="BJ68" s="1152"/>
    </row>
    <row r="69" spans="2:62" ht="20.25" customHeight="1">
      <c r="B69" s="1119">
        <f>B67+1</f>
        <v>27</v>
      </c>
      <c r="C69" s="1121" t="s">
        <v>990</v>
      </c>
      <c r="D69" s="1122"/>
      <c r="E69" s="556"/>
      <c r="F69" s="557"/>
      <c r="G69" s="556"/>
      <c r="H69" s="557"/>
      <c r="I69" s="1125" t="s">
        <v>961</v>
      </c>
      <c r="J69" s="1126"/>
      <c r="K69" s="1129" t="s">
        <v>962</v>
      </c>
      <c r="L69" s="1130"/>
      <c r="M69" s="1130"/>
      <c r="N69" s="1122"/>
      <c r="O69" s="1133" t="s">
        <v>1013</v>
      </c>
      <c r="P69" s="1134"/>
      <c r="Q69" s="1134"/>
      <c r="R69" s="1134"/>
      <c r="S69" s="1135"/>
      <c r="T69" s="576" t="s">
        <v>964</v>
      </c>
      <c r="U69" s="577"/>
      <c r="V69" s="578"/>
      <c r="W69" s="569" t="s">
        <v>986</v>
      </c>
      <c r="X69" s="570"/>
      <c r="Y69" s="570" t="s">
        <v>986</v>
      </c>
      <c r="Z69" s="570"/>
      <c r="AA69" s="570" t="s">
        <v>987</v>
      </c>
      <c r="AB69" s="570"/>
      <c r="AC69" s="571" t="s">
        <v>984</v>
      </c>
      <c r="AD69" s="569" t="s">
        <v>985</v>
      </c>
      <c r="AE69" s="570" t="s">
        <v>987</v>
      </c>
      <c r="AF69" s="570" t="s">
        <v>987</v>
      </c>
      <c r="AG69" s="570" t="s">
        <v>986</v>
      </c>
      <c r="AH69" s="570" t="s">
        <v>986</v>
      </c>
      <c r="AI69" s="570"/>
      <c r="AJ69" s="571" t="s">
        <v>987</v>
      </c>
      <c r="AK69" s="569" t="s">
        <v>984</v>
      </c>
      <c r="AL69" s="570" t="s">
        <v>985</v>
      </c>
      <c r="AM69" s="570" t="s">
        <v>986</v>
      </c>
      <c r="AN69" s="570"/>
      <c r="AO69" s="570" t="s">
        <v>987</v>
      </c>
      <c r="AP69" s="570" t="s">
        <v>987</v>
      </c>
      <c r="AQ69" s="571"/>
      <c r="AR69" s="569"/>
      <c r="AS69" s="570" t="s">
        <v>984</v>
      </c>
      <c r="AT69" s="570" t="s">
        <v>985</v>
      </c>
      <c r="AU69" s="570" t="s">
        <v>986</v>
      </c>
      <c r="AV69" s="570" t="s">
        <v>987</v>
      </c>
      <c r="AW69" s="570" t="s">
        <v>987</v>
      </c>
      <c r="AX69" s="571"/>
      <c r="AY69" s="569"/>
      <c r="AZ69" s="570"/>
      <c r="BA69" s="572"/>
      <c r="BB69" s="1139"/>
      <c r="BC69" s="1140"/>
      <c r="BD69" s="1098"/>
      <c r="BE69" s="1099"/>
      <c r="BF69" s="1100"/>
      <c r="BG69" s="1101"/>
      <c r="BH69" s="1101"/>
      <c r="BI69" s="1101"/>
      <c r="BJ69" s="1102"/>
    </row>
    <row r="70" spans="2:62" ht="20.25" customHeight="1">
      <c r="B70" s="1142"/>
      <c r="C70" s="1156"/>
      <c r="D70" s="1157"/>
      <c r="E70" s="556"/>
      <c r="F70" s="557" t="str">
        <f>C69</f>
        <v>介護職員</v>
      </c>
      <c r="G70" s="556"/>
      <c r="H70" s="557" t="str">
        <f>I69</f>
        <v>A</v>
      </c>
      <c r="I70" s="1158"/>
      <c r="J70" s="1159"/>
      <c r="K70" s="1160"/>
      <c r="L70" s="1161"/>
      <c r="M70" s="1161"/>
      <c r="N70" s="1157"/>
      <c r="O70" s="1133"/>
      <c r="P70" s="1134"/>
      <c r="Q70" s="1134"/>
      <c r="R70" s="1134"/>
      <c r="S70" s="1135"/>
      <c r="T70" s="573" t="s">
        <v>967</v>
      </c>
      <c r="U70" s="574"/>
      <c r="V70" s="575"/>
      <c r="W70" s="561">
        <f>IF(W69="","",VLOOKUP(W69,'【記載例】シフト記号表（勤務時間帯）'!$C$6:$L$47,10,FALSE))</f>
        <v>7.9999999999999982</v>
      </c>
      <c r="X70" s="562" t="str">
        <f>IF(X69="","",VLOOKUP(X69,'【記載例】シフト記号表（勤務時間帯）'!$C$6:$L$47,10,FALSE))</f>
        <v/>
      </c>
      <c r="Y70" s="562">
        <f>IF(Y69="","",VLOOKUP(Y69,'【記載例】シフト記号表（勤務時間帯）'!$C$6:$L$47,10,FALSE))</f>
        <v>7.9999999999999982</v>
      </c>
      <c r="Z70" s="562" t="str">
        <f>IF(Z69="","",VLOOKUP(Z69,'【記載例】シフト記号表（勤務時間帯）'!$C$6:$L$47,10,FALSE))</f>
        <v/>
      </c>
      <c r="AA70" s="562">
        <f>IF(AA69="","",VLOOKUP(AA69,'【記載例】シフト記号表（勤務時間帯）'!$C$6:$L$47,10,FALSE))</f>
        <v>8</v>
      </c>
      <c r="AB70" s="562" t="str">
        <f>IF(AB69="","",VLOOKUP(AB69,'【記載例】シフト記号表（勤務時間帯）'!$C$6:$L$47,10,FALSE))</f>
        <v/>
      </c>
      <c r="AC70" s="563">
        <f>IF(AC69="","",VLOOKUP(AC69,'【記載例】シフト記号表（勤務時間帯）'!$C$6:$L$47,10,FALSE))</f>
        <v>8</v>
      </c>
      <c r="AD70" s="561">
        <f>IF(AD69="","",VLOOKUP(AD69,'【記載例】シフト記号表（勤務時間帯）'!$C$6:$L$47,10,FALSE))</f>
        <v>8</v>
      </c>
      <c r="AE70" s="562">
        <f>IF(AE69="","",VLOOKUP(AE69,'【記載例】シフト記号表（勤務時間帯）'!$C$6:$L$47,10,FALSE))</f>
        <v>8</v>
      </c>
      <c r="AF70" s="562">
        <f>IF(AF69="","",VLOOKUP(AF69,'【記載例】シフト記号表（勤務時間帯）'!$C$6:$L$47,10,FALSE))</f>
        <v>8</v>
      </c>
      <c r="AG70" s="562">
        <f>IF(AG69="","",VLOOKUP(AG69,'【記載例】シフト記号表（勤務時間帯）'!$C$6:$L$47,10,FALSE))</f>
        <v>7.9999999999999982</v>
      </c>
      <c r="AH70" s="562">
        <f>IF(AH69="","",VLOOKUP(AH69,'【記載例】シフト記号表（勤務時間帯）'!$C$6:$L$47,10,FALSE))</f>
        <v>7.9999999999999982</v>
      </c>
      <c r="AI70" s="562" t="str">
        <f>IF(AI69="","",VLOOKUP(AI69,'【記載例】シフト記号表（勤務時間帯）'!$C$6:$L$47,10,FALSE))</f>
        <v/>
      </c>
      <c r="AJ70" s="563">
        <f>IF(AJ69="","",VLOOKUP(AJ69,'【記載例】シフト記号表（勤務時間帯）'!$C$6:$L$47,10,FALSE))</f>
        <v>8</v>
      </c>
      <c r="AK70" s="561">
        <f>IF(AK69="","",VLOOKUP(AK69,'【記載例】シフト記号表（勤務時間帯）'!$C$6:$L$47,10,FALSE))</f>
        <v>8</v>
      </c>
      <c r="AL70" s="562">
        <f>IF(AL69="","",VLOOKUP(AL69,'【記載例】シフト記号表（勤務時間帯）'!$C$6:$L$47,10,FALSE))</f>
        <v>8</v>
      </c>
      <c r="AM70" s="562">
        <f>IF(AM69="","",VLOOKUP(AM69,'【記載例】シフト記号表（勤務時間帯）'!$C$6:$L$47,10,FALSE))</f>
        <v>7.9999999999999982</v>
      </c>
      <c r="AN70" s="562" t="str">
        <f>IF(AN69="","",VLOOKUP(AN69,'【記載例】シフト記号表（勤務時間帯）'!$C$6:$L$47,10,FALSE))</f>
        <v/>
      </c>
      <c r="AO70" s="562">
        <f>IF(AO69="","",VLOOKUP(AO69,'【記載例】シフト記号表（勤務時間帯）'!$C$6:$L$47,10,FALSE))</f>
        <v>8</v>
      </c>
      <c r="AP70" s="562">
        <f>IF(AP69="","",VLOOKUP(AP69,'【記載例】シフト記号表（勤務時間帯）'!$C$6:$L$47,10,FALSE))</f>
        <v>8</v>
      </c>
      <c r="AQ70" s="563" t="str">
        <f>IF(AQ69="","",VLOOKUP(AQ69,'【記載例】シフト記号表（勤務時間帯）'!$C$6:$L$47,10,FALSE))</f>
        <v/>
      </c>
      <c r="AR70" s="561" t="str">
        <f>IF(AR69="","",VLOOKUP(AR69,'【記載例】シフト記号表（勤務時間帯）'!$C$6:$L$47,10,FALSE))</f>
        <v/>
      </c>
      <c r="AS70" s="562">
        <f>IF(AS69="","",VLOOKUP(AS69,'【記載例】シフト記号表（勤務時間帯）'!$C$6:$L$47,10,FALSE))</f>
        <v>8</v>
      </c>
      <c r="AT70" s="562">
        <f>IF(AT69="","",VLOOKUP(AT69,'【記載例】シフト記号表（勤務時間帯）'!$C$6:$L$47,10,FALSE))</f>
        <v>8</v>
      </c>
      <c r="AU70" s="562">
        <f>IF(AU69="","",VLOOKUP(AU69,'【記載例】シフト記号表（勤務時間帯）'!$C$6:$L$47,10,FALSE))</f>
        <v>7.9999999999999982</v>
      </c>
      <c r="AV70" s="562">
        <f>IF(AV69="","",VLOOKUP(AV69,'【記載例】シフト記号表（勤務時間帯）'!$C$6:$L$47,10,FALSE))</f>
        <v>8</v>
      </c>
      <c r="AW70" s="562">
        <f>IF(AW69="","",VLOOKUP(AW69,'【記載例】シフト記号表（勤務時間帯）'!$C$6:$L$47,10,FALSE))</f>
        <v>8</v>
      </c>
      <c r="AX70" s="563" t="str">
        <f>IF(AX69="","",VLOOKUP(AX69,'【記載例】シフト記号表（勤務時間帯）'!$C$6:$L$47,10,FALSE))</f>
        <v/>
      </c>
      <c r="AY70" s="561" t="str">
        <f>IF(AY69="","",VLOOKUP(AY69,'【記載例】シフト記号表（勤務時間帯）'!$C$6:$L$47,10,FALSE))</f>
        <v/>
      </c>
      <c r="AZ70" s="562" t="str">
        <f>IF(AZ69="","",VLOOKUP(AZ69,'【記載例】シフト記号表（勤務時間帯）'!$C$6:$L$47,10,FALSE))</f>
        <v/>
      </c>
      <c r="BA70" s="562" t="str">
        <f>IF(BA69="","",VLOOKUP(BA69,'【記載例】シフト記号表（勤務時間帯）'!$C$6:$L$47,10,FALSE))</f>
        <v/>
      </c>
      <c r="BB70" s="1153">
        <f>IF($BE$3="４週",SUM(W70:AX70),IF($BE$3="暦月",SUM(W70:BA70),""))</f>
        <v>160</v>
      </c>
      <c r="BC70" s="1154"/>
      <c r="BD70" s="1155">
        <f>IF($BE$3="４週",BB70/4,IF($BE$3="暦月",(BB70/($BE$8/7)),""))</f>
        <v>40</v>
      </c>
      <c r="BE70" s="1154"/>
      <c r="BF70" s="1150"/>
      <c r="BG70" s="1151"/>
      <c r="BH70" s="1151"/>
      <c r="BI70" s="1151"/>
      <c r="BJ70" s="1152"/>
    </row>
    <row r="71" spans="2:62" ht="20.25" customHeight="1">
      <c r="B71" s="1119">
        <f>B69+1</f>
        <v>28</v>
      </c>
      <c r="C71" s="1121" t="s">
        <v>990</v>
      </c>
      <c r="D71" s="1122"/>
      <c r="E71" s="556"/>
      <c r="F71" s="557"/>
      <c r="G71" s="556"/>
      <c r="H71" s="557"/>
      <c r="I71" s="1125" t="s">
        <v>961</v>
      </c>
      <c r="J71" s="1126"/>
      <c r="K71" s="1129" t="s">
        <v>962</v>
      </c>
      <c r="L71" s="1130"/>
      <c r="M71" s="1130"/>
      <c r="N71" s="1122"/>
      <c r="O71" s="1133" t="s">
        <v>1014</v>
      </c>
      <c r="P71" s="1134"/>
      <c r="Q71" s="1134"/>
      <c r="R71" s="1134"/>
      <c r="S71" s="1135"/>
      <c r="T71" s="576" t="s">
        <v>964</v>
      </c>
      <c r="U71" s="577"/>
      <c r="V71" s="578"/>
      <c r="W71" s="569" t="s">
        <v>1004</v>
      </c>
      <c r="X71" s="570"/>
      <c r="Y71" s="570" t="s">
        <v>987</v>
      </c>
      <c r="Z71" s="570" t="s">
        <v>986</v>
      </c>
      <c r="AA71" s="570" t="s">
        <v>986</v>
      </c>
      <c r="AB71" s="570" t="s">
        <v>986</v>
      </c>
      <c r="AC71" s="571"/>
      <c r="AD71" s="569" t="s">
        <v>984</v>
      </c>
      <c r="AE71" s="570" t="s">
        <v>985</v>
      </c>
      <c r="AF71" s="570" t="s">
        <v>986</v>
      </c>
      <c r="AG71" s="570"/>
      <c r="AH71" s="570" t="s">
        <v>987</v>
      </c>
      <c r="AI71" s="570" t="s">
        <v>987</v>
      </c>
      <c r="AJ71" s="571"/>
      <c r="AK71" s="569"/>
      <c r="AL71" s="570" t="s">
        <v>984</v>
      </c>
      <c r="AM71" s="570" t="s">
        <v>985</v>
      </c>
      <c r="AN71" s="570" t="s">
        <v>986</v>
      </c>
      <c r="AO71" s="570"/>
      <c r="AP71" s="570" t="s">
        <v>987</v>
      </c>
      <c r="AQ71" s="571" t="s">
        <v>987</v>
      </c>
      <c r="AR71" s="569" t="s">
        <v>987</v>
      </c>
      <c r="AS71" s="570"/>
      <c r="AT71" s="570" t="s">
        <v>984</v>
      </c>
      <c r="AU71" s="570" t="s">
        <v>985</v>
      </c>
      <c r="AV71" s="570" t="s">
        <v>986</v>
      </c>
      <c r="AW71" s="570"/>
      <c r="AX71" s="571" t="s">
        <v>987</v>
      </c>
      <c r="AY71" s="569"/>
      <c r="AZ71" s="570"/>
      <c r="BA71" s="572"/>
      <c r="BB71" s="1139"/>
      <c r="BC71" s="1140"/>
      <c r="BD71" s="1098"/>
      <c r="BE71" s="1099"/>
      <c r="BF71" s="1100"/>
      <c r="BG71" s="1101"/>
      <c r="BH71" s="1101"/>
      <c r="BI71" s="1101"/>
      <c r="BJ71" s="1102"/>
    </row>
    <row r="72" spans="2:62" ht="20.25" customHeight="1">
      <c r="B72" s="1142"/>
      <c r="C72" s="1156"/>
      <c r="D72" s="1157"/>
      <c r="E72" s="556"/>
      <c r="F72" s="557" t="str">
        <f>C71</f>
        <v>介護職員</v>
      </c>
      <c r="G72" s="556"/>
      <c r="H72" s="557" t="str">
        <f>I71</f>
        <v>A</v>
      </c>
      <c r="I72" s="1158"/>
      <c r="J72" s="1159"/>
      <c r="K72" s="1160"/>
      <c r="L72" s="1161"/>
      <c r="M72" s="1161"/>
      <c r="N72" s="1157"/>
      <c r="O72" s="1133"/>
      <c r="P72" s="1134"/>
      <c r="Q72" s="1134"/>
      <c r="R72" s="1134"/>
      <c r="S72" s="1135"/>
      <c r="T72" s="573" t="s">
        <v>967</v>
      </c>
      <c r="U72" s="574"/>
      <c r="V72" s="575"/>
      <c r="W72" s="561">
        <f>IF(W71="","",VLOOKUP(W71,'【記載例】シフト記号表（勤務時間帯）'!$C$6:$L$47,10,FALSE))</f>
        <v>8</v>
      </c>
      <c r="X72" s="562" t="str">
        <f>IF(X71="","",VLOOKUP(X71,'【記載例】シフト記号表（勤務時間帯）'!$C$6:$L$47,10,FALSE))</f>
        <v/>
      </c>
      <c r="Y72" s="562">
        <f>IF(Y71="","",VLOOKUP(Y71,'【記載例】シフト記号表（勤務時間帯）'!$C$6:$L$47,10,FALSE))</f>
        <v>8</v>
      </c>
      <c r="Z72" s="562">
        <f>IF(Z71="","",VLOOKUP(Z71,'【記載例】シフト記号表（勤務時間帯）'!$C$6:$L$47,10,FALSE))</f>
        <v>7.9999999999999982</v>
      </c>
      <c r="AA72" s="562">
        <f>IF(AA71="","",VLOOKUP(AA71,'【記載例】シフト記号表（勤務時間帯）'!$C$6:$L$47,10,FALSE))</f>
        <v>7.9999999999999982</v>
      </c>
      <c r="AB72" s="562">
        <f>IF(AB71="","",VLOOKUP(AB71,'【記載例】シフト記号表（勤務時間帯）'!$C$6:$L$47,10,FALSE))</f>
        <v>7.9999999999999982</v>
      </c>
      <c r="AC72" s="563" t="str">
        <f>IF(AC71="","",VLOOKUP(AC71,'【記載例】シフト記号表（勤務時間帯）'!$C$6:$L$47,10,FALSE))</f>
        <v/>
      </c>
      <c r="AD72" s="561">
        <f>IF(AD71="","",VLOOKUP(AD71,'【記載例】シフト記号表（勤務時間帯）'!$C$6:$L$47,10,FALSE))</f>
        <v>8</v>
      </c>
      <c r="AE72" s="562">
        <f>IF(AE71="","",VLOOKUP(AE71,'【記載例】シフト記号表（勤務時間帯）'!$C$6:$L$47,10,FALSE))</f>
        <v>8</v>
      </c>
      <c r="AF72" s="562">
        <f>IF(AF71="","",VLOOKUP(AF71,'【記載例】シフト記号表（勤務時間帯）'!$C$6:$L$47,10,FALSE))</f>
        <v>7.9999999999999982</v>
      </c>
      <c r="AG72" s="562" t="str">
        <f>IF(AG71="","",VLOOKUP(AG71,'【記載例】シフト記号表（勤務時間帯）'!$C$6:$L$47,10,FALSE))</f>
        <v/>
      </c>
      <c r="AH72" s="562">
        <f>IF(AH71="","",VLOOKUP(AH71,'【記載例】シフト記号表（勤務時間帯）'!$C$6:$L$47,10,FALSE))</f>
        <v>8</v>
      </c>
      <c r="AI72" s="562">
        <f>IF(AI71="","",VLOOKUP(AI71,'【記載例】シフト記号表（勤務時間帯）'!$C$6:$L$47,10,FALSE))</f>
        <v>8</v>
      </c>
      <c r="AJ72" s="563" t="str">
        <f>IF(AJ71="","",VLOOKUP(AJ71,'【記載例】シフト記号表（勤務時間帯）'!$C$6:$L$47,10,FALSE))</f>
        <v/>
      </c>
      <c r="AK72" s="561" t="str">
        <f>IF(AK71="","",VLOOKUP(AK71,'【記載例】シフト記号表（勤務時間帯）'!$C$6:$L$47,10,FALSE))</f>
        <v/>
      </c>
      <c r="AL72" s="562">
        <f>IF(AL71="","",VLOOKUP(AL71,'【記載例】シフト記号表（勤務時間帯）'!$C$6:$L$47,10,FALSE))</f>
        <v>8</v>
      </c>
      <c r="AM72" s="562">
        <f>IF(AM71="","",VLOOKUP(AM71,'【記載例】シフト記号表（勤務時間帯）'!$C$6:$L$47,10,FALSE))</f>
        <v>8</v>
      </c>
      <c r="AN72" s="562">
        <f>IF(AN71="","",VLOOKUP(AN71,'【記載例】シフト記号表（勤務時間帯）'!$C$6:$L$47,10,FALSE))</f>
        <v>7.9999999999999982</v>
      </c>
      <c r="AO72" s="562" t="str">
        <f>IF(AO71="","",VLOOKUP(AO71,'【記載例】シフト記号表（勤務時間帯）'!$C$6:$L$47,10,FALSE))</f>
        <v/>
      </c>
      <c r="AP72" s="562">
        <f>IF(AP71="","",VLOOKUP(AP71,'【記載例】シフト記号表（勤務時間帯）'!$C$6:$L$47,10,FALSE))</f>
        <v>8</v>
      </c>
      <c r="AQ72" s="563">
        <f>IF(AQ71="","",VLOOKUP(AQ71,'【記載例】シフト記号表（勤務時間帯）'!$C$6:$L$47,10,FALSE))</f>
        <v>8</v>
      </c>
      <c r="AR72" s="561">
        <f>IF(AR71="","",VLOOKUP(AR71,'【記載例】シフト記号表（勤務時間帯）'!$C$6:$L$47,10,FALSE))</f>
        <v>8</v>
      </c>
      <c r="AS72" s="562" t="str">
        <f>IF(AS71="","",VLOOKUP(AS71,'【記載例】シフト記号表（勤務時間帯）'!$C$6:$L$47,10,FALSE))</f>
        <v/>
      </c>
      <c r="AT72" s="562">
        <f>IF(AT71="","",VLOOKUP(AT71,'【記載例】シフト記号表（勤務時間帯）'!$C$6:$L$47,10,FALSE))</f>
        <v>8</v>
      </c>
      <c r="AU72" s="562">
        <f>IF(AU71="","",VLOOKUP(AU71,'【記載例】シフト記号表（勤務時間帯）'!$C$6:$L$47,10,FALSE))</f>
        <v>8</v>
      </c>
      <c r="AV72" s="562">
        <f>IF(AV71="","",VLOOKUP(AV71,'【記載例】シフト記号表（勤務時間帯）'!$C$6:$L$47,10,FALSE))</f>
        <v>7.9999999999999982</v>
      </c>
      <c r="AW72" s="562" t="str">
        <f>IF(AW71="","",VLOOKUP(AW71,'【記載例】シフト記号表（勤務時間帯）'!$C$6:$L$47,10,FALSE))</f>
        <v/>
      </c>
      <c r="AX72" s="563">
        <f>IF(AX71="","",VLOOKUP(AX71,'【記載例】シフト記号表（勤務時間帯）'!$C$6:$L$47,10,FALSE))</f>
        <v>8</v>
      </c>
      <c r="AY72" s="561" t="str">
        <f>IF(AY71="","",VLOOKUP(AY71,'【記載例】シフト記号表（勤務時間帯）'!$C$6:$L$47,10,FALSE))</f>
        <v/>
      </c>
      <c r="AZ72" s="562" t="str">
        <f>IF(AZ71="","",VLOOKUP(AZ71,'【記載例】シフト記号表（勤務時間帯）'!$C$6:$L$47,10,FALSE))</f>
        <v/>
      </c>
      <c r="BA72" s="562" t="str">
        <f>IF(BA71="","",VLOOKUP(BA71,'【記載例】シフト記号表（勤務時間帯）'!$C$6:$L$47,10,FALSE))</f>
        <v/>
      </c>
      <c r="BB72" s="1153">
        <f>IF($BE$3="４週",SUM(W72:AX72),IF($BE$3="暦月",SUM(W72:BA72),""))</f>
        <v>160</v>
      </c>
      <c r="BC72" s="1154"/>
      <c r="BD72" s="1155">
        <f>IF($BE$3="４週",BB72/4,IF($BE$3="暦月",(BB72/($BE$8/7)),""))</f>
        <v>40</v>
      </c>
      <c r="BE72" s="1154"/>
      <c r="BF72" s="1150"/>
      <c r="BG72" s="1151"/>
      <c r="BH72" s="1151"/>
      <c r="BI72" s="1151"/>
      <c r="BJ72" s="1152"/>
    </row>
    <row r="73" spans="2:62" ht="20.25" customHeight="1">
      <c r="B73" s="1119">
        <f>B71+1</f>
        <v>29</v>
      </c>
      <c r="C73" s="1121" t="s">
        <v>990</v>
      </c>
      <c r="D73" s="1122"/>
      <c r="E73" s="556"/>
      <c r="F73" s="557"/>
      <c r="G73" s="556"/>
      <c r="H73" s="557"/>
      <c r="I73" s="1125" t="s">
        <v>998</v>
      </c>
      <c r="J73" s="1126"/>
      <c r="K73" s="1129" t="s">
        <v>962</v>
      </c>
      <c r="L73" s="1130"/>
      <c r="M73" s="1130"/>
      <c r="N73" s="1122"/>
      <c r="O73" s="1133" t="s">
        <v>1015</v>
      </c>
      <c r="P73" s="1134"/>
      <c r="Q73" s="1134"/>
      <c r="R73" s="1134"/>
      <c r="S73" s="1135"/>
      <c r="T73" s="576" t="s">
        <v>964</v>
      </c>
      <c r="U73" s="577"/>
      <c r="V73" s="578"/>
      <c r="W73" s="569" t="s">
        <v>987</v>
      </c>
      <c r="X73" s="570"/>
      <c r="Y73" s="570"/>
      <c r="Z73" s="570" t="s">
        <v>987</v>
      </c>
      <c r="AA73" s="570"/>
      <c r="AB73" s="570" t="s">
        <v>987</v>
      </c>
      <c r="AC73" s="571" t="s">
        <v>987</v>
      </c>
      <c r="AD73" s="569"/>
      <c r="AE73" s="570" t="s">
        <v>987</v>
      </c>
      <c r="AF73" s="570"/>
      <c r="AG73" s="570"/>
      <c r="AH73" s="570" t="s">
        <v>987</v>
      </c>
      <c r="AI73" s="570" t="s">
        <v>986</v>
      </c>
      <c r="AJ73" s="571" t="s">
        <v>986</v>
      </c>
      <c r="AK73" s="569" t="s">
        <v>987</v>
      </c>
      <c r="AL73" s="570"/>
      <c r="AM73" s="570" t="s">
        <v>987</v>
      </c>
      <c r="AN73" s="570"/>
      <c r="AO73" s="570" t="s">
        <v>987</v>
      </c>
      <c r="AP73" s="570"/>
      <c r="AQ73" s="571" t="s">
        <v>986</v>
      </c>
      <c r="AR73" s="569" t="s">
        <v>986</v>
      </c>
      <c r="AS73" s="570" t="s">
        <v>987</v>
      </c>
      <c r="AT73" s="570"/>
      <c r="AU73" s="570" t="s">
        <v>987</v>
      </c>
      <c r="AV73" s="570"/>
      <c r="AW73" s="570" t="s">
        <v>986</v>
      </c>
      <c r="AX73" s="571"/>
      <c r="AY73" s="569"/>
      <c r="AZ73" s="570"/>
      <c r="BA73" s="572"/>
      <c r="BB73" s="1139"/>
      <c r="BC73" s="1140"/>
      <c r="BD73" s="1098"/>
      <c r="BE73" s="1099"/>
      <c r="BF73" s="1100"/>
      <c r="BG73" s="1101"/>
      <c r="BH73" s="1101"/>
      <c r="BI73" s="1101"/>
      <c r="BJ73" s="1102"/>
    </row>
    <row r="74" spans="2:62" ht="20.25" customHeight="1">
      <c r="B74" s="1142"/>
      <c r="C74" s="1143"/>
      <c r="D74" s="1144"/>
      <c r="E74" s="579"/>
      <c r="F74" s="580" t="str">
        <f>C73</f>
        <v>介護職員</v>
      </c>
      <c r="G74" s="579"/>
      <c r="H74" s="580" t="str">
        <f>I73</f>
        <v>C</v>
      </c>
      <c r="I74" s="1145"/>
      <c r="J74" s="1146"/>
      <c r="K74" s="1147"/>
      <c r="L74" s="1148"/>
      <c r="M74" s="1148"/>
      <c r="N74" s="1144"/>
      <c r="O74" s="1133"/>
      <c r="P74" s="1134"/>
      <c r="Q74" s="1134"/>
      <c r="R74" s="1134"/>
      <c r="S74" s="1135"/>
      <c r="T74" s="573" t="s">
        <v>967</v>
      </c>
      <c r="U74" s="574"/>
      <c r="V74" s="575"/>
      <c r="W74" s="561">
        <f>IF(W73="","",VLOOKUP(W73,'【記載例】シフト記号表（勤務時間帯）'!$C$6:$L$47,10,FALSE))</f>
        <v>8</v>
      </c>
      <c r="X74" s="562" t="str">
        <f>IF(X73="","",VLOOKUP(X73,'【記載例】シフト記号表（勤務時間帯）'!$C$6:$L$47,10,FALSE))</f>
        <v/>
      </c>
      <c r="Y74" s="562" t="str">
        <f>IF(Y73="","",VLOOKUP(Y73,'【記載例】シフト記号表（勤務時間帯）'!$C$6:$L$47,10,FALSE))</f>
        <v/>
      </c>
      <c r="Z74" s="562">
        <f>IF(Z73="","",VLOOKUP(Z73,'【記載例】シフト記号表（勤務時間帯）'!$C$6:$L$47,10,FALSE))</f>
        <v>8</v>
      </c>
      <c r="AA74" s="562" t="str">
        <f>IF(AA73="","",VLOOKUP(AA73,'【記載例】シフト記号表（勤務時間帯）'!$C$6:$L$47,10,FALSE))</f>
        <v/>
      </c>
      <c r="AB74" s="562">
        <f>IF(AB73="","",VLOOKUP(AB73,'【記載例】シフト記号表（勤務時間帯）'!$C$6:$L$47,10,FALSE))</f>
        <v>8</v>
      </c>
      <c r="AC74" s="563">
        <f>IF(AC73="","",VLOOKUP(AC73,'【記載例】シフト記号表（勤務時間帯）'!$C$6:$L$47,10,FALSE))</f>
        <v>8</v>
      </c>
      <c r="AD74" s="561" t="str">
        <f>IF(AD73="","",VLOOKUP(AD73,'【記載例】シフト記号表（勤務時間帯）'!$C$6:$L$47,10,FALSE))</f>
        <v/>
      </c>
      <c r="AE74" s="562">
        <f>IF(AE73="","",VLOOKUP(AE73,'【記載例】シフト記号表（勤務時間帯）'!$C$6:$L$47,10,FALSE))</f>
        <v>8</v>
      </c>
      <c r="AF74" s="562" t="str">
        <f>IF(AF73="","",VLOOKUP(AF73,'【記載例】シフト記号表（勤務時間帯）'!$C$6:$L$47,10,FALSE))</f>
        <v/>
      </c>
      <c r="AG74" s="562" t="str">
        <f>IF(AG73="","",VLOOKUP(AG73,'【記載例】シフト記号表（勤務時間帯）'!$C$6:$L$47,10,FALSE))</f>
        <v/>
      </c>
      <c r="AH74" s="562">
        <f>IF(AH73="","",VLOOKUP(AH73,'【記載例】シフト記号表（勤務時間帯）'!$C$6:$L$47,10,FALSE))</f>
        <v>8</v>
      </c>
      <c r="AI74" s="562">
        <f>IF(AI73="","",VLOOKUP(AI73,'【記載例】シフト記号表（勤務時間帯）'!$C$6:$L$47,10,FALSE))</f>
        <v>7.9999999999999982</v>
      </c>
      <c r="AJ74" s="563">
        <f>IF(AJ73="","",VLOOKUP(AJ73,'【記載例】シフト記号表（勤務時間帯）'!$C$6:$L$47,10,FALSE))</f>
        <v>7.9999999999999982</v>
      </c>
      <c r="AK74" s="561">
        <f>IF(AK73="","",VLOOKUP(AK73,'【記載例】シフト記号表（勤務時間帯）'!$C$6:$L$47,10,FALSE))</f>
        <v>8</v>
      </c>
      <c r="AL74" s="562" t="str">
        <f>IF(AL73="","",VLOOKUP(AL73,'【記載例】シフト記号表（勤務時間帯）'!$C$6:$L$47,10,FALSE))</f>
        <v/>
      </c>
      <c r="AM74" s="562">
        <f>IF(AM73="","",VLOOKUP(AM73,'【記載例】シフト記号表（勤務時間帯）'!$C$6:$L$47,10,FALSE))</f>
        <v>8</v>
      </c>
      <c r="AN74" s="562" t="str">
        <f>IF(AN73="","",VLOOKUP(AN73,'【記載例】シフト記号表（勤務時間帯）'!$C$6:$L$47,10,FALSE))</f>
        <v/>
      </c>
      <c r="AO74" s="562">
        <f>IF(AO73="","",VLOOKUP(AO73,'【記載例】シフト記号表（勤務時間帯）'!$C$6:$L$47,10,FALSE))</f>
        <v>8</v>
      </c>
      <c r="AP74" s="562" t="str">
        <f>IF(AP73="","",VLOOKUP(AP73,'【記載例】シフト記号表（勤務時間帯）'!$C$6:$L$47,10,FALSE))</f>
        <v/>
      </c>
      <c r="AQ74" s="563">
        <f>IF(AQ73="","",VLOOKUP(AQ73,'【記載例】シフト記号表（勤務時間帯）'!$C$6:$L$47,10,FALSE))</f>
        <v>7.9999999999999982</v>
      </c>
      <c r="AR74" s="561">
        <f>IF(AR73="","",VLOOKUP(AR73,'【記載例】シフト記号表（勤務時間帯）'!$C$6:$L$47,10,FALSE))</f>
        <v>7.9999999999999982</v>
      </c>
      <c r="AS74" s="562">
        <f>IF(AS73="","",VLOOKUP(AS73,'【記載例】シフト記号表（勤務時間帯）'!$C$6:$L$47,10,FALSE))</f>
        <v>8</v>
      </c>
      <c r="AT74" s="562" t="str">
        <f>IF(AT73="","",VLOOKUP(AT73,'【記載例】シフト記号表（勤務時間帯）'!$C$6:$L$47,10,FALSE))</f>
        <v/>
      </c>
      <c r="AU74" s="562">
        <f>IF(AU73="","",VLOOKUP(AU73,'【記載例】シフト記号表（勤務時間帯）'!$C$6:$L$47,10,FALSE))</f>
        <v>8</v>
      </c>
      <c r="AV74" s="562" t="str">
        <f>IF(AV73="","",VLOOKUP(AV73,'【記載例】シフト記号表（勤務時間帯）'!$C$6:$L$47,10,FALSE))</f>
        <v/>
      </c>
      <c r="AW74" s="562">
        <f>IF(AW73="","",VLOOKUP(AW73,'【記載例】シフト記号表（勤務時間帯）'!$C$6:$L$47,10,FALSE))</f>
        <v>7.9999999999999982</v>
      </c>
      <c r="AX74" s="563" t="str">
        <f>IF(AX73="","",VLOOKUP(AX73,'【記載例】シフト記号表（勤務時間帯）'!$C$6:$L$47,10,FALSE))</f>
        <v/>
      </c>
      <c r="AY74" s="561" t="str">
        <f>IF(AY73="","",VLOOKUP(AY73,'【記載例】シフト記号表（勤務時間帯）'!$C$6:$L$47,10,FALSE))</f>
        <v/>
      </c>
      <c r="AZ74" s="562" t="str">
        <f>IF(AZ73="","",VLOOKUP(AZ73,'【記載例】シフト記号表（勤務時間帯）'!$C$6:$L$47,10,FALSE))</f>
        <v/>
      </c>
      <c r="BA74" s="562" t="str">
        <f>IF(BA73="","",VLOOKUP(BA73,'【記載例】シフト記号表（勤務時間帯）'!$C$6:$L$47,10,FALSE))</f>
        <v/>
      </c>
      <c r="BB74" s="1116">
        <f>IF($BE$3="４週",SUM(W74:AX74),IF($BE$3="暦月",SUM(W74:BA74),""))</f>
        <v>128</v>
      </c>
      <c r="BC74" s="1117"/>
      <c r="BD74" s="1118">
        <f>IF($BE$3="４週",BB74/4,IF($BE$3="暦月",(BB74/($BE$8/7)),""))</f>
        <v>32</v>
      </c>
      <c r="BE74" s="1117"/>
      <c r="BF74" s="1113"/>
      <c r="BG74" s="1114"/>
      <c r="BH74" s="1114"/>
      <c r="BI74" s="1114"/>
      <c r="BJ74" s="1115"/>
    </row>
    <row r="75" spans="2:62" ht="20.25" customHeight="1">
      <c r="B75" s="1119">
        <f>B73+1</f>
        <v>30</v>
      </c>
      <c r="C75" s="1121"/>
      <c r="D75" s="1122"/>
      <c r="E75" s="564"/>
      <c r="F75" s="565"/>
      <c r="G75" s="564"/>
      <c r="H75" s="565"/>
      <c r="I75" s="1125"/>
      <c r="J75" s="1126"/>
      <c r="K75" s="1129"/>
      <c r="L75" s="1130"/>
      <c r="M75" s="1130"/>
      <c r="N75" s="1122"/>
      <c r="O75" s="1133"/>
      <c r="P75" s="1134"/>
      <c r="Q75" s="1134"/>
      <c r="R75" s="1134"/>
      <c r="S75" s="1135"/>
      <c r="T75" s="581" t="s">
        <v>964</v>
      </c>
      <c r="U75" s="582"/>
      <c r="V75" s="583"/>
      <c r="W75" s="569"/>
      <c r="X75" s="570"/>
      <c r="Y75" s="570"/>
      <c r="Z75" s="570"/>
      <c r="AA75" s="570"/>
      <c r="AB75" s="570"/>
      <c r="AC75" s="571"/>
      <c r="AD75" s="569"/>
      <c r="AE75" s="570"/>
      <c r="AF75" s="570"/>
      <c r="AG75" s="570"/>
      <c r="AH75" s="570"/>
      <c r="AI75" s="570"/>
      <c r="AJ75" s="571"/>
      <c r="AK75" s="569"/>
      <c r="AL75" s="570"/>
      <c r="AM75" s="570"/>
      <c r="AN75" s="570"/>
      <c r="AO75" s="570"/>
      <c r="AP75" s="570"/>
      <c r="AQ75" s="571"/>
      <c r="AR75" s="569"/>
      <c r="AS75" s="570"/>
      <c r="AT75" s="570"/>
      <c r="AU75" s="570"/>
      <c r="AV75" s="570"/>
      <c r="AW75" s="570"/>
      <c r="AX75" s="571"/>
      <c r="AY75" s="569"/>
      <c r="AZ75" s="570"/>
      <c r="BA75" s="572"/>
      <c r="BB75" s="1139"/>
      <c r="BC75" s="1140"/>
      <c r="BD75" s="1098"/>
      <c r="BE75" s="1099"/>
      <c r="BF75" s="1100"/>
      <c r="BG75" s="1101"/>
      <c r="BH75" s="1101"/>
      <c r="BI75" s="1101"/>
      <c r="BJ75" s="1102"/>
    </row>
    <row r="76" spans="2:62" ht="20.25" customHeight="1" thickBot="1">
      <c r="B76" s="1120"/>
      <c r="C76" s="1123"/>
      <c r="D76" s="1124"/>
      <c r="E76" s="584"/>
      <c r="F76" s="585">
        <f>C76</f>
        <v>0</v>
      </c>
      <c r="G76" s="584"/>
      <c r="H76" s="585">
        <f>I76</f>
        <v>0</v>
      </c>
      <c r="I76" s="1127"/>
      <c r="J76" s="1128"/>
      <c r="K76" s="1131"/>
      <c r="L76" s="1132"/>
      <c r="M76" s="1132"/>
      <c r="N76" s="1124"/>
      <c r="O76" s="1136"/>
      <c r="P76" s="1137"/>
      <c r="Q76" s="1137"/>
      <c r="R76" s="1137"/>
      <c r="S76" s="1138"/>
      <c r="T76" s="586" t="s">
        <v>967</v>
      </c>
      <c r="U76" s="587"/>
      <c r="V76" s="588"/>
      <c r="W76" s="589" t="str">
        <f>IF(W75="","",VLOOKUP(W75,'【記載例】シフト記号表（勤務時間帯）'!$C$6:$L$47,10,FALSE))</f>
        <v/>
      </c>
      <c r="X76" s="590" t="str">
        <f>IF(X75="","",VLOOKUP(X75,'【記載例】シフト記号表（勤務時間帯）'!$C$6:$L$47,10,FALSE))</f>
        <v/>
      </c>
      <c r="Y76" s="590" t="str">
        <f>IF(Y75="","",VLOOKUP(Y75,'【記載例】シフト記号表（勤務時間帯）'!$C$6:$L$47,10,FALSE))</f>
        <v/>
      </c>
      <c r="Z76" s="590" t="str">
        <f>IF(Z75="","",VLOOKUP(Z75,'【記載例】シフト記号表（勤務時間帯）'!$C$6:$L$47,10,FALSE))</f>
        <v/>
      </c>
      <c r="AA76" s="590" t="str">
        <f>IF(AA75="","",VLOOKUP(AA75,'【記載例】シフト記号表（勤務時間帯）'!$C$6:$L$47,10,FALSE))</f>
        <v/>
      </c>
      <c r="AB76" s="590" t="str">
        <f>IF(AB75="","",VLOOKUP(AB75,'【記載例】シフト記号表（勤務時間帯）'!$C$6:$L$47,10,FALSE))</f>
        <v/>
      </c>
      <c r="AC76" s="591" t="str">
        <f>IF(AC75="","",VLOOKUP(AC75,'【記載例】シフト記号表（勤務時間帯）'!$C$6:$L$47,10,FALSE))</f>
        <v/>
      </c>
      <c r="AD76" s="589" t="str">
        <f>IF(AD75="","",VLOOKUP(AD75,'【記載例】シフト記号表（勤務時間帯）'!$C$6:$L$47,10,FALSE))</f>
        <v/>
      </c>
      <c r="AE76" s="590" t="str">
        <f>IF(AE75="","",VLOOKUP(AE75,'【記載例】シフト記号表（勤務時間帯）'!$C$6:$L$47,10,FALSE))</f>
        <v/>
      </c>
      <c r="AF76" s="590" t="str">
        <f>IF(AF75="","",VLOOKUP(AF75,'【記載例】シフト記号表（勤務時間帯）'!$C$6:$L$47,10,FALSE))</f>
        <v/>
      </c>
      <c r="AG76" s="590" t="str">
        <f>IF(AG75="","",VLOOKUP(AG75,'【記載例】シフト記号表（勤務時間帯）'!$C$6:$L$47,10,FALSE))</f>
        <v/>
      </c>
      <c r="AH76" s="590" t="str">
        <f>IF(AH75="","",VLOOKUP(AH75,'【記載例】シフト記号表（勤務時間帯）'!$C$6:$L$47,10,FALSE))</f>
        <v/>
      </c>
      <c r="AI76" s="590" t="str">
        <f>IF(AI75="","",VLOOKUP(AI75,'【記載例】シフト記号表（勤務時間帯）'!$C$6:$L$47,10,FALSE))</f>
        <v/>
      </c>
      <c r="AJ76" s="591" t="str">
        <f>IF(AJ75="","",VLOOKUP(AJ75,'【記載例】シフト記号表（勤務時間帯）'!$C$6:$L$47,10,FALSE))</f>
        <v/>
      </c>
      <c r="AK76" s="589" t="str">
        <f>IF(AK75="","",VLOOKUP(AK75,'【記載例】シフト記号表（勤務時間帯）'!$C$6:$L$47,10,FALSE))</f>
        <v/>
      </c>
      <c r="AL76" s="590" t="str">
        <f>IF(AL75="","",VLOOKUP(AL75,'【記載例】シフト記号表（勤務時間帯）'!$C$6:$L$47,10,FALSE))</f>
        <v/>
      </c>
      <c r="AM76" s="590" t="str">
        <f>IF(AM75="","",VLOOKUP(AM75,'【記載例】シフト記号表（勤務時間帯）'!$C$6:$L$47,10,FALSE))</f>
        <v/>
      </c>
      <c r="AN76" s="590" t="str">
        <f>IF(AN75="","",VLOOKUP(AN75,'【記載例】シフト記号表（勤務時間帯）'!$C$6:$L$47,10,FALSE))</f>
        <v/>
      </c>
      <c r="AO76" s="590" t="str">
        <f>IF(AO75="","",VLOOKUP(AO75,'【記載例】シフト記号表（勤務時間帯）'!$C$6:$L$47,10,FALSE))</f>
        <v/>
      </c>
      <c r="AP76" s="590" t="str">
        <f>IF(AP75="","",VLOOKUP(AP75,'【記載例】シフト記号表（勤務時間帯）'!$C$6:$L$47,10,FALSE))</f>
        <v/>
      </c>
      <c r="AQ76" s="591" t="str">
        <f>IF(AQ75="","",VLOOKUP(AQ75,'【記載例】シフト記号表（勤務時間帯）'!$C$6:$L$47,10,FALSE))</f>
        <v/>
      </c>
      <c r="AR76" s="589" t="str">
        <f>IF(AR75="","",VLOOKUP(AR75,'【記載例】シフト記号表（勤務時間帯）'!$C$6:$L$47,10,FALSE))</f>
        <v/>
      </c>
      <c r="AS76" s="590" t="str">
        <f>IF(AS75="","",VLOOKUP(AS75,'【記載例】シフト記号表（勤務時間帯）'!$C$6:$L$47,10,FALSE))</f>
        <v/>
      </c>
      <c r="AT76" s="590" t="str">
        <f>IF(AT75="","",VLOOKUP(AT75,'【記載例】シフト記号表（勤務時間帯）'!$C$6:$L$47,10,FALSE))</f>
        <v/>
      </c>
      <c r="AU76" s="590" t="str">
        <f>IF(AU75="","",VLOOKUP(AU75,'【記載例】シフト記号表（勤務時間帯）'!$C$6:$L$47,10,FALSE))</f>
        <v/>
      </c>
      <c r="AV76" s="590" t="str">
        <f>IF(AV75="","",VLOOKUP(AV75,'【記載例】シフト記号表（勤務時間帯）'!$C$6:$L$47,10,FALSE))</f>
        <v/>
      </c>
      <c r="AW76" s="590" t="str">
        <f>IF(AW75="","",VLOOKUP(AW75,'【記載例】シフト記号表（勤務時間帯）'!$C$6:$L$47,10,FALSE))</f>
        <v/>
      </c>
      <c r="AX76" s="591" t="str">
        <f>IF(AX75="","",VLOOKUP(AX75,'【記載例】シフト記号表（勤務時間帯）'!$C$6:$L$47,10,FALSE))</f>
        <v/>
      </c>
      <c r="AY76" s="589" t="str">
        <f>IF(AY75="","",VLOOKUP(AY75,'【記載例】シフト記号表（勤務時間帯）'!$C$6:$L$47,10,FALSE))</f>
        <v/>
      </c>
      <c r="AZ76" s="590" t="str">
        <f>IF(AZ75="","",VLOOKUP(AZ75,'【記載例】シフト記号表（勤務時間帯）'!$C$6:$L$47,10,FALSE))</f>
        <v/>
      </c>
      <c r="BA76" s="592" t="str">
        <f>IF(BA75="","",VLOOKUP(BA75,'【記載例】シフト記号表（勤務時間帯）'!$C$6:$L$47,10,FALSE))</f>
        <v/>
      </c>
      <c r="BB76" s="1106">
        <f>IF($BE$3="４週",SUM(W76:AX76),IF($BE$3="暦月",SUM(W76:BA76),""))</f>
        <v>0</v>
      </c>
      <c r="BC76" s="1107"/>
      <c r="BD76" s="1108">
        <f>IF($BE$3="４週",BB76/4,IF($BE$3="暦月",(BB76/($BE$8/7)),""))</f>
        <v>0</v>
      </c>
      <c r="BE76" s="1107"/>
      <c r="BF76" s="1103"/>
      <c r="BG76" s="1104"/>
      <c r="BH76" s="1104"/>
      <c r="BI76" s="1104"/>
      <c r="BJ76" s="1105"/>
    </row>
    <row r="77" spans="2:62" ht="20.25" customHeight="1">
      <c r="B77" s="593"/>
      <c r="C77" s="594"/>
      <c r="D77" s="594"/>
      <c r="E77" s="594"/>
      <c r="F77" s="594"/>
      <c r="G77" s="594"/>
      <c r="H77" s="594"/>
      <c r="I77" s="595"/>
      <c r="J77" s="595"/>
      <c r="K77" s="594"/>
      <c r="L77" s="594"/>
      <c r="M77" s="594"/>
      <c r="N77" s="594"/>
      <c r="O77" s="596"/>
      <c r="P77" s="596"/>
      <c r="Q77" s="596"/>
      <c r="R77" s="597"/>
      <c r="S77" s="597"/>
      <c r="T77" s="597"/>
      <c r="U77" s="598"/>
      <c r="V77" s="599"/>
      <c r="W77" s="600"/>
      <c r="X77" s="600"/>
      <c r="Y77" s="600"/>
      <c r="Z77" s="600"/>
      <c r="AA77" s="600"/>
      <c r="AB77" s="600"/>
      <c r="AC77" s="600"/>
      <c r="AD77" s="600"/>
      <c r="AE77" s="600"/>
      <c r="AF77" s="600"/>
      <c r="AG77" s="600"/>
      <c r="AH77" s="600"/>
      <c r="AI77" s="600"/>
      <c r="AJ77" s="600"/>
      <c r="AK77" s="600"/>
      <c r="AL77" s="600"/>
      <c r="AM77" s="600"/>
      <c r="AN77" s="600"/>
      <c r="AO77" s="600"/>
      <c r="AP77" s="600"/>
      <c r="AQ77" s="600"/>
      <c r="AR77" s="600"/>
      <c r="AS77" s="600"/>
      <c r="AT77" s="600"/>
      <c r="AU77" s="600"/>
      <c r="AV77" s="600"/>
      <c r="AW77" s="600"/>
      <c r="AX77" s="600"/>
      <c r="AY77" s="600"/>
      <c r="AZ77" s="600"/>
      <c r="BA77" s="600"/>
      <c r="BB77" s="600"/>
      <c r="BC77" s="600"/>
      <c r="BD77" s="601"/>
      <c r="BE77" s="601"/>
      <c r="BF77" s="596"/>
      <c r="BG77" s="596"/>
      <c r="BH77" s="596"/>
      <c r="BI77" s="596"/>
      <c r="BJ77" s="596"/>
    </row>
    <row r="78" spans="2:62" ht="20.25" customHeight="1">
      <c r="B78" s="593"/>
      <c r="C78" s="594"/>
      <c r="D78" s="594"/>
      <c r="E78" s="594"/>
      <c r="F78" s="594"/>
      <c r="G78" s="594"/>
      <c r="H78" s="594"/>
      <c r="I78" s="602"/>
      <c r="J78" s="603" t="s">
        <v>1016</v>
      </c>
      <c r="K78" s="603"/>
      <c r="L78" s="603"/>
      <c r="M78" s="603"/>
      <c r="N78" s="603"/>
      <c r="O78" s="603"/>
      <c r="P78" s="603"/>
      <c r="Q78" s="603"/>
      <c r="R78" s="603"/>
      <c r="S78" s="603"/>
      <c r="T78" s="604"/>
      <c r="U78" s="603"/>
      <c r="V78" s="603"/>
      <c r="W78" s="603"/>
      <c r="X78" s="603"/>
      <c r="Y78" s="603"/>
      <c r="Z78" s="605"/>
      <c r="AA78" s="605"/>
      <c r="AB78" s="605"/>
      <c r="AC78" s="605"/>
      <c r="AD78" s="605"/>
      <c r="AE78" s="605"/>
      <c r="AF78" s="605"/>
      <c r="AG78" s="605"/>
      <c r="AH78" s="605"/>
      <c r="AI78" s="605"/>
      <c r="AJ78" s="605"/>
      <c r="AK78" s="605"/>
      <c r="AL78" s="605"/>
      <c r="AM78" s="605"/>
      <c r="AN78" s="605"/>
      <c r="AO78" s="605"/>
      <c r="AP78" s="605"/>
      <c r="AQ78" s="605"/>
      <c r="AR78" s="605"/>
      <c r="AS78" s="605"/>
      <c r="AT78" s="605"/>
      <c r="AU78" s="605"/>
      <c r="AV78" s="605"/>
      <c r="AW78" s="605"/>
      <c r="AX78" s="605"/>
      <c r="AY78" s="605"/>
      <c r="AZ78" s="605"/>
      <c r="BA78" s="605"/>
      <c r="BB78" s="605"/>
      <c r="BC78" s="605"/>
      <c r="BD78" s="606"/>
      <c r="BE78" s="601"/>
      <c r="BF78" s="596"/>
      <c r="BG78" s="596"/>
      <c r="BH78" s="596"/>
      <c r="BI78" s="596"/>
      <c r="BJ78" s="596"/>
    </row>
    <row r="79" spans="2:62" ht="20.25" customHeight="1">
      <c r="B79" s="593"/>
      <c r="C79" s="594"/>
      <c r="D79" s="594"/>
      <c r="E79" s="594"/>
      <c r="F79" s="594"/>
      <c r="G79" s="594"/>
      <c r="H79" s="594"/>
      <c r="I79" s="602"/>
      <c r="J79" s="603"/>
      <c r="K79" s="603" t="s">
        <v>1017</v>
      </c>
      <c r="L79" s="603"/>
      <c r="M79" s="603"/>
      <c r="N79" s="603"/>
      <c r="O79" s="603"/>
      <c r="P79" s="603"/>
      <c r="Q79" s="603"/>
      <c r="R79" s="603"/>
      <c r="S79" s="603"/>
      <c r="T79" s="604"/>
      <c r="U79" s="603"/>
      <c r="V79" s="603"/>
      <c r="W79" s="603"/>
      <c r="X79" s="603"/>
      <c r="Y79" s="603"/>
      <c r="Z79" s="605"/>
      <c r="AA79" s="603" t="s">
        <v>1018</v>
      </c>
      <c r="AB79" s="603"/>
      <c r="AC79" s="603"/>
      <c r="AD79" s="603"/>
      <c r="AE79" s="603"/>
      <c r="AF79" s="603"/>
      <c r="AG79" s="603"/>
      <c r="AH79" s="603"/>
      <c r="AI79" s="603"/>
      <c r="AJ79" s="604"/>
      <c r="AK79" s="603"/>
      <c r="AL79" s="603"/>
      <c r="AM79" s="603"/>
      <c r="AN79" s="603"/>
      <c r="AO79" s="605"/>
      <c r="AP79" s="605"/>
      <c r="AQ79" s="603" t="s">
        <v>1019</v>
      </c>
      <c r="AR79" s="605"/>
      <c r="AS79" s="605"/>
      <c r="AT79" s="605"/>
      <c r="AU79" s="605"/>
      <c r="AV79" s="605"/>
      <c r="AW79" s="605"/>
      <c r="AX79" s="605"/>
      <c r="AY79" s="605"/>
      <c r="AZ79" s="605"/>
      <c r="BA79" s="605"/>
      <c r="BB79" s="605"/>
      <c r="BC79" s="605"/>
      <c r="BD79" s="606"/>
      <c r="BE79" s="601"/>
      <c r="BF79" s="1109"/>
      <c r="BG79" s="1109"/>
      <c r="BH79" s="1109"/>
      <c r="BI79" s="1109"/>
      <c r="BJ79" s="596"/>
    </row>
    <row r="80" spans="2:62" ht="20.25" customHeight="1">
      <c r="B80" s="593"/>
      <c r="C80" s="594"/>
      <c r="D80" s="594"/>
      <c r="E80" s="594"/>
      <c r="F80" s="594"/>
      <c r="G80" s="594"/>
      <c r="H80" s="594"/>
      <c r="I80" s="602"/>
      <c r="J80" s="603"/>
      <c r="K80" s="1085" t="s">
        <v>1020</v>
      </c>
      <c r="L80" s="1085"/>
      <c r="M80" s="1085" t="s">
        <v>1021</v>
      </c>
      <c r="N80" s="1085"/>
      <c r="O80" s="1085"/>
      <c r="P80" s="1085"/>
      <c r="Q80" s="603"/>
      <c r="R80" s="1110" t="s">
        <v>1022</v>
      </c>
      <c r="S80" s="1110"/>
      <c r="T80" s="1110"/>
      <c r="U80" s="1110"/>
      <c r="V80" s="607"/>
      <c r="W80" s="608" t="s">
        <v>1023</v>
      </c>
      <c r="X80" s="608"/>
      <c r="Y80" s="510"/>
      <c r="Z80" s="605"/>
      <c r="AA80" s="1085" t="s">
        <v>1020</v>
      </c>
      <c r="AB80" s="1085"/>
      <c r="AC80" s="1085" t="s">
        <v>1021</v>
      </c>
      <c r="AD80" s="1085"/>
      <c r="AE80" s="1085"/>
      <c r="AF80" s="1085"/>
      <c r="AG80" s="603"/>
      <c r="AH80" s="1110" t="s">
        <v>1022</v>
      </c>
      <c r="AI80" s="1110"/>
      <c r="AJ80" s="1110"/>
      <c r="AK80" s="1110"/>
      <c r="AL80" s="607"/>
      <c r="AM80" s="608" t="s">
        <v>1023</v>
      </c>
      <c r="AN80" s="608"/>
      <c r="AO80" s="605"/>
      <c r="AP80" s="605"/>
      <c r="AQ80" s="605"/>
      <c r="AR80" s="605"/>
      <c r="AS80" s="605"/>
      <c r="AT80" s="605"/>
      <c r="AU80" s="605"/>
      <c r="AV80" s="605"/>
      <c r="AW80" s="605"/>
      <c r="AX80" s="605"/>
      <c r="AY80" s="605"/>
      <c r="AZ80" s="605"/>
      <c r="BA80" s="605"/>
      <c r="BB80" s="605"/>
      <c r="BC80" s="605"/>
      <c r="BD80" s="606"/>
      <c r="BE80" s="601"/>
      <c r="BF80" s="1149"/>
      <c r="BG80" s="1149"/>
      <c r="BH80" s="1149"/>
      <c r="BI80" s="1149"/>
      <c r="BJ80" s="596"/>
    </row>
    <row r="81" spans="2:62" ht="20.25" customHeight="1">
      <c r="B81" s="593"/>
      <c r="C81" s="594"/>
      <c r="D81" s="594"/>
      <c r="E81" s="594"/>
      <c r="F81" s="594"/>
      <c r="G81" s="594"/>
      <c r="H81" s="594"/>
      <c r="I81" s="602"/>
      <c r="J81" s="603"/>
      <c r="K81" s="1086"/>
      <c r="L81" s="1086"/>
      <c r="M81" s="1086" t="s">
        <v>1024</v>
      </c>
      <c r="N81" s="1086"/>
      <c r="O81" s="1086" t="s">
        <v>1025</v>
      </c>
      <c r="P81" s="1086"/>
      <c r="Q81" s="603"/>
      <c r="R81" s="1086" t="s">
        <v>1024</v>
      </c>
      <c r="S81" s="1086"/>
      <c r="T81" s="1086" t="s">
        <v>1025</v>
      </c>
      <c r="U81" s="1086"/>
      <c r="V81" s="607"/>
      <c r="W81" s="608" t="s">
        <v>1026</v>
      </c>
      <c r="X81" s="608"/>
      <c r="Y81" s="510"/>
      <c r="Z81" s="605"/>
      <c r="AA81" s="1086"/>
      <c r="AB81" s="1086"/>
      <c r="AC81" s="1086" t="s">
        <v>1024</v>
      </c>
      <c r="AD81" s="1086"/>
      <c r="AE81" s="1086" t="s">
        <v>1025</v>
      </c>
      <c r="AF81" s="1086"/>
      <c r="AG81" s="603"/>
      <c r="AH81" s="1086" t="s">
        <v>1024</v>
      </c>
      <c r="AI81" s="1086"/>
      <c r="AJ81" s="1086" t="s">
        <v>1025</v>
      </c>
      <c r="AK81" s="1086"/>
      <c r="AL81" s="607"/>
      <c r="AM81" s="608" t="s">
        <v>1026</v>
      </c>
      <c r="AN81" s="608"/>
      <c r="AO81" s="605"/>
      <c r="AP81" s="605"/>
      <c r="AQ81" s="609" t="s">
        <v>980</v>
      </c>
      <c r="AR81" s="609"/>
      <c r="AS81" s="609"/>
      <c r="AT81" s="609"/>
      <c r="AU81" s="607"/>
      <c r="AV81" s="608" t="s">
        <v>990</v>
      </c>
      <c r="AW81" s="609"/>
      <c r="AX81" s="609"/>
      <c r="AY81" s="609"/>
      <c r="AZ81" s="607"/>
      <c r="BA81" s="1086" t="s">
        <v>1027</v>
      </c>
      <c r="BB81" s="1086"/>
      <c r="BC81" s="1086"/>
      <c r="BD81" s="1086"/>
      <c r="BE81" s="601"/>
      <c r="BF81" s="1141"/>
      <c r="BG81" s="1141"/>
      <c r="BH81" s="1141"/>
      <c r="BI81" s="1141"/>
      <c r="BJ81" s="596"/>
    </row>
    <row r="82" spans="2:62" ht="20.25" customHeight="1">
      <c r="B82" s="593"/>
      <c r="C82" s="594"/>
      <c r="D82" s="594"/>
      <c r="E82" s="594"/>
      <c r="F82" s="594"/>
      <c r="G82" s="594"/>
      <c r="H82" s="594"/>
      <c r="I82" s="602"/>
      <c r="J82" s="603"/>
      <c r="K82" s="1076" t="s">
        <v>1028</v>
      </c>
      <c r="L82" s="1076"/>
      <c r="M82" s="1081">
        <f>SUMIFS($BB$17:$BB$76,$F$17:$F$76,"看護職員",$H$17:$H$76,"A")</f>
        <v>480</v>
      </c>
      <c r="N82" s="1081"/>
      <c r="O82" s="1082">
        <f>SUMIFS($BD$17:$BD$76,$F$17:$F$76,"看護職員",$H$17:$H$76,"A")</f>
        <v>120</v>
      </c>
      <c r="P82" s="1082"/>
      <c r="Q82" s="610"/>
      <c r="R82" s="1083">
        <v>0</v>
      </c>
      <c r="S82" s="1083"/>
      <c r="T82" s="1083">
        <v>0</v>
      </c>
      <c r="U82" s="1083"/>
      <c r="V82" s="611"/>
      <c r="W82" s="1094">
        <v>3</v>
      </c>
      <c r="X82" s="1095"/>
      <c r="Y82" s="510"/>
      <c r="Z82" s="605"/>
      <c r="AA82" s="1076" t="s">
        <v>1028</v>
      </c>
      <c r="AB82" s="1076"/>
      <c r="AC82" s="1081">
        <f>SUMIFS($BB$17:$BB$76,$F$17:$F$76,"介護職員",$H$17:$H$76,"A")</f>
        <v>2720</v>
      </c>
      <c r="AD82" s="1081"/>
      <c r="AE82" s="1082">
        <f>SUMIFS($BD$17:$BD$76,$F$17:$F$76,"介護職員",$H$17:$H$76,"A")</f>
        <v>680</v>
      </c>
      <c r="AF82" s="1082"/>
      <c r="AG82" s="610"/>
      <c r="AH82" s="1083">
        <v>0</v>
      </c>
      <c r="AI82" s="1083"/>
      <c r="AJ82" s="1083">
        <v>0</v>
      </c>
      <c r="AK82" s="1083"/>
      <c r="AL82" s="611"/>
      <c r="AM82" s="1094">
        <v>17</v>
      </c>
      <c r="AN82" s="1095"/>
      <c r="AO82" s="605"/>
      <c r="AP82" s="605"/>
      <c r="AQ82" s="1111">
        <f>U96</f>
        <v>3.5</v>
      </c>
      <c r="AR82" s="1076"/>
      <c r="AS82" s="1076"/>
      <c r="AT82" s="1076"/>
      <c r="AU82" s="612" t="s">
        <v>1029</v>
      </c>
      <c r="AV82" s="1111">
        <f>AK96</f>
        <v>20.2</v>
      </c>
      <c r="AW82" s="1112"/>
      <c r="AX82" s="1112"/>
      <c r="AY82" s="1112"/>
      <c r="AZ82" s="612" t="s">
        <v>1030</v>
      </c>
      <c r="BA82" s="1087">
        <f>ROUNDDOWN(AQ82+AV82,1)</f>
        <v>23.7</v>
      </c>
      <c r="BB82" s="1087"/>
      <c r="BC82" s="1087"/>
      <c r="BD82" s="1087"/>
      <c r="BE82" s="601"/>
      <c r="BF82" s="613"/>
      <c r="BG82" s="613"/>
      <c r="BH82" s="613"/>
      <c r="BI82" s="613"/>
      <c r="BJ82" s="596"/>
    </row>
    <row r="83" spans="2:62" ht="20.25" customHeight="1">
      <c r="B83" s="593"/>
      <c r="C83" s="594"/>
      <c r="D83" s="594"/>
      <c r="E83" s="594"/>
      <c r="F83" s="594"/>
      <c r="G83" s="594"/>
      <c r="H83" s="594"/>
      <c r="I83" s="602"/>
      <c r="J83" s="603"/>
      <c r="K83" s="1076" t="s">
        <v>1031</v>
      </c>
      <c r="L83" s="1076"/>
      <c r="M83" s="1081">
        <f>SUMIFS($BB$17:$BB$76,$F$17:$F$76,"看護職員",$H$17:$H$76,"B")</f>
        <v>79.999999999999986</v>
      </c>
      <c r="N83" s="1081"/>
      <c r="O83" s="1082">
        <f>SUMIFS($BD$17:$BD$76,$F$17:$F$76,"看護職員",$H$17:$H$76,"B")</f>
        <v>19.999999999999996</v>
      </c>
      <c r="P83" s="1082"/>
      <c r="Q83" s="610"/>
      <c r="R83" s="1083">
        <v>80</v>
      </c>
      <c r="S83" s="1083"/>
      <c r="T83" s="1083">
        <v>20</v>
      </c>
      <c r="U83" s="1083"/>
      <c r="V83" s="611"/>
      <c r="W83" s="1094">
        <v>0</v>
      </c>
      <c r="X83" s="1095"/>
      <c r="Y83" s="510"/>
      <c r="Z83" s="605"/>
      <c r="AA83" s="1076" t="s">
        <v>1031</v>
      </c>
      <c r="AB83" s="1076"/>
      <c r="AC83" s="1081">
        <f>SUMIFS($BB$17:$BB$76,$F$17:$F$76,"介護職員",$H$17:$H$76,"B")</f>
        <v>0</v>
      </c>
      <c r="AD83" s="1081"/>
      <c r="AE83" s="1082">
        <f>SUMIFS($BD$17:$BD$76,$F$17:$F$76,"介護職員",$H$17:$H$76,"B")</f>
        <v>0</v>
      </c>
      <c r="AF83" s="1082"/>
      <c r="AG83" s="610"/>
      <c r="AH83" s="1083">
        <v>0</v>
      </c>
      <c r="AI83" s="1083"/>
      <c r="AJ83" s="1083">
        <v>0</v>
      </c>
      <c r="AK83" s="1083"/>
      <c r="AL83" s="611"/>
      <c r="AM83" s="1094">
        <v>0</v>
      </c>
      <c r="AN83" s="1095"/>
      <c r="AO83" s="605"/>
      <c r="AP83" s="605"/>
      <c r="AQ83" s="605"/>
      <c r="AR83" s="605"/>
      <c r="AS83" s="605"/>
      <c r="AT83" s="605"/>
      <c r="AU83" s="605"/>
      <c r="AV83" s="605"/>
      <c r="AW83" s="605"/>
      <c r="AX83" s="605"/>
      <c r="AY83" s="605"/>
      <c r="AZ83" s="605"/>
      <c r="BA83" s="605"/>
      <c r="BB83" s="605"/>
      <c r="BC83" s="605"/>
      <c r="BD83" s="606"/>
      <c r="BE83" s="601"/>
      <c r="BF83" s="596"/>
      <c r="BG83" s="596"/>
      <c r="BH83" s="596"/>
      <c r="BI83" s="596"/>
      <c r="BJ83" s="596"/>
    </row>
    <row r="84" spans="2:62" ht="20.25" customHeight="1">
      <c r="B84" s="593"/>
      <c r="C84" s="594"/>
      <c r="D84" s="594"/>
      <c r="E84" s="594"/>
      <c r="F84" s="594"/>
      <c r="G84" s="594"/>
      <c r="H84" s="594"/>
      <c r="I84" s="602"/>
      <c r="J84" s="603"/>
      <c r="K84" s="1076" t="s">
        <v>1032</v>
      </c>
      <c r="L84" s="1076"/>
      <c r="M84" s="1081">
        <f>SUMIFS($BB$17:$BB$76,$F$17:$F$76,"看護職員",$H$17:$H$76,"C")</f>
        <v>0</v>
      </c>
      <c r="N84" s="1081"/>
      <c r="O84" s="1082">
        <f>SUMIFS($BD$17:$BD$76,$F$17:$F$76,"看護職員",$H$17:$H$76,"C")</f>
        <v>0</v>
      </c>
      <c r="P84" s="1082"/>
      <c r="Q84" s="610"/>
      <c r="R84" s="1083">
        <v>0</v>
      </c>
      <c r="S84" s="1083"/>
      <c r="T84" s="1084">
        <v>0</v>
      </c>
      <c r="U84" s="1084"/>
      <c r="V84" s="611"/>
      <c r="W84" s="1079" t="s">
        <v>1033</v>
      </c>
      <c r="X84" s="1080"/>
      <c r="Y84" s="510"/>
      <c r="Z84" s="605"/>
      <c r="AA84" s="1076" t="s">
        <v>1032</v>
      </c>
      <c r="AB84" s="1076"/>
      <c r="AC84" s="1081">
        <f>SUMIFS($BB$17:$BB$76,$F$17:$F$76,"介護職員",$H$17:$H$76,"C")</f>
        <v>512</v>
      </c>
      <c r="AD84" s="1081"/>
      <c r="AE84" s="1082">
        <f>SUMIFS($BD$17:$BD$76,$F$17:$F$76,"介護職員",$H$17:$H$76,"C")</f>
        <v>128</v>
      </c>
      <c r="AF84" s="1082"/>
      <c r="AG84" s="610"/>
      <c r="AH84" s="1083">
        <v>512</v>
      </c>
      <c r="AI84" s="1083"/>
      <c r="AJ84" s="1084">
        <v>128</v>
      </c>
      <c r="AK84" s="1084"/>
      <c r="AL84" s="611"/>
      <c r="AM84" s="1079" t="s">
        <v>1033</v>
      </c>
      <c r="AN84" s="1080"/>
      <c r="AO84" s="605"/>
      <c r="AP84" s="605"/>
      <c r="AQ84" s="605"/>
      <c r="AR84" s="605"/>
      <c r="AS84" s="605"/>
      <c r="AT84" s="605"/>
      <c r="AU84" s="605"/>
      <c r="AV84" s="605"/>
      <c r="AW84" s="605"/>
      <c r="AX84" s="605"/>
      <c r="AY84" s="605"/>
      <c r="AZ84" s="605"/>
      <c r="BA84" s="605"/>
      <c r="BB84" s="605"/>
      <c r="BC84" s="605"/>
      <c r="BD84" s="606"/>
      <c r="BE84" s="601"/>
      <c r="BF84" s="596"/>
      <c r="BG84" s="596"/>
      <c r="BH84" s="596"/>
      <c r="BI84" s="596"/>
      <c r="BJ84" s="596"/>
    </row>
    <row r="85" spans="2:62" ht="20.25" customHeight="1">
      <c r="B85" s="593"/>
      <c r="C85" s="594"/>
      <c r="D85" s="594"/>
      <c r="E85" s="594"/>
      <c r="F85" s="594"/>
      <c r="G85" s="594"/>
      <c r="H85" s="594"/>
      <c r="I85" s="602"/>
      <c r="J85" s="603"/>
      <c r="K85" s="1076" t="s">
        <v>1034</v>
      </c>
      <c r="L85" s="1076"/>
      <c r="M85" s="1081">
        <f>SUMIFS($BB$17:$BB$76,$F$17:$F$76,"看護職員",$H$17:$H$76,"D")</f>
        <v>0</v>
      </c>
      <c r="N85" s="1081"/>
      <c r="O85" s="1082">
        <f>SUMIFS($BD$17:$BD$76,$F$17:$F$76,"看護職員",$H$17:$H$76,"D")</f>
        <v>0</v>
      </c>
      <c r="P85" s="1082"/>
      <c r="Q85" s="610"/>
      <c r="R85" s="1083">
        <v>0</v>
      </c>
      <c r="S85" s="1083"/>
      <c r="T85" s="1084">
        <v>0</v>
      </c>
      <c r="U85" s="1084"/>
      <c r="V85" s="611"/>
      <c r="W85" s="1079" t="s">
        <v>1033</v>
      </c>
      <c r="X85" s="1080"/>
      <c r="Y85" s="510"/>
      <c r="Z85" s="605"/>
      <c r="AA85" s="1076" t="s">
        <v>1034</v>
      </c>
      <c r="AB85" s="1076"/>
      <c r="AC85" s="1081">
        <f>SUMIFS($BB$17:$BB$76,$F$17:$F$76,"介護職員",$H$17:$H$76,"D")</f>
        <v>0</v>
      </c>
      <c r="AD85" s="1081"/>
      <c r="AE85" s="1082">
        <f>SUMIFS($BD$17:$BD$76,$F$17:$F$76,"介護職員",$H$17:$H$76,"D")</f>
        <v>0</v>
      </c>
      <c r="AF85" s="1082"/>
      <c r="AG85" s="610"/>
      <c r="AH85" s="1083">
        <v>0</v>
      </c>
      <c r="AI85" s="1083"/>
      <c r="AJ85" s="1084">
        <v>0</v>
      </c>
      <c r="AK85" s="1084"/>
      <c r="AL85" s="611"/>
      <c r="AM85" s="1079" t="s">
        <v>1033</v>
      </c>
      <c r="AN85" s="1080"/>
      <c r="AO85" s="605"/>
      <c r="AP85" s="605"/>
      <c r="AQ85" s="603" t="s">
        <v>1035</v>
      </c>
      <c r="AR85" s="603"/>
      <c r="AS85" s="603"/>
      <c r="AT85" s="603"/>
      <c r="AU85" s="603"/>
      <c r="AV85" s="603"/>
      <c r="AW85" s="605"/>
      <c r="AX85" s="605"/>
      <c r="AY85" s="605"/>
      <c r="AZ85" s="605"/>
      <c r="BA85" s="605"/>
      <c r="BB85" s="605"/>
      <c r="BC85" s="605"/>
      <c r="BD85" s="606"/>
      <c r="BE85" s="601"/>
      <c r="BF85" s="596"/>
      <c r="BG85" s="596"/>
      <c r="BH85" s="596"/>
      <c r="BI85" s="596"/>
      <c r="BJ85" s="596"/>
    </row>
    <row r="86" spans="2:62" ht="20.25" customHeight="1">
      <c r="B86" s="593"/>
      <c r="C86" s="594"/>
      <c r="D86" s="594"/>
      <c r="E86" s="594"/>
      <c r="F86" s="594"/>
      <c r="G86" s="594"/>
      <c r="H86" s="594"/>
      <c r="I86" s="602"/>
      <c r="J86" s="603"/>
      <c r="K86" s="1076" t="s">
        <v>1027</v>
      </c>
      <c r="L86" s="1076"/>
      <c r="M86" s="1081">
        <f>SUM(M82:N85)</f>
        <v>560</v>
      </c>
      <c r="N86" s="1081"/>
      <c r="O86" s="1082">
        <f>SUM(O82:P85)</f>
        <v>140</v>
      </c>
      <c r="P86" s="1082"/>
      <c r="Q86" s="610"/>
      <c r="R86" s="1081">
        <f>SUM(R82:S85)</f>
        <v>80</v>
      </c>
      <c r="S86" s="1081"/>
      <c r="T86" s="1082">
        <f>SUM(T82:U85)</f>
        <v>20</v>
      </c>
      <c r="U86" s="1082"/>
      <c r="V86" s="611"/>
      <c r="W86" s="1096">
        <f>SUM(W82:X83)</f>
        <v>3</v>
      </c>
      <c r="X86" s="1097"/>
      <c r="Y86" s="510"/>
      <c r="Z86" s="605"/>
      <c r="AA86" s="1076" t="s">
        <v>1027</v>
      </c>
      <c r="AB86" s="1076"/>
      <c r="AC86" s="1081">
        <f>SUM(AC82:AD85)</f>
        <v>3232</v>
      </c>
      <c r="AD86" s="1081"/>
      <c r="AE86" s="1082">
        <f>SUM(AE82:AF85)</f>
        <v>808</v>
      </c>
      <c r="AF86" s="1082"/>
      <c r="AG86" s="610"/>
      <c r="AH86" s="1081">
        <f>SUM(AH82:AI85)</f>
        <v>512</v>
      </c>
      <c r="AI86" s="1081"/>
      <c r="AJ86" s="1082">
        <f>SUM(AJ82:AK85)</f>
        <v>128</v>
      </c>
      <c r="AK86" s="1082"/>
      <c r="AL86" s="611"/>
      <c r="AM86" s="1096">
        <f>SUM(AM82:AN83)</f>
        <v>17</v>
      </c>
      <c r="AN86" s="1097"/>
      <c r="AO86" s="605"/>
      <c r="AP86" s="605"/>
      <c r="AQ86" s="1076" t="s">
        <v>1036</v>
      </c>
      <c r="AR86" s="1076"/>
      <c r="AS86" s="1076" t="s">
        <v>1037</v>
      </c>
      <c r="AT86" s="1076"/>
      <c r="AU86" s="1076"/>
      <c r="AV86" s="1076"/>
      <c r="AW86" s="605"/>
      <c r="AX86" s="605"/>
      <c r="AY86" s="605"/>
      <c r="AZ86" s="605"/>
      <c r="BA86" s="605"/>
      <c r="BB86" s="605"/>
      <c r="BC86" s="605"/>
      <c r="BD86" s="606"/>
      <c r="BE86" s="601"/>
      <c r="BF86" s="596"/>
      <c r="BG86" s="596"/>
      <c r="BH86" s="596"/>
      <c r="BI86" s="596"/>
      <c r="BJ86" s="596"/>
    </row>
    <row r="87" spans="2:62" ht="20.25" customHeight="1">
      <c r="B87" s="593"/>
      <c r="C87" s="594"/>
      <c r="D87" s="594"/>
      <c r="E87" s="594"/>
      <c r="F87" s="594"/>
      <c r="G87" s="594"/>
      <c r="H87" s="594"/>
      <c r="I87" s="602"/>
      <c r="J87" s="602"/>
      <c r="K87" s="614"/>
      <c r="L87" s="614"/>
      <c r="M87" s="614"/>
      <c r="N87" s="614"/>
      <c r="O87" s="615"/>
      <c r="P87" s="615"/>
      <c r="Q87" s="615"/>
      <c r="R87" s="616"/>
      <c r="S87" s="616"/>
      <c r="T87" s="616"/>
      <c r="U87" s="616"/>
      <c r="V87" s="617"/>
      <c r="W87" s="605"/>
      <c r="X87" s="605"/>
      <c r="Y87" s="605"/>
      <c r="Z87" s="605"/>
      <c r="AA87" s="614"/>
      <c r="AB87" s="614"/>
      <c r="AC87" s="614"/>
      <c r="AD87" s="614"/>
      <c r="AE87" s="615"/>
      <c r="AF87" s="615"/>
      <c r="AG87" s="615"/>
      <c r="AH87" s="616"/>
      <c r="AI87" s="616"/>
      <c r="AJ87" s="616"/>
      <c r="AK87" s="616"/>
      <c r="AL87" s="617"/>
      <c r="AM87" s="605"/>
      <c r="AN87" s="605"/>
      <c r="AO87" s="605"/>
      <c r="AP87" s="605"/>
      <c r="AQ87" s="1076" t="s">
        <v>1028</v>
      </c>
      <c r="AR87" s="1076"/>
      <c r="AS87" s="1076" t="s">
        <v>1038</v>
      </c>
      <c r="AT87" s="1076"/>
      <c r="AU87" s="1076"/>
      <c r="AV87" s="1076"/>
      <c r="AW87" s="605"/>
      <c r="AX87" s="605"/>
      <c r="AY87" s="605"/>
      <c r="AZ87" s="605"/>
      <c r="BA87" s="605"/>
      <c r="BB87" s="605"/>
      <c r="BC87" s="605"/>
      <c r="BD87" s="606"/>
      <c r="BE87" s="601"/>
      <c r="BF87" s="596"/>
      <c r="BG87" s="596"/>
      <c r="BH87" s="596"/>
      <c r="BI87" s="596"/>
      <c r="BJ87" s="596"/>
    </row>
    <row r="88" spans="2:62" ht="20.25" customHeight="1">
      <c r="B88" s="593"/>
      <c r="C88" s="594"/>
      <c r="D88" s="594"/>
      <c r="E88" s="594"/>
      <c r="F88" s="594"/>
      <c r="G88" s="594"/>
      <c r="H88" s="594"/>
      <c r="I88" s="602"/>
      <c r="J88" s="602"/>
      <c r="K88" s="604" t="s">
        <v>1039</v>
      </c>
      <c r="L88" s="603"/>
      <c r="M88" s="603"/>
      <c r="N88" s="603"/>
      <c r="O88" s="603"/>
      <c r="P88" s="603"/>
      <c r="Q88" s="618" t="s">
        <v>1040</v>
      </c>
      <c r="R88" s="1090" t="s">
        <v>1041</v>
      </c>
      <c r="S88" s="1091"/>
      <c r="T88" s="619"/>
      <c r="U88" s="619"/>
      <c r="V88" s="603"/>
      <c r="W88" s="603"/>
      <c r="X88" s="603"/>
      <c r="Y88" s="605"/>
      <c r="Z88" s="605"/>
      <c r="AA88" s="604" t="s">
        <v>1039</v>
      </c>
      <c r="AB88" s="603"/>
      <c r="AC88" s="603"/>
      <c r="AD88" s="603"/>
      <c r="AE88" s="603"/>
      <c r="AF88" s="603"/>
      <c r="AG88" s="618" t="s">
        <v>1040</v>
      </c>
      <c r="AH88" s="1092" t="str">
        <f>R88</f>
        <v>週</v>
      </c>
      <c r="AI88" s="1093"/>
      <c r="AJ88" s="619"/>
      <c r="AK88" s="619"/>
      <c r="AL88" s="603"/>
      <c r="AM88" s="603"/>
      <c r="AN88" s="603"/>
      <c r="AO88" s="605"/>
      <c r="AP88" s="605"/>
      <c r="AQ88" s="1076" t="s">
        <v>1031</v>
      </c>
      <c r="AR88" s="1076"/>
      <c r="AS88" s="1076" t="s">
        <v>1042</v>
      </c>
      <c r="AT88" s="1076"/>
      <c r="AU88" s="1076"/>
      <c r="AV88" s="1076"/>
      <c r="AW88" s="605"/>
      <c r="AX88" s="605"/>
      <c r="AY88" s="605"/>
      <c r="AZ88" s="605"/>
      <c r="BA88" s="605"/>
      <c r="BB88" s="605"/>
      <c r="BC88" s="605"/>
      <c r="BD88" s="606"/>
      <c r="BE88" s="601"/>
      <c r="BF88" s="596"/>
      <c r="BG88" s="596"/>
      <c r="BH88" s="596"/>
      <c r="BI88" s="596"/>
      <c r="BJ88" s="596"/>
    </row>
    <row r="89" spans="2:62" ht="20.25" customHeight="1">
      <c r="B89" s="593"/>
      <c r="C89" s="594"/>
      <c r="D89" s="594"/>
      <c r="E89" s="594"/>
      <c r="F89" s="594"/>
      <c r="G89" s="594"/>
      <c r="H89" s="594"/>
      <c r="I89" s="602"/>
      <c r="J89" s="602"/>
      <c r="K89" s="603" t="s">
        <v>1043</v>
      </c>
      <c r="L89" s="603"/>
      <c r="M89" s="603"/>
      <c r="N89" s="603"/>
      <c r="O89" s="603"/>
      <c r="P89" s="603" t="s">
        <v>1044</v>
      </c>
      <c r="Q89" s="603"/>
      <c r="R89" s="603"/>
      <c r="S89" s="603"/>
      <c r="T89" s="604"/>
      <c r="U89" s="603"/>
      <c r="V89" s="603"/>
      <c r="W89" s="603"/>
      <c r="X89" s="603"/>
      <c r="Y89" s="605"/>
      <c r="Z89" s="605"/>
      <c r="AA89" s="603" t="s">
        <v>1043</v>
      </c>
      <c r="AB89" s="603"/>
      <c r="AC89" s="603"/>
      <c r="AD89" s="603"/>
      <c r="AE89" s="603"/>
      <c r="AF89" s="603" t="s">
        <v>1044</v>
      </c>
      <c r="AG89" s="603"/>
      <c r="AH89" s="603"/>
      <c r="AI89" s="603"/>
      <c r="AJ89" s="604"/>
      <c r="AK89" s="603"/>
      <c r="AL89" s="603"/>
      <c r="AM89" s="603"/>
      <c r="AN89" s="603"/>
      <c r="AO89" s="605"/>
      <c r="AP89" s="605"/>
      <c r="AQ89" s="1076" t="s">
        <v>1032</v>
      </c>
      <c r="AR89" s="1076"/>
      <c r="AS89" s="1076" t="s">
        <v>1045</v>
      </c>
      <c r="AT89" s="1076"/>
      <c r="AU89" s="1076"/>
      <c r="AV89" s="1076"/>
      <c r="AW89" s="605"/>
      <c r="AX89" s="605"/>
      <c r="AY89" s="605"/>
      <c r="AZ89" s="605"/>
      <c r="BA89" s="605"/>
      <c r="BB89" s="605"/>
      <c r="BC89" s="605"/>
      <c r="BD89" s="606"/>
      <c r="BE89" s="601"/>
      <c r="BF89" s="596"/>
      <c r="BG89" s="596"/>
      <c r="BH89" s="596"/>
      <c r="BI89" s="596"/>
      <c r="BJ89" s="596"/>
    </row>
    <row r="90" spans="2:62" ht="20.25" customHeight="1">
      <c r="B90" s="593"/>
      <c r="C90" s="594"/>
      <c r="D90" s="594"/>
      <c r="E90" s="594"/>
      <c r="F90" s="594"/>
      <c r="G90" s="594"/>
      <c r="H90" s="594"/>
      <c r="I90" s="602"/>
      <c r="J90" s="602"/>
      <c r="K90" s="603" t="str">
        <f>IF($R$88="週","対象時間数（週平均）","対象時間数（当月合計）")</f>
        <v>対象時間数（週平均）</v>
      </c>
      <c r="L90" s="603"/>
      <c r="M90" s="603"/>
      <c r="N90" s="603"/>
      <c r="O90" s="603"/>
      <c r="P90" s="603" t="str">
        <f>IF($R$88="週","週に勤務すべき時間数","当月に勤務すべき時間数")</f>
        <v>週に勤務すべき時間数</v>
      </c>
      <c r="Q90" s="603"/>
      <c r="R90" s="603"/>
      <c r="S90" s="603"/>
      <c r="T90" s="604"/>
      <c r="U90" s="603" t="s">
        <v>1046</v>
      </c>
      <c r="V90" s="603"/>
      <c r="W90" s="603"/>
      <c r="X90" s="603"/>
      <c r="Y90" s="605"/>
      <c r="Z90" s="605"/>
      <c r="AA90" s="603" t="str">
        <f>IF(AH88="週","対象時間数（週平均）","対象時間数（当月合計）")</f>
        <v>対象時間数（週平均）</v>
      </c>
      <c r="AB90" s="603"/>
      <c r="AC90" s="603"/>
      <c r="AD90" s="603"/>
      <c r="AE90" s="603"/>
      <c r="AF90" s="603" t="str">
        <f>IF($AH$88="週","週に勤務すべき時間数","当月に勤務すべき時間数")</f>
        <v>週に勤務すべき時間数</v>
      </c>
      <c r="AG90" s="603"/>
      <c r="AH90" s="603"/>
      <c r="AI90" s="603"/>
      <c r="AJ90" s="604"/>
      <c r="AK90" s="603" t="s">
        <v>1046</v>
      </c>
      <c r="AL90" s="603"/>
      <c r="AM90" s="603"/>
      <c r="AN90" s="603"/>
      <c r="AO90" s="605"/>
      <c r="AP90" s="605"/>
      <c r="AQ90" s="1076" t="s">
        <v>1034</v>
      </c>
      <c r="AR90" s="1076"/>
      <c r="AS90" s="1076" t="s">
        <v>1047</v>
      </c>
      <c r="AT90" s="1076"/>
      <c r="AU90" s="1076"/>
      <c r="AV90" s="1076"/>
      <c r="AW90" s="605"/>
      <c r="AX90" s="605"/>
      <c r="AY90" s="605"/>
      <c r="AZ90" s="605"/>
      <c r="BA90" s="605"/>
      <c r="BB90" s="605"/>
      <c r="BC90" s="605"/>
      <c r="BD90" s="606"/>
      <c r="BE90" s="601"/>
      <c r="BF90" s="596"/>
      <c r="BG90" s="596"/>
      <c r="BH90" s="596"/>
      <c r="BI90" s="596"/>
      <c r="BJ90" s="596"/>
    </row>
    <row r="91" spans="2:62" ht="20.25" customHeight="1">
      <c r="I91" s="510"/>
      <c r="J91" s="510"/>
      <c r="K91" s="1077">
        <f>IF($R$88="週",T86,R86)</f>
        <v>20</v>
      </c>
      <c r="L91" s="1077"/>
      <c r="M91" s="1077"/>
      <c r="N91" s="1077"/>
      <c r="O91" s="612" t="s">
        <v>1048</v>
      </c>
      <c r="P91" s="1076">
        <f>IF($R$88="週",$BA$6,$BE$6)</f>
        <v>40</v>
      </c>
      <c r="Q91" s="1076"/>
      <c r="R91" s="1076"/>
      <c r="S91" s="1076"/>
      <c r="T91" s="612" t="s">
        <v>1030</v>
      </c>
      <c r="U91" s="1078">
        <f>ROUNDDOWN(K91/P91,1)</f>
        <v>0.5</v>
      </c>
      <c r="V91" s="1078"/>
      <c r="W91" s="1078"/>
      <c r="X91" s="1078"/>
      <c r="Y91" s="510"/>
      <c r="Z91" s="510"/>
      <c r="AA91" s="1077">
        <f>IF($AH$88="週",AJ86,AH86)</f>
        <v>128</v>
      </c>
      <c r="AB91" s="1077"/>
      <c r="AC91" s="1077"/>
      <c r="AD91" s="1077"/>
      <c r="AE91" s="612" t="s">
        <v>1048</v>
      </c>
      <c r="AF91" s="1076">
        <f>IF($AH$88="週",$BA$6,$BE$6)</f>
        <v>40</v>
      </c>
      <c r="AG91" s="1076"/>
      <c r="AH91" s="1076"/>
      <c r="AI91" s="1076"/>
      <c r="AJ91" s="612" t="s">
        <v>1030</v>
      </c>
      <c r="AK91" s="1078">
        <f>ROUNDDOWN(AA91/AF91,1)</f>
        <v>3.2</v>
      </c>
      <c r="AL91" s="1078"/>
      <c r="AM91" s="1078"/>
      <c r="AN91" s="1078"/>
      <c r="AO91" s="510"/>
      <c r="AP91" s="510"/>
      <c r="AQ91" s="510"/>
      <c r="AR91" s="510"/>
      <c r="AS91" s="510"/>
      <c r="AT91" s="510"/>
      <c r="AU91" s="510"/>
      <c r="AV91" s="510"/>
      <c r="AW91" s="510"/>
      <c r="AX91" s="510"/>
      <c r="AY91" s="510"/>
      <c r="AZ91" s="510"/>
      <c r="BA91" s="510"/>
      <c r="BB91" s="510"/>
      <c r="BC91" s="510"/>
      <c r="BD91" s="510"/>
    </row>
    <row r="92" spans="2:62" ht="20.25" customHeight="1">
      <c r="I92" s="510"/>
      <c r="J92" s="510"/>
      <c r="K92" s="603"/>
      <c r="L92" s="603"/>
      <c r="M92" s="603"/>
      <c r="N92" s="603"/>
      <c r="O92" s="603"/>
      <c r="P92" s="603"/>
      <c r="Q92" s="603"/>
      <c r="R92" s="603"/>
      <c r="S92" s="603"/>
      <c r="T92" s="604"/>
      <c r="U92" s="603" t="s">
        <v>1049</v>
      </c>
      <c r="V92" s="603"/>
      <c r="W92" s="603"/>
      <c r="X92" s="603"/>
      <c r="Y92" s="510"/>
      <c r="Z92" s="510"/>
      <c r="AA92" s="603"/>
      <c r="AB92" s="603"/>
      <c r="AC92" s="603"/>
      <c r="AD92" s="603"/>
      <c r="AE92" s="603"/>
      <c r="AF92" s="603"/>
      <c r="AG92" s="603"/>
      <c r="AH92" s="603"/>
      <c r="AI92" s="603"/>
      <c r="AJ92" s="604"/>
      <c r="AK92" s="603" t="s">
        <v>1049</v>
      </c>
      <c r="AL92" s="603"/>
      <c r="AM92" s="603"/>
      <c r="AN92" s="603"/>
      <c r="AO92" s="510"/>
      <c r="AP92" s="510"/>
      <c r="AQ92" s="510"/>
      <c r="AR92" s="510"/>
      <c r="AS92" s="510"/>
      <c r="AT92" s="510"/>
      <c r="AU92" s="510"/>
      <c r="AV92" s="510"/>
      <c r="AW92" s="510"/>
      <c r="AX92" s="510"/>
      <c r="AY92" s="510"/>
      <c r="AZ92" s="510"/>
      <c r="BA92" s="510"/>
      <c r="BB92" s="510"/>
      <c r="BC92" s="510"/>
      <c r="BD92" s="510"/>
    </row>
    <row r="93" spans="2:62" ht="20.25" customHeight="1">
      <c r="I93" s="510"/>
      <c r="J93" s="510"/>
      <c r="K93" s="603" t="s">
        <v>1050</v>
      </c>
      <c r="L93" s="603"/>
      <c r="M93" s="603"/>
      <c r="N93" s="603"/>
      <c r="O93" s="603"/>
      <c r="P93" s="603"/>
      <c r="Q93" s="603"/>
      <c r="R93" s="603"/>
      <c r="S93" s="603"/>
      <c r="T93" s="604"/>
      <c r="U93" s="603"/>
      <c r="V93" s="603"/>
      <c r="W93" s="603"/>
      <c r="X93" s="603"/>
      <c r="Y93" s="510"/>
      <c r="Z93" s="510"/>
      <c r="AA93" s="603" t="s">
        <v>1051</v>
      </c>
      <c r="AB93" s="603"/>
      <c r="AC93" s="603"/>
      <c r="AD93" s="603"/>
      <c r="AE93" s="603"/>
      <c r="AF93" s="603"/>
      <c r="AG93" s="603"/>
      <c r="AH93" s="603"/>
      <c r="AI93" s="603"/>
      <c r="AJ93" s="604"/>
      <c r="AK93" s="603"/>
      <c r="AL93" s="603"/>
      <c r="AM93" s="603"/>
      <c r="AN93" s="603"/>
      <c r="AO93" s="510"/>
      <c r="AP93" s="510"/>
      <c r="AQ93" s="510"/>
      <c r="AR93" s="510"/>
      <c r="AS93" s="510"/>
      <c r="AT93" s="510"/>
      <c r="AU93" s="510"/>
      <c r="AV93" s="510"/>
      <c r="AW93" s="510"/>
      <c r="AX93" s="510"/>
      <c r="AY93" s="510"/>
      <c r="AZ93" s="510"/>
      <c r="BA93" s="510"/>
      <c r="BB93" s="510"/>
      <c r="BC93" s="510"/>
      <c r="BD93" s="510"/>
    </row>
    <row r="94" spans="2:62" ht="20.25" customHeight="1">
      <c r="I94" s="510"/>
      <c r="J94" s="510"/>
      <c r="K94" s="603" t="s">
        <v>1023</v>
      </c>
      <c r="L94" s="603"/>
      <c r="M94" s="603"/>
      <c r="N94" s="603"/>
      <c r="O94" s="603"/>
      <c r="P94" s="603"/>
      <c r="Q94" s="603"/>
      <c r="R94" s="603"/>
      <c r="S94" s="603"/>
      <c r="T94" s="604"/>
      <c r="U94" s="1085"/>
      <c r="V94" s="1085"/>
      <c r="W94" s="1085"/>
      <c r="X94" s="1085"/>
      <c r="Y94" s="510"/>
      <c r="Z94" s="510"/>
      <c r="AA94" s="603" t="s">
        <v>1023</v>
      </c>
      <c r="AB94" s="603"/>
      <c r="AC94" s="603"/>
      <c r="AD94" s="603"/>
      <c r="AE94" s="603"/>
      <c r="AF94" s="603"/>
      <c r="AG94" s="603"/>
      <c r="AH94" s="603"/>
      <c r="AI94" s="603"/>
      <c r="AJ94" s="604"/>
      <c r="AK94" s="1085"/>
      <c r="AL94" s="1085"/>
      <c r="AM94" s="1085"/>
      <c r="AN94" s="1085"/>
      <c r="AO94" s="510"/>
      <c r="AP94" s="510"/>
      <c r="AQ94" s="510"/>
      <c r="AR94" s="510"/>
      <c r="AS94" s="510"/>
      <c r="AT94" s="510"/>
      <c r="AU94" s="510"/>
      <c r="AV94" s="510"/>
      <c r="AW94" s="510"/>
      <c r="AX94" s="510"/>
      <c r="AY94" s="510"/>
      <c r="AZ94" s="510"/>
      <c r="BA94" s="510"/>
      <c r="BB94" s="510"/>
      <c r="BC94" s="510"/>
      <c r="BD94" s="510"/>
    </row>
    <row r="95" spans="2:62" ht="20.25" customHeight="1">
      <c r="I95" s="510"/>
      <c r="J95" s="510"/>
      <c r="K95" s="607" t="s">
        <v>1052</v>
      </c>
      <c r="L95" s="607"/>
      <c r="M95" s="607"/>
      <c r="N95" s="607"/>
      <c r="O95" s="607"/>
      <c r="P95" s="603" t="s">
        <v>1053</v>
      </c>
      <c r="Q95" s="607"/>
      <c r="R95" s="607"/>
      <c r="S95" s="607"/>
      <c r="T95" s="607"/>
      <c r="U95" s="1086" t="s">
        <v>1027</v>
      </c>
      <c r="V95" s="1086"/>
      <c r="W95" s="1086"/>
      <c r="X95" s="1086"/>
      <c r="Y95" s="510"/>
      <c r="Z95" s="510"/>
      <c r="AA95" s="607" t="s">
        <v>1052</v>
      </c>
      <c r="AB95" s="607"/>
      <c r="AC95" s="607"/>
      <c r="AD95" s="607"/>
      <c r="AE95" s="607"/>
      <c r="AF95" s="603" t="s">
        <v>1053</v>
      </c>
      <c r="AG95" s="607"/>
      <c r="AH95" s="607"/>
      <c r="AI95" s="607"/>
      <c r="AJ95" s="607"/>
      <c r="AK95" s="1086" t="s">
        <v>1027</v>
      </c>
      <c r="AL95" s="1086"/>
      <c r="AM95" s="1086"/>
      <c r="AN95" s="1086"/>
      <c r="AO95" s="510"/>
      <c r="AP95" s="510"/>
      <c r="AQ95" s="510"/>
      <c r="AR95" s="510"/>
      <c r="AS95" s="510"/>
      <c r="AT95" s="510"/>
      <c r="AU95" s="510"/>
      <c r="AV95" s="510"/>
      <c r="AW95" s="510"/>
      <c r="AX95" s="510"/>
      <c r="AY95" s="510"/>
      <c r="AZ95" s="510"/>
      <c r="BA95" s="510"/>
      <c r="BB95" s="510"/>
      <c r="BC95" s="510"/>
      <c r="BD95" s="510"/>
    </row>
    <row r="96" spans="2:62" ht="20.25" customHeight="1">
      <c r="I96" s="510"/>
      <c r="J96" s="510"/>
      <c r="K96" s="1076">
        <f>W86</f>
        <v>3</v>
      </c>
      <c r="L96" s="1076"/>
      <c r="M96" s="1076"/>
      <c r="N96" s="1076"/>
      <c r="O96" s="612" t="s">
        <v>1029</v>
      </c>
      <c r="P96" s="1078">
        <f>U91</f>
        <v>0.5</v>
      </c>
      <c r="Q96" s="1078"/>
      <c r="R96" s="1078"/>
      <c r="S96" s="1078"/>
      <c r="T96" s="612" t="s">
        <v>1030</v>
      </c>
      <c r="U96" s="1087">
        <f>ROUNDDOWN(K96+P96,1)</f>
        <v>3.5</v>
      </c>
      <c r="V96" s="1087"/>
      <c r="W96" s="1087"/>
      <c r="X96" s="1087"/>
      <c r="Y96" s="620"/>
      <c r="Z96" s="620"/>
      <c r="AA96" s="1088">
        <f>AM86</f>
        <v>17</v>
      </c>
      <c r="AB96" s="1088"/>
      <c r="AC96" s="1088"/>
      <c r="AD96" s="1088"/>
      <c r="AE96" s="617" t="s">
        <v>1029</v>
      </c>
      <c r="AF96" s="1089">
        <f>AK91</f>
        <v>3.2</v>
      </c>
      <c r="AG96" s="1089"/>
      <c r="AH96" s="1089"/>
      <c r="AI96" s="1089"/>
      <c r="AJ96" s="617" t="s">
        <v>1030</v>
      </c>
      <c r="AK96" s="1087">
        <f>ROUNDDOWN(AA96+AF96,1)</f>
        <v>20.2</v>
      </c>
      <c r="AL96" s="1087"/>
      <c r="AM96" s="1087"/>
      <c r="AN96" s="1087"/>
      <c r="AO96" s="510"/>
      <c r="AP96" s="510"/>
      <c r="AQ96" s="510"/>
      <c r="AR96" s="510"/>
      <c r="AS96" s="510"/>
      <c r="AT96" s="510"/>
      <c r="AU96" s="510"/>
      <c r="AV96" s="510"/>
      <c r="AW96" s="510"/>
      <c r="AX96" s="510"/>
      <c r="AY96" s="510"/>
      <c r="AZ96" s="510"/>
      <c r="BA96" s="510"/>
      <c r="BB96" s="510"/>
      <c r="BC96" s="510"/>
      <c r="BD96" s="510"/>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59">
      <c r="A143" s="621"/>
      <c r="B143" s="621"/>
      <c r="C143" s="622"/>
      <c r="D143" s="622"/>
      <c r="E143" s="622"/>
      <c r="F143" s="622"/>
      <c r="G143" s="622"/>
      <c r="H143" s="622"/>
      <c r="I143" s="622"/>
      <c r="J143" s="622"/>
      <c r="K143" s="623"/>
      <c r="L143" s="623"/>
      <c r="M143" s="623"/>
      <c r="N143" s="623"/>
      <c r="O143" s="623"/>
      <c r="P143" s="623"/>
      <c r="Q143" s="623"/>
      <c r="R143" s="623"/>
      <c r="S143" s="623"/>
      <c r="T143" s="623"/>
      <c r="U143" s="623"/>
      <c r="V143" s="623"/>
      <c r="W143" s="623"/>
      <c r="X143" s="623"/>
      <c r="Y143" s="623"/>
      <c r="Z143" s="623"/>
      <c r="AA143" s="623"/>
      <c r="AB143" s="623"/>
      <c r="AC143" s="623"/>
      <c r="AD143" s="623"/>
      <c r="AE143" s="623"/>
      <c r="AF143" s="623"/>
      <c r="AG143" s="623"/>
      <c r="AH143" s="623"/>
      <c r="AI143" s="623"/>
      <c r="AJ143" s="623"/>
      <c r="AK143" s="623"/>
      <c r="AL143" s="623"/>
      <c r="AM143" s="623"/>
      <c r="AN143" s="623"/>
      <c r="AO143" s="623"/>
      <c r="AP143" s="623"/>
      <c r="AQ143" s="623"/>
      <c r="AR143" s="623"/>
      <c r="AS143" s="623"/>
      <c r="AT143" s="623"/>
      <c r="AU143" s="623"/>
      <c r="AV143" s="623"/>
      <c r="AW143" s="623"/>
      <c r="AX143" s="623"/>
      <c r="AY143" s="623"/>
      <c r="AZ143" s="624"/>
      <c r="BA143" s="624"/>
      <c r="BB143" s="624"/>
      <c r="BC143" s="624"/>
      <c r="BD143" s="624"/>
      <c r="BE143" s="624"/>
      <c r="BF143" s="624"/>
      <c r="BG143" s="624"/>
    </row>
    <row r="144" spans="1:59">
      <c r="A144" s="621"/>
      <c r="B144" s="621"/>
      <c r="C144" s="622"/>
      <c r="D144" s="622"/>
      <c r="E144" s="622"/>
      <c r="F144" s="622"/>
      <c r="G144" s="622"/>
      <c r="H144" s="622"/>
      <c r="I144" s="622"/>
      <c r="J144" s="622"/>
      <c r="K144" s="623"/>
      <c r="L144" s="623"/>
      <c r="M144" s="623"/>
      <c r="N144" s="623"/>
      <c r="O144" s="623"/>
      <c r="P144" s="623"/>
      <c r="Q144" s="623"/>
      <c r="R144" s="623"/>
      <c r="S144" s="623"/>
      <c r="T144" s="623"/>
      <c r="U144" s="623"/>
      <c r="V144" s="623"/>
      <c r="W144" s="623"/>
      <c r="X144" s="623"/>
      <c r="Y144" s="623"/>
      <c r="Z144" s="623"/>
      <c r="AA144" s="623"/>
      <c r="AB144" s="623"/>
      <c r="AC144" s="623"/>
      <c r="AD144" s="623"/>
      <c r="AE144" s="623"/>
      <c r="AF144" s="623"/>
      <c r="AG144" s="623"/>
      <c r="AH144" s="623"/>
      <c r="AI144" s="623"/>
      <c r="AJ144" s="623"/>
      <c r="AK144" s="623"/>
      <c r="AL144" s="623"/>
      <c r="AM144" s="623"/>
      <c r="AN144" s="623"/>
      <c r="AO144" s="623"/>
      <c r="AP144" s="623"/>
      <c r="AQ144" s="623"/>
      <c r="AR144" s="623"/>
      <c r="AS144" s="623"/>
      <c r="AT144" s="623"/>
      <c r="AU144" s="623"/>
      <c r="AV144" s="623"/>
      <c r="AW144" s="623"/>
      <c r="AX144" s="623"/>
      <c r="AY144" s="623"/>
      <c r="AZ144" s="624"/>
      <c r="BA144" s="624"/>
      <c r="BB144" s="624"/>
      <c r="BC144" s="624"/>
      <c r="BD144" s="624"/>
      <c r="BE144" s="624"/>
      <c r="BF144" s="624"/>
      <c r="BG144" s="624"/>
    </row>
    <row r="145" spans="1:18">
      <c r="A145" s="621"/>
      <c r="B145" s="621"/>
      <c r="C145" s="625"/>
      <c r="D145" s="625"/>
      <c r="E145" s="625"/>
      <c r="F145" s="625"/>
      <c r="G145" s="625"/>
      <c r="H145" s="625"/>
      <c r="I145" s="625"/>
      <c r="J145" s="625"/>
      <c r="K145" s="622"/>
      <c r="L145" s="622"/>
      <c r="M145" s="621"/>
      <c r="N145" s="621"/>
      <c r="O145" s="621"/>
      <c r="P145" s="621"/>
      <c r="Q145" s="621"/>
      <c r="R145" s="621"/>
    </row>
    <row r="146" spans="1:18">
      <c r="A146" s="621"/>
      <c r="B146" s="621"/>
      <c r="C146" s="625"/>
      <c r="D146" s="625"/>
      <c r="E146" s="625"/>
      <c r="F146" s="625"/>
      <c r="G146" s="625"/>
      <c r="H146" s="625"/>
      <c r="I146" s="625"/>
      <c r="J146" s="625"/>
      <c r="K146" s="622"/>
      <c r="L146" s="622"/>
      <c r="M146" s="621"/>
      <c r="N146" s="621"/>
      <c r="O146" s="621"/>
      <c r="P146" s="621"/>
      <c r="Q146" s="621"/>
      <c r="R146" s="621"/>
    </row>
    <row r="147" spans="1:18">
      <c r="C147" s="523"/>
      <c r="D147" s="523"/>
      <c r="E147" s="523"/>
      <c r="F147" s="523"/>
      <c r="G147" s="523"/>
      <c r="H147" s="523"/>
      <c r="I147" s="523"/>
      <c r="J147" s="523"/>
    </row>
    <row r="148" spans="1:18">
      <c r="C148" s="523"/>
      <c r="D148" s="523"/>
      <c r="E148" s="523"/>
      <c r="F148" s="523"/>
      <c r="G148" s="523"/>
      <c r="H148" s="523"/>
      <c r="I148" s="523"/>
      <c r="J148" s="523"/>
    </row>
    <row r="149" spans="1:18">
      <c r="C149" s="523"/>
      <c r="D149" s="523"/>
      <c r="E149" s="523"/>
      <c r="F149" s="523"/>
      <c r="G149" s="523"/>
      <c r="H149" s="523"/>
      <c r="I149" s="523"/>
      <c r="J149" s="523"/>
    </row>
    <row r="150" spans="1:18">
      <c r="C150" s="523"/>
      <c r="D150" s="523"/>
      <c r="E150" s="523"/>
      <c r="F150" s="523"/>
      <c r="G150" s="523"/>
      <c r="H150" s="523"/>
      <c r="I150" s="523"/>
      <c r="J150" s="523"/>
    </row>
  </sheetData>
  <sheetProtection insertRows="0" deleteRows="0"/>
  <mergeCells count="434">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BD17:BE17"/>
    <mergeCell ref="BF17:BJ18"/>
    <mergeCell ref="BB18:BC18"/>
    <mergeCell ref="BD18:BE18"/>
    <mergeCell ref="B19:B20"/>
    <mergeCell ref="C19:D20"/>
    <mergeCell ref="I19:J20"/>
    <mergeCell ref="K19:N20"/>
    <mergeCell ref="O19:S20"/>
    <mergeCell ref="BB19:BC19"/>
    <mergeCell ref="B17:B18"/>
    <mergeCell ref="C17:D18"/>
    <mergeCell ref="I17:J18"/>
    <mergeCell ref="K17:N18"/>
    <mergeCell ref="O17:S18"/>
    <mergeCell ref="BB17:BC17"/>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F81:BI81"/>
    <mergeCell ref="B75:B76"/>
    <mergeCell ref="C75:D76"/>
    <mergeCell ref="I75:J76"/>
    <mergeCell ref="K75:N76"/>
    <mergeCell ref="O75:S76"/>
    <mergeCell ref="BB75:BC75"/>
    <mergeCell ref="BD75:BE75"/>
    <mergeCell ref="BF75:BJ76"/>
    <mergeCell ref="BB76:BC76"/>
    <mergeCell ref="BD76:BE76"/>
    <mergeCell ref="BA82:BD82"/>
    <mergeCell ref="AE82:AF82"/>
    <mergeCell ref="AH82:AI82"/>
    <mergeCell ref="AJ82:AK82"/>
    <mergeCell ref="AM82:AN82"/>
    <mergeCell ref="AQ82:AT82"/>
    <mergeCell ref="AV82:AY82"/>
    <mergeCell ref="BF79:BI79"/>
    <mergeCell ref="K80:L81"/>
    <mergeCell ref="M80:P80"/>
    <mergeCell ref="R80:U80"/>
    <mergeCell ref="AA80:AB81"/>
    <mergeCell ref="AC80:AF80"/>
    <mergeCell ref="AH80:AK80"/>
    <mergeCell ref="BF80:BI80"/>
    <mergeCell ref="M81:N81"/>
    <mergeCell ref="O81:P81"/>
    <mergeCell ref="R81:S81"/>
    <mergeCell ref="T81:U81"/>
    <mergeCell ref="AC81:AD81"/>
    <mergeCell ref="AE81:AF81"/>
    <mergeCell ref="AH81:AI81"/>
    <mergeCell ref="AJ81:AK81"/>
    <mergeCell ref="BA81:BD81"/>
    <mergeCell ref="W83:X83"/>
    <mergeCell ref="AA83:AB83"/>
    <mergeCell ref="AC83:AD83"/>
    <mergeCell ref="AE83:AF83"/>
    <mergeCell ref="K82:L82"/>
    <mergeCell ref="M82:N82"/>
    <mergeCell ref="O82:P82"/>
    <mergeCell ref="R82:S82"/>
    <mergeCell ref="T82:U82"/>
    <mergeCell ref="W82:X82"/>
    <mergeCell ref="AA82:AB82"/>
    <mergeCell ref="AC82:AD82"/>
    <mergeCell ref="AH86:AI86"/>
    <mergeCell ref="AJ86:AK86"/>
    <mergeCell ref="AM86:AN86"/>
    <mergeCell ref="AQ86:AR86"/>
    <mergeCell ref="AH83:AI83"/>
    <mergeCell ref="AJ83:AK83"/>
    <mergeCell ref="AM83:AN83"/>
    <mergeCell ref="K84:L84"/>
    <mergeCell ref="M84:N84"/>
    <mergeCell ref="O84:P84"/>
    <mergeCell ref="R84:S84"/>
    <mergeCell ref="T84:U84"/>
    <mergeCell ref="W84:X84"/>
    <mergeCell ref="AA84:AB84"/>
    <mergeCell ref="AC84:AD84"/>
    <mergeCell ref="AE84:AF84"/>
    <mergeCell ref="AH84:AI84"/>
    <mergeCell ref="AJ84:AK84"/>
    <mergeCell ref="AM84:AN84"/>
    <mergeCell ref="K83:L83"/>
    <mergeCell ref="M83:N83"/>
    <mergeCell ref="O83:P83"/>
    <mergeCell ref="R83:S83"/>
    <mergeCell ref="T83:U83"/>
    <mergeCell ref="AS86:AV86"/>
    <mergeCell ref="AQ87:AR87"/>
    <mergeCell ref="AS87:AV87"/>
    <mergeCell ref="AM85:AN85"/>
    <mergeCell ref="K86:L86"/>
    <mergeCell ref="M86:N86"/>
    <mergeCell ref="O86:P86"/>
    <mergeCell ref="R86:S86"/>
    <mergeCell ref="T86:U86"/>
    <mergeCell ref="W86:X86"/>
    <mergeCell ref="AA86:AB86"/>
    <mergeCell ref="AC86:AD86"/>
    <mergeCell ref="AE86:AF86"/>
    <mergeCell ref="W85:X85"/>
    <mergeCell ref="AA85:AB85"/>
    <mergeCell ref="AC85:AD85"/>
    <mergeCell ref="AE85:AF85"/>
    <mergeCell ref="AH85:AI85"/>
    <mergeCell ref="AJ85:AK85"/>
    <mergeCell ref="K85:L85"/>
    <mergeCell ref="M85:N85"/>
    <mergeCell ref="O85:P85"/>
    <mergeCell ref="R85:S85"/>
    <mergeCell ref="T85:U85"/>
    <mergeCell ref="AQ90:AR90"/>
    <mergeCell ref="AS90:AV90"/>
    <mergeCell ref="K91:N91"/>
    <mergeCell ref="P91:S91"/>
    <mergeCell ref="U91:X91"/>
    <mergeCell ref="AA91:AD91"/>
    <mergeCell ref="AF91:AI91"/>
    <mergeCell ref="AK91:AN91"/>
    <mergeCell ref="R88:S88"/>
    <mergeCell ref="AH88:AI88"/>
    <mergeCell ref="AQ88:AR88"/>
    <mergeCell ref="AS88:AV88"/>
    <mergeCell ref="AQ89:AR89"/>
    <mergeCell ref="AS89:AV89"/>
    <mergeCell ref="U94:X94"/>
    <mergeCell ref="AK94:AN94"/>
    <mergeCell ref="U95:X95"/>
    <mergeCell ref="AK95:AN95"/>
    <mergeCell ref="K96:N96"/>
    <mergeCell ref="P96:S96"/>
    <mergeCell ref="U96:X96"/>
    <mergeCell ref="AA96:AD96"/>
    <mergeCell ref="AF96:AI96"/>
    <mergeCell ref="AK96:AN96"/>
  </mergeCells>
  <phoneticPr fontId="3"/>
  <conditionalFormatting sqref="K91:N91">
    <cfRule type="expression" dxfId="37" priority="32">
      <formula>INDIRECT(ADDRESS(ROW(),COLUMN()))=TRUNC(INDIRECT(ADDRESS(ROW(),COLUMN())))</formula>
    </cfRule>
  </conditionalFormatting>
  <conditionalFormatting sqref="M82:X86">
    <cfRule type="expression" dxfId="36" priority="34">
      <formula>INDIRECT(ADDRESS(ROW(),COLUMN()))=TRUNC(INDIRECT(ADDRESS(ROW(),COLUMN())))</formula>
    </cfRule>
  </conditionalFormatting>
  <conditionalFormatting sqref="W80:X80 Z80 AO80:BA80 W89:Z89 AO89:BA89">
    <cfRule type="expression" dxfId="35" priority="68">
      <formula>OR(#REF!=$B78,#REF!=$B78)</formula>
    </cfRule>
  </conditionalFormatting>
  <conditionalFormatting sqref="W90:Z90 AO90:BA90">
    <cfRule type="expression" dxfId="34" priority="67">
      <formula>OR(#REF!=$B77,#REF!=$B77)</formula>
    </cfRule>
  </conditionalFormatting>
  <conditionalFormatting sqref="W18:BE18">
    <cfRule type="expression" dxfId="33" priority="64">
      <formula>INDIRECT(ADDRESS(ROW(),COLUMN()))=TRUNC(INDIRECT(ADDRESS(ROW(),COLUMN())))</formula>
    </cfRule>
  </conditionalFormatting>
  <conditionalFormatting sqref="W20:BE20">
    <cfRule type="expression" dxfId="32" priority="29">
      <formula>INDIRECT(ADDRESS(ROW(),COLUMN()))=TRUNC(INDIRECT(ADDRESS(ROW(),COLUMN())))</formula>
    </cfRule>
  </conditionalFormatting>
  <conditionalFormatting sqref="W22:BE22">
    <cfRule type="expression" dxfId="31" priority="28">
      <formula>INDIRECT(ADDRESS(ROW(),COLUMN()))=TRUNC(INDIRECT(ADDRESS(ROW(),COLUMN())))</formula>
    </cfRule>
  </conditionalFormatting>
  <conditionalFormatting sqref="W24:BE24">
    <cfRule type="expression" dxfId="30" priority="27">
      <formula>INDIRECT(ADDRESS(ROW(),COLUMN()))=TRUNC(INDIRECT(ADDRESS(ROW(),COLUMN())))</formula>
    </cfRule>
  </conditionalFormatting>
  <conditionalFormatting sqref="W26:BE26">
    <cfRule type="expression" dxfId="29" priority="26">
      <formula>INDIRECT(ADDRESS(ROW(),COLUMN()))=TRUNC(INDIRECT(ADDRESS(ROW(),COLUMN())))</formula>
    </cfRule>
  </conditionalFormatting>
  <conditionalFormatting sqref="W28:BE28">
    <cfRule type="expression" dxfId="28" priority="25">
      <formula>INDIRECT(ADDRESS(ROW(),COLUMN()))=TRUNC(INDIRECT(ADDRESS(ROW(),COLUMN())))</formula>
    </cfRule>
  </conditionalFormatting>
  <conditionalFormatting sqref="W30:BE30">
    <cfRule type="expression" dxfId="27" priority="24">
      <formula>INDIRECT(ADDRESS(ROW(),COLUMN()))=TRUNC(INDIRECT(ADDRESS(ROW(),COLUMN())))</formula>
    </cfRule>
  </conditionalFormatting>
  <conditionalFormatting sqref="W32:BE32">
    <cfRule type="expression" dxfId="26" priority="23">
      <formula>INDIRECT(ADDRESS(ROW(),COLUMN()))=TRUNC(INDIRECT(ADDRESS(ROW(),COLUMN())))</formula>
    </cfRule>
  </conditionalFormatting>
  <conditionalFormatting sqref="W34:BE34">
    <cfRule type="expression" dxfId="25" priority="22">
      <formula>INDIRECT(ADDRESS(ROW(),COLUMN()))=TRUNC(INDIRECT(ADDRESS(ROW(),COLUMN())))</formula>
    </cfRule>
  </conditionalFormatting>
  <conditionalFormatting sqref="W36:BE36">
    <cfRule type="expression" dxfId="24" priority="21">
      <formula>INDIRECT(ADDRESS(ROW(),COLUMN()))=TRUNC(INDIRECT(ADDRESS(ROW(),COLUMN())))</formula>
    </cfRule>
  </conditionalFormatting>
  <conditionalFormatting sqref="W38:BE38">
    <cfRule type="expression" dxfId="23" priority="20">
      <formula>INDIRECT(ADDRESS(ROW(),COLUMN()))=TRUNC(INDIRECT(ADDRESS(ROW(),COLUMN())))</formula>
    </cfRule>
  </conditionalFormatting>
  <conditionalFormatting sqref="W40:BE40">
    <cfRule type="expression" dxfId="22" priority="19">
      <formula>INDIRECT(ADDRESS(ROW(),COLUMN()))=TRUNC(INDIRECT(ADDRESS(ROW(),COLUMN())))</formula>
    </cfRule>
  </conditionalFormatting>
  <conditionalFormatting sqref="W42:BE42">
    <cfRule type="expression" dxfId="21" priority="18">
      <formula>INDIRECT(ADDRESS(ROW(),COLUMN()))=TRUNC(INDIRECT(ADDRESS(ROW(),COLUMN())))</formula>
    </cfRule>
  </conditionalFormatting>
  <conditionalFormatting sqref="W44:BE44">
    <cfRule type="expression" dxfId="20" priority="17">
      <formula>INDIRECT(ADDRESS(ROW(),COLUMN()))=TRUNC(INDIRECT(ADDRESS(ROW(),COLUMN())))</formula>
    </cfRule>
  </conditionalFormatting>
  <conditionalFormatting sqref="W46:BE46">
    <cfRule type="expression" dxfId="19" priority="16">
      <formula>INDIRECT(ADDRESS(ROW(),COLUMN()))=TRUNC(INDIRECT(ADDRESS(ROW(),COLUMN())))</formula>
    </cfRule>
  </conditionalFormatting>
  <conditionalFormatting sqref="W48:BE48">
    <cfRule type="expression" dxfId="18" priority="15">
      <formula>INDIRECT(ADDRESS(ROW(),COLUMN()))=TRUNC(INDIRECT(ADDRESS(ROW(),COLUMN())))</formula>
    </cfRule>
  </conditionalFormatting>
  <conditionalFormatting sqref="W50:BE50">
    <cfRule type="expression" dxfId="17" priority="14">
      <formula>INDIRECT(ADDRESS(ROW(),COLUMN()))=TRUNC(INDIRECT(ADDRESS(ROW(),COLUMN())))</formula>
    </cfRule>
  </conditionalFormatting>
  <conditionalFormatting sqref="W52:BE52">
    <cfRule type="expression" dxfId="16" priority="13">
      <formula>INDIRECT(ADDRESS(ROW(),COLUMN()))=TRUNC(INDIRECT(ADDRESS(ROW(),COLUMN())))</formula>
    </cfRule>
  </conditionalFormatting>
  <conditionalFormatting sqref="W54:BE54">
    <cfRule type="expression" dxfId="15" priority="12">
      <formula>INDIRECT(ADDRESS(ROW(),COLUMN()))=TRUNC(INDIRECT(ADDRESS(ROW(),COLUMN())))</formula>
    </cfRule>
  </conditionalFormatting>
  <conditionalFormatting sqref="W56:BE56">
    <cfRule type="expression" dxfId="14" priority="11">
      <formula>INDIRECT(ADDRESS(ROW(),COLUMN()))=TRUNC(INDIRECT(ADDRESS(ROW(),COLUMN())))</formula>
    </cfRule>
  </conditionalFormatting>
  <conditionalFormatting sqref="W58:BE58">
    <cfRule type="expression" dxfId="13" priority="10">
      <formula>INDIRECT(ADDRESS(ROW(),COLUMN()))=TRUNC(INDIRECT(ADDRESS(ROW(),COLUMN())))</formula>
    </cfRule>
  </conditionalFormatting>
  <conditionalFormatting sqref="W60:BE60">
    <cfRule type="expression" dxfId="12" priority="9">
      <formula>INDIRECT(ADDRESS(ROW(),COLUMN()))=TRUNC(INDIRECT(ADDRESS(ROW(),COLUMN())))</formula>
    </cfRule>
  </conditionalFormatting>
  <conditionalFormatting sqref="W62:BE62">
    <cfRule type="expression" dxfId="11" priority="8">
      <formula>INDIRECT(ADDRESS(ROW(),COLUMN()))=TRUNC(INDIRECT(ADDRESS(ROW(),COLUMN())))</formula>
    </cfRule>
  </conditionalFormatting>
  <conditionalFormatting sqref="W64:BE64">
    <cfRule type="expression" dxfId="10" priority="7">
      <formula>INDIRECT(ADDRESS(ROW(),COLUMN()))=TRUNC(INDIRECT(ADDRESS(ROW(),COLUMN())))</formula>
    </cfRule>
  </conditionalFormatting>
  <conditionalFormatting sqref="W66:BE66">
    <cfRule type="expression" dxfId="9" priority="6">
      <formula>INDIRECT(ADDRESS(ROW(),COLUMN()))=TRUNC(INDIRECT(ADDRESS(ROW(),COLUMN())))</formula>
    </cfRule>
  </conditionalFormatting>
  <conditionalFormatting sqref="W68:BE68">
    <cfRule type="expression" dxfId="8" priority="5">
      <formula>INDIRECT(ADDRESS(ROW(),COLUMN()))=TRUNC(INDIRECT(ADDRESS(ROW(),COLUMN())))</formula>
    </cfRule>
  </conditionalFormatting>
  <conditionalFormatting sqref="W70:BE70">
    <cfRule type="expression" dxfId="7" priority="4">
      <formula>INDIRECT(ADDRESS(ROW(),COLUMN()))=TRUNC(INDIRECT(ADDRESS(ROW(),COLUMN())))</formula>
    </cfRule>
  </conditionalFormatting>
  <conditionalFormatting sqref="W72:BE72">
    <cfRule type="expression" dxfId="6" priority="3">
      <formula>INDIRECT(ADDRESS(ROW(),COLUMN()))=TRUNC(INDIRECT(ADDRESS(ROW(),COLUMN())))</formula>
    </cfRule>
  </conditionalFormatting>
  <conditionalFormatting sqref="W74:BE74">
    <cfRule type="expression" dxfId="5" priority="2">
      <formula>INDIRECT(ADDRESS(ROW(),COLUMN()))=TRUNC(INDIRECT(ADDRESS(ROW(),COLUMN())))</formula>
    </cfRule>
  </conditionalFormatting>
  <conditionalFormatting sqref="W76:BE76">
    <cfRule type="expression" dxfId="4" priority="1">
      <formula>INDIRECT(ADDRESS(ROW(),COLUMN()))=TRUNC(INDIRECT(ADDRESS(ROW(),COLUMN())))</formula>
    </cfRule>
  </conditionalFormatting>
  <conditionalFormatting sqref="AA91:AD91">
    <cfRule type="expression" dxfId="3" priority="31">
      <formula>INDIRECT(ADDRESS(ROW(),COLUMN()))=TRUNC(INDIRECT(ADDRESS(ROW(),COLUMN())))</formula>
    </cfRule>
  </conditionalFormatting>
  <conditionalFormatting sqref="AC82:AN86">
    <cfRule type="expression" dxfId="2" priority="30">
      <formula>INDIRECT(ADDRESS(ROW(),COLUMN()))=TRUNC(INDIRECT(ADDRESS(ROW(),COLUMN())))</formula>
    </cfRule>
  </conditionalFormatting>
  <conditionalFormatting sqref="AM80:AN80 AM89:AN89">
    <cfRule type="expression" dxfId="1" priority="66">
      <formula>OR(#REF!=$B78,#REF!=$B78)</formula>
    </cfRule>
  </conditionalFormatting>
  <conditionalFormatting sqref="AM90:AN90">
    <cfRule type="expression" dxfId="0" priority="65">
      <formula>OR(#REF!=$B77,#REF!=$B77)</formula>
    </cfRule>
  </conditionalFormatting>
  <dataValidations count="10">
    <dataValidation allowBlank="1" showInputMessage="1" showErrorMessage="1" error="入力可能範囲　32～40" sqref="BE10" xr:uid="{285C2780-84CC-469B-AB15-90C8A15DF391}"/>
    <dataValidation type="list" allowBlank="1" showInputMessage="1" sqref="I17:J76" xr:uid="{DA7A8BD1-99E7-4168-9672-EC9463A85B47}">
      <formula1>"A, B, C, D"</formula1>
    </dataValidation>
    <dataValidation type="list" errorStyle="warning" allowBlank="1" showInputMessage="1" error="リストにない場合のみ、入力してください。" sqref="K17:N76" xr:uid="{6B4F56F0-087C-47B3-9975-79042CFC0F7F}">
      <formula1>INDIRECT(C17)</formula1>
    </dataValidation>
    <dataValidation type="list" allowBlank="1" showInputMessage="1" sqref="C17:D76" xr:uid="{7DF95A41-F2E1-4B72-8D5B-27C9CF91319D}">
      <formula1>職種１</formula1>
    </dataValidation>
    <dataValidation type="list" allowBlank="1" showInputMessage="1" showErrorMessage="1" sqref="R88:S88" xr:uid="{B6ACB47C-2A40-496C-A79E-04CC0B819917}">
      <formula1>"週,暦月"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BB296812-2F4C-45E5-8A90-2A1EF34CC682}">
      <formula1>【記載例】シフト記号表</formula1>
    </dataValidation>
    <dataValidation type="list" allowBlank="1" showInputMessage="1" showErrorMessage="1" sqref="BE3:BH3" xr:uid="{957A101E-0A54-4B8F-BDDA-086E46954333}">
      <formula1>"４週,暦月"</formula1>
    </dataValidation>
    <dataValidation type="list" allowBlank="1" showInputMessage="1" showErrorMessage="1" sqref="AF3:AF4" xr:uid="{BA77A40B-406C-4DFC-B09A-48B17975E90F}">
      <formula1>#REF!</formula1>
    </dataValidation>
    <dataValidation type="decimal" allowBlank="1" showInputMessage="1" showErrorMessage="1" error="入力可能範囲　32～40" sqref="BA6:BB6" xr:uid="{6764DE1D-9455-43E5-9D58-35D384B3D753}">
      <formula1>32</formula1>
      <formula2>40</formula2>
    </dataValidation>
    <dataValidation type="list" allowBlank="1" showInputMessage="1" showErrorMessage="1" sqref="BE4:BH4" xr:uid="{9DB78599-6DAB-4473-AE37-B05A69593FB9}">
      <formula1>"予定,実績,予定・実績"</formula1>
    </dataValidation>
  </dataValidations>
  <printOptions horizontalCentered="1"/>
  <pageMargins left="0.15748031496062992" right="0.15748031496062992" top="0.59055118110236227" bottom="0.35433070866141736" header="0.15748031496062992" footer="0.15748031496062992"/>
  <pageSetup paperSize="9" scale="44" fitToHeight="0" orientation="landscape" r:id="rId1"/>
  <headerFooter>
    <oddFooter>&amp;R&amp;16&amp;P/&amp;N</oddFooter>
  </headerFooter>
  <rowBreaks count="1" manualBreakCount="1">
    <brk id="66" max="61" man="1"/>
  </rowBreak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EC867976-807B-40F5-B460-A26569C5A53E}">
          <x14:formula1>
            <xm:f>プルダウン・リスト!$C$4:$C$17</xm:f>
          </x14:formula1>
          <xm:sqref>AT1:BI1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5E8B-6DCA-4960-8561-E5511331C6D0}">
  <sheetPr>
    <pageSetUpPr fitToPage="1"/>
  </sheetPr>
  <dimension ref="B1:N52"/>
  <sheetViews>
    <sheetView zoomScale="55" zoomScaleNormal="55" workbookViewId="0"/>
  </sheetViews>
  <sheetFormatPr defaultColWidth="9" defaultRowHeight="25.5"/>
  <cols>
    <col min="1" max="1" width="1.625" style="628" customWidth="1"/>
    <col min="2" max="2" width="5.625" style="627" customWidth="1"/>
    <col min="3" max="3" width="10.625" style="627" customWidth="1"/>
    <col min="4" max="4" width="10.625" style="627" hidden="1" customWidth="1"/>
    <col min="5" max="5" width="3.375" style="627" bestFit="1" customWidth="1"/>
    <col min="6" max="6" width="15.625" style="628" customWidth="1"/>
    <col min="7" max="7" width="3.375" style="628" bestFit="1" customWidth="1"/>
    <col min="8" max="8" width="15.625" style="628" customWidth="1"/>
    <col min="9" max="9" width="3.375" style="628" bestFit="1" customWidth="1"/>
    <col min="10" max="10" width="15.625" style="627" customWidth="1"/>
    <col min="11" max="11" width="3.375" style="628" bestFit="1" customWidth="1"/>
    <col min="12" max="12" width="15.625" style="628" customWidth="1"/>
    <col min="13" max="13" width="3.375" style="628" customWidth="1"/>
    <col min="14" max="14" width="50.625" style="628" customWidth="1"/>
    <col min="15" max="16384" width="9" style="628"/>
  </cols>
  <sheetData>
    <row r="1" spans="2:14">
      <c r="B1" s="626" t="s">
        <v>1054</v>
      </c>
    </row>
    <row r="2" spans="2:14">
      <c r="B2" s="629" t="s">
        <v>1055</v>
      </c>
      <c r="F2" s="630"/>
      <c r="G2" s="631"/>
      <c r="H2" s="631"/>
      <c r="I2" s="631"/>
      <c r="J2" s="632"/>
      <c r="K2" s="631"/>
      <c r="L2" s="631"/>
    </row>
    <row r="3" spans="2:14">
      <c r="B3" s="630" t="s">
        <v>1056</v>
      </c>
      <c r="F3" s="632" t="s">
        <v>1057</v>
      </c>
      <c r="G3" s="631"/>
      <c r="H3" s="631"/>
      <c r="I3" s="631"/>
      <c r="J3" s="632"/>
      <c r="K3" s="631"/>
      <c r="L3" s="631"/>
    </row>
    <row r="4" spans="2:14">
      <c r="B4" s="629"/>
      <c r="F4" s="1230" t="s">
        <v>1058</v>
      </c>
      <c r="G4" s="1230"/>
      <c r="H4" s="1230"/>
      <c r="I4" s="1230"/>
      <c r="J4" s="1230"/>
      <c r="K4" s="1230"/>
      <c r="L4" s="1230"/>
      <c r="N4" s="1230" t="s">
        <v>1059</v>
      </c>
    </row>
    <row r="5" spans="2:14">
      <c r="B5" s="627" t="s">
        <v>947</v>
      </c>
      <c r="C5" s="627" t="s">
        <v>1036</v>
      </c>
      <c r="F5" s="627" t="s">
        <v>1060</v>
      </c>
      <c r="G5" s="627"/>
      <c r="H5" s="627" t="s">
        <v>1061</v>
      </c>
      <c r="J5" s="627" t="s">
        <v>1062</v>
      </c>
      <c r="L5" s="627" t="s">
        <v>1058</v>
      </c>
      <c r="N5" s="1230"/>
    </row>
    <row r="6" spans="2:14">
      <c r="B6" s="633">
        <v>1</v>
      </c>
      <c r="C6" s="634" t="s">
        <v>986</v>
      </c>
      <c r="D6" s="635" t="str">
        <f>C6</f>
        <v>a</v>
      </c>
      <c r="E6" s="633" t="s">
        <v>1063</v>
      </c>
      <c r="F6" s="636">
        <v>0.29166666666666669</v>
      </c>
      <c r="G6" s="633" t="s">
        <v>1064</v>
      </c>
      <c r="H6" s="636">
        <v>0.66666666666666663</v>
      </c>
      <c r="I6" s="637" t="s">
        <v>1065</v>
      </c>
      <c r="J6" s="636">
        <v>4.1666666666666664E-2</v>
      </c>
      <c r="K6" s="638" t="s">
        <v>927</v>
      </c>
      <c r="L6" s="639">
        <f>IF(OR(F6="",H6=""),"",(H6+IF(F6&gt;H6,1,0)-F6-J6)*24)</f>
        <v>7.9999999999999982</v>
      </c>
      <c r="N6" s="640"/>
    </row>
    <row r="7" spans="2:14">
      <c r="B7" s="633">
        <v>2</v>
      </c>
      <c r="C7" s="634" t="s">
        <v>965</v>
      </c>
      <c r="D7" s="635" t="str">
        <f t="shared" ref="D7:D38" si="0">C7</f>
        <v>b</v>
      </c>
      <c r="E7" s="633" t="s">
        <v>1063</v>
      </c>
      <c r="F7" s="636">
        <v>0.375</v>
      </c>
      <c r="G7" s="633" t="s">
        <v>1064</v>
      </c>
      <c r="H7" s="636">
        <v>0.75</v>
      </c>
      <c r="I7" s="637" t="s">
        <v>1065</v>
      </c>
      <c r="J7" s="636">
        <v>4.1666666666666664E-2</v>
      </c>
      <c r="K7" s="638" t="s">
        <v>927</v>
      </c>
      <c r="L7" s="639">
        <f>IF(OR(F7="",H7=""),"",(H7+IF(F7&gt;H7,1,0)-F7-J7)*24)</f>
        <v>8</v>
      </c>
      <c r="N7" s="640"/>
    </row>
    <row r="8" spans="2:14">
      <c r="B8" s="633">
        <v>3</v>
      </c>
      <c r="C8" s="634" t="s">
        <v>1066</v>
      </c>
      <c r="D8" s="635" t="str">
        <f t="shared" si="0"/>
        <v>c</v>
      </c>
      <c r="E8" s="633" t="s">
        <v>1063</v>
      </c>
      <c r="F8" s="636">
        <v>0.41666666666666669</v>
      </c>
      <c r="G8" s="633" t="s">
        <v>1064</v>
      </c>
      <c r="H8" s="636">
        <v>0.79166666666666663</v>
      </c>
      <c r="I8" s="637" t="s">
        <v>1065</v>
      </c>
      <c r="J8" s="636">
        <v>4.1666666666666664E-2</v>
      </c>
      <c r="K8" s="638" t="s">
        <v>927</v>
      </c>
      <c r="L8" s="639">
        <f>IF(OR(F8="",H8=""),"",(H8+IF(F8&gt;H8,1,0)-F8-J8)*24)</f>
        <v>7.9999999999999982</v>
      </c>
      <c r="N8" s="640"/>
    </row>
    <row r="9" spans="2:14">
      <c r="B9" s="633">
        <v>4</v>
      </c>
      <c r="C9" s="634" t="s">
        <v>987</v>
      </c>
      <c r="D9" s="635" t="str">
        <f t="shared" si="0"/>
        <v>d</v>
      </c>
      <c r="E9" s="633" t="s">
        <v>1063</v>
      </c>
      <c r="F9" s="636">
        <v>0.5</v>
      </c>
      <c r="G9" s="633" t="s">
        <v>1064</v>
      </c>
      <c r="H9" s="636">
        <v>0.875</v>
      </c>
      <c r="I9" s="637" t="s">
        <v>1065</v>
      </c>
      <c r="J9" s="636">
        <v>4.1666666666666664E-2</v>
      </c>
      <c r="K9" s="638" t="s">
        <v>927</v>
      </c>
      <c r="L9" s="639">
        <f>IF(OR(F9="",H9=""),"",(H9+IF(F9&gt;H9,1,0)-F9-J9)*24)</f>
        <v>8</v>
      </c>
      <c r="N9" s="640"/>
    </row>
    <row r="10" spans="2:14">
      <c r="B10" s="633">
        <v>5</v>
      </c>
      <c r="C10" s="634" t="s">
        <v>988</v>
      </c>
      <c r="D10" s="635" t="str">
        <f t="shared" si="0"/>
        <v>e</v>
      </c>
      <c r="E10" s="633" t="s">
        <v>1063</v>
      </c>
      <c r="F10" s="636">
        <v>0.375</v>
      </c>
      <c r="G10" s="633" t="s">
        <v>1064</v>
      </c>
      <c r="H10" s="636">
        <v>0.54166666666666663</v>
      </c>
      <c r="I10" s="637" t="s">
        <v>1065</v>
      </c>
      <c r="J10" s="636">
        <v>0</v>
      </c>
      <c r="K10" s="638" t="s">
        <v>927</v>
      </c>
      <c r="L10" s="639">
        <f t="shared" ref="L10:L22" si="1">IF(OR(F10="",H10=""),"",(H10+IF(F10&gt;H10,1,0)-F10-J10)*24)</f>
        <v>3.9999999999999991</v>
      </c>
      <c r="N10" s="640"/>
    </row>
    <row r="11" spans="2:14">
      <c r="B11" s="633">
        <v>6</v>
      </c>
      <c r="C11" s="634" t="s">
        <v>978</v>
      </c>
      <c r="D11" s="635" t="str">
        <f t="shared" si="0"/>
        <v>f</v>
      </c>
      <c r="E11" s="633" t="s">
        <v>1063</v>
      </c>
      <c r="F11" s="636">
        <v>0.54166666666666663</v>
      </c>
      <c r="G11" s="633" t="s">
        <v>1064</v>
      </c>
      <c r="H11" s="636">
        <v>0.75</v>
      </c>
      <c r="I11" s="637" t="s">
        <v>1065</v>
      </c>
      <c r="J11" s="636">
        <v>4.1666666666666664E-2</v>
      </c>
      <c r="K11" s="638" t="s">
        <v>927</v>
      </c>
      <c r="L11" s="639">
        <f>IF(OR(F11="",H11=""),"",(H11+IF(F11&gt;H11,1,0)-F11-J11)*24)</f>
        <v>4.0000000000000009</v>
      </c>
      <c r="N11" s="640"/>
    </row>
    <row r="12" spans="2:14">
      <c r="B12" s="633">
        <v>7</v>
      </c>
      <c r="C12" s="634" t="s">
        <v>1067</v>
      </c>
      <c r="D12" s="635" t="str">
        <f t="shared" si="0"/>
        <v>g</v>
      </c>
      <c r="E12" s="633" t="s">
        <v>1063</v>
      </c>
      <c r="F12" s="636">
        <v>0.58333333333333337</v>
      </c>
      <c r="G12" s="633" t="s">
        <v>1064</v>
      </c>
      <c r="H12" s="636">
        <v>0.83333333333333337</v>
      </c>
      <c r="I12" s="637" t="s">
        <v>1065</v>
      </c>
      <c r="J12" s="636">
        <v>0</v>
      </c>
      <c r="K12" s="638" t="s">
        <v>927</v>
      </c>
      <c r="L12" s="639">
        <f t="shared" si="1"/>
        <v>6</v>
      </c>
      <c r="N12" s="640"/>
    </row>
    <row r="13" spans="2:14">
      <c r="B13" s="633">
        <v>8</v>
      </c>
      <c r="C13" s="634" t="s">
        <v>984</v>
      </c>
      <c r="D13" s="635" t="str">
        <f t="shared" si="0"/>
        <v>h</v>
      </c>
      <c r="E13" s="633" t="s">
        <v>1063</v>
      </c>
      <c r="F13" s="636">
        <v>0.66666666666666663</v>
      </c>
      <c r="G13" s="633" t="s">
        <v>1064</v>
      </c>
      <c r="H13" s="636">
        <v>1</v>
      </c>
      <c r="I13" s="637" t="s">
        <v>1065</v>
      </c>
      <c r="J13" s="636">
        <v>0</v>
      </c>
      <c r="K13" s="638" t="s">
        <v>927</v>
      </c>
      <c r="L13" s="639">
        <f t="shared" si="1"/>
        <v>8</v>
      </c>
      <c r="N13" s="640" t="s">
        <v>1068</v>
      </c>
    </row>
    <row r="14" spans="2:14">
      <c r="B14" s="633">
        <v>9</v>
      </c>
      <c r="C14" s="634" t="s">
        <v>985</v>
      </c>
      <c r="D14" s="635" t="str">
        <f t="shared" si="0"/>
        <v>i</v>
      </c>
      <c r="E14" s="633" t="s">
        <v>1063</v>
      </c>
      <c r="F14" s="636">
        <v>0</v>
      </c>
      <c r="G14" s="633" t="s">
        <v>1064</v>
      </c>
      <c r="H14" s="636">
        <v>0.375</v>
      </c>
      <c r="I14" s="637" t="s">
        <v>1065</v>
      </c>
      <c r="J14" s="636">
        <v>4.1666666666666664E-2</v>
      </c>
      <c r="K14" s="638" t="s">
        <v>927</v>
      </c>
      <c r="L14" s="639">
        <f t="shared" si="1"/>
        <v>8</v>
      </c>
      <c r="N14" s="640" t="s">
        <v>1069</v>
      </c>
    </row>
    <row r="15" spans="2:14">
      <c r="B15" s="633">
        <v>10</v>
      </c>
      <c r="C15" s="634" t="s">
        <v>1070</v>
      </c>
      <c r="D15" s="635" t="str">
        <f t="shared" si="0"/>
        <v>j</v>
      </c>
      <c r="E15" s="633" t="s">
        <v>1063</v>
      </c>
      <c r="F15" s="636"/>
      <c r="G15" s="633" t="s">
        <v>1064</v>
      </c>
      <c r="H15" s="636"/>
      <c r="I15" s="637" t="s">
        <v>1065</v>
      </c>
      <c r="J15" s="636">
        <v>0</v>
      </c>
      <c r="K15" s="638" t="s">
        <v>927</v>
      </c>
      <c r="L15" s="639" t="str">
        <f t="shared" si="1"/>
        <v/>
      </c>
      <c r="N15" s="640"/>
    </row>
    <row r="16" spans="2:14">
      <c r="B16" s="633">
        <v>11</v>
      </c>
      <c r="C16" s="634" t="s">
        <v>1071</v>
      </c>
      <c r="D16" s="635" t="str">
        <f t="shared" si="0"/>
        <v>k</v>
      </c>
      <c r="E16" s="633" t="s">
        <v>1063</v>
      </c>
      <c r="F16" s="636"/>
      <c r="G16" s="633" t="s">
        <v>1064</v>
      </c>
      <c r="H16" s="636"/>
      <c r="I16" s="637" t="s">
        <v>1065</v>
      </c>
      <c r="J16" s="636">
        <v>0</v>
      </c>
      <c r="K16" s="638" t="s">
        <v>927</v>
      </c>
      <c r="L16" s="639" t="str">
        <f t="shared" si="1"/>
        <v/>
      </c>
      <c r="N16" s="640"/>
    </row>
    <row r="17" spans="2:14">
      <c r="B17" s="633">
        <v>12</v>
      </c>
      <c r="C17" s="634" t="s">
        <v>1072</v>
      </c>
      <c r="D17" s="635" t="str">
        <f t="shared" si="0"/>
        <v>l</v>
      </c>
      <c r="E17" s="633" t="s">
        <v>1063</v>
      </c>
      <c r="F17" s="636"/>
      <c r="G17" s="633" t="s">
        <v>1064</v>
      </c>
      <c r="H17" s="636"/>
      <c r="I17" s="637" t="s">
        <v>1065</v>
      </c>
      <c r="J17" s="636">
        <v>0</v>
      </c>
      <c r="K17" s="638" t="s">
        <v>927</v>
      </c>
      <c r="L17" s="639" t="str">
        <f t="shared" si="1"/>
        <v/>
      </c>
      <c r="N17" s="640"/>
    </row>
    <row r="18" spans="2:14">
      <c r="B18" s="633">
        <v>13</v>
      </c>
      <c r="C18" s="634" t="s">
        <v>1073</v>
      </c>
      <c r="D18" s="635" t="str">
        <f t="shared" si="0"/>
        <v>m</v>
      </c>
      <c r="E18" s="633" t="s">
        <v>1063</v>
      </c>
      <c r="F18" s="636"/>
      <c r="G18" s="633" t="s">
        <v>1064</v>
      </c>
      <c r="H18" s="636"/>
      <c r="I18" s="637" t="s">
        <v>1065</v>
      </c>
      <c r="J18" s="636">
        <v>0</v>
      </c>
      <c r="K18" s="638" t="s">
        <v>927</v>
      </c>
      <c r="L18" s="639" t="str">
        <f t="shared" si="1"/>
        <v/>
      </c>
      <c r="N18" s="640"/>
    </row>
    <row r="19" spans="2:14">
      <c r="B19" s="633">
        <v>14</v>
      </c>
      <c r="C19" s="634" t="s">
        <v>1074</v>
      </c>
      <c r="D19" s="635" t="str">
        <f t="shared" si="0"/>
        <v>n</v>
      </c>
      <c r="E19" s="633" t="s">
        <v>1063</v>
      </c>
      <c r="F19" s="636"/>
      <c r="G19" s="633" t="s">
        <v>1064</v>
      </c>
      <c r="H19" s="636"/>
      <c r="I19" s="637" t="s">
        <v>1065</v>
      </c>
      <c r="J19" s="636">
        <v>0</v>
      </c>
      <c r="K19" s="638" t="s">
        <v>927</v>
      </c>
      <c r="L19" s="639" t="str">
        <f t="shared" si="1"/>
        <v/>
      </c>
      <c r="N19" s="640"/>
    </row>
    <row r="20" spans="2:14">
      <c r="B20" s="633">
        <v>15</v>
      </c>
      <c r="C20" s="634" t="s">
        <v>1075</v>
      </c>
      <c r="D20" s="635" t="str">
        <f t="shared" si="0"/>
        <v>o</v>
      </c>
      <c r="E20" s="633" t="s">
        <v>1063</v>
      </c>
      <c r="F20" s="636"/>
      <c r="G20" s="633" t="s">
        <v>1064</v>
      </c>
      <c r="H20" s="636"/>
      <c r="I20" s="637" t="s">
        <v>1065</v>
      </c>
      <c r="J20" s="636">
        <v>0</v>
      </c>
      <c r="K20" s="638" t="s">
        <v>927</v>
      </c>
      <c r="L20" s="639" t="str">
        <f t="shared" si="1"/>
        <v/>
      </c>
      <c r="N20" s="640"/>
    </row>
    <row r="21" spans="2:14">
      <c r="B21" s="633">
        <v>16</v>
      </c>
      <c r="C21" s="634" t="s">
        <v>1076</v>
      </c>
      <c r="D21" s="635" t="str">
        <f t="shared" si="0"/>
        <v>p</v>
      </c>
      <c r="E21" s="633" t="s">
        <v>1063</v>
      </c>
      <c r="F21" s="636"/>
      <c r="G21" s="633" t="s">
        <v>1064</v>
      </c>
      <c r="H21" s="636"/>
      <c r="I21" s="637" t="s">
        <v>1065</v>
      </c>
      <c r="J21" s="636">
        <v>0</v>
      </c>
      <c r="K21" s="638" t="s">
        <v>927</v>
      </c>
      <c r="L21" s="639" t="str">
        <f t="shared" si="1"/>
        <v/>
      </c>
      <c r="N21" s="640"/>
    </row>
    <row r="22" spans="2:14">
      <c r="B22" s="633">
        <v>17</v>
      </c>
      <c r="C22" s="634" t="s">
        <v>1077</v>
      </c>
      <c r="D22" s="635" t="str">
        <f t="shared" si="0"/>
        <v>q</v>
      </c>
      <c r="E22" s="633" t="s">
        <v>1063</v>
      </c>
      <c r="F22" s="636"/>
      <c r="G22" s="633" t="s">
        <v>1064</v>
      </c>
      <c r="H22" s="636"/>
      <c r="I22" s="637" t="s">
        <v>1065</v>
      </c>
      <c r="J22" s="636">
        <v>0</v>
      </c>
      <c r="K22" s="638" t="s">
        <v>927</v>
      </c>
      <c r="L22" s="639" t="str">
        <f t="shared" si="1"/>
        <v/>
      </c>
      <c r="N22" s="640"/>
    </row>
    <row r="23" spans="2:14">
      <c r="B23" s="633">
        <v>18</v>
      </c>
      <c r="C23" s="634" t="s">
        <v>1078</v>
      </c>
      <c r="D23" s="635" t="str">
        <f t="shared" si="0"/>
        <v>r</v>
      </c>
      <c r="E23" s="633" t="s">
        <v>1063</v>
      </c>
      <c r="F23" s="641"/>
      <c r="G23" s="633" t="s">
        <v>1064</v>
      </c>
      <c r="H23" s="641"/>
      <c r="I23" s="637" t="s">
        <v>1065</v>
      </c>
      <c r="J23" s="641"/>
      <c r="K23" s="638" t="s">
        <v>927</v>
      </c>
      <c r="L23" s="634">
        <v>1</v>
      </c>
      <c r="N23" s="640"/>
    </row>
    <row r="24" spans="2:14">
      <c r="B24" s="633">
        <v>19</v>
      </c>
      <c r="C24" s="634" t="s">
        <v>1079</v>
      </c>
      <c r="D24" s="635" t="str">
        <f t="shared" si="0"/>
        <v>s</v>
      </c>
      <c r="E24" s="633" t="s">
        <v>1063</v>
      </c>
      <c r="F24" s="641"/>
      <c r="G24" s="633" t="s">
        <v>1064</v>
      </c>
      <c r="H24" s="641"/>
      <c r="I24" s="637" t="s">
        <v>1065</v>
      </c>
      <c r="J24" s="641"/>
      <c r="K24" s="638" t="s">
        <v>927</v>
      </c>
      <c r="L24" s="634">
        <v>2</v>
      </c>
      <c r="N24" s="640"/>
    </row>
    <row r="25" spans="2:14">
      <c r="B25" s="633">
        <v>20</v>
      </c>
      <c r="C25" s="634" t="s">
        <v>1080</v>
      </c>
      <c r="D25" s="635" t="str">
        <f t="shared" si="0"/>
        <v>t</v>
      </c>
      <c r="E25" s="633" t="s">
        <v>1063</v>
      </c>
      <c r="F25" s="641"/>
      <c r="G25" s="633" t="s">
        <v>1064</v>
      </c>
      <c r="H25" s="641"/>
      <c r="I25" s="637" t="s">
        <v>1065</v>
      </c>
      <c r="J25" s="641"/>
      <c r="K25" s="638" t="s">
        <v>927</v>
      </c>
      <c r="L25" s="634">
        <v>3</v>
      </c>
      <c r="N25" s="640"/>
    </row>
    <row r="26" spans="2:14">
      <c r="B26" s="633">
        <v>21</v>
      </c>
      <c r="C26" s="634" t="s">
        <v>1081</v>
      </c>
      <c r="D26" s="635" t="str">
        <f t="shared" si="0"/>
        <v>u</v>
      </c>
      <c r="E26" s="633" t="s">
        <v>1063</v>
      </c>
      <c r="F26" s="641"/>
      <c r="G26" s="633" t="s">
        <v>1064</v>
      </c>
      <c r="H26" s="641"/>
      <c r="I26" s="637" t="s">
        <v>1065</v>
      </c>
      <c r="J26" s="641"/>
      <c r="K26" s="638" t="s">
        <v>927</v>
      </c>
      <c r="L26" s="634">
        <v>4</v>
      </c>
      <c r="N26" s="640"/>
    </row>
    <row r="27" spans="2:14">
      <c r="B27" s="633">
        <v>22</v>
      </c>
      <c r="C27" s="634" t="s">
        <v>1082</v>
      </c>
      <c r="D27" s="635" t="str">
        <f t="shared" si="0"/>
        <v>v</v>
      </c>
      <c r="E27" s="633" t="s">
        <v>1063</v>
      </c>
      <c r="F27" s="641"/>
      <c r="G27" s="633" t="s">
        <v>1064</v>
      </c>
      <c r="H27" s="641"/>
      <c r="I27" s="637" t="s">
        <v>1065</v>
      </c>
      <c r="J27" s="641"/>
      <c r="K27" s="638" t="s">
        <v>927</v>
      </c>
      <c r="L27" s="634">
        <v>5</v>
      </c>
      <c r="N27" s="640"/>
    </row>
    <row r="28" spans="2:14">
      <c r="B28" s="633">
        <v>23</v>
      </c>
      <c r="C28" s="634" t="s">
        <v>1083</v>
      </c>
      <c r="D28" s="635" t="str">
        <f t="shared" si="0"/>
        <v>w</v>
      </c>
      <c r="E28" s="633" t="s">
        <v>1063</v>
      </c>
      <c r="F28" s="641"/>
      <c r="G28" s="633" t="s">
        <v>1064</v>
      </c>
      <c r="H28" s="641"/>
      <c r="I28" s="637" t="s">
        <v>1065</v>
      </c>
      <c r="J28" s="641"/>
      <c r="K28" s="638" t="s">
        <v>927</v>
      </c>
      <c r="L28" s="634">
        <v>6</v>
      </c>
      <c r="N28" s="640"/>
    </row>
    <row r="29" spans="2:14">
      <c r="B29" s="633">
        <v>24</v>
      </c>
      <c r="C29" s="634" t="s">
        <v>1084</v>
      </c>
      <c r="D29" s="635" t="str">
        <f t="shared" si="0"/>
        <v>x</v>
      </c>
      <c r="E29" s="633" t="s">
        <v>1063</v>
      </c>
      <c r="F29" s="641"/>
      <c r="G29" s="633" t="s">
        <v>1064</v>
      </c>
      <c r="H29" s="641"/>
      <c r="I29" s="637" t="s">
        <v>1065</v>
      </c>
      <c r="J29" s="641"/>
      <c r="K29" s="638" t="s">
        <v>927</v>
      </c>
      <c r="L29" s="634">
        <v>7</v>
      </c>
      <c r="N29" s="640"/>
    </row>
    <row r="30" spans="2:14">
      <c r="B30" s="633">
        <v>25</v>
      </c>
      <c r="C30" s="634" t="s">
        <v>1085</v>
      </c>
      <c r="D30" s="635" t="str">
        <f t="shared" si="0"/>
        <v>y</v>
      </c>
      <c r="E30" s="633" t="s">
        <v>1063</v>
      </c>
      <c r="F30" s="641"/>
      <c r="G30" s="633" t="s">
        <v>1064</v>
      </c>
      <c r="H30" s="641"/>
      <c r="I30" s="637" t="s">
        <v>1065</v>
      </c>
      <c r="J30" s="641"/>
      <c r="K30" s="638" t="s">
        <v>927</v>
      </c>
      <c r="L30" s="634">
        <v>8</v>
      </c>
      <c r="N30" s="640"/>
    </row>
    <row r="31" spans="2:14">
      <c r="B31" s="633">
        <v>26</v>
      </c>
      <c r="C31" s="634" t="s">
        <v>1086</v>
      </c>
      <c r="D31" s="635" t="str">
        <f t="shared" si="0"/>
        <v>z</v>
      </c>
      <c r="E31" s="633" t="s">
        <v>1063</v>
      </c>
      <c r="F31" s="641"/>
      <c r="G31" s="633" t="s">
        <v>1064</v>
      </c>
      <c r="H31" s="641"/>
      <c r="I31" s="637" t="s">
        <v>1065</v>
      </c>
      <c r="J31" s="641"/>
      <c r="K31" s="638" t="s">
        <v>927</v>
      </c>
      <c r="L31" s="634">
        <v>1</v>
      </c>
      <c r="N31" s="640"/>
    </row>
    <row r="32" spans="2:14">
      <c r="B32" s="633">
        <v>27</v>
      </c>
      <c r="C32" s="634" t="s">
        <v>1084</v>
      </c>
      <c r="D32" s="635" t="str">
        <f t="shared" si="0"/>
        <v>x</v>
      </c>
      <c r="E32" s="633" t="s">
        <v>1063</v>
      </c>
      <c r="F32" s="641"/>
      <c r="G32" s="633" t="s">
        <v>1064</v>
      </c>
      <c r="H32" s="641"/>
      <c r="I32" s="637" t="s">
        <v>1065</v>
      </c>
      <c r="J32" s="641"/>
      <c r="K32" s="638" t="s">
        <v>927</v>
      </c>
      <c r="L32" s="634">
        <v>2</v>
      </c>
      <c r="N32" s="640"/>
    </row>
    <row r="33" spans="2:14">
      <c r="B33" s="633">
        <v>28</v>
      </c>
      <c r="C33" s="634" t="s">
        <v>1087</v>
      </c>
      <c r="D33" s="635" t="str">
        <f t="shared" si="0"/>
        <v>aa</v>
      </c>
      <c r="E33" s="633" t="s">
        <v>1063</v>
      </c>
      <c r="F33" s="641"/>
      <c r="G33" s="633" t="s">
        <v>1064</v>
      </c>
      <c r="H33" s="641"/>
      <c r="I33" s="637" t="s">
        <v>1065</v>
      </c>
      <c r="J33" s="641"/>
      <c r="K33" s="638" t="s">
        <v>927</v>
      </c>
      <c r="L33" s="634">
        <v>3</v>
      </c>
      <c r="N33" s="640"/>
    </row>
    <row r="34" spans="2:14">
      <c r="B34" s="633">
        <v>29</v>
      </c>
      <c r="C34" s="634" t="s">
        <v>1088</v>
      </c>
      <c r="D34" s="635" t="str">
        <f t="shared" si="0"/>
        <v>ab</v>
      </c>
      <c r="E34" s="633" t="s">
        <v>1063</v>
      </c>
      <c r="F34" s="641"/>
      <c r="G34" s="633" t="s">
        <v>1064</v>
      </c>
      <c r="H34" s="641"/>
      <c r="I34" s="637" t="s">
        <v>1065</v>
      </c>
      <c r="J34" s="641"/>
      <c r="K34" s="638" t="s">
        <v>927</v>
      </c>
      <c r="L34" s="634">
        <v>4</v>
      </c>
      <c r="N34" s="640"/>
    </row>
    <row r="35" spans="2:14">
      <c r="B35" s="633">
        <v>30</v>
      </c>
      <c r="C35" s="634" t="s">
        <v>1089</v>
      </c>
      <c r="D35" s="635" t="str">
        <f t="shared" si="0"/>
        <v>ac</v>
      </c>
      <c r="E35" s="633" t="s">
        <v>1063</v>
      </c>
      <c r="F35" s="641"/>
      <c r="G35" s="633" t="s">
        <v>1064</v>
      </c>
      <c r="H35" s="641"/>
      <c r="I35" s="637" t="s">
        <v>1065</v>
      </c>
      <c r="J35" s="641"/>
      <c r="K35" s="638" t="s">
        <v>927</v>
      </c>
      <c r="L35" s="634">
        <v>5</v>
      </c>
      <c r="N35" s="640"/>
    </row>
    <row r="36" spans="2:14">
      <c r="B36" s="633">
        <v>31</v>
      </c>
      <c r="C36" s="634" t="s">
        <v>1090</v>
      </c>
      <c r="D36" s="635" t="str">
        <f t="shared" si="0"/>
        <v>ad</v>
      </c>
      <c r="E36" s="633" t="s">
        <v>1063</v>
      </c>
      <c r="F36" s="641"/>
      <c r="G36" s="633" t="s">
        <v>1064</v>
      </c>
      <c r="H36" s="641"/>
      <c r="I36" s="637" t="s">
        <v>1065</v>
      </c>
      <c r="J36" s="641"/>
      <c r="K36" s="638" t="s">
        <v>927</v>
      </c>
      <c r="L36" s="634">
        <v>6</v>
      </c>
      <c r="N36" s="640"/>
    </row>
    <row r="37" spans="2:14">
      <c r="B37" s="633">
        <v>32</v>
      </c>
      <c r="C37" s="634" t="s">
        <v>1091</v>
      </c>
      <c r="D37" s="635" t="str">
        <f t="shared" si="0"/>
        <v>ae</v>
      </c>
      <c r="E37" s="633" t="s">
        <v>1063</v>
      </c>
      <c r="F37" s="641"/>
      <c r="G37" s="633" t="s">
        <v>1064</v>
      </c>
      <c r="H37" s="641"/>
      <c r="I37" s="637" t="s">
        <v>1065</v>
      </c>
      <c r="J37" s="641"/>
      <c r="K37" s="638" t="s">
        <v>927</v>
      </c>
      <c r="L37" s="634">
        <v>7</v>
      </c>
      <c r="N37" s="640"/>
    </row>
    <row r="38" spans="2:14">
      <c r="B38" s="633">
        <v>33</v>
      </c>
      <c r="C38" s="634" t="s">
        <v>1092</v>
      </c>
      <c r="D38" s="635" t="str">
        <f t="shared" si="0"/>
        <v>af</v>
      </c>
      <c r="E38" s="633" t="s">
        <v>1063</v>
      </c>
      <c r="F38" s="641"/>
      <c r="G38" s="633" t="s">
        <v>1064</v>
      </c>
      <c r="H38" s="641"/>
      <c r="I38" s="637" t="s">
        <v>1065</v>
      </c>
      <c r="J38" s="641"/>
      <c r="K38" s="638" t="s">
        <v>927</v>
      </c>
      <c r="L38" s="634">
        <v>8</v>
      </c>
      <c r="N38" s="640"/>
    </row>
    <row r="39" spans="2:14">
      <c r="B39" s="633">
        <v>34</v>
      </c>
      <c r="C39" s="642" t="s">
        <v>1093</v>
      </c>
      <c r="D39" s="635"/>
      <c r="E39" s="633" t="s">
        <v>1063</v>
      </c>
      <c r="F39" s="636">
        <v>0.29166666666666669</v>
      </c>
      <c r="G39" s="633" t="s">
        <v>1064</v>
      </c>
      <c r="H39" s="636">
        <v>0.39583333333333331</v>
      </c>
      <c r="I39" s="637" t="s">
        <v>1065</v>
      </c>
      <c r="J39" s="636">
        <v>0</v>
      </c>
      <c r="K39" s="638" t="s">
        <v>927</v>
      </c>
      <c r="L39" s="639">
        <f t="shared" ref="L39:L40" si="2">IF(OR(F39="",H39=""),"",(H39+IF(F39&gt;H39,1,0)-F39-J39)*24)</f>
        <v>2.4999999999999991</v>
      </c>
      <c r="N39" s="640"/>
    </row>
    <row r="40" spans="2:14">
      <c r="B40" s="633"/>
      <c r="C40" s="643" t="s">
        <v>1033</v>
      </c>
      <c r="D40" s="635"/>
      <c r="E40" s="633" t="s">
        <v>1063</v>
      </c>
      <c r="F40" s="636">
        <v>0.6875</v>
      </c>
      <c r="G40" s="633" t="s">
        <v>1064</v>
      </c>
      <c r="H40" s="636">
        <v>0.83333333333333337</v>
      </c>
      <c r="I40" s="637" t="s">
        <v>1065</v>
      </c>
      <c r="J40" s="636">
        <v>0</v>
      </c>
      <c r="K40" s="638" t="s">
        <v>927</v>
      </c>
      <c r="L40" s="639">
        <f t="shared" si="2"/>
        <v>3.5000000000000009</v>
      </c>
      <c r="N40" s="640"/>
    </row>
    <row r="41" spans="2:14">
      <c r="B41" s="633"/>
      <c r="C41" s="644" t="s">
        <v>1033</v>
      </c>
      <c r="D41" s="635" t="str">
        <f>C39</f>
        <v>ag</v>
      </c>
      <c r="E41" s="633" t="s">
        <v>1063</v>
      </c>
      <c r="F41" s="636" t="s">
        <v>1033</v>
      </c>
      <c r="G41" s="633" t="s">
        <v>1064</v>
      </c>
      <c r="H41" s="636" t="s">
        <v>1033</v>
      </c>
      <c r="I41" s="637" t="s">
        <v>1065</v>
      </c>
      <c r="J41" s="636" t="s">
        <v>1033</v>
      </c>
      <c r="K41" s="638" t="s">
        <v>927</v>
      </c>
      <c r="L41" s="639">
        <f>IF(OR(L39="",L40=""),"",L39+L40)</f>
        <v>6</v>
      </c>
      <c r="N41" s="640" t="s">
        <v>1094</v>
      </c>
    </row>
    <row r="42" spans="2:14">
      <c r="B42" s="633"/>
      <c r="C42" s="642" t="s">
        <v>1095</v>
      </c>
      <c r="D42" s="635"/>
      <c r="E42" s="633" t="s">
        <v>1063</v>
      </c>
      <c r="F42" s="636"/>
      <c r="G42" s="633" t="s">
        <v>1064</v>
      </c>
      <c r="H42" s="636"/>
      <c r="I42" s="637" t="s">
        <v>1065</v>
      </c>
      <c r="J42" s="636">
        <v>0</v>
      </c>
      <c r="K42" s="638" t="s">
        <v>927</v>
      </c>
      <c r="L42" s="639" t="str">
        <f t="shared" ref="L42:L43" si="3">IF(OR(F42="",H42=""),"",(H42+IF(F42&gt;H42,1,0)-F42-J42)*24)</f>
        <v/>
      </c>
      <c r="N42" s="640"/>
    </row>
    <row r="43" spans="2:14">
      <c r="B43" s="633">
        <v>35</v>
      </c>
      <c r="C43" s="643" t="s">
        <v>1033</v>
      </c>
      <c r="D43" s="635"/>
      <c r="E43" s="633" t="s">
        <v>1063</v>
      </c>
      <c r="F43" s="636"/>
      <c r="G43" s="633" t="s">
        <v>1064</v>
      </c>
      <c r="H43" s="636"/>
      <c r="I43" s="637" t="s">
        <v>1065</v>
      </c>
      <c r="J43" s="636">
        <v>0</v>
      </c>
      <c r="K43" s="638" t="s">
        <v>927</v>
      </c>
      <c r="L43" s="639" t="str">
        <f t="shared" si="3"/>
        <v/>
      </c>
      <c r="N43" s="640"/>
    </row>
    <row r="44" spans="2:14">
      <c r="B44" s="633"/>
      <c r="C44" s="644" t="s">
        <v>1033</v>
      </c>
      <c r="D44" s="635" t="str">
        <f>C42</f>
        <v>ah</v>
      </c>
      <c r="E44" s="633" t="s">
        <v>1063</v>
      </c>
      <c r="F44" s="636" t="s">
        <v>1033</v>
      </c>
      <c r="G44" s="633" t="s">
        <v>1064</v>
      </c>
      <c r="H44" s="636" t="s">
        <v>1033</v>
      </c>
      <c r="I44" s="637" t="s">
        <v>1065</v>
      </c>
      <c r="J44" s="636" t="s">
        <v>1033</v>
      </c>
      <c r="K44" s="638" t="s">
        <v>927</v>
      </c>
      <c r="L44" s="639" t="str">
        <f>IF(OR(L42="",L43=""),"",L42+L43)</f>
        <v/>
      </c>
      <c r="N44" s="640" t="s">
        <v>1096</v>
      </c>
    </row>
    <row r="45" spans="2:14">
      <c r="B45" s="633"/>
      <c r="C45" s="642" t="s">
        <v>1097</v>
      </c>
      <c r="D45" s="635"/>
      <c r="E45" s="633" t="s">
        <v>1063</v>
      </c>
      <c r="F45" s="636"/>
      <c r="G45" s="633" t="s">
        <v>1064</v>
      </c>
      <c r="H45" s="636"/>
      <c r="I45" s="637" t="s">
        <v>1065</v>
      </c>
      <c r="J45" s="636">
        <v>0</v>
      </c>
      <c r="K45" s="638" t="s">
        <v>927</v>
      </c>
      <c r="L45" s="639" t="str">
        <f t="shared" ref="L45:L46" si="4">IF(OR(F45="",H45=""),"",(H45+IF(F45&gt;H45,1,0)-F45-J45)*24)</f>
        <v/>
      </c>
      <c r="N45" s="640"/>
    </row>
    <row r="46" spans="2:14">
      <c r="B46" s="633">
        <v>36</v>
      </c>
      <c r="C46" s="643" t="s">
        <v>1033</v>
      </c>
      <c r="D46" s="635"/>
      <c r="E46" s="633" t="s">
        <v>1063</v>
      </c>
      <c r="F46" s="636"/>
      <c r="G46" s="633" t="s">
        <v>1064</v>
      </c>
      <c r="H46" s="636"/>
      <c r="I46" s="637" t="s">
        <v>1065</v>
      </c>
      <c r="J46" s="636">
        <v>0</v>
      </c>
      <c r="K46" s="638" t="s">
        <v>927</v>
      </c>
      <c r="L46" s="639" t="str">
        <f t="shared" si="4"/>
        <v/>
      </c>
      <c r="N46" s="640"/>
    </row>
    <row r="47" spans="2:14">
      <c r="B47" s="633"/>
      <c r="C47" s="644" t="s">
        <v>1033</v>
      </c>
      <c r="D47" s="635" t="str">
        <f>C45</f>
        <v>ai</v>
      </c>
      <c r="E47" s="633" t="s">
        <v>1063</v>
      </c>
      <c r="F47" s="636" t="s">
        <v>1033</v>
      </c>
      <c r="G47" s="633" t="s">
        <v>1064</v>
      </c>
      <c r="H47" s="636" t="s">
        <v>1033</v>
      </c>
      <c r="I47" s="637" t="s">
        <v>1065</v>
      </c>
      <c r="J47" s="636" t="s">
        <v>1033</v>
      </c>
      <c r="K47" s="638" t="s">
        <v>927</v>
      </c>
      <c r="L47" s="639" t="str">
        <f>IF(OR(L45="",L46=""),"",L45+L46)</f>
        <v/>
      </c>
      <c r="N47" s="640" t="s">
        <v>1096</v>
      </c>
    </row>
    <row r="49" spans="3:4">
      <c r="C49" s="629" t="s">
        <v>1098</v>
      </c>
      <c r="D49" s="629"/>
    </row>
    <row r="50" spans="3:4">
      <c r="C50" s="629" t="s">
        <v>1099</v>
      </c>
      <c r="D50" s="629"/>
    </row>
    <row r="51" spans="3:4">
      <c r="C51" s="629" t="s">
        <v>1100</v>
      </c>
      <c r="D51" s="629"/>
    </row>
    <row r="52" spans="3:4">
      <c r="C52" s="629" t="s">
        <v>1101</v>
      </c>
      <c r="D52" s="629"/>
    </row>
  </sheetData>
  <sheetProtection insertRows="0" deleteRows="0"/>
  <mergeCells count="2">
    <mergeCell ref="F4:L4"/>
    <mergeCell ref="N4:N5"/>
  </mergeCells>
  <phoneticPr fontId="3"/>
  <printOptions horizontalCentered="1"/>
  <pageMargins left="0.70866141732283472" right="0.70866141732283472" top="0.55118110236220474" bottom="0.35433070866141736" header="0.31496062992125984" footer="0.31496062992125984"/>
  <pageSetup paperSize="9" scale="9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57139-39D6-4327-A65A-08AB52FCEED2}">
  <dimension ref="B1:P16"/>
  <sheetViews>
    <sheetView view="pageBreakPreview" zoomScaleNormal="100" zoomScaleSheetLayoutView="100" workbookViewId="0"/>
  </sheetViews>
  <sheetFormatPr defaultRowHeight="13.5"/>
  <cols>
    <col min="1" max="1" width="3" style="430" customWidth="1"/>
    <col min="2" max="2" width="2.625" style="430" customWidth="1"/>
    <col min="3" max="3" width="14.75" style="430" customWidth="1"/>
    <col min="4" max="15" width="9.125" style="430" customWidth="1"/>
    <col min="16" max="16" width="9" style="430"/>
    <col min="17" max="17" width="1.25" style="430" customWidth="1"/>
    <col min="18" max="16384" width="9" style="430"/>
  </cols>
  <sheetData>
    <row r="1" spans="2:16" ht="21" customHeight="1">
      <c r="B1" s="1238"/>
      <c r="C1" s="1238"/>
    </row>
    <row r="2" spans="2:16" s="437" customFormat="1" ht="16.899999999999999" customHeight="1">
      <c r="B2" s="1239" t="s">
        <v>736</v>
      </c>
      <c r="C2" s="1239"/>
      <c r="D2" s="1239"/>
      <c r="E2" s="1239"/>
      <c r="F2" s="1239"/>
      <c r="G2" s="1239"/>
      <c r="H2" s="1239"/>
      <c r="I2" s="1239"/>
      <c r="J2" s="1239"/>
      <c r="K2" s="1239"/>
      <c r="L2" s="1239"/>
      <c r="M2" s="1239"/>
      <c r="N2" s="1239"/>
      <c r="O2" s="1239"/>
    </row>
    <row r="3" spans="2:16" s="437" customFormat="1" ht="16.899999999999999" customHeight="1">
      <c r="B3" s="438"/>
      <c r="C3" s="438"/>
      <c r="D3" s="1238"/>
      <c r="E3" s="1238"/>
      <c r="F3" s="1238"/>
      <c r="G3" s="1238"/>
      <c r="H3" s="1238"/>
      <c r="I3" s="1238"/>
      <c r="J3" s="1238"/>
      <c r="K3" s="1238"/>
      <c r="L3" s="1238"/>
      <c r="M3" s="1238"/>
      <c r="N3" s="1238"/>
      <c r="O3" s="1238"/>
    </row>
    <row r="4" spans="2:16" s="437" customFormat="1" ht="15" customHeight="1"/>
    <row r="5" spans="2:16" ht="15" customHeight="1">
      <c r="D5" s="436"/>
      <c r="E5" s="436"/>
      <c r="F5" s="436"/>
    </row>
    <row r="6" spans="2:16" ht="17.100000000000001" customHeight="1">
      <c r="C6" s="430" t="s">
        <v>735</v>
      </c>
    </row>
    <row r="7" spans="2:16" ht="17.100000000000001" customHeight="1"/>
    <row r="8" spans="2:16" ht="17.100000000000001" customHeight="1"/>
    <row r="9" spans="2:16" ht="17.100000000000001" customHeight="1">
      <c r="C9" s="430" t="s">
        <v>734</v>
      </c>
    </row>
    <row r="10" spans="2:16" ht="17.100000000000001" customHeight="1"/>
    <row r="11" spans="2:16" ht="27" customHeight="1">
      <c r="B11" s="1236" t="s">
        <v>733</v>
      </c>
      <c r="C11" s="1236"/>
      <c r="D11" s="435" t="s">
        <v>732</v>
      </c>
      <c r="E11" s="435" t="s">
        <v>732</v>
      </c>
      <c r="F11" s="435" t="s">
        <v>732</v>
      </c>
      <c r="G11" s="435" t="s">
        <v>732</v>
      </c>
      <c r="H11" s="435" t="s">
        <v>732</v>
      </c>
      <c r="I11" s="435" t="s">
        <v>732</v>
      </c>
      <c r="J11" s="435" t="s">
        <v>732</v>
      </c>
      <c r="K11" s="435" t="s">
        <v>732</v>
      </c>
      <c r="L11" s="435" t="s">
        <v>732</v>
      </c>
      <c r="M11" s="435" t="s">
        <v>732</v>
      </c>
      <c r="N11" s="435" t="s">
        <v>732</v>
      </c>
      <c r="O11" s="435" t="s">
        <v>732</v>
      </c>
      <c r="P11" s="1235" t="s">
        <v>731</v>
      </c>
    </row>
    <row r="12" spans="2:16" ht="27" customHeight="1">
      <c r="B12" s="1236"/>
      <c r="C12" s="1236"/>
      <c r="D12" s="434" t="s">
        <v>730</v>
      </c>
      <c r="E12" s="434" t="s">
        <v>729</v>
      </c>
      <c r="F12" s="434" t="s">
        <v>728</v>
      </c>
      <c r="G12" s="434" t="s">
        <v>727</v>
      </c>
      <c r="H12" s="434" t="s">
        <v>726</v>
      </c>
      <c r="I12" s="434" t="s">
        <v>725</v>
      </c>
      <c r="J12" s="434" t="s">
        <v>724</v>
      </c>
      <c r="K12" s="434" t="s">
        <v>723</v>
      </c>
      <c r="L12" s="434" t="s">
        <v>722</v>
      </c>
      <c r="M12" s="434" t="s">
        <v>721</v>
      </c>
      <c r="N12" s="434" t="s">
        <v>720</v>
      </c>
      <c r="O12" s="434" t="s">
        <v>719</v>
      </c>
      <c r="P12" s="1236"/>
    </row>
    <row r="13" spans="2:16" ht="27" customHeight="1">
      <c r="B13" s="1240" t="s">
        <v>718</v>
      </c>
      <c r="C13" s="1241"/>
      <c r="D13" s="433" t="s">
        <v>717</v>
      </c>
      <c r="E13" s="433" t="s">
        <v>717</v>
      </c>
      <c r="F13" s="433" t="s">
        <v>717</v>
      </c>
      <c r="G13" s="433" t="s">
        <v>717</v>
      </c>
      <c r="H13" s="433" t="s">
        <v>717</v>
      </c>
      <c r="I13" s="433" t="s">
        <v>717</v>
      </c>
      <c r="J13" s="433" t="s">
        <v>717</v>
      </c>
      <c r="K13" s="433" t="s">
        <v>717</v>
      </c>
      <c r="L13" s="433" t="s">
        <v>717</v>
      </c>
      <c r="M13" s="433" t="s">
        <v>717</v>
      </c>
      <c r="N13" s="433" t="s">
        <v>717</v>
      </c>
      <c r="O13" s="433" t="s">
        <v>717</v>
      </c>
      <c r="P13" s="1237"/>
    </row>
    <row r="14" spans="2:16" ht="27" customHeight="1">
      <c r="B14" s="1242"/>
      <c r="C14" s="1243"/>
      <c r="D14" s="432"/>
      <c r="E14" s="432"/>
      <c r="F14" s="432"/>
      <c r="G14" s="432"/>
      <c r="H14" s="432"/>
      <c r="I14" s="432"/>
      <c r="J14" s="432"/>
      <c r="K14" s="432"/>
      <c r="L14" s="432"/>
      <c r="M14" s="432"/>
      <c r="N14" s="432"/>
      <c r="O14" s="432"/>
      <c r="P14" s="1237"/>
    </row>
    <row r="15" spans="2:16" ht="27" customHeight="1">
      <c r="C15" s="431" t="s">
        <v>716</v>
      </c>
    </row>
    <row r="16" spans="2:16" ht="27" customHeight="1">
      <c r="C16" s="431" t="s">
        <v>715</v>
      </c>
    </row>
  </sheetData>
  <mergeCells count="7">
    <mergeCell ref="P11:P12"/>
    <mergeCell ref="P13:P14"/>
    <mergeCell ref="B1:C1"/>
    <mergeCell ref="B2:O2"/>
    <mergeCell ref="D3:O3"/>
    <mergeCell ref="B11:C12"/>
    <mergeCell ref="B13:C14"/>
  </mergeCells>
  <phoneticPr fontId="3"/>
  <pageMargins left="0.75" right="0.75" top="1" bottom="1" header="0.51200000000000001" footer="0.51200000000000001"/>
  <pageSetup paperSize="9" scale="9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8A9E-1703-4E87-BD92-29C1973A8A44}">
  <dimension ref="A2:J33"/>
  <sheetViews>
    <sheetView workbookViewId="0"/>
  </sheetViews>
  <sheetFormatPr defaultRowHeight="18.75"/>
  <cols>
    <col min="1" max="1" width="9" style="447"/>
    <col min="2" max="2" width="5.5" style="447" customWidth="1"/>
    <col min="3" max="3" width="14.25" style="447" customWidth="1"/>
    <col min="4" max="4" width="9" style="447"/>
    <col min="5" max="5" width="10.5" style="447" customWidth="1"/>
    <col min="6" max="6" width="31.625" style="447" customWidth="1"/>
    <col min="7" max="16384" width="9" style="447"/>
  </cols>
  <sheetData>
    <row r="2" spans="1:8" ht="18.75" customHeight="1">
      <c r="A2" s="1246" t="s">
        <v>776</v>
      </c>
      <c r="B2" s="1246"/>
      <c r="C2" s="1246"/>
      <c r="D2" s="1246"/>
      <c r="E2" s="1246"/>
      <c r="F2" s="1246"/>
      <c r="G2" s="459"/>
      <c r="H2" s="459"/>
    </row>
    <row r="3" spans="1:8">
      <c r="D3" s="458"/>
    </row>
    <row r="4" spans="1:8" ht="21.75" customHeight="1">
      <c r="D4" s="457" t="s">
        <v>775</v>
      </c>
      <c r="E4" s="457"/>
      <c r="F4" s="457"/>
      <c r="G4" s="457"/>
    </row>
    <row r="5" spans="1:8">
      <c r="D5" s="456"/>
    </row>
    <row r="6" spans="1:8">
      <c r="B6" s="455" t="s">
        <v>774</v>
      </c>
      <c r="C6" s="454" t="s">
        <v>773</v>
      </c>
      <c r="D6" s="454" t="s">
        <v>772</v>
      </c>
      <c r="E6" s="454" t="s">
        <v>771</v>
      </c>
      <c r="F6" s="453" t="s">
        <v>770</v>
      </c>
    </row>
    <row r="7" spans="1:8">
      <c r="B7" s="452"/>
      <c r="C7" s="452"/>
      <c r="D7" s="452"/>
      <c r="E7" s="452"/>
      <c r="F7" s="452"/>
    </row>
    <row r="8" spans="1:8">
      <c r="B8" s="452"/>
      <c r="C8" s="452"/>
      <c r="D8" s="452"/>
      <c r="E8" s="452"/>
      <c r="F8" s="452"/>
    </row>
    <row r="9" spans="1:8">
      <c r="B9" s="452"/>
      <c r="C9" s="452"/>
      <c r="D9" s="452"/>
      <c r="E9" s="452"/>
      <c r="F9" s="452"/>
    </row>
    <row r="10" spans="1:8">
      <c r="B10" s="452"/>
      <c r="C10" s="452"/>
      <c r="D10" s="452"/>
      <c r="E10" s="452"/>
      <c r="F10" s="452"/>
    </row>
    <row r="11" spans="1:8">
      <c r="B11" s="452"/>
      <c r="C11" s="452"/>
      <c r="D11" s="452"/>
      <c r="E11" s="452"/>
      <c r="F11" s="452"/>
    </row>
    <row r="12" spans="1:8">
      <c r="B12" s="452"/>
      <c r="C12" s="452"/>
      <c r="D12" s="452"/>
      <c r="E12" s="452"/>
      <c r="F12" s="452"/>
    </row>
    <row r="13" spans="1:8">
      <c r="B13" s="452"/>
      <c r="C13" s="452"/>
      <c r="D13" s="452"/>
      <c r="E13" s="452"/>
      <c r="F13" s="452"/>
    </row>
    <row r="14" spans="1:8">
      <c r="B14" s="452"/>
      <c r="C14" s="452"/>
      <c r="D14" s="452"/>
      <c r="E14" s="452"/>
      <c r="F14" s="452"/>
    </row>
    <row r="15" spans="1:8">
      <c r="B15" s="452"/>
      <c r="C15" s="452"/>
      <c r="D15" s="452"/>
      <c r="E15" s="452"/>
      <c r="F15" s="452"/>
    </row>
    <row r="16" spans="1:8">
      <c r="B16" s="452"/>
      <c r="C16" s="452"/>
      <c r="D16" s="452"/>
      <c r="E16" s="452"/>
      <c r="F16" s="452"/>
    </row>
    <row r="17" spans="2:10">
      <c r="B17" s="452"/>
      <c r="C17" s="452"/>
      <c r="D17" s="452"/>
      <c r="E17" s="452"/>
      <c r="F17" s="452"/>
    </row>
    <row r="18" spans="2:10">
      <c r="B18" s="452"/>
      <c r="C18" s="452"/>
      <c r="D18" s="452"/>
      <c r="E18" s="452"/>
      <c r="F18" s="452"/>
    </row>
    <row r="19" spans="2:10">
      <c r="D19" s="451"/>
      <c r="E19" s="451"/>
      <c r="F19" s="451"/>
      <c r="G19" s="451"/>
      <c r="H19" s="451"/>
    </row>
    <row r="20" spans="2:10">
      <c r="B20" s="450" t="s">
        <v>769</v>
      </c>
      <c r="C20" s="450"/>
      <c r="D20" s="450"/>
      <c r="E20" s="450"/>
      <c r="F20" s="450"/>
      <c r="G20" s="450"/>
      <c r="H20" s="450"/>
    </row>
    <row r="21" spans="2:10">
      <c r="B21" s="450" t="s">
        <v>768</v>
      </c>
      <c r="C21" s="450"/>
      <c r="D21" s="450"/>
      <c r="E21" s="450"/>
      <c r="F21" s="450"/>
      <c r="G21" s="450"/>
      <c r="H21" s="450"/>
    </row>
    <row r="22" spans="2:10">
      <c r="B22" s="1244" t="s">
        <v>767</v>
      </c>
      <c r="C22" s="1244"/>
      <c r="D22" s="1244"/>
      <c r="E22" s="1244"/>
      <c r="F22" s="1244"/>
      <c r="G22" s="1244"/>
      <c r="H22" s="1244"/>
      <c r="I22" s="1244"/>
      <c r="J22" s="448"/>
    </row>
    <row r="23" spans="2:10">
      <c r="B23" s="1247" t="s">
        <v>766</v>
      </c>
      <c r="C23" s="1247"/>
      <c r="D23" s="1247"/>
      <c r="E23" s="1247"/>
      <c r="F23" s="1247"/>
      <c r="G23" s="1247"/>
      <c r="H23" s="1247"/>
      <c r="I23" s="1247"/>
      <c r="J23" s="448"/>
    </row>
    <row r="24" spans="2:10">
      <c r="B24" s="1247" t="s">
        <v>765</v>
      </c>
      <c r="C24" s="1247"/>
      <c r="D24" s="1247"/>
      <c r="E24" s="1247"/>
      <c r="F24" s="1247"/>
      <c r="G24" s="1247"/>
      <c r="H24" s="1247"/>
      <c r="I24" s="1247"/>
      <c r="J24" s="448"/>
    </row>
    <row r="25" spans="2:10">
      <c r="B25" s="1247" t="s">
        <v>764</v>
      </c>
      <c r="C25" s="1247"/>
      <c r="D25" s="1247"/>
      <c r="E25" s="1247"/>
      <c r="F25" s="1247"/>
      <c r="G25" s="1247"/>
      <c r="H25" s="1247"/>
      <c r="I25" s="1247"/>
      <c r="J25" s="448"/>
    </row>
    <row r="26" spans="2:10">
      <c r="B26" s="1247" t="s">
        <v>763</v>
      </c>
      <c r="C26" s="1247"/>
      <c r="D26" s="1247"/>
      <c r="E26" s="1247"/>
      <c r="F26" s="1247"/>
      <c r="G26" s="1247"/>
      <c r="H26" s="1247"/>
      <c r="I26" s="1247"/>
      <c r="J26" s="448"/>
    </row>
    <row r="27" spans="2:10" ht="29.25" customHeight="1">
      <c r="B27" s="1245" t="s">
        <v>762</v>
      </c>
      <c r="C27" s="1245"/>
      <c r="D27" s="1245"/>
      <c r="E27" s="1245"/>
      <c r="F27" s="1245"/>
      <c r="G27" s="1245"/>
      <c r="H27" s="1245"/>
      <c r="I27" s="1245"/>
      <c r="J27" s="1245"/>
    </row>
    <row r="28" spans="2:10" ht="28.5" customHeight="1">
      <c r="B28" s="1245" t="s">
        <v>761</v>
      </c>
      <c r="C28" s="1245"/>
      <c r="D28" s="1245"/>
      <c r="E28" s="1245"/>
      <c r="F28" s="1245"/>
      <c r="G28" s="1245"/>
      <c r="H28" s="1245"/>
      <c r="I28" s="1245"/>
      <c r="J28" s="448"/>
    </row>
    <row r="29" spans="2:10">
      <c r="B29" s="449" t="s">
        <v>760</v>
      </c>
      <c r="C29" s="449"/>
      <c r="D29" s="449"/>
      <c r="E29" s="449"/>
      <c r="F29" s="449"/>
      <c r="G29" s="449"/>
      <c r="H29" s="449"/>
      <c r="I29" s="448"/>
      <c r="J29" s="448"/>
    </row>
    <row r="30" spans="2:10">
      <c r="B30" s="449" t="s">
        <v>759</v>
      </c>
      <c r="C30" s="449"/>
      <c r="D30" s="449"/>
      <c r="E30" s="449"/>
      <c r="F30" s="449"/>
      <c r="G30" s="449"/>
      <c r="H30" s="449"/>
      <c r="I30" s="448"/>
      <c r="J30" s="448"/>
    </row>
    <row r="31" spans="2:10">
      <c r="B31" s="449" t="s">
        <v>758</v>
      </c>
      <c r="C31" s="449"/>
      <c r="D31" s="449"/>
      <c r="E31" s="449"/>
      <c r="F31" s="449"/>
      <c r="G31" s="449"/>
      <c r="H31" s="449"/>
      <c r="I31" s="448"/>
      <c r="J31" s="448"/>
    </row>
    <row r="32" spans="2:10">
      <c r="B32" s="1247" t="s">
        <v>757</v>
      </c>
      <c r="C32" s="1247"/>
      <c r="D32" s="1247"/>
      <c r="E32" s="1247"/>
      <c r="F32" s="1247"/>
      <c r="G32" s="1247"/>
      <c r="H32" s="1247"/>
      <c r="I32" s="1247"/>
      <c r="J32" s="448"/>
    </row>
    <row r="33" spans="2:10">
      <c r="B33" s="1244" t="s">
        <v>756</v>
      </c>
      <c r="C33" s="1244"/>
      <c r="D33" s="1244"/>
      <c r="E33" s="1244"/>
      <c r="F33" s="1244"/>
      <c r="G33" s="1244"/>
      <c r="H33" s="1244"/>
      <c r="I33" s="1244"/>
      <c r="J33" s="448"/>
    </row>
  </sheetData>
  <mergeCells count="10">
    <mergeCell ref="B33:I33"/>
    <mergeCell ref="B27:J27"/>
    <mergeCell ref="B28:I28"/>
    <mergeCell ref="A2:F2"/>
    <mergeCell ref="B22:I22"/>
    <mergeCell ref="B23:I23"/>
    <mergeCell ref="B24:I24"/>
    <mergeCell ref="B25:I25"/>
    <mergeCell ref="B26:I26"/>
    <mergeCell ref="B32:I32"/>
  </mergeCells>
  <phoneticPr fontId="3"/>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E130BD0-7ADC-45E1-AD33-14D398E774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21</vt:i4>
      </vt:variant>
    </vt:vector>
  </HeadingPairs>
  <TitlesOfParts>
    <vt:vector size="31" baseType="lpstr">
      <vt:lpstr>特定施設入居者生活介護</vt:lpstr>
      <vt:lpstr>①自己点検シート</vt:lpstr>
      <vt:lpstr>②勤務形態一覧表</vt:lpstr>
      <vt:lpstr>シフト記号表</vt:lpstr>
      <vt:lpstr>記入方法</vt:lpstr>
      <vt:lpstr>プルダウン・リスト</vt:lpstr>
      <vt:lpstr>【記載例】特定施設入居者生活介護</vt:lpstr>
      <vt:lpstr>【記載例】シフト記号表（勤務時間帯）</vt:lpstr>
      <vt:lpstr>④利用者の状況</vt:lpstr>
      <vt:lpstr>⑤身体拘束者名簿</vt:lpstr>
      <vt:lpstr>【記載例】シフト記号</vt:lpstr>
      <vt:lpstr>【記載例】シフト記号表</vt:lpstr>
      <vt:lpstr>'【記載例】シフト記号表（勤務時間帯）'!Print_Area</vt:lpstr>
      <vt:lpstr>【記載例】特定施設入居者生活介護!Print_Area</vt:lpstr>
      <vt:lpstr>①自己点検シート!Print_Area</vt:lpstr>
      <vt:lpstr>②勤務形態一覧表!Print_Area</vt:lpstr>
      <vt:lpstr>④利用者の状況!Print_Area</vt:lpstr>
      <vt:lpstr>シフト記号表!Print_Area</vt:lpstr>
      <vt:lpstr>記入方法!Print_Area</vt:lpstr>
      <vt:lpstr>【記載例】特定施設入居者生活介護!Print_Titles</vt:lpstr>
      <vt:lpstr>①自己点検シート!Print_Titles</vt:lpstr>
      <vt:lpstr>②勤務形態一覧表!Print_Titles</vt:lpstr>
      <vt:lpstr>シフト記号表!シフト記号表</vt:lpstr>
      <vt:lpstr>シフト記号表</vt:lpstr>
      <vt:lpstr>介護職員</vt:lpstr>
      <vt:lpstr>看護職員</vt:lpstr>
      <vt:lpstr>管理者</vt:lpstr>
      <vt:lpstr>機能訓練指導員</vt:lpstr>
      <vt:lpstr>計画作成担当者</vt:lpstr>
      <vt:lpstr>職種１</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2023-04-25T08:53:19Z</dcterms:created>
  <dcterms:modified xsi:type="dcterms:W3CDTF">2026-09-10T04:44:28Z</dcterms:modified>
</cp:coreProperties>
</file>