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BEA65291-B90E-4527-8D71-F64F35589122}" xr6:coauthVersionLast="36" xr6:coauthVersionMax="36" xr10:uidLastSave="{00000000-0000-0000-0000-000000000000}"/>
  <bookViews>
    <workbookView xWindow="0" yWindow="0" windowWidth="15345" windowHeight="4380" xr2:uid="{00000000-000D-0000-FFFF-FFFF00000000}"/>
  </bookViews>
  <sheets>
    <sheet name="認知症対応型共同生活介護" sheetId="2" r:id="rId1"/>
    <sheet name="①自己点検シート" sheetId="1" r:id="rId2"/>
    <sheet name="②勤務形態一覧表" sheetId="9" r:id="rId3"/>
    <sheet name="シフト記号表（勤務時間帯）" sheetId="10" r:id="rId4"/>
    <sheet name="【記載例】認知症対応型共同生活介護" sheetId="6" r:id="rId5"/>
    <sheet name="【記載例】シフト記号表（勤務時間帯）" sheetId="7" r:id="rId6"/>
    <sheet name="記入方法" sheetId="11" r:id="rId7"/>
    <sheet name="④利用者の状況" sheetId="5" r:id="rId8"/>
    <sheet name="⑤身体拘束者名簿" sheetId="4" r:id="rId9"/>
  </sheets>
  <externalReferences>
    <externalReference r:id="rId10"/>
    <externalReference r:id="rId11"/>
  </externalReferences>
  <definedNames>
    <definedName name="【記載例】シフト記号" localSheetId="3">'シフト記号表（勤務時間帯）'!$C$6:$C$47</definedName>
    <definedName name="【記載例】シフト記号">#REF!</definedName>
    <definedName name="_xlnm.Print_Area" localSheetId="5">'【記載例】シフト記号表（勤務時間帯）'!$B$1:$AB$52</definedName>
    <definedName name="_xlnm.Print_Area" localSheetId="4">【記載例】認知症対応型共同生活介護!$A$1:$BI$75</definedName>
    <definedName name="_xlnm.Print_Area" localSheetId="1">①自己点検シート!$A$1:$H$484</definedName>
    <definedName name="_xlnm.Print_Area" localSheetId="2">②勤務形態一覧表!$A$1:$BI$79</definedName>
    <definedName name="_xlnm.Print_Area" localSheetId="3">'シフト記号表（勤務時間帯）'!$B$1:$AB$52</definedName>
    <definedName name="_xlnm.Print_Area" localSheetId="6">記入方法!$B$1:$Q$84</definedName>
    <definedName name="_xlnm.Print_Titles" localSheetId="1">①自己点検シート!$3:$4</definedName>
    <definedName name="_xlnm.Print_Titles" localSheetId="2">②勤務形態一覧表!$1:$20</definedName>
    <definedName name="シフト記号表" localSheetId="7">'[1]シフト記号表（勤務時間帯）'!$C$6:$C$35</definedName>
    <definedName name="シフト記号表">'[2]シフト記号表（勤務時間帯）'!$C$6:$C$47</definedName>
    <definedName name="シフト記号表認知症対応型共同生活介護">'シフト記号表（勤務時間帯）'!$C$6:$C$45</definedName>
    <definedName name="介護従業者">#REF!</definedName>
    <definedName name="管理者">#REF!</definedName>
    <definedName name="計画作成担当者">#REF!</definedName>
    <definedName name="職種" localSheetId="7">[1]プルダウン・リスト!$C$12:$L$12</definedName>
    <definedName name="職種">[2]プルダウン・リスト!$C$14:$L$14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7" i="10" l="1"/>
  <c r="R47" i="10"/>
  <c r="D47" i="10"/>
  <c r="T46" i="10"/>
  <c r="R46" i="10"/>
  <c r="X46" i="10" s="1"/>
  <c r="Z46" i="10" s="1"/>
  <c r="P46" i="10"/>
  <c r="N46" i="10"/>
  <c r="L46" i="10"/>
  <c r="T45" i="10"/>
  <c r="R45" i="10"/>
  <c r="X45" i="10" s="1"/>
  <c r="P45" i="10"/>
  <c r="N45" i="10"/>
  <c r="L45" i="10"/>
  <c r="L47" i="10" s="1"/>
  <c r="T44" i="10"/>
  <c r="R44" i="10"/>
  <c r="D44" i="10"/>
  <c r="T43" i="10"/>
  <c r="R43" i="10"/>
  <c r="X43" i="10" s="1"/>
  <c r="Z43" i="10" s="1"/>
  <c r="P43" i="10"/>
  <c r="N43" i="10"/>
  <c r="L43" i="10"/>
  <c r="T42" i="10"/>
  <c r="R42" i="10"/>
  <c r="X42" i="10" s="1"/>
  <c r="P42" i="10"/>
  <c r="N42" i="10"/>
  <c r="L42" i="10"/>
  <c r="L44" i="10" s="1"/>
  <c r="T41" i="10"/>
  <c r="R41" i="10"/>
  <c r="D41" i="10"/>
  <c r="T40" i="10"/>
  <c r="R40" i="10"/>
  <c r="X40" i="10" s="1"/>
  <c r="Z40" i="10" s="1"/>
  <c r="P40" i="10"/>
  <c r="N40" i="10"/>
  <c r="L40" i="10"/>
  <c r="T39" i="10"/>
  <c r="R39" i="10"/>
  <c r="X39" i="10" s="1"/>
  <c r="P39" i="10"/>
  <c r="N39" i="10"/>
  <c r="L39" i="10"/>
  <c r="L41" i="10" s="1"/>
  <c r="D38" i="10"/>
  <c r="D37" i="10"/>
  <c r="D36" i="10"/>
  <c r="D35" i="10"/>
  <c r="D34" i="10"/>
  <c r="D33" i="10"/>
  <c r="D32" i="10"/>
  <c r="D31" i="10"/>
  <c r="D30" i="10"/>
  <c r="D29" i="10"/>
  <c r="D28" i="10"/>
  <c r="D27" i="10"/>
  <c r="D26" i="10"/>
  <c r="D25" i="10"/>
  <c r="D24" i="10"/>
  <c r="D23" i="10"/>
  <c r="T22" i="10"/>
  <c r="R22" i="10"/>
  <c r="X22" i="10" s="1"/>
  <c r="P22" i="10"/>
  <c r="N22" i="10"/>
  <c r="L22" i="10"/>
  <c r="D22" i="10"/>
  <c r="T21" i="10"/>
  <c r="R21" i="10"/>
  <c r="X21" i="10" s="1"/>
  <c r="Z21" i="10" s="1"/>
  <c r="P21" i="10"/>
  <c r="N21" i="10"/>
  <c r="L21" i="10"/>
  <c r="D21" i="10"/>
  <c r="T20" i="10"/>
  <c r="R20" i="10"/>
  <c r="X20" i="10" s="1"/>
  <c r="P20" i="10"/>
  <c r="N20" i="10"/>
  <c r="L20" i="10"/>
  <c r="D20" i="10"/>
  <c r="T19" i="10"/>
  <c r="R19" i="10"/>
  <c r="X19" i="10" s="1"/>
  <c r="Z19" i="10" s="1"/>
  <c r="P19" i="10"/>
  <c r="N19" i="10"/>
  <c r="L19" i="10"/>
  <c r="D19" i="10"/>
  <c r="T18" i="10"/>
  <c r="R18" i="10"/>
  <c r="X18" i="10" s="1"/>
  <c r="P18" i="10"/>
  <c r="N18" i="10"/>
  <c r="L18" i="10"/>
  <c r="D18" i="10"/>
  <c r="T17" i="10"/>
  <c r="R17" i="10"/>
  <c r="X17" i="10" s="1"/>
  <c r="Z17" i="10" s="1"/>
  <c r="P17" i="10"/>
  <c r="N17" i="10"/>
  <c r="L17" i="10"/>
  <c r="D17" i="10"/>
  <c r="T16" i="10"/>
  <c r="R16" i="10"/>
  <c r="X16" i="10" s="1"/>
  <c r="P16" i="10"/>
  <c r="N16" i="10"/>
  <c r="L16" i="10"/>
  <c r="D16" i="10"/>
  <c r="T15" i="10"/>
  <c r="R15" i="10"/>
  <c r="X15" i="10" s="1"/>
  <c r="Z15" i="10" s="1"/>
  <c r="P15" i="10"/>
  <c r="N15" i="10"/>
  <c r="L15" i="10"/>
  <c r="D15" i="10"/>
  <c r="T14" i="10"/>
  <c r="R14" i="10"/>
  <c r="X14" i="10" s="1"/>
  <c r="P14" i="10"/>
  <c r="N14" i="10"/>
  <c r="L14" i="10"/>
  <c r="D14" i="10"/>
  <c r="T13" i="10"/>
  <c r="R13" i="10"/>
  <c r="X13" i="10" s="1"/>
  <c r="Z13" i="10" s="1"/>
  <c r="P13" i="10"/>
  <c r="N13" i="10"/>
  <c r="L13" i="10"/>
  <c r="D13" i="10"/>
  <c r="T12" i="10"/>
  <c r="R12" i="10"/>
  <c r="X12" i="10" s="1"/>
  <c r="P12" i="10"/>
  <c r="N12" i="10"/>
  <c r="L12" i="10"/>
  <c r="D12" i="10"/>
  <c r="T11" i="10"/>
  <c r="R11" i="10"/>
  <c r="X11" i="10" s="1"/>
  <c r="Z11" i="10" s="1"/>
  <c r="P11" i="10"/>
  <c r="N11" i="10"/>
  <c r="L11" i="10"/>
  <c r="D11" i="10"/>
  <c r="T10" i="10"/>
  <c r="R10" i="10"/>
  <c r="X10" i="10" s="1"/>
  <c r="P10" i="10"/>
  <c r="N10" i="10"/>
  <c r="L10" i="10"/>
  <c r="D10" i="10"/>
  <c r="T9" i="10"/>
  <c r="R9" i="10"/>
  <c r="X9" i="10" s="1"/>
  <c r="Z9" i="10" s="1"/>
  <c r="P9" i="10"/>
  <c r="N9" i="10"/>
  <c r="L9" i="10"/>
  <c r="D9" i="10"/>
  <c r="T8" i="10"/>
  <c r="R8" i="10"/>
  <c r="X8" i="10" s="1"/>
  <c r="P8" i="10"/>
  <c r="N8" i="10"/>
  <c r="L8" i="10"/>
  <c r="D8" i="10"/>
  <c r="T7" i="10"/>
  <c r="R7" i="10"/>
  <c r="X7" i="10" s="1"/>
  <c r="Z7" i="10" s="1"/>
  <c r="P7" i="10"/>
  <c r="N7" i="10"/>
  <c r="L7" i="10"/>
  <c r="D7" i="10"/>
  <c r="T6" i="10"/>
  <c r="R6" i="10"/>
  <c r="L6" i="10"/>
  <c r="D6" i="10"/>
  <c r="AY68" i="9"/>
  <c r="AX68" i="9"/>
  <c r="AW68" i="9"/>
  <c r="AV68" i="9"/>
  <c r="AU68" i="9"/>
  <c r="AT68" i="9"/>
  <c r="AS68" i="9"/>
  <c r="AR68" i="9"/>
  <c r="AQ68" i="9"/>
  <c r="AP68" i="9"/>
  <c r="AO68" i="9"/>
  <c r="AN68" i="9"/>
  <c r="AM68" i="9"/>
  <c r="AL68" i="9"/>
  <c r="AK68" i="9"/>
  <c r="AJ68" i="9"/>
  <c r="AI68" i="9"/>
  <c r="AH68" i="9"/>
  <c r="AG68" i="9"/>
  <c r="AF68" i="9"/>
  <c r="AE68" i="9"/>
  <c r="AD68" i="9"/>
  <c r="AC68" i="9"/>
  <c r="AB68" i="9"/>
  <c r="AA68" i="9"/>
  <c r="Z68" i="9"/>
  <c r="Y68" i="9"/>
  <c r="X68" i="9"/>
  <c r="W68" i="9"/>
  <c r="V68" i="9"/>
  <c r="U68" i="9"/>
  <c r="G68" i="9"/>
  <c r="AY67" i="9"/>
  <c r="AX67" i="9"/>
  <c r="AW67" i="9"/>
  <c r="AV67" i="9"/>
  <c r="AU67" i="9"/>
  <c r="AT67" i="9"/>
  <c r="AS67" i="9"/>
  <c r="AR67" i="9"/>
  <c r="AQ67" i="9"/>
  <c r="AP67" i="9"/>
  <c r="AO67" i="9"/>
  <c r="AN67" i="9"/>
  <c r="AM67" i="9"/>
  <c r="AL67" i="9"/>
  <c r="AK67" i="9"/>
  <c r="AJ67" i="9"/>
  <c r="AI67" i="9"/>
  <c r="AH67" i="9"/>
  <c r="AG67" i="9"/>
  <c r="AF67" i="9"/>
  <c r="AE67" i="9"/>
  <c r="AD67" i="9"/>
  <c r="AC67" i="9"/>
  <c r="AB67" i="9"/>
  <c r="AA67" i="9"/>
  <c r="Z67" i="9"/>
  <c r="Y67" i="9"/>
  <c r="X67" i="9"/>
  <c r="W67" i="9"/>
  <c r="V67" i="9"/>
  <c r="U67" i="9"/>
  <c r="F67" i="9"/>
  <c r="AY65" i="9"/>
  <c r="AX65" i="9"/>
  <c r="AW65" i="9"/>
  <c r="AV65" i="9"/>
  <c r="AU65" i="9"/>
  <c r="AT65" i="9"/>
  <c r="AS65" i="9"/>
  <c r="AR65" i="9"/>
  <c r="AQ65" i="9"/>
  <c r="AP65" i="9"/>
  <c r="AO65" i="9"/>
  <c r="AN65" i="9"/>
  <c r="AM65" i="9"/>
  <c r="AL65" i="9"/>
  <c r="AK65" i="9"/>
  <c r="AJ65" i="9"/>
  <c r="AI65" i="9"/>
  <c r="AH65" i="9"/>
  <c r="AG65" i="9"/>
  <c r="AF65" i="9"/>
  <c r="AE65" i="9"/>
  <c r="AD65" i="9"/>
  <c r="AC65" i="9"/>
  <c r="AB65" i="9"/>
  <c r="AA65" i="9"/>
  <c r="Z65" i="9"/>
  <c r="Y65" i="9"/>
  <c r="X65" i="9"/>
  <c r="W65" i="9"/>
  <c r="V65" i="9"/>
  <c r="U65" i="9"/>
  <c r="G65" i="9"/>
  <c r="AY64" i="9"/>
  <c r="AX64" i="9"/>
  <c r="AW64" i="9"/>
  <c r="AV64" i="9"/>
  <c r="AU64" i="9"/>
  <c r="AT64" i="9"/>
  <c r="AS64" i="9"/>
  <c r="AR64" i="9"/>
  <c r="AQ64" i="9"/>
  <c r="AP64" i="9"/>
  <c r="AO64" i="9"/>
  <c r="AN64" i="9"/>
  <c r="AM64" i="9"/>
  <c r="AL64" i="9"/>
  <c r="AK64" i="9"/>
  <c r="AJ64" i="9"/>
  <c r="AI64" i="9"/>
  <c r="AH64" i="9"/>
  <c r="AG64" i="9"/>
  <c r="AF64" i="9"/>
  <c r="AE64" i="9"/>
  <c r="AD64" i="9"/>
  <c r="AC64" i="9"/>
  <c r="AB64" i="9"/>
  <c r="AA64" i="9"/>
  <c r="Z64" i="9"/>
  <c r="Y64" i="9"/>
  <c r="X64" i="9"/>
  <c r="W64" i="9"/>
  <c r="V64" i="9"/>
  <c r="U64" i="9"/>
  <c r="F64" i="9"/>
  <c r="AY62" i="9"/>
  <c r="AX62" i="9"/>
  <c r="AW62" i="9"/>
  <c r="AV62" i="9"/>
  <c r="AU62" i="9"/>
  <c r="AT62" i="9"/>
  <c r="AS62" i="9"/>
  <c r="AR62" i="9"/>
  <c r="AQ62" i="9"/>
  <c r="AP62" i="9"/>
  <c r="AO62" i="9"/>
  <c r="AN62" i="9"/>
  <c r="AM62" i="9"/>
  <c r="AL62" i="9"/>
  <c r="AK62" i="9"/>
  <c r="AJ62" i="9"/>
  <c r="AI62" i="9"/>
  <c r="AH62" i="9"/>
  <c r="AG62" i="9"/>
  <c r="AF62" i="9"/>
  <c r="AE62" i="9"/>
  <c r="AD62" i="9"/>
  <c r="AC62" i="9"/>
  <c r="AB62" i="9"/>
  <c r="AA62" i="9"/>
  <c r="Z62" i="9"/>
  <c r="Y62" i="9"/>
  <c r="X62" i="9"/>
  <c r="W62" i="9"/>
  <c r="V62" i="9"/>
  <c r="U62" i="9"/>
  <c r="G62" i="9"/>
  <c r="AY61" i="9"/>
  <c r="AX61" i="9"/>
  <c r="AW61" i="9"/>
  <c r="AV61" i="9"/>
  <c r="AU61" i="9"/>
  <c r="AT61" i="9"/>
  <c r="AS61" i="9"/>
  <c r="AR61" i="9"/>
  <c r="AQ61" i="9"/>
  <c r="AP61" i="9"/>
  <c r="AO61" i="9"/>
  <c r="AN61" i="9"/>
  <c r="AM61" i="9"/>
  <c r="AL61" i="9"/>
  <c r="AK61" i="9"/>
  <c r="AJ61" i="9"/>
  <c r="AI61" i="9"/>
  <c r="AH61" i="9"/>
  <c r="AG61" i="9"/>
  <c r="AF61" i="9"/>
  <c r="AE61" i="9"/>
  <c r="AD61" i="9"/>
  <c r="AC61" i="9"/>
  <c r="AB61" i="9"/>
  <c r="AA61" i="9"/>
  <c r="Z61" i="9"/>
  <c r="Y61" i="9"/>
  <c r="X61" i="9"/>
  <c r="W61" i="9"/>
  <c r="V61" i="9"/>
  <c r="U61" i="9"/>
  <c r="F61" i="9"/>
  <c r="AY59" i="9"/>
  <c r="AX59"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G59" i="9"/>
  <c r="AY58" i="9"/>
  <c r="AX58" i="9"/>
  <c r="AW58" i="9"/>
  <c r="AV58" i="9"/>
  <c r="AU58" i="9"/>
  <c r="AT58" i="9"/>
  <c r="AS58" i="9"/>
  <c r="AR58" i="9"/>
  <c r="AQ58" i="9"/>
  <c r="AP58" i="9"/>
  <c r="AO58" i="9"/>
  <c r="AN58" i="9"/>
  <c r="AM58" i="9"/>
  <c r="AL58" i="9"/>
  <c r="AK58" i="9"/>
  <c r="AJ58" i="9"/>
  <c r="AI58" i="9"/>
  <c r="AH58" i="9"/>
  <c r="AG58" i="9"/>
  <c r="AF58" i="9"/>
  <c r="AE58" i="9"/>
  <c r="AD58" i="9"/>
  <c r="AC58" i="9"/>
  <c r="AB58" i="9"/>
  <c r="AA58" i="9"/>
  <c r="Z58" i="9"/>
  <c r="Y58" i="9"/>
  <c r="X58" i="9"/>
  <c r="W58" i="9"/>
  <c r="V58" i="9"/>
  <c r="U58" i="9"/>
  <c r="F58" i="9"/>
  <c r="AY56" i="9"/>
  <c r="AX56" i="9"/>
  <c r="AW56" i="9"/>
  <c r="AV56" i="9"/>
  <c r="AU56" i="9"/>
  <c r="AT56" i="9"/>
  <c r="AS56" i="9"/>
  <c r="AR56" i="9"/>
  <c r="AQ56" i="9"/>
  <c r="AP56" i="9"/>
  <c r="AO56" i="9"/>
  <c r="AN56" i="9"/>
  <c r="AM56" i="9"/>
  <c r="AL56" i="9"/>
  <c r="AK56" i="9"/>
  <c r="AJ56" i="9"/>
  <c r="AI56" i="9"/>
  <c r="AH56" i="9"/>
  <c r="AG56" i="9"/>
  <c r="AF56" i="9"/>
  <c r="AE56" i="9"/>
  <c r="AD56" i="9"/>
  <c r="AC56" i="9"/>
  <c r="AB56" i="9"/>
  <c r="AA56" i="9"/>
  <c r="Z56" i="9"/>
  <c r="Y56" i="9"/>
  <c r="X56" i="9"/>
  <c r="W56" i="9"/>
  <c r="V56" i="9"/>
  <c r="U56" i="9"/>
  <c r="G56" i="9"/>
  <c r="AY55" i="9"/>
  <c r="AX55" i="9"/>
  <c r="AW55" i="9"/>
  <c r="AV55" i="9"/>
  <c r="AU55" i="9"/>
  <c r="AT55" i="9"/>
  <c r="AS55" i="9"/>
  <c r="AR55" i="9"/>
  <c r="AQ55" i="9"/>
  <c r="AP55" i="9"/>
  <c r="AO55" i="9"/>
  <c r="AN55" i="9"/>
  <c r="AM55" i="9"/>
  <c r="AL55" i="9"/>
  <c r="AK55" i="9"/>
  <c r="AJ55" i="9"/>
  <c r="AI55" i="9"/>
  <c r="AH55" i="9"/>
  <c r="AG55" i="9"/>
  <c r="AF55" i="9"/>
  <c r="AE55" i="9"/>
  <c r="AD55" i="9"/>
  <c r="AC55" i="9"/>
  <c r="AB55" i="9"/>
  <c r="AA55" i="9"/>
  <c r="Z55" i="9"/>
  <c r="Y55" i="9"/>
  <c r="X55" i="9"/>
  <c r="W55" i="9"/>
  <c r="V55" i="9"/>
  <c r="U55" i="9"/>
  <c r="F55" i="9"/>
  <c r="AY53" i="9"/>
  <c r="AX53" i="9"/>
  <c r="AW53" i="9"/>
  <c r="AV53" i="9"/>
  <c r="AU53" i="9"/>
  <c r="AT53" i="9"/>
  <c r="AS53" i="9"/>
  <c r="AR53" i="9"/>
  <c r="AQ53" i="9"/>
  <c r="AP53" i="9"/>
  <c r="AO53" i="9"/>
  <c r="AN53" i="9"/>
  <c r="AM53" i="9"/>
  <c r="AL53" i="9"/>
  <c r="AK53" i="9"/>
  <c r="AJ53" i="9"/>
  <c r="AI53" i="9"/>
  <c r="AH53" i="9"/>
  <c r="AG53" i="9"/>
  <c r="AF53" i="9"/>
  <c r="AE53" i="9"/>
  <c r="AD53" i="9"/>
  <c r="AC53" i="9"/>
  <c r="AB53" i="9"/>
  <c r="AA53" i="9"/>
  <c r="Z53" i="9"/>
  <c r="Y53" i="9"/>
  <c r="X53" i="9"/>
  <c r="W53" i="9"/>
  <c r="V53" i="9"/>
  <c r="U53" i="9"/>
  <c r="G53" i="9"/>
  <c r="AY52" i="9"/>
  <c r="AX52" i="9"/>
  <c r="AW52" i="9"/>
  <c r="AV52" i="9"/>
  <c r="AU52" i="9"/>
  <c r="AT52" i="9"/>
  <c r="AS52" i="9"/>
  <c r="AR52" i="9"/>
  <c r="AQ52" i="9"/>
  <c r="AP52" i="9"/>
  <c r="AO52" i="9"/>
  <c r="AN52" i="9"/>
  <c r="AM52" i="9"/>
  <c r="AL52" i="9"/>
  <c r="AK52" i="9"/>
  <c r="AJ52" i="9"/>
  <c r="AI52" i="9"/>
  <c r="AH52" i="9"/>
  <c r="AG52" i="9"/>
  <c r="AF52" i="9"/>
  <c r="AE52" i="9"/>
  <c r="AD52" i="9"/>
  <c r="AC52" i="9"/>
  <c r="AB52" i="9"/>
  <c r="AA52" i="9"/>
  <c r="Z52" i="9"/>
  <c r="Y52" i="9"/>
  <c r="X52" i="9"/>
  <c r="W52" i="9"/>
  <c r="V52" i="9"/>
  <c r="U52" i="9"/>
  <c r="F52"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G50" i="9"/>
  <c r="AY49" i="9"/>
  <c r="AX49" i="9"/>
  <c r="AW49" i="9"/>
  <c r="AV49" i="9"/>
  <c r="AU49" i="9"/>
  <c r="AT49" i="9"/>
  <c r="AS49" i="9"/>
  <c r="AR49" i="9"/>
  <c r="AQ49" i="9"/>
  <c r="AP49" i="9"/>
  <c r="AO49" i="9"/>
  <c r="AN49" i="9"/>
  <c r="AM49" i="9"/>
  <c r="AL49" i="9"/>
  <c r="AK49" i="9"/>
  <c r="AJ49" i="9"/>
  <c r="AI49" i="9"/>
  <c r="AH49" i="9"/>
  <c r="AG49" i="9"/>
  <c r="AF49" i="9"/>
  <c r="AE49" i="9"/>
  <c r="AD49" i="9"/>
  <c r="AC49" i="9"/>
  <c r="AB49" i="9"/>
  <c r="AA49" i="9"/>
  <c r="Z49" i="9"/>
  <c r="Y49" i="9"/>
  <c r="X49" i="9"/>
  <c r="W49" i="9"/>
  <c r="V49" i="9"/>
  <c r="U49" i="9"/>
  <c r="F49" i="9"/>
  <c r="AY47" i="9"/>
  <c r="AX47" i="9"/>
  <c r="AW47" i="9"/>
  <c r="AV47" i="9"/>
  <c r="AU47" i="9"/>
  <c r="AT47" i="9"/>
  <c r="AS47" i="9"/>
  <c r="AR47" i="9"/>
  <c r="AQ47" i="9"/>
  <c r="AP47" i="9"/>
  <c r="AO47" i="9"/>
  <c r="AN47" i="9"/>
  <c r="AM47" i="9"/>
  <c r="AL47" i="9"/>
  <c r="AK47" i="9"/>
  <c r="AJ47" i="9"/>
  <c r="AI47" i="9"/>
  <c r="AH47" i="9"/>
  <c r="AG47" i="9"/>
  <c r="AF47" i="9"/>
  <c r="AE47" i="9"/>
  <c r="AD47" i="9"/>
  <c r="AC47" i="9"/>
  <c r="AB47" i="9"/>
  <c r="AA47" i="9"/>
  <c r="Z47" i="9"/>
  <c r="Y47" i="9"/>
  <c r="X47" i="9"/>
  <c r="W47" i="9"/>
  <c r="V47" i="9"/>
  <c r="U47" i="9"/>
  <c r="G47"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F46" i="9"/>
  <c r="AY44" i="9"/>
  <c r="AX44" i="9"/>
  <c r="AW44" i="9"/>
  <c r="AV44" i="9"/>
  <c r="AU44" i="9"/>
  <c r="AT44" i="9"/>
  <c r="AS44" i="9"/>
  <c r="AR44" i="9"/>
  <c r="AQ44" i="9"/>
  <c r="AP44" i="9"/>
  <c r="AO44" i="9"/>
  <c r="AN44" i="9"/>
  <c r="AM44" i="9"/>
  <c r="AL44" i="9"/>
  <c r="AK44" i="9"/>
  <c r="AJ44" i="9"/>
  <c r="AI44" i="9"/>
  <c r="AH44" i="9"/>
  <c r="AG44" i="9"/>
  <c r="AF44" i="9"/>
  <c r="AE44" i="9"/>
  <c r="AD44" i="9"/>
  <c r="AC44" i="9"/>
  <c r="AB44" i="9"/>
  <c r="AA44" i="9"/>
  <c r="Z44" i="9"/>
  <c r="Y44" i="9"/>
  <c r="X44" i="9"/>
  <c r="W44" i="9"/>
  <c r="V44" i="9"/>
  <c r="U44" i="9"/>
  <c r="G44" i="9"/>
  <c r="AY43" i="9"/>
  <c r="AX43" i="9"/>
  <c r="AW43" i="9"/>
  <c r="AV43" i="9"/>
  <c r="AU43" i="9"/>
  <c r="AT43" i="9"/>
  <c r="AS43" i="9"/>
  <c r="AR43" i="9"/>
  <c r="AQ43" i="9"/>
  <c r="AP43" i="9"/>
  <c r="AO43" i="9"/>
  <c r="AN43" i="9"/>
  <c r="AM43" i="9"/>
  <c r="AL43" i="9"/>
  <c r="AK43" i="9"/>
  <c r="AJ43" i="9"/>
  <c r="AI43" i="9"/>
  <c r="AH43" i="9"/>
  <c r="AG43" i="9"/>
  <c r="AF43" i="9"/>
  <c r="AE43" i="9"/>
  <c r="AD43" i="9"/>
  <c r="AC43" i="9"/>
  <c r="AB43" i="9"/>
  <c r="AA43" i="9"/>
  <c r="Z43" i="9"/>
  <c r="Y43" i="9"/>
  <c r="X43" i="9"/>
  <c r="W43" i="9"/>
  <c r="V43" i="9"/>
  <c r="U43" i="9"/>
  <c r="F43" i="9"/>
  <c r="AY41" i="9"/>
  <c r="AX41" i="9"/>
  <c r="AW41" i="9"/>
  <c r="AV41" i="9"/>
  <c r="AU41" i="9"/>
  <c r="AT41" i="9"/>
  <c r="AS41" i="9"/>
  <c r="AR41" i="9"/>
  <c r="AQ41" i="9"/>
  <c r="AP41" i="9"/>
  <c r="AO41" i="9"/>
  <c r="AN41" i="9"/>
  <c r="AM41" i="9"/>
  <c r="AL41" i="9"/>
  <c r="AK41" i="9"/>
  <c r="AJ41" i="9"/>
  <c r="AI41" i="9"/>
  <c r="AH41" i="9"/>
  <c r="AG41" i="9"/>
  <c r="AF41" i="9"/>
  <c r="AE41" i="9"/>
  <c r="AD41" i="9"/>
  <c r="AC41" i="9"/>
  <c r="AB41" i="9"/>
  <c r="AA41" i="9"/>
  <c r="Z41" i="9"/>
  <c r="Y41" i="9"/>
  <c r="X41" i="9"/>
  <c r="W41" i="9"/>
  <c r="V41" i="9"/>
  <c r="U41" i="9"/>
  <c r="G41" i="9"/>
  <c r="AY40" i="9"/>
  <c r="AX40" i="9"/>
  <c r="AW40" i="9"/>
  <c r="AV40" i="9"/>
  <c r="AU40" i="9"/>
  <c r="AT40" i="9"/>
  <c r="AS40" i="9"/>
  <c r="AR40" i="9"/>
  <c r="AQ40" i="9"/>
  <c r="AP40" i="9"/>
  <c r="AO40" i="9"/>
  <c r="AN40" i="9"/>
  <c r="AM40" i="9"/>
  <c r="AL40" i="9"/>
  <c r="AK40" i="9"/>
  <c r="AJ40" i="9"/>
  <c r="AI40" i="9"/>
  <c r="AH40" i="9"/>
  <c r="AG40" i="9"/>
  <c r="AF40" i="9"/>
  <c r="AE40" i="9"/>
  <c r="AD40" i="9"/>
  <c r="AC40" i="9"/>
  <c r="AB40" i="9"/>
  <c r="AA40" i="9"/>
  <c r="Z40" i="9"/>
  <c r="Y40" i="9"/>
  <c r="X40" i="9"/>
  <c r="W40" i="9"/>
  <c r="V40" i="9"/>
  <c r="U40" i="9"/>
  <c r="F40" i="9"/>
  <c r="AY38" i="9"/>
  <c r="AX38" i="9"/>
  <c r="AW38" i="9"/>
  <c r="AV38" i="9"/>
  <c r="AU38" i="9"/>
  <c r="AT38" i="9"/>
  <c r="AS38" i="9"/>
  <c r="AR38" i="9"/>
  <c r="AQ38" i="9"/>
  <c r="AP38" i="9"/>
  <c r="AO38" i="9"/>
  <c r="AN38" i="9"/>
  <c r="AM38" i="9"/>
  <c r="AL38" i="9"/>
  <c r="AK38" i="9"/>
  <c r="AJ38" i="9"/>
  <c r="AI38" i="9"/>
  <c r="AH38" i="9"/>
  <c r="AG38" i="9"/>
  <c r="AF38" i="9"/>
  <c r="AE38" i="9"/>
  <c r="AD38" i="9"/>
  <c r="AC38" i="9"/>
  <c r="AB38" i="9"/>
  <c r="AA38" i="9"/>
  <c r="Z38" i="9"/>
  <c r="Y38" i="9"/>
  <c r="X38" i="9"/>
  <c r="W38" i="9"/>
  <c r="V38" i="9"/>
  <c r="U38" i="9"/>
  <c r="G38" i="9"/>
  <c r="AY37" i="9"/>
  <c r="AX37" i="9"/>
  <c r="AW37" i="9"/>
  <c r="AV37" i="9"/>
  <c r="AU37" i="9"/>
  <c r="AT37" i="9"/>
  <c r="AS37" i="9"/>
  <c r="AR37" i="9"/>
  <c r="AQ37" i="9"/>
  <c r="AP37" i="9"/>
  <c r="AO37" i="9"/>
  <c r="AN37" i="9"/>
  <c r="AM37" i="9"/>
  <c r="AL37" i="9"/>
  <c r="AK37" i="9"/>
  <c r="AJ37" i="9"/>
  <c r="AI37" i="9"/>
  <c r="AH37" i="9"/>
  <c r="AG37" i="9"/>
  <c r="AF37" i="9"/>
  <c r="AE37" i="9"/>
  <c r="AD37" i="9"/>
  <c r="AC37" i="9"/>
  <c r="AB37" i="9"/>
  <c r="AA37" i="9"/>
  <c r="Z37" i="9"/>
  <c r="Y37" i="9"/>
  <c r="X37" i="9"/>
  <c r="W37" i="9"/>
  <c r="V37" i="9"/>
  <c r="U37" i="9"/>
  <c r="F37"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G35" i="9"/>
  <c r="AY34" i="9"/>
  <c r="AX34" i="9"/>
  <c r="AW34" i="9"/>
  <c r="AV34" i="9"/>
  <c r="AU34" i="9"/>
  <c r="AT34" i="9"/>
  <c r="AS34" i="9"/>
  <c r="AR34" i="9"/>
  <c r="AQ34" i="9"/>
  <c r="AP34" i="9"/>
  <c r="AO34" i="9"/>
  <c r="AN34" i="9"/>
  <c r="AM34" i="9"/>
  <c r="AL34" i="9"/>
  <c r="AK34" i="9"/>
  <c r="AJ34" i="9"/>
  <c r="AI34" i="9"/>
  <c r="AH34" i="9"/>
  <c r="AG34" i="9"/>
  <c r="AF34" i="9"/>
  <c r="AE34" i="9"/>
  <c r="AD34" i="9"/>
  <c r="AC34" i="9"/>
  <c r="AB34" i="9"/>
  <c r="AA34" i="9"/>
  <c r="Z34" i="9"/>
  <c r="Y34" i="9"/>
  <c r="X34" i="9"/>
  <c r="W34" i="9"/>
  <c r="V34" i="9"/>
  <c r="U34" i="9"/>
  <c r="F34" i="9"/>
  <c r="AY32" i="9"/>
  <c r="AX32" i="9"/>
  <c r="AW32" i="9"/>
  <c r="AV32" i="9"/>
  <c r="AU32" i="9"/>
  <c r="AT32" i="9"/>
  <c r="AS32" i="9"/>
  <c r="AR32" i="9"/>
  <c r="AQ32" i="9"/>
  <c r="AP32" i="9"/>
  <c r="AO32" i="9"/>
  <c r="AN32" i="9"/>
  <c r="AM32" i="9"/>
  <c r="AL32" i="9"/>
  <c r="AK32" i="9"/>
  <c r="AJ32" i="9"/>
  <c r="AI32" i="9"/>
  <c r="AH32" i="9"/>
  <c r="AG32" i="9"/>
  <c r="AF32" i="9"/>
  <c r="AE32" i="9"/>
  <c r="AD32" i="9"/>
  <c r="AC32" i="9"/>
  <c r="AB32" i="9"/>
  <c r="AA32" i="9"/>
  <c r="Z32" i="9"/>
  <c r="Y32" i="9"/>
  <c r="X32" i="9"/>
  <c r="W32" i="9"/>
  <c r="V32" i="9"/>
  <c r="U32" i="9"/>
  <c r="G32"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U31" i="9"/>
  <c r="F31" i="9"/>
  <c r="AY29" i="9"/>
  <c r="AX29"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G29" i="9"/>
  <c r="AY28" i="9"/>
  <c r="AX28"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F28" i="9"/>
  <c r="AY26" i="9"/>
  <c r="AX26"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G26" i="9"/>
  <c r="AY25" i="9"/>
  <c r="AX25"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F25" i="9"/>
  <c r="B25" i="9"/>
  <c r="B28" i="9" s="1"/>
  <c r="B31" i="9" s="1"/>
  <c r="B34" i="9" s="1"/>
  <c r="B37" i="9" s="1"/>
  <c r="B40" i="9" s="1"/>
  <c r="B43" i="9" s="1"/>
  <c r="B46" i="9" s="1"/>
  <c r="B49" i="9" s="1"/>
  <c r="B52" i="9" s="1"/>
  <c r="B55" i="9" s="1"/>
  <c r="B58" i="9" s="1"/>
  <c r="B61" i="9" s="1"/>
  <c r="B64" i="9" s="1"/>
  <c r="B67" i="9" s="1"/>
  <c r="AY23" i="9"/>
  <c r="AX23"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G23" i="9"/>
  <c r="AY22" i="9"/>
  <c r="AX22" i="9"/>
  <c r="AW22" i="9"/>
  <c r="AV22" i="9"/>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F22" i="9"/>
  <c r="AX72" i="9" s="1"/>
  <c r="AY18" i="9"/>
  <c r="AY19" i="9" s="1"/>
  <c r="AY20" i="9" s="1"/>
  <c r="AX18" i="9"/>
  <c r="AX19" i="9" s="1"/>
  <c r="AX20" i="9" s="1"/>
  <c r="AW18" i="9"/>
  <c r="AW19" i="9" s="1"/>
  <c r="AW20" i="9" s="1"/>
  <c r="AZ16" i="9"/>
  <c r="AD2" i="9"/>
  <c r="AU19" i="9" s="1"/>
  <c r="AU20" i="9" s="1"/>
  <c r="D47" i="7"/>
  <c r="T46" i="7"/>
  <c r="R46" i="7"/>
  <c r="X46" i="7" s="1"/>
  <c r="Z46" i="7" s="1"/>
  <c r="P46" i="7"/>
  <c r="N46" i="7"/>
  <c r="L46" i="7"/>
  <c r="L47" i="7" s="1"/>
  <c r="Z45" i="7"/>
  <c r="T45" i="7"/>
  <c r="R45" i="7"/>
  <c r="X45" i="7" s="1"/>
  <c r="P45" i="7"/>
  <c r="N45" i="7"/>
  <c r="L45" i="7"/>
  <c r="D44" i="7"/>
  <c r="X43" i="7"/>
  <c r="Z43" i="7" s="1"/>
  <c r="T43" i="7"/>
  <c r="R43" i="7"/>
  <c r="P43" i="7"/>
  <c r="N43" i="7"/>
  <c r="L43" i="7"/>
  <c r="X42" i="7"/>
  <c r="T42" i="7"/>
  <c r="R42" i="7"/>
  <c r="P42" i="7"/>
  <c r="N42" i="7"/>
  <c r="L42" i="7"/>
  <c r="L44" i="7" s="1"/>
  <c r="D41" i="7"/>
  <c r="T40" i="7"/>
  <c r="R40" i="7"/>
  <c r="X40" i="7" s="1"/>
  <c r="Z40" i="7" s="1"/>
  <c r="P40" i="7"/>
  <c r="N40" i="7"/>
  <c r="L40" i="7"/>
  <c r="L41" i="7" s="1"/>
  <c r="P39" i="7"/>
  <c r="N39" i="7"/>
  <c r="L39" i="7"/>
  <c r="D38" i="7"/>
  <c r="D37" i="7"/>
  <c r="D36" i="7"/>
  <c r="D35" i="7"/>
  <c r="D34" i="7"/>
  <c r="D33" i="7"/>
  <c r="D32" i="7"/>
  <c r="D31" i="7"/>
  <c r="D30" i="7"/>
  <c r="D29" i="7"/>
  <c r="D28" i="7"/>
  <c r="D27" i="7"/>
  <c r="D26" i="7"/>
  <c r="D25" i="7"/>
  <c r="D24" i="7"/>
  <c r="D23" i="7"/>
  <c r="X22" i="7"/>
  <c r="Z22" i="7" s="1"/>
  <c r="T22" i="7"/>
  <c r="R22" i="7"/>
  <c r="P22" i="7"/>
  <c r="N22" i="7"/>
  <c r="L22" i="7"/>
  <c r="D22" i="7"/>
  <c r="X21" i="7"/>
  <c r="Z21" i="7" s="1"/>
  <c r="T21" i="7"/>
  <c r="R21" i="7"/>
  <c r="P21" i="7"/>
  <c r="N21" i="7"/>
  <c r="L21" i="7"/>
  <c r="D21" i="7"/>
  <c r="X20" i="7"/>
  <c r="Z20" i="7" s="1"/>
  <c r="T20" i="7"/>
  <c r="R20" i="7"/>
  <c r="P20" i="7"/>
  <c r="N20" i="7"/>
  <c r="L20" i="7"/>
  <c r="D20" i="7"/>
  <c r="X19" i="7"/>
  <c r="Z19" i="7" s="1"/>
  <c r="T19" i="7"/>
  <c r="R19" i="7"/>
  <c r="P19" i="7"/>
  <c r="N19" i="7"/>
  <c r="L19" i="7"/>
  <c r="D19" i="7"/>
  <c r="X18" i="7"/>
  <c r="Z18" i="7" s="1"/>
  <c r="T18" i="7"/>
  <c r="R18" i="7"/>
  <c r="P18" i="7"/>
  <c r="N18" i="7"/>
  <c r="L18" i="7"/>
  <c r="D18" i="7"/>
  <c r="X17" i="7"/>
  <c r="Z17" i="7" s="1"/>
  <c r="T17" i="7"/>
  <c r="R17" i="7"/>
  <c r="P17" i="7"/>
  <c r="N17" i="7"/>
  <c r="L17" i="7"/>
  <c r="D17" i="7"/>
  <c r="X16" i="7"/>
  <c r="Z16" i="7" s="1"/>
  <c r="T16" i="7"/>
  <c r="R16" i="7"/>
  <c r="P16" i="7"/>
  <c r="N16" i="7"/>
  <c r="L16" i="7"/>
  <c r="D16" i="7"/>
  <c r="P15" i="7"/>
  <c r="T15" i="7" s="1"/>
  <c r="X15" i="7" s="1"/>
  <c r="N15" i="7"/>
  <c r="R15" i="7" s="1"/>
  <c r="L15" i="7"/>
  <c r="D15" i="7"/>
  <c r="X14" i="7"/>
  <c r="Z14" i="7" s="1"/>
  <c r="P14" i="7"/>
  <c r="T14" i="7" s="1"/>
  <c r="N14" i="7"/>
  <c r="R14" i="7" s="1"/>
  <c r="L14" i="7"/>
  <c r="D14" i="7"/>
  <c r="P13" i="7"/>
  <c r="T13" i="7" s="1"/>
  <c r="N13" i="7"/>
  <c r="R13" i="7" s="1"/>
  <c r="X13" i="7" s="1"/>
  <c r="L13" i="7"/>
  <c r="D13" i="7"/>
  <c r="P12" i="7"/>
  <c r="T12" i="7" s="1"/>
  <c r="N12" i="7"/>
  <c r="R12" i="7" s="1"/>
  <c r="X12" i="7" s="1"/>
  <c r="L12" i="7"/>
  <c r="D12" i="7"/>
  <c r="P11" i="7"/>
  <c r="T11" i="7" s="1"/>
  <c r="X11" i="7" s="1"/>
  <c r="N11" i="7"/>
  <c r="R11" i="7" s="1"/>
  <c r="L11" i="7"/>
  <c r="D11" i="7"/>
  <c r="X10" i="7"/>
  <c r="Z10" i="7" s="1"/>
  <c r="P10" i="7"/>
  <c r="T10" i="7" s="1"/>
  <c r="N10" i="7"/>
  <c r="R10" i="7" s="1"/>
  <c r="L10" i="7"/>
  <c r="D10" i="7"/>
  <c r="P9" i="7"/>
  <c r="T9" i="7" s="1"/>
  <c r="N9" i="7"/>
  <c r="R9" i="7" s="1"/>
  <c r="X9" i="7" s="1"/>
  <c r="Z9" i="7" s="1"/>
  <c r="L9" i="7"/>
  <c r="D9" i="7"/>
  <c r="P8" i="7"/>
  <c r="T8" i="7" s="1"/>
  <c r="N8" i="7"/>
  <c r="R8" i="7" s="1"/>
  <c r="X8" i="7" s="1"/>
  <c r="L8" i="7"/>
  <c r="D8" i="7"/>
  <c r="P7" i="7"/>
  <c r="T7" i="7" s="1"/>
  <c r="X7" i="7" s="1"/>
  <c r="N7" i="7"/>
  <c r="R7" i="7" s="1"/>
  <c r="L7" i="7"/>
  <c r="D7" i="7"/>
  <c r="X6" i="7"/>
  <c r="P6" i="7"/>
  <c r="T6" i="7" s="1"/>
  <c r="N6" i="7"/>
  <c r="R6" i="7" s="1"/>
  <c r="L6" i="7"/>
  <c r="D6" i="7"/>
  <c r="AY68" i="6"/>
  <c r="AX68" i="6"/>
  <c r="AW68" i="6"/>
  <c r="AV68" i="6"/>
  <c r="AT68" i="6"/>
  <c r="AS68" i="6"/>
  <c r="AQ68" i="6"/>
  <c r="AP68" i="6"/>
  <c r="AO68" i="6"/>
  <c r="AM68" i="6"/>
  <c r="AL68" i="6"/>
  <c r="AJ68" i="6"/>
  <c r="AI68" i="6"/>
  <c r="AH68" i="6"/>
  <c r="AF68" i="6"/>
  <c r="AE68" i="6"/>
  <c r="AC68" i="6"/>
  <c r="AB68" i="6"/>
  <c r="AA68" i="6"/>
  <c r="Y68" i="6"/>
  <c r="X68" i="6"/>
  <c r="V68" i="6"/>
  <c r="U68" i="6"/>
  <c r="G68" i="6"/>
  <c r="AY67" i="6"/>
  <c r="AX67" i="6"/>
  <c r="AW67" i="6"/>
  <c r="AV67" i="6"/>
  <c r="AT67" i="6"/>
  <c r="AS67" i="6"/>
  <c r="AQ67" i="6"/>
  <c r="AP67" i="6"/>
  <c r="AO67" i="6"/>
  <c r="AM67" i="6"/>
  <c r="AL67" i="6"/>
  <c r="AJ67" i="6"/>
  <c r="AI67" i="6"/>
  <c r="AH67" i="6"/>
  <c r="AF67" i="6"/>
  <c r="AE67" i="6"/>
  <c r="AC67" i="6"/>
  <c r="AB67" i="6"/>
  <c r="AA67" i="6"/>
  <c r="Y67" i="6"/>
  <c r="X67" i="6"/>
  <c r="V67" i="6"/>
  <c r="U67" i="6"/>
  <c r="F67" i="6"/>
  <c r="AY65" i="6"/>
  <c r="AX65" i="6"/>
  <c r="AW65" i="6"/>
  <c r="AV65" i="6"/>
  <c r="AU65" i="6"/>
  <c r="AT65" i="6"/>
  <c r="AS65" i="6"/>
  <c r="AO65" i="6"/>
  <c r="AN65" i="6"/>
  <c r="AM65" i="6"/>
  <c r="AL65" i="6"/>
  <c r="AH65" i="6"/>
  <c r="AG65" i="6"/>
  <c r="AF65" i="6"/>
  <c r="AE65" i="6"/>
  <c r="AA65" i="6"/>
  <c r="Z65" i="6"/>
  <c r="Y65" i="6"/>
  <c r="X65" i="6"/>
  <c r="G65" i="6"/>
  <c r="AY64" i="6"/>
  <c r="AX64" i="6"/>
  <c r="AW64" i="6"/>
  <c r="AV64" i="6"/>
  <c r="AU64" i="6"/>
  <c r="AT64" i="6"/>
  <c r="AS64" i="6"/>
  <c r="AP64" i="6"/>
  <c r="AO64" i="6"/>
  <c r="AN64" i="6"/>
  <c r="AM64" i="6"/>
  <c r="AL64" i="6"/>
  <c r="AH64" i="6"/>
  <c r="AG64" i="6"/>
  <c r="AF64" i="6"/>
  <c r="AE64" i="6"/>
  <c r="AD64" i="6"/>
  <c r="AA64" i="6"/>
  <c r="Z64" i="6"/>
  <c r="Y64" i="6"/>
  <c r="X64" i="6"/>
  <c r="V64" i="6"/>
  <c r="F64" i="6"/>
  <c r="AY62" i="6"/>
  <c r="AX62" i="6"/>
  <c r="AW62" i="6"/>
  <c r="AU62" i="6"/>
  <c r="AT62" i="6"/>
  <c r="AS62" i="6"/>
  <c r="AN62" i="6"/>
  <c r="AM62" i="6"/>
  <c r="AL62" i="6"/>
  <c r="AG62" i="6"/>
  <c r="AF62" i="6"/>
  <c r="AE62" i="6"/>
  <c r="Z62" i="6"/>
  <c r="Y62" i="6"/>
  <c r="X62" i="6"/>
  <c r="G62" i="6"/>
  <c r="AY61" i="6"/>
  <c r="AX61" i="6"/>
  <c r="AW61" i="6"/>
  <c r="AU61" i="6"/>
  <c r="AT61" i="6"/>
  <c r="AS61" i="6"/>
  <c r="AQ61" i="6"/>
  <c r="AN61" i="6"/>
  <c r="AM61" i="6"/>
  <c r="AL61" i="6"/>
  <c r="AI61" i="6"/>
  <c r="AG61" i="6"/>
  <c r="AF61" i="6"/>
  <c r="AE61" i="6"/>
  <c r="AA61" i="6"/>
  <c r="Z61" i="6"/>
  <c r="Y61" i="6"/>
  <c r="X61" i="6"/>
  <c r="W61" i="6"/>
  <c r="F61" i="6"/>
  <c r="AY59" i="6"/>
  <c r="AX59" i="6"/>
  <c r="AW59" i="6"/>
  <c r="AV59" i="6"/>
  <c r="AU59" i="6"/>
  <c r="AT59" i="6"/>
  <c r="AS59" i="6"/>
  <c r="AR59" i="6"/>
  <c r="AQ59" i="6"/>
  <c r="AP59" i="6"/>
  <c r="AO59" i="6"/>
  <c r="AM59" i="6"/>
  <c r="AL59" i="6"/>
  <c r="AK59" i="6"/>
  <c r="AJ59" i="6"/>
  <c r="AI59" i="6"/>
  <c r="AH59" i="6"/>
  <c r="AF59" i="6"/>
  <c r="AE59" i="6"/>
  <c r="AD59" i="6"/>
  <c r="AC59" i="6"/>
  <c r="AA59" i="6"/>
  <c r="Z59" i="6"/>
  <c r="Y59" i="6"/>
  <c r="X59" i="6"/>
  <c r="W59" i="6"/>
  <c r="V59" i="6"/>
  <c r="G59" i="6"/>
  <c r="AY58" i="6"/>
  <c r="AX58" i="6"/>
  <c r="AW58" i="6"/>
  <c r="AV58" i="6"/>
  <c r="AT58" i="6"/>
  <c r="AS58" i="6"/>
  <c r="AR58" i="6"/>
  <c r="AQ58" i="6"/>
  <c r="AO58" i="6"/>
  <c r="AN58" i="6"/>
  <c r="AM58" i="6"/>
  <c r="AL58" i="6"/>
  <c r="AK58" i="6"/>
  <c r="AJ58" i="6"/>
  <c r="AH58" i="6"/>
  <c r="AG58" i="6"/>
  <c r="AF58" i="6"/>
  <c r="AE58" i="6"/>
  <c r="AD58" i="6"/>
  <c r="AC58" i="6"/>
  <c r="AB58" i="6"/>
  <c r="AA58" i="6"/>
  <c r="Y58" i="6"/>
  <c r="X58" i="6"/>
  <c r="W58" i="6"/>
  <c r="V58" i="6"/>
  <c r="U58" i="6"/>
  <c r="F58" i="6"/>
  <c r="AY56" i="6"/>
  <c r="AX56" i="6"/>
  <c r="AW56" i="6"/>
  <c r="AV56" i="6"/>
  <c r="AU56" i="6"/>
  <c r="AS56" i="6"/>
  <c r="AR56" i="6"/>
  <c r="AP56" i="6"/>
  <c r="AO56" i="6"/>
  <c r="AN56" i="6"/>
  <c r="AL56" i="6"/>
  <c r="AK56" i="6"/>
  <c r="AI56" i="6"/>
  <c r="AH56" i="6"/>
  <c r="AG56" i="6"/>
  <c r="AE56" i="6"/>
  <c r="AD56" i="6"/>
  <c r="AB56" i="6"/>
  <c r="AA56" i="6"/>
  <c r="Z56" i="6"/>
  <c r="X56" i="6"/>
  <c r="W56" i="6"/>
  <c r="U56" i="6"/>
  <c r="G56" i="6"/>
  <c r="AY55" i="6"/>
  <c r="AX55" i="6"/>
  <c r="AW55" i="6"/>
  <c r="AV55" i="6"/>
  <c r="AU55" i="6"/>
  <c r="AT55" i="6"/>
  <c r="AS55" i="6"/>
  <c r="AR55" i="6"/>
  <c r="AP55" i="6"/>
  <c r="AO55" i="6"/>
  <c r="AN55" i="6"/>
  <c r="AL55" i="6"/>
  <c r="AK55" i="6"/>
  <c r="AI55" i="6"/>
  <c r="AH55" i="6"/>
  <c r="AG55" i="6"/>
  <c r="AE55" i="6"/>
  <c r="AD55" i="6"/>
  <c r="AC55" i="6"/>
  <c r="AB55" i="6"/>
  <c r="AA55" i="6"/>
  <c r="Z55" i="6"/>
  <c r="Y55" i="6"/>
  <c r="X55" i="6"/>
  <c r="W55" i="6"/>
  <c r="V55" i="6"/>
  <c r="U55" i="6"/>
  <c r="F55" i="6"/>
  <c r="AY53" i="6"/>
  <c r="AX53" i="6"/>
  <c r="AW53" i="6"/>
  <c r="AU53" i="6"/>
  <c r="AT53" i="6"/>
  <c r="AR53" i="6"/>
  <c r="AQ53" i="6"/>
  <c r="AP53" i="6"/>
  <c r="AN53" i="6"/>
  <c r="AM53" i="6"/>
  <c r="AK53" i="6"/>
  <c r="AJ53" i="6"/>
  <c r="AI53" i="6"/>
  <c r="AG53" i="6"/>
  <c r="AF53" i="6"/>
  <c r="AD53" i="6"/>
  <c r="AC53" i="6"/>
  <c r="AB53" i="6"/>
  <c r="Z53" i="6"/>
  <c r="Y53" i="6"/>
  <c r="W53" i="6"/>
  <c r="V53" i="6"/>
  <c r="U53" i="6"/>
  <c r="G53" i="6"/>
  <c r="AY52" i="6"/>
  <c r="AX52" i="6"/>
  <c r="AW52" i="6"/>
  <c r="AU52" i="6"/>
  <c r="AT52" i="6"/>
  <c r="AR52" i="6"/>
  <c r="AQ52" i="6"/>
  <c r="AP52" i="6"/>
  <c r="AN52" i="6"/>
  <c r="AM52" i="6"/>
  <c r="AL52" i="6"/>
  <c r="AK52" i="6"/>
  <c r="AJ52" i="6"/>
  <c r="AI52" i="6"/>
  <c r="AH52" i="6"/>
  <c r="AG52" i="6"/>
  <c r="AF52" i="6"/>
  <c r="AE52" i="6"/>
  <c r="AD52" i="6"/>
  <c r="AC52" i="6"/>
  <c r="AB52" i="6"/>
  <c r="AA52" i="6"/>
  <c r="Z52" i="6"/>
  <c r="Y52" i="6"/>
  <c r="W52" i="6"/>
  <c r="V52" i="6"/>
  <c r="U52" i="6"/>
  <c r="F52" i="6"/>
  <c r="AY50" i="6"/>
  <c r="AX50" i="6"/>
  <c r="AW50" i="6"/>
  <c r="AV50" i="6"/>
  <c r="AU50" i="6"/>
  <c r="AR50" i="6"/>
  <c r="AQ50" i="6"/>
  <c r="AP50" i="6"/>
  <c r="AO50" i="6"/>
  <c r="AN50" i="6"/>
  <c r="AK50" i="6"/>
  <c r="AJ50" i="6"/>
  <c r="AI50" i="6"/>
  <c r="AH50" i="6"/>
  <c r="AG50" i="6"/>
  <c r="AD50" i="6"/>
  <c r="AC50" i="6"/>
  <c r="AB50" i="6"/>
  <c r="AA50" i="6"/>
  <c r="Z50" i="6"/>
  <c r="W50" i="6"/>
  <c r="V50" i="6"/>
  <c r="U50" i="6"/>
  <c r="G50" i="6"/>
  <c r="AY49" i="6"/>
  <c r="AX49" i="6"/>
  <c r="AW49" i="6"/>
  <c r="AV49" i="6"/>
  <c r="AU49" i="6"/>
  <c r="AR49" i="6"/>
  <c r="AQ49" i="6"/>
  <c r="AP49" i="6"/>
  <c r="AO49" i="6"/>
  <c r="AN49" i="6"/>
  <c r="AM49" i="6"/>
  <c r="AK49" i="6"/>
  <c r="AJ49" i="6"/>
  <c r="AI49" i="6"/>
  <c r="AH49" i="6"/>
  <c r="AG49" i="6"/>
  <c r="AF49" i="6"/>
  <c r="AE49" i="6"/>
  <c r="AD49" i="6"/>
  <c r="AC49" i="6"/>
  <c r="AB49" i="6"/>
  <c r="AA49" i="6"/>
  <c r="Z49" i="6"/>
  <c r="X49" i="6"/>
  <c r="W49" i="6"/>
  <c r="V49" i="6"/>
  <c r="U49" i="6"/>
  <c r="F49" i="6"/>
  <c r="AY47" i="6"/>
  <c r="AX47" i="6"/>
  <c r="AW47" i="6"/>
  <c r="AV47" i="6"/>
  <c r="AS47" i="6"/>
  <c r="AQ47" i="6"/>
  <c r="AP47" i="6"/>
  <c r="AO47" i="6"/>
  <c r="AM47" i="6"/>
  <c r="AK47" i="6"/>
  <c r="AH47" i="6"/>
  <c r="AD47" i="6"/>
  <c r="AC47" i="6"/>
  <c r="AA47" i="6"/>
  <c r="Y47" i="6"/>
  <c r="X47" i="6"/>
  <c r="G47" i="6"/>
  <c r="AY46" i="6"/>
  <c r="AX46" i="6"/>
  <c r="AW46" i="6"/>
  <c r="AV46" i="6"/>
  <c r="AS46" i="6"/>
  <c r="AR46" i="6"/>
  <c r="AQ46" i="6"/>
  <c r="AP46" i="6"/>
  <c r="AO46" i="6"/>
  <c r="AN46" i="6"/>
  <c r="AM46" i="6"/>
  <c r="AK46" i="6"/>
  <c r="AJ46" i="6"/>
  <c r="AH46" i="6"/>
  <c r="AG46" i="6"/>
  <c r="AF46" i="6"/>
  <c r="AD46" i="6"/>
  <c r="AC46" i="6"/>
  <c r="AA46" i="6"/>
  <c r="Y46" i="6"/>
  <c r="X46" i="6"/>
  <c r="F46" i="6"/>
  <c r="AY44" i="6"/>
  <c r="AX44" i="6"/>
  <c r="AW44" i="6"/>
  <c r="AU44" i="6"/>
  <c r="AT44" i="6"/>
  <c r="AR44" i="6"/>
  <c r="AP44" i="6"/>
  <c r="AO44" i="6"/>
  <c r="AK44" i="6"/>
  <c r="AI44" i="6"/>
  <c r="AG44" i="6"/>
  <c r="AE44" i="6"/>
  <c r="AC44" i="6"/>
  <c r="AA44" i="6"/>
  <c r="X44" i="6"/>
  <c r="V44" i="6"/>
  <c r="G44" i="6"/>
  <c r="AY43" i="6"/>
  <c r="AX43" i="6"/>
  <c r="AW43" i="6"/>
  <c r="AU43" i="6"/>
  <c r="AT43" i="6"/>
  <c r="AS43" i="6"/>
  <c r="AR43" i="6"/>
  <c r="AP43" i="6"/>
  <c r="AO43" i="6"/>
  <c r="AL43" i="6"/>
  <c r="AK43" i="6"/>
  <c r="AI43" i="6"/>
  <c r="AH43" i="6"/>
  <c r="AG43" i="6"/>
  <c r="AE43" i="6"/>
  <c r="AD43" i="6"/>
  <c r="AC43" i="6"/>
  <c r="AA43" i="6"/>
  <c r="Z43" i="6"/>
  <c r="X43" i="6"/>
  <c r="V43" i="6"/>
  <c r="U43" i="6"/>
  <c r="F43" i="6"/>
  <c r="AY41" i="6"/>
  <c r="AX41" i="6"/>
  <c r="AW41" i="6"/>
  <c r="AV41" i="6"/>
  <c r="AT41" i="6"/>
  <c r="AQ41" i="6"/>
  <c r="AM41" i="6"/>
  <c r="AK41" i="6"/>
  <c r="AJ41" i="6"/>
  <c r="AF41" i="6"/>
  <c r="AE41" i="6"/>
  <c r="AD41" i="6"/>
  <c r="Z41" i="6"/>
  <c r="W41" i="6"/>
  <c r="U41" i="6"/>
  <c r="G41" i="6"/>
  <c r="AY40" i="6"/>
  <c r="AX40" i="6"/>
  <c r="AW40" i="6"/>
  <c r="AV40" i="6"/>
  <c r="AT40" i="6"/>
  <c r="AQ40" i="6"/>
  <c r="AP40" i="6"/>
  <c r="AM40" i="6"/>
  <c r="AK40" i="6"/>
  <c r="AJ40" i="6"/>
  <c r="AI40" i="6"/>
  <c r="AH40" i="6"/>
  <c r="AF40" i="6"/>
  <c r="AE40" i="6"/>
  <c r="AD40" i="6"/>
  <c r="AA40" i="6"/>
  <c r="Z40" i="6"/>
  <c r="W40" i="6"/>
  <c r="V40" i="6"/>
  <c r="U40" i="6"/>
  <c r="F40" i="6"/>
  <c r="AY38" i="6"/>
  <c r="AX38" i="6"/>
  <c r="AW38" i="6"/>
  <c r="AV38" i="6"/>
  <c r="AS38" i="6"/>
  <c r="AO38" i="6"/>
  <c r="AN38" i="6"/>
  <c r="AI38" i="6"/>
  <c r="AG38" i="6"/>
  <c r="AF38" i="6"/>
  <c r="AC38" i="6"/>
  <c r="AB38" i="6"/>
  <c r="Y38" i="6"/>
  <c r="X38" i="6"/>
  <c r="V38" i="6"/>
  <c r="G38" i="6"/>
  <c r="AY37" i="6"/>
  <c r="AX37" i="6"/>
  <c r="AW37" i="6"/>
  <c r="AV37" i="6"/>
  <c r="AU37" i="6"/>
  <c r="AS37" i="6"/>
  <c r="AR37" i="6"/>
  <c r="AQ37" i="6"/>
  <c r="AO37" i="6"/>
  <c r="AN37" i="6"/>
  <c r="AM37" i="6"/>
  <c r="AL37" i="6"/>
  <c r="AK37" i="6"/>
  <c r="AJ37" i="6"/>
  <c r="AI37" i="6"/>
  <c r="AG37" i="6"/>
  <c r="AF37" i="6"/>
  <c r="AE37" i="6"/>
  <c r="AC37" i="6"/>
  <c r="AB37" i="6"/>
  <c r="AA37" i="6"/>
  <c r="Y37" i="6"/>
  <c r="X37" i="6"/>
  <c r="W37" i="6"/>
  <c r="V37" i="6"/>
  <c r="U37" i="6"/>
  <c r="F37" i="6"/>
  <c r="AY35" i="6"/>
  <c r="AX35" i="6"/>
  <c r="AW35" i="6"/>
  <c r="AR35" i="6"/>
  <c r="AQ35" i="6"/>
  <c r="AL35" i="6"/>
  <c r="AJ35" i="6"/>
  <c r="AH35" i="6"/>
  <c r="AG35" i="6"/>
  <c r="AA35" i="6"/>
  <c r="W35" i="6"/>
  <c r="G35" i="6"/>
  <c r="AY34" i="6"/>
  <c r="AX34"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AZ34" i="6" s="1"/>
  <c r="BB34" i="6" s="1"/>
  <c r="W34" i="6"/>
  <c r="V34" i="6"/>
  <c r="U34" i="6"/>
  <c r="F34" i="6"/>
  <c r="AY32" i="6"/>
  <c r="AX32" i="6"/>
  <c r="AW32" i="6"/>
  <c r="AU32" i="6"/>
  <c r="AT32" i="6"/>
  <c r="AR32" i="6"/>
  <c r="AN32" i="6"/>
  <c r="AL32" i="6"/>
  <c r="AI32" i="6"/>
  <c r="AF32" i="6"/>
  <c r="AD32" i="6"/>
  <c r="AB32" i="6"/>
  <c r="Z32" i="6"/>
  <c r="Y32" i="6"/>
  <c r="V32" i="6"/>
  <c r="U32" i="6"/>
  <c r="G32" i="6"/>
  <c r="AY31" i="6"/>
  <c r="AX31" i="6"/>
  <c r="AW31" i="6"/>
  <c r="AV31" i="6"/>
  <c r="AU31" i="6"/>
  <c r="AT31" i="6"/>
  <c r="AS31" i="6"/>
  <c r="AR31" i="6"/>
  <c r="AQ31" i="6"/>
  <c r="AP31" i="6"/>
  <c r="AO31" i="6"/>
  <c r="AN31" i="6"/>
  <c r="AL31" i="6"/>
  <c r="AK31" i="6"/>
  <c r="AJ31" i="6"/>
  <c r="AI31" i="6"/>
  <c r="AH31" i="6"/>
  <c r="AG31" i="6"/>
  <c r="AF31" i="6"/>
  <c r="AD31" i="6"/>
  <c r="AC31" i="6"/>
  <c r="AB31" i="6"/>
  <c r="Z31" i="6"/>
  <c r="Y31" i="6"/>
  <c r="X31" i="6"/>
  <c r="V31" i="6"/>
  <c r="U31" i="6"/>
  <c r="F31" i="6"/>
  <c r="AY29" i="6"/>
  <c r="AX29" i="6"/>
  <c r="AW29" i="6"/>
  <c r="AU29" i="6"/>
  <c r="AS29" i="6"/>
  <c r="AP29" i="6"/>
  <c r="AN29" i="6"/>
  <c r="AM29" i="6"/>
  <c r="AL29" i="6"/>
  <c r="AJ29" i="6"/>
  <c r="AH29" i="6"/>
  <c r="AE29" i="6"/>
  <c r="AB29" i="6"/>
  <c r="Z29" i="6"/>
  <c r="W29" i="6"/>
  <c r="U29" i="6"/>
  <c r="G29" i="6"/>
  <c r="AY28" i="6"/>
  <c r="AX28" i="6"/>
  <c r="AW28" i="6"/>
  <c r="AV28" i="6"/>
  <c r="AU28" i="6"/>
  <c r="AT28" i="6"/>
  <c r="AS28" i="6"/>
  <c r="AR28" i="6"/>
  <c r="AQ28" i="6"/>
  <c r="AP28" i="6"/>
  <c r="AN28" i="6"/>
  <c r="AM28" i="6"/>
  <c r="AL28" i="6"/>
  <c r="AJ28" i="6"/>
  <c r="AI28" i="6"/>
  <c r="AH28" i="6"/>
  <c r="AG28" i="6"/>
  <c r="AF28" i="6"/>
  <c r="AE28" i="6"/>
  <c r="AD28" i="6"/>
  <c r="AB28" i="6"/>
  <c r="AA28" i="6"/>
  <c r="Z28" i="6"/>
  <c r="Y28" i="6"/>
  <c r="X28" i="6"/>
  <c r="W28" i="6"/>
  <c r="V28" i="6"/>
  <c r="U28" i="6"/>
  <c r="F28" i="6"/>
  <c r="AY26" i="6"/>
  <c r="AX26"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AZ26" i="6" s="1"/>
  <c r="BB26" i="6" s="1"/>
  <c r="G26" i="6"/>
  <c r="AY25" i="6"/>
  <c r="AX25" i="6"/>
  <c r="AW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AZ25" i="6" s="1"/>
  <c r="BB25" i="6" s="1"/>
  <c r="F25" i="6"/>
  <c r="B25" i="6"/>
  <c r="B28" i="6" s="1"/>
  <c r="B31" i="6" s="1"/>
  <c r="B34" i="6" s="1"/>
  <c r="B37" i="6" s="1"/>
  <c r="B40" i="6" s="1"/>
  <c r="B43" i="6" s="1"/>
  <c r="B46" i="6" s="1"/>
  <c r="B49" i="6" s="1"/>
  <c r="B52" i="6" s="1"/>
  <c r="B55" i="6" s="1"/>
  <c r="B58" i="6" s="1"/>
  <c r="B61" i="6" s="1"/>
  <c r="B64" i="6" s="1"/>
  <c r="B67" i="6" s="1"/>
  <c r="AY23" i="6"/>
  <c r="AX23" i="6"/>
  <c r="AW23" i="6"/>
  <c r="AV23" i="6"/>
  <c r="AP23" i="6"/>
  <c r="AO23" i="6"/>
  <c r="AI23" i="6"/>
  <c r="AG23" i="6"/>
  <c r="AC23" i="6"/>
  <c r="AA23" i="6"/>
  <c r="X23" i="6"/>
  <c r="G23" i="6"/>
  <c r="AY22" i="6"/>
  <c r="AX22" i="6"/>
  <c r="AW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AZ22" i="6" s="1"/>
  <c r="BB22" i="6" s="1"/>
  <c r="W22" i="6"/>
  <c r="V22" i="6"/>
  <c r="U22" i="6"/>
  <c r="F22" i="6"/>
  <c r="AY19" i="6"/>
  <c r="AY20" i="6" s="1"/>
  <c r="AW19" i="6"/>
  <c r="AW20" i="6" s="1"/>
  <c r="AY18" i="6"/>
  <c r="AX18" i="6"/>
  <c r="AX19" i="6" s="1"/>
  <c r="AX20" i="6" s="1"/>
  <c r="AW18" i="6"/>
  <c r="AZ16" i="6"/>
  <c r="AD2" i="6"/>
  <c r="AT19" i="6" s="1"/>
  <c r="AT20" i="6" s="1"/>
  <c r="AJ19" i="9" l="1"/>
  <c r="AJ20" i="9" s="1"/>
  <c r="AN19" i="9"/>
  <c r="AN20" i="9" s="1"/>
  <c r="U19" i="9"/>
  <c r="U20" i="9" s="1"/>
  <c r="X19" i="9"/>
  <c r="X20" i="9" s="1"/>
  <c r="X6" i="10"/>
  <c r="AC19" i="9"/>
  <c r="AC20" i="9" s="1"/>
  <c r="AR19" i="9"/>
  <c r="AR20" i="9" s="1"/>
  <c r="BC8" i="9"/>
  <c r="AF19" i="9"/>
  <c r="AF20" i="9" s="1"/>
  <c r="AS19" i="9"/>
  <c r="AS20" i="9" s="1"/>
  <c r="AZ64" i="9"/>
  <c r="BB64" i="9" s="1"/>
  <c r="AZ34" i="9"/>
  <c r="BB34" i="9" s="1"/>
  <c r="AZ37" i="9"/>
  <c r="BB37" i="9" s="1"/>
  <c r="AZ38" i="9"/>
  <c r="BB38" i="9" s="1"/>
  <c r="AZ43" i="9"/>
  <c r="BB43" i="9" s="1"/>
  <c r="AZ44" i="9"/>
  <c r="BB44" i="9" s="1"/>
  <c r="AZ49" i="9"/>
  <c r="BB49" i="9" s="1"/>
  <c r="AZ53" i="9"/>
  <c r="BB53" i="9" s="1"/>
  <c r="AZ58" i="9"/>
  <c r="BB58" i="9" s="1"/>
  <c r="AZ61" i="9"/>
  <c r="BB61" i="9" s="1"/>
  <c r="AB19" i="9"/>
  <c r="AB20" i="9" s="1"/>
  <c r="AK19" i="9"/>
  <c r="AK20" i="9" s="1"/>
  <c r="AV19" i="9"/>
  <c r="AV20" i="9" s="1"/>
  <c r="AR72" i="9"/>
  <c r="AZ28" i="9"/>
  <c r="BB28" i="9" s="1"/>
  <c r="AZ65" i="9"/>
  <c r="BB65" i="9" s="1"/>
  <c r="AZ67" i="9"/>
  <c r="BB67" i="9" s="1"/>
  <c r="AZ68" i="9"/>
  <c r="BB68" i="9" s="1"/>
  <c r="Y19" i="9"/>
  <c r="Y20" i="9" s="1"/>
  <c r="AG19" i="9"/>
  <c r="AG20" i="9" s="1"/>
  <c r="AO19" i="9"/>
  <c r="AO20" i="9" s="1"/>
  <c r="AZ25" i="9"/>
  <c r="BB25" i="9" s="1"/>
  <c r="AZ47" i="9"/>
  <c r="BB47" i="9" s="1"/>
  <c r="AZ52" i="9"/>
  <c r="BB52" i="9" s="1"/>
  <c r="AZ29" i="9"/>
  <c r="BB29" i="9" s="1"/>
  <c r="AZ32" i="9"/>
  <c r="BB32" i="9" s="1"/>
  <c r="AJ73" i="9"/>
  <c r="AZ35" i="9"/>
  <c r="BB35" i="9" s="1"/>
  <c r="AJ72" i="9"/>
  <c r="AZ40" i="9"/>
  <c r="BB40" i="9" s="1"/>
  <c r="AZ56" i="9"/>
  <c r="BB56" i="9" s="1"/>
  <c r="AZ59" i="9"/>
  <c r="BB59" i="9" s="1"/>
  <c r="W19" i="6"/>
  <c r="W20" i="6" s="1"/>
  <c r="AI19" i="6"/>
  <c r="AI20" i="6" s="1"/>
  <c r="AU19" i="6"/>
  <c r="AU20" i="6" s="1"/>
  <c r="BC8" i="6"/>
  <c r="AJ19" i="6"/>
  <c r="AJ20" i="6" s="1"/>
  <c r="AR19" i="6"/>
  <c r="AR20" i="6" s="1"/>
  <c r="Z8" i="7"/>
  <c r="V46" i="6"/>
  <c r="W46" i="6"/>
  <c r="AT37" i="6"/>
  <c r="AA19" i="6"/>
  <c r="AA20" i="6" s="1"/>
  <c r="AM19" i="6"/>
  <c r="AM20" i="6" s="1"/>
  <c r="AW72" i="6"/>
  <c r="AX72" i="6"/>
  <c r="AY72" i="6"/>
  <c r="Z15" i="7"/>
  <c r="AQ43" i="6"/>
  <c r="AQ72" i="6" s="1"/>
  <c r="X40" i="6"/>
  <c r="X72" i="6" s="1"/>
  <c r="AI46" i="6"/>
  <c r="AI72" i="6" s="1"/>
  <c r="AV43" i="6"/>
  <c r="AV72" i="6" s="1"/>
  <c r="AJ43" i="6"/>
  <c r="AJ72" i="6" s="1"/>
  <c r="AF43" i="6"/>
  <c r="AF72" i="6" s="1"/>
  <c r="AG40" i="6"/>
  <c r="AP37" i="6"/>
  <c r="AP72" i="6" s="1"/>
  <c r="U19" i="6"/>
  <c r="U20" i="6" s="1"/>
  <c r="Y19" i="6"/>
  <c r="Y20" i="6" s="1"/>
  <c r="AG19" i="6"/>
  <c r="AG20" i="6" s="1"/>
  <c r="AK19" i="6"/>
  <c r="AK20" i="6" s="1"/>
  <c r="AO19" i="6"/>
  <c r="AO20" i="6" s="1"/>
  <c r="W31" i="6"/>
  <c r="AA31" i="6"/>
  <c r="AA72" i="6" s="1"/>
  <c r="AE31" i="6"/>
  <c r="AE72" i="6" s="1"/>
  <c r="AM31" i="6"/>
  <c r="AM72" i="6" s="1"/>
  <c r="AL40" i="6"/>
  <c r="AL72" i="6" s="1"/>
  <c r="Z6" i="7"/>
  <c r="AQ55" i="6"/>
  <c r="AM55" i="6"/>
  <c r="AS49" i="6"/>
  <c r="AT46" i="6"/>
  <c r="AT72" i="6" s="1"/>
  <c r="AM43" i="6"/>
  <c r="AR40" i="6"/>
  <c r="AN40" i="6"/>
  <c r="AJ55" i="6"/>
  <c r="AF55" i="6"/>
  <c r="AZ55" i="6" s="1"/>
  <c r="BB55" i="6" s="1"/>
  <c r="AL49" i="6"/>
  <c r="AE46" i="6"/>
  <c r="AB43" i="6"/>
  <c r="AO40" i="6"/>
  <c r="Y40" i="6"/>
  <c r="Y72" i="6" s="1"/>
  <c r="Z7" i="7"/>
  <c r="AL46" i="6"/>
  <c r="Z46" i="6"/>
  <c r="W43" i="6"/>
  <c r="AZ43" i="6" s="1"/>
  <c r="BB43" i="6" s="1"/>
  <c r="AB40" i="6"/>
  <c r="AB72" i="6" s="1"/>
  <c r="AU46" i="6"/>
  <c r="AN43" i="6"/>
  <c r="AS40" i="6"/>
  <c r="AC40" i="6"/>
  <c r="Z12" i="7"/>
  <c r="AR64" i="6"/>
  <c r="AJ64" i="6"/>
  <c r="AB64" i="6"/>
  <c r="AQ64" i="6"/>
  <c r="AI64" i="6"/>
  <c r="W64" i="6"/>
  <c r="AK64" i="6"/>
  <c r="AC64" i="6"/>
  <c r="AC72" i="6" s="1"/>
  <c r="U64" i="6"/>
  <c r="Z13" i="7"/>
  <c r="AO61" i="6"/>
  <c r="AK61" i="6"/>
  <c r="AC61" i="6"/>
  <c r="U61" i="6"/>
  <c r="AV61" i="6"/>
  <c r="AR61" i="6"/>
  <c r="AJ61" i="6"/>
  <c r="AB61" i="6"/>
  <c r="AP61" i="6"/>
  <c r="AH61" i="6"/>
  <c r="AD61" i="6"/>
  <c r="V61" i="6"/>
  <c r="V72" i="6" s="1"/>
  <c r="AE19" i="6"/>
  <c r="AE20" i="6" s="1"/>
  <c r="AQ19" i="6"/>
  <c r="AQ20" i="6" s="1"/>
  <c r="X19" i="6"/>
  <c r="X20" i="6" s="1"/>
  <c r="AB19" i="6"/>
  <c r="AB20" i="6" s="1"/>
  <c r="AF19" i="6"/>
  <c r="AF20" i="6" s="1"/>
  <c r="AN19" i="6"/>
  <c r="AN20" i="6" s="1"/>
  <c r="AV19" i="6"/>
  <c r="AV20" i="6" s="1"/>
  <c r="AC19" i="6"/>
  <c r="AC20" i="6" s="1"/>
  <c r="AS19" i="6"/>
  <c r="AS20" i="6" s="1"/>
  <c r="AW73" i="6"/>
  <c r="AX73" i="6"/>
  <c r="AY73" i="6"/>
  <c r="V19" i="6"/>
  <c r="V20" i="6" s="1"/>
  <c r="Z19" i="6"/>
  <c r="Z20" i="6" s="1"/>
  <c r="AD19" i="6"/>
  <c r="AD20" i="6" s="1"/>
  <c r="AH19" i="6"/>
  <c r="AH20" i="6" s="1"/>
  <c r="AL19" i="6"/>
  <c r="AL20" i="6" s="1"/>
  <c r="AP19" i="6"/>
  <c r="AP20" i="6" s="1"/>
  <c r="AC28" i="6"/>
  <c r="AZ28" i="6" s="1"/>
  <c r="BB28" i="6" s="1"/>
  <c r="AK28" i="6"/>
  <c r="AO28" i="6"/>
  <c r="AO72" i="6" s="1"/>
  <c r="Z37" i="6"/>
  <c r="AZ37" i="6" s="1"/>
  <c r="BB37" i="6" s="1"/>
  <c r="AD37" i="6"/>
  <c r="AH37" i="6"/>
  <c r="AH72" i="6" s="1"/>
  <c r="AZ40" i="6"/>
  <c r="BB40" i="6" s="1"/>
  <c r="AU40" i="6"/>
  <c r="Y43" i="6"/>
  <c r="U46" i="6"/>
  <c r="AZ46" i="6" s="1"/>
  <c r="BB46" i="6" s="1"/>
  <c r="AB46" i="6"/>
  <c r="AN59" i="6"/>
  <c r="AB59" i="6"/>
  <c r="AG59" i="6"/>
  <c r="U59" i="6"/>
  <c r="Z11" i="7"/>
  <c r="AV52" i="6"/>
  <c r="X52" i="6"/>
  <c r="AZ52" i="6" s="1"/>
  <c r="BB52" i="6" s="1"/>
  <c r="Y49" i="6"/>
  <c r="AZ49" i="6" s="1"/>
  <c r="BB49" i="6" s="1"/>
  <c r="AS52" i="6"/>
  <c r="AS72" i="6" s="1"/>
  <c r="AO52" i="6"/>
  <c r="AT49" i="6"/>
  <c r="AI58" i="6"/>
  <c r="AU58" i="6"/>
  <c r="T39" i="7"/>
  <c r="R39" i="7"/>
  <c r="X39" i="7" s="1"/>
  <c r="Z58" i="6"/>
  <c r="AZ58" i="6" s="1"/>
  <c r="BB58" i="6" s="1"/>
  <c r="AP58" i="6"/>
  <c r="Z42" i="7"/>
  <c r="X44" i="7"/>
  <c r="Z44" i="7" s="1"/>
  <c r="X47" i="7"/>
  <c r="Z47" i="7" s="1"/>
  <c r="AX73" i="9"/>
  <c r="AT73" i="9"/>
  <c r="AP73" i="9"/>
  <c r="AL73" i="9"/>
  <c r="AH73" i="9"/>
  <c r="AD73" i="9"/>
  <c r="Z73" i="9"/>
  <c r="V73" i="9"/>
  <c r="AW73" i="9"/>
  <c r="AS73" i="9"/>
  <c r="AO73" i="9"/>
  <c r="AK73" i="9"/>
  <c r="AG73" i="9"/>
  <c r="AC73" i="9"/>
  <c r="Y73" i="9"/>
  <c r="U73" i="9"/>
  <c r="AY73" i="9"/>
  <c r="AU73" i="9"/>
  <c r="AQ73" i="9"/>
  <c r="AM73" i="9"/>
  <c r="AI73" i="9"/>
  <c r="AE73" i="9"/>
  <c r="AA73" i="9"/>
  <c r="W73" i="9"/>
  <c r="X72" i="9"/>
  <c r="AN72" i="9"/>
  <c r="X73" i="9"/>
  <c r="AN73" i="9"/>
  <c r="AZ26" i="9"/>
  <c r="BB26" i="9" s="1"/>
  <c r="AZ31" i="9"/>
  <c r="BB31" i="9" s="1"/>
  <c r="AZ41" i="9"/>
  <c r="BB41" i="9" s="1"/>
  <c r="AZ46" i="9"/>
  <c r="BB46" i="9" s="1"/>
  <c r="AZ50" i="9"/>
  <c r="BB50" i="9" s="1"/>
  <c r="AZ55" i="9"/>
  <c r="BB55" i="9" s="1"/>
  <c r="AB72" i="9"/>
  <c r="AB73" i="9"/>
  <c r="AR73" i="9"/>
  <c r="X41" i="10"/>
  <c r="Z41" i="10" s="1"/>
  <c r="Z39" i="10"/>
  <c r="X44" i="10"/>
  <c r="Z44" i="10" s="1"/>
  <c r="Z42" i="10"/>
  <c r="X47" i="10"/>
  <c r="Z47" i="10" s="1"/>
  <c r="Z45" i="10"/>
  <c r="AA72" i="9"/>
  <c r="W72" i="9"/>
  <c r="AZ62" i="9"/>
  <c r="BB62" i="9" s="1"/>
  <c r="AF72" i="9"/>
  <c r="AV72" i="9"/>
  <c r="AF73" i="9"/>
  <c r="AV73" i="9"/>
  <c r="Z8" i="10"/>
  <c r="Z10" i="10"/>
  <c r="Z12" i="10"/>
  <c r="Z14" i="10"/>
  <c r="Z16" i="10"/>
  <c r="Z18" i="10"/>
  <c r="Z20" i="10"/>
  <c r="Z22" i="10"/>
  <c r="AE72" i="9"/>
  <c r="AI72" i="9"/>
  <c r="AM72" i="9"/>
  <c r="AQ72" i="9"/>
  <c r="AU72" i="9"/>
  <c r="AY72" i="9"/>
  <c r="V19" i="9"/>
  <c r="V20" i="9" s="1"/>
  <c r="Z19" i="9"/>
  <c r="Z20" i="9" s="1"/>
  <c r="AD19" i="9"/>
  <c r="AD20" i="9" s="1"/>
  <c r="AH19" i="9"/>
  <c r="AH20" i="9" s="1"/>
  <c r="AL19" i="9"/>
  <c r="AL20" i="9" s="1"/>
  <c r="AP19" i="9"/>
  <c r="AP20" i="9" s="1"/>
  <c r="AT19" i="9"/>
  <c r="AT20" i="9" s="1"/>
  <c r="U72" i="9"/>
  <c r="Y72" i="9"/>
  <c r="AC72" i="9"/>
  <c r="AG72" i="9"/>
  <c r="AK72" i="9"/>
  <c r="AO72" i="9"/>
  <c r="AS72" i="9"/>
  <c r="AW72" i="9"/>
  <c r="W19" i="9"/>
  <c r="W20" i="9" s="1"/>
  <c r="AA19" i="9"/>
  <c r="AA20" i="9" s="1"/>
  <c r="AE19" i="9"/>
  <c r="AE20" i="9" s="1"/>
  <c r="AI19" i="9"/>
  <c r="AI20" i="9" s="1"/>
  <c r="AM19" i="9"/>
  <c r="AM20" i="9" s="1"/>
  <c r="AQ19" i="9"/>
  <c r="AQ20" i="9" s="1"/>
  <c r="V72" i="9"/>
  <c r="Z72" i="9"/>
  <c r="AD72" i="9"/>
  <c r="AH72" i="9"/>
  <c r="AL72" i="9"/>
  <c r="AP72" i="9"/>
  <c r="AT72" i="9"/>
  <c r="Z6" i="10" l="1"/>
  <c r="U23" i="9" s="1"/>
  <c r="AZ23" i="9" s="1"/>
  <c r="BB23" i="9" s="1"/>
  <c r="U22" i="9"/>
  <c r="AZ22" i="9" s="1"/>
  <c r="BB22" i="9" s="1"/>
  <c r="AL53" i="6"/>
  <c r="AH53" i="6"/>
  <c r="AM50" i="6"/>
  <c r="AE53" i="6"/>
  <c r="AA53" i="6"/>
  <c r="AF50" i="6"/>
  <c r="Y50" i="6"/>
  <c r="AS53" i="6"/>
  <c r="AO53" i="6"/>
  <c r="AV53" i="6"/>
  <c r="X53" i="6"/>
  <c r="AT50" i="6"/>
  <c r="AC56" i="6"/>
  <c r="Y56" i="6"/>
  <c r="AE50" i="6"/>
  <c r="AS44" i="6"/>
  <c r="U44" i="6"/>
  <c r="V41" i="6"/>
  <c r="AT56" i="6"/>
  <c r="V56" i="6"/>
  <c r="AZ56" i="6" s="1"/>
  <c r="BB56" i="6" s="1"/>
  <c r="X50" i="6"/>
  <c r="AL44" i="6"/>
  <c r="AH44" i="6"/>
  <c r="Z44" i="6"/>
  <c r="AI41" i="6"/>
  <c r="AA41" i="6"/>
  <c r="AT47" i="6"/>
  <c r="AN41" i="6"/>
  <c r="AK35" i="6"/>
  <c r="AH32" i="6"/>
  <c r="AQ29" i="6"/>
  <c r="AA29" i="6"/>
  <c r="AO41" i="6"/>
  <c r="W38" i="6"/>
  <c r="AV29" i="6"/>
  <c r="AL50" i="6"/>
  <c r="AR41" i="6"/>
  <c r="U38" i="6"/>
  <c r="X35" i="6"/>
  <c r="AO32" i="6"/>
  <c r="AC32" i="6"/>
  <c r="AQ56" i="6"/>
  <c r="AS50" i="6"/>
  <c r="V35" i="6"/>
  <c r="X29" i="6"/>
  <c r="AJ56" i="6"/>
  <c r="AF56" i="6"/>
  <c r="AE47" i="6"/>
  <c r="AM44" i="6"/>
  <c r="AB44" i="6"/>
  <c r="AV32" i="6"/>
  <c r="AJ32" i="6"/>
  <c r="AJ73" i="6" s="1"/>
  <c r="X32" i="6"/>
  <c r="AM56" i="6"/>
  <c r="Y41" i="6"/>
  <c r="AF29" i="6"/>
  <c r="AF73" i="6" s="1"/>
  <c r="AZ31" i="6"/>
  <c r="BB31" i="6" s="1"/>
  <c r="X41" i="7"/>
  <c r="Z39" i="7"/>
  <c r="AZ59" i="6"/>
  <c r="BB59" i="6" s="1"/>
  <c r="AH41" i="6"/>
  <c r="AS41" i="6"/>
  <c r="AC41" i="6"/>
  <c r="AQ38" i="6"/>
  <c r="AS35" i="6"/>
  <c r="AO35" i="6"/>
  <c r="AC35" i="6"/>
  <c r="Y35" i="6"/>
  <c r="U35" i="6"/>
  <c r="AP32" i="6"/>
  <c r="AU47" i="6"/>
  <c r="AT35" i="6"/>
  <c r="Z35" i="6"/>
  <c r="AN44" i="6"/>
  <c r="W44" i="6"/>
  <c r="AB41" i="6"/>
  <c r="AU38" i="6"/>
  <c r="AL38" i="6"/>
  <c r="AV35" i="6"/>
  <c r="AN35" i="6"/>
  <c r="AF35" i="6"/>
  <c r="AB35" i="6"/>
  <c r="AG32" i="6"/>
  <c r="AE38" i="6"/>
  <c r="AP35" i="6"/>
  <c r="AL47" i="6"/>
  <c r="Z47" i="6"/>
  <c r="AU35" i="6"/>
  <c r="AM35" i="6"/>
  <c r="AI35" i="6"/>
  <c r="AE35" i="6"/>
  <c r="AA38" i="6"/>
  <c r="AD35" i="6"/>
  <c r="AR47" i="6"/>
  <c r="AN47" i="6"/>
  <c r="AB47" i="6"/>
  <c r="Y44" i="6"/>
  <c r="AL41" i="6"/>
  <c r="U47" i="6"/>
  <c r="AU41" i="6"/>
  <c r="AI47" i="6"/>
  <c r="AJ44" i="6"/>
  <c r="AG41" i="6"/>
  <c r="X41" i="6"/>
  <c r="AH38" i="6"/>
  <c r="AD38" i="6"/>
  <c r="Z38" i="6"/>
  <c r="AE32" i="6"/>
  <c r="AE73" i="6" s="1"/>
  <c r="AP38" i="6"/>
  <c r="AS32" i="6"/>
  <c r="AT29" i="6"/>
  <c r="V29" i="6"/>
  <c r="AF44" i="6"/>
  <c r="AM32" i="6"/>
  <c r="W32" i="6"/>
  <c r="AV44" i="6"/>
  <c r="AQ44" i="6"/>
  <c r="AO29" i="6"/>
  <c r="AK29" i="6"/>
  <c r="AC29" i="6"/>
  <c r="AA32" i="6"/>
  <c r="AZ61" i="6"/>
  <c r="BB61" i="6" s="1"/>
  <c r="AQ62" i="6"/>
  <c r="AI62" i="6"/>
  <c r="AA62" i="6"/>
  <c r="W62" i="6"/>
  <c r="AP62" i="6"/>
  <c r="AH62" i="6"/>
  <c r="AD62" i="6"/>
  <c r="V62" i="6"/>
  <c r="AV62" i="6"/>
  <c r="AR62" i="6"/>
  <c r="AJ62" i="6"/>
  <c r="AB62" i="6"/>
  <c r="AO62" i="6"/>
  <c r="AK62" i="6"/>
  <c r="AC62" i="6"/>
  <c r="U62" i="6"/>
  <c r="U72" i="6"/>
  <c r="AP65" i="6"/>
  <c r="AD65" i="6"/>
  <c r="V65" i="6"/>
  <c r="AK65" i="6"/>
  <c r="AC65" i="6"/>
  <c r="U65" i="6"/>
  <c r="AQ65" i="6"/>
  <c r="AI65" i="6"/>
  <c r="W65" i="6"/>
  <c r="AR65" i="6"/>
  <c r="AJ65" i="6"/>
  <c r="AB65" i="6"/>
  <c r="AZ72" i="9"/>
  <c r="AZ73" i="9"/>
  <c r="AZ64" i="6"/>
  <c r="BB64" i="6" s="1"/>
  <c r="AJ47" i="6"/>
  <c r="AF47" i="6"/>
  <c r="AP41" i="6"/>
  <c r="AG47" i="6"/>
  <c r="AD44" i="6"/>
  <c r="AR38" i="6"/>
  <c r="AJ38" i="6"/>
  <c r="AM38" i="6"/>
  <c r="AI29" i="6"/>
  <c r="AS23" i="6"/>
  <c r="AK23" i="6"/>
  <c r="Y23" i="6"/>
  <c r="U23" i="6"/>
  <c r="AN23" i="6"/>
  <c r="AF23" i="6"/>
  <c r="AQ32" i="6"/>
  <c r="AL23" i="6"/>
  <c r="Z23" i="6"/>
  <c r="W47" i="6"/>
  <c r="AK32" i="6"/>
  <c r="AD29" i="6"/>
  <c r="AR23" i="6"/>
  <c r="AJ23" i="6"/>
  <c r="AB23" i="6"/>
  <c r="AH23" i="6"/>
  <c r="V23" i="6"/>
  <c r="V47" i="6"/>
  <c r="AT38" i="6"/>
  <c r="AK38" i="6"/>
  <c r="AG29" i="6"/>
  <c r="Y29" i="6"/>
  <c r="AU23" i="6"/>
  <c r="AQ23" i="6"/>
  <c r="AM23" i="6"/>
  <c r="AE23" i="6"/>
  <c r="W23" i="6"/>
  <c r="AR29" i="6"/>
  <c r="AT23" i="6"/>
  <c r="AD23" i="6"/>
  <c r="AA73" i="6" l="1"/>
  <c r="Y73" i="6"/>
  <c r="AZ32" i="6"/>
  <c r="BB32" i="6" s="1"/>
  <c r="AT73" i="6"/>
  <c r="AZ47" i="6"/>
  <c r="BB47" i="6" s="1"/>
  <c r="AV73" i="6"/>
  <c r="AQ73" i="6"/>
  <c r="AZ53" i="6"/>
  <c r="BB53" i="6" s="1"/>
  <c r="AZ29" i="6"/>
  <c r="BB29" i="6" s="1"/>
  <c r="V73" i="6"/>
  <c r="AZ62" i="6"/>
  <c r="BB62" i="6" s="1"/>
  <c r="AM73" i="6"/>
  <c r="AB73" i="6"/>
  <c r="AL73" i="6"/>
  <c r="AP73" i="6"/>
  <c r="Z41" i="7"/>
  <c r="AU67" i="6"/>
  <c r="AU72" i="6" s="1"/>
  <c r="W67" i="6"/>
  <c r="AD67" i="6"/>
  <c r="AD72" i="6" s="1"/>
  <c r="Z67" i="6"/>
  <c r="Z72" i="6" s="1"/>
  <c r="AR67" i="6"/>
  <c r="AR72" i="6" s="1"/>
  <c r="AN67" i="6"/>
  <c r="AN72" i="6" s="1"/>
  <c r="AK67" i="6"/>
  <c r="AK72" i="6" s="1"/>
  <c r="AG67" i="6"/>
  <c r="AG72" i="6" s="1"/>
  <c r="AZ38" i="6"/>
  <c r="BB38" i="6" s="1"/>
  <c r="AH73" i="6"/>
  <c r="AZ41" i="6"/>
  <c r="BB41" i="6" s="1"/>
  <c r="AC73" i="6"/>
  <c r="AO73" i="6"/>
  <c r="AS73" i="6"/>
  <c r="AZ23" i="6"/>
  <c r="BB23" i="6" s="1"/>
  <c r="AI73" i="6"/>
  <c r="AZ65" i="6"/>
  <c r="BB65" i="6" s="1"/>
  <c r="AZ35" i="6"/>
  <c r="BB35" i="6" s="1"/>
  <c r="U73" i="6"/>
  <c r="X73" i="6"/>
  <c r="AZ50" i="6"/>
  <c r="BB50" i="6" s="1"/>
  <c r="AZ44" i="6"/>
  <c r="BB44" i="6" s="1"/>
  <c r="W72" i="6" l="1"/>
  <c r="AZ72" i="6" s="1"/>
  <c r="AZ67" i="6"/>
  <c r="BB67" i="6" s="1"/>
  <c r="AD68" i="6"/>
  <c r="AD73" i="6" s="1"/>
  <c r="Z68" i="6"/>
  <c r="Z73" i="6" s="1"/>
  <c r="AR68" i="6"/>
  <c r="AR73" i="6" s="1"/>
  <c r="AN68" i="6"/>
  <c r="AN73" i="6" s="1"/>
  <c r="AK68" i="6"/>
  <c r="AK73" i="6" s="1"/>
  <c r="AG68" i="6"/>
  <c r="AG73" i="6" s="1"/>
  <c r="W68" i="6"/>
  <c r="AU68" i="6"/>
  <c r="AU73" i="6" s="1"/>
  <c r="AZ68" i="6" l="1"/>
  <c r="BB68" i="6" s="1"/>
  <c r="W73" i="6"/>
  <c r="AZ73" i="6" s="1"/>
  <c r="O7" i="5" l="1"/>
</calcChain>
</file>

<file path=xl/sharedStrings.xml><?xml version="1.0" encoding="utf-8"?>
<sst xmlns="http://schemas.openxmlformats.org/spreadsheetml/2006/main" count="3382" uniqueCount="1155">
  <si>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</si>
  <si>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</si>
  <si>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</si>
  <si>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</si>
  <si>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rPh sb="0" eb="2">
      <t>テンケン</t>
    </rPh>
    <rPh sb="2" eb="4">
      <t>ケッカ</t>
    </rPh>
    <phoneticPr fontId="4"/>
  </si>
  <si>
    <t>適</t>
    <rPh sb="0" eb="1">
      <t>テキ</t>
    </rPh>
    <phoneticPr fontId="4"/>
  </si>
  <si>
    <t>不適</t>
    <rPh sb="0" eb="2">
      <t>フテキ</t>
    </rPh>
    <phoneticPr fontId="4"/>
  </si>
  <si>
    <t>□</t>
    <phoneticPr fontId="4"/>
  </si>
  <si>
    <t>Ⅰ　基本方針</t>
    <rPh sb="2" eb="4">
      <t>キホン</t>
    </rPh>
    <rPh sb="4" eb="6">
      <t>ホウシン</t>
    </rPh>
    <phoneticPr fontId="4"/>
  </si>
  <si>
    <t>基本方針</t>
    <rPh sb="0" eb="2">
      <t>キホン</t>
    </rPh>
    <rPh sb="2" eb="4">
      <t>ホウシン</t>
    </rPh>
    <phoneticPr fontId="4"/>
  </si>
  <si>
    <t>・運営規程</t>
    <rPh sb="1" eb="3">
      <t>ウンエイ</t>
    </rPh>
    <rPh sb="3" eb="5">
      <t>キテイ</t>
    </rPh>
    <phoneticPr fontId="4"/>
  </si>
  <si>
    <t>□</t>
  </si>
  <si>
    <t>Ⅱ　人員基準</t>
    <rPh sb="2" eb="4">
      <t>ジンイン</t>
    </rPh>
    <rPh sb="4" eb="6">
      <t>キジュン</t>
    </rPh>
    <phoneticPr fontId="4"/>
  </si>
  <si>
    <t>従業者の員数</t>
    <phoneticPr fontId="4"/>
  </si>
  <si>
    <t>□</t>
    <phoneticPr fontId="4"/>
  </si>
  <si>
    <t>□</t>
    <phoneticPr fontId="4"/>
  </si>
  <si>
    <t>ユニットごとに常勤専従の管理者を配置していますか。</t>
    <rPh sb="7" eb="9">
      <t>ジョウキン</t>
    </rPh>
    <rPh sb="9" eb="11">
      <t>センジュウ</t>
    </rPh>
    <phoneticPr fontId="4"/>
  </si>
  <si>
    <t>□</t>
    <phoneticPr fontId="4"/>
  </si>
  <si>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</si>
  <si>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</si>
  <si>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4"/>
  </si>
  <si>
    <t>　　（　　　　　　　　　　　　　　　　　　）</t>
    <phoneticPr fontId="4"/>
  </si>
  <si>
    <t>　　　事業所名：（　　　　　　　　　　　　）
　　　職務名　：（　　　　　　　　　　　　）
    　勤務時間：（　　　　　　　　　　　　）</t>
    <rPh sb="3" eb="6">
      <t>ジギョウショ</t>
    </rPh>
    <rPh sb="6" eb="7">
      <t>メイ</t>
    </rPh>
    <rPh sb="26" eb="28">
      <t>ショクム</t>
    </rPh>
    <rPh sb="28" eb="29">
      <t>メイ</t>
    </rPh>
    <rPh sb="51" eb="53">
      <t>キンム</t>
    </rPh>
    <rPh sb="53" eb="55">
      <t>ジカン</t>
    </rPh>
    <phoneticPr fontId="4"/>
  </si>
  <si>
    <t>次の研修を修了していますか。</t>
    <rPh sb="0" eb="1">
      <t>ツギ</t>
    </rPh>
    <rPh sb="5" eb="7">
      <t>シュウリョウ</t>
    </rPh>
    <phoneticPr fontId="4"/>
  </si>
  <si>
    <t>代表者</t>
    <phoneticPr fontId="4"/>
  </si>
  <si>
    <t>Ⅲ　設備基準</t>
    <rPh sb="2" eb="4">
      <t>セツビ</t>
    </rPh>
    <rPh sb="4" eb="6">
      <t>キジュン</t>
    </rPh>
    <phoneticPr fontId="4"/>
  </si>
  <si>
    <t>設備に関する基準</t>
    <rPh sb="3" eb="4">
      <t>カン</t>
    </rPh>
    <rPh sb="6" eb="8">
      <t>キジュン</t>
    </rPh>
    <phoneticPr fontId="4"/>
  </si>
  <si>
    <t>Ⅳ　運営基準</t>
    <rPh sb="2" eb="4">
      <t>ウンエイ</t>
    </rPh>
    <rPh sb="4" eb="6">
      <t>キジュン</t>
    </rPh>
    <phoneticPr fontId="4"/>
  </si>
  <si>
    <t>内容及び手続の説明及び同意</t>
    <rPh sb="0" eb="2">
      <t>ナイヨウ</t>
    </rPh>
    <rPh sb="2" eb="3">
      <t>オヨ</t>
    </rPh>
    <rPh sb="4" eb="6">
      <t>テツヅ</t>
    </rPh>
    <rPh sb="7" eb="9">
      <t>セツメイ</t>
    </rPh>
    <rPh sb="9" eb="10">
      <t>オヨ</t>
    </rPh>
    <rPh sb="11" eb="13">
      <t>ドウイ</t>
    </rPh>
    <phoneticPr fontId="4"/>
  </si>
  <si>
    <t>提供拒否の禁止</t>
    <rPh sb="0" eb="2">
      <t>テイキョウ</t>
    </rPh>
    <rPh sb="2" eb="4">
      <t>キョヒ</t>
    </rPh>
    <rPh sb="5" eb="7">
      <t>キンシ</t>
    </rPh>
    <phoneticPr fontId="4"/>
  </si>
  <si>
    <t>正当な理由なくサービスの提供を拒んだことはありませんか。</t>
    <rPh sb="0" eb="2">
      <t>セイトウ</t>
    </rPh>
    <rPh sb="3" eb="5">
      <t>リユウ</t>
    </rPh>
    <rPh sb="12" eb="14">
      <t>テイキョウ</t>
    </rPh>
    <rPh sb="15" eb="16">
      <t>コバ</t>
    </rPh>
    <phoneticPr fontId="4"/>
  </si>
  <si>
    <t>・要介護度の分布がわかる資料</t>
    <rPh sb="1" eb="2">
      <t>ヨウ</t>
    </rPh>
    <rPh sb="2" eb="4">
      <t>カイゴ</t>
    </rPh>
    <rPh sb="4" eb="5">
      <t>ド</t>
    </rPh>
    <rPh sb="6" eb="8">
      <t>ブンプ</t>
    </rPh>
    <rPh sb="12" eb="14">
      <t>シリョウ</t>
    </rPh>
    <phoneticPr fontId="4"/>
  </si>
  <si>
    <t>受給資格等の確認</t>
    <rPh sb="0" eb="2">
      <t>ジュキュウ</t>
    </rPh>
    <rPh sb="2" eb="4">
      <t>シカク</t>
    </rPh>
    <rPh sb="4" eb="5">
      <t>トウ</t>
    </rPh>
    <rPh sb="6" eb="8">
      <t>カクニン</t>
    </rPh>
    <phoneticPr fontId="4"/>
  </si>
  <si>
    <t>要介護認定の申請に係る援助</t>
    <rPh sb="3" eb="5">
      <t>ニンテイ</t>
    </rPh>
    <phoneticPr fontId="4"/>
  </si>
  <si>
    <t>・利用者に関する記録</t>
    <phoneticPr fontId="4"/>
  </si>
  <si>
    <t>入退居</t>
    <rPh sb="0" eb="1">
      <t>ニュウ</t>
    </rPh>
    <rPh sb="1" eb="2">
      <t>タイ</t>
    </rPh>
    <rPh sb="2" eb="3">
      <t>キョ</t>
    </rPh>
    <phoneticPr fontId="4"/>
  </si>
  <si>
    <t>（1）入居申込者が認知症であることを確認しているか</t>
    <phoneticPr fontId="4"/>
  </si>
  <si>
    <t>（2）利用者の心身の状況、生活歴、病歴等の把握に努めているか</t>
    <phoneticPr fontId="4"/>
  </si>
  <si>
    <t>サービスの提供の記録</t>
    <rPh sb="5" eb="7">
      <t>テイキョウ</t>
    </rPh>
    <rPh sb="8" eb="10">
      <t>キロク</t>
    </rPh>
    <phoneticPr fontId="4"/>
  </si>
  <si>
    <t>提供した具体的なサービスの内容等を記録していますか。</t>
    <phoneticPr fontId="4"/>
  </si>
  <si>
    <t>利用料等の受領</t>
    <rPh sb="0" eb="3">
      <t>リヨウリョウ</t>
    </rPh>
    <rPh sb="3" eb="4">
      <t>トウ</t>
    </rPh>
    <rPh sb="5" eb="7">
      <t>ジュリョウ</t>
    </rPh>
    <phoneticPr fontId="4"/>
  </si>
  <si>
    <t>□</t>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</si>
  <si>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</si>
  <si>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</si>
  <si>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4"/>
  </si>
  <si>
    <t>管理者は，計画作成担当者に認知症対応型共同生活介護計画の作成に関する業務を担当させていますか。</t>
    <rPh sb="5" eb="7">
      <t>ケイカク</t>
    </rPh>
    <rPh sb="7" eb="9">
      <t>サクセイ</t>
    </rPh>
    <rPh sb="9" eb="12">
      <t>タントウシャ</t>
    </rPh>
    <rPh sb="13" eb="25">
      <t>ニンチショウ</t>
    </rPh>
    <phoneticPr fontId="4"/>
  </si>
  <si>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4"/>
  </si>
  <si>
    <t>利用者ができる限り要介護状態とならないで自立した日常生活を営むことができるよう支援することを目的とするものであることを常に意識してサービスの提供に当たっていますか。</t>
    <phoneticPr fontId="4"/>
  </si>
  <si>
    <t>指定介護予防認知症対応型共同生活介護の具体的取扱方針</t>
    <phoneticPr fontId="4"/>
  </si>
  <si>
    <t>介護等</t>
  </si>
  <si>
    <t>社会生活上の便宜の提供等</t>
    <phoneticPr fontId="4"/>
  </si>
  <si>
    <t>利用者の趣味又は嗜好に応じた活動の支援に努めていますか。</t>
    <phoneticPr fontId="4"/>
  </si>
  <si>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4"/>
  </si>
  <si>
    <t>常に利用者の家族との連携を図るとともに利用者とその家族との交流等の機会を確保するよう努めていますか。</t>
    <phoneticPr fontId="4"/>
  </si>
  <si>
    <t>利用者に関する市町村への通知</t>
    <phoneticPr fontId="4"/>
  </si>
  <si>
    <t>緊急時等の対応</t>
    <rPh sb="0" eb="3">
      <t>キンキュウジ</t>
    </rPh>
    <rPh sb="3" eb="4">
      <t>トウ</t>
    </rPh>
    <rPh sb="5" eb="7">
      <t>タイオウ</t>
    </rPh>
    <phoneticPr fontId="4"/>
  </si>
  <si>
    <t>管理者の責務</t>
    <rPh sb="0" eb="3">
      <t>カンリシャ</t>
    </rPh>
    <rPh sb="4" eb="6">
      <t>セキム</t>
    </rPh>
    <phoneticPr fontId="4"/>
  </si>
  <si>
    <t>従業者に必要な指揮命令を行っていますか。</t>
    <phoneticPr fontId="4"/>
  </si>
  <si>
    <t>管理者による管理</t>
    <rPh sb="0" eb="3">
      <t>カンリシャ</t>
    </rPh>
    <rPh sb="6" eb="8">
      <t>カンリ</t>
    </rPh>
    <phoneticPr fontId="4"/>
  </si>
  <si>
    <t>勤務体制の確保等</t>
    <phoneticPr fontId="4"/>
  </si>
  <si>
    <t>定員の遵守</t>
  </si>
  <si>
    <t>非常災害対策</t>
    <phoneticPr fontId="4"/>
  </si>
  <si>
    <t>衛生管理等</t>
    <rPh sb="0" eb="2">
      <t>エイセイ</t>
    </rPh>
    <rPh sb="2" eb="5">
      <t>カンリトウ</t>
    </rPh>
    <phoneticPr fontId="4"/>
  </si>
  <si>
    <t>（1）必要に応じて衛生管理について、保健所の助言、指導を求め、密接な連携を保っているか</t>
    <phoneticPr fontId="4"/>
  </si>
  <si>
    <t>（2）感染症又は食中毒の予防及びまん延の防止のための対策を講じているか</t>
    <phoneticPr fontId="4"/>
  </si>
  <si>
    <t>掲示</t>
  </si>
  <si>
    <t>秘密保持等</t>
  </si>
  <si>
    <t>広告</t>
  </si>
  <si>
    <t>広告は虚偽又は誇大となっていないか</t>
    <phoneticPr fontId="4"/>
  </si>
  <si>
    <t>広告をする場合においては，その内容が虚偽又は誇大なものとなっていませんか。</t>
    <phoneticPr fontId="4"/>
  </si>
  <si>
    <t>居宅介護支援事業者に対する利益供与等の禁止</t>
    <rPh sb="4" eb="6">
      <t>シエン</t>
    </rPh>
    <phoneticPr fontId="4"/>
  </si>
  <si>
    <t>苦情処理</t>
    <rPh sb="0" eb="2">
      <t>クジョウ</t>
    </rPh>
    <rPh sb="2" eb="4">
      <t>ショリ</t>
    </rPh>
    <phoneticPr fontId="4"/>
  </si>
  <si>
    <t>調査への協力等</t>
  </si>
  <si>
    <t>地域との連携等</t>
  </si>
  <si>
    <t>事故発生時の対応</t>
    <rPh sb="0" eb="2">
      <t>ジコ</t>
    </rPh>
    <rPh sb="2" eb="4">
      <t>ハッセイ</t>
    </rPh>
    <rPh sb="4" eb="5">
      <t>ジ</t>
    </rPh>
    <rPh sb="6" eb="8">
      <t>タイオウ</t>
    </rPh>
    <phoneticPr fontId="4"/>
  </si>
  <si>
    <t>会計の区分</t>
    <rPh sb="0" eb="2">
      <t>カイケイ</t>
    </rPh>
    <rPh sb="3" eb="5">
      <t>クブン</t>
    </rPh>
    <phoneticPr fontId="4"/>
  </si>
  <si>
    <t>他の事業との会計を区分していますか。</t>
    <rPh sb="0" eb="1">
      <t>タ</t>
    </rPh>
    <rPh sb="2" eb="4">
      <t>ジギョウ</t>
    </rPh>
    <rPh sb="6" eb="8">
      <t>カイケイ</t>
    </rPh>
    <rPh sb="9" eb="11">
      <t>クブン</t>
    </rPh>
    <phoneticPr fontId="4"/>
  </si>
  <si>
    <t>・会計関係書類</t>
    <rPh sb="1" eb="3">
      <t>カイケイ</t>
    </rPh>
    <rPh sb="3" eb="5">
      <t>カンケイ</t>
    </rPh>
    <rPh sb="5" eb="7">
      <t>ショルイ</t>
    </rPh>
    <phoneticPr fontId="4"/>
  </si>
  <si>
    <t>記録の整備</t>
    <rPh sb="0" eb="2">
      <t>キロク</t>
    </rPh>
    <rPh sb="3" eb="5">
      <t>セイビ</t>
    </rPh>
    <phoneticPr fontId="4"/>
  </si>
  <si>
    <t>・職員名簿・設備台帳
・会計関係書類</t>
    <phoneticPr fontId="4"/>
  </si>
  <si>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4"/>
  </si>
  <si>
    <t>変更の届出等</t>
    <rPh sb="0" eb="2">
      <t>ヘンコウ</t>
    </rPh>
    <rPh sb="3" eb="5">
      <t>トドケデ</t>
    </rPh>
    <rPh sb="5" eb="6">
      <t>トウ</t>
    </rPh>
    <phoneticPr fontId="4"/>
  </si>
  <si>
    <t>基本的事項</t>
    <rPh sb="0" eb="3">
      <t>キホンテキ</t>
    </rPh>
    <rPh sb="3" eb="5">
      <t>ジコウ</t>
    </rPh>
    <phoneticPr fontId="4"/>
  </si>
  <si>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4"/>
  </si>
  <si>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4"/>
  </si>
  <si>
    <t>・介護給付費請求書
・介護給付費明細書
・サービス提供票・別表</t>
    <phoneticPr fontId="4"/>
  </si>
  <si>
    <t>□</t>
    <phoneticPr fontId="4"/>
  </si>
  <si>
    <t>□</t>
    <phoneticPr fontId="4"/>
  </si>
  <si>
    <t>□</t>
    <phoneticPr fontId="4"/>
  </si>
  <si>
    <t>夜間支援体制加算</t>
    <rPh sb="2" eb="4">
      <t>シエン</t>
    </rPh>
    <rPh sb="4" eb="6">
      <t>タイセイ</t>
    </rPh>
    <phoneticPr fontId="4"/>
  </si>
  <si>
    <t>・職員勤務表</t>
    <rPh sb="1" eb="3">
      <t>ショクイン</t>
    </rPh>
    <rPh sb="3" eb="5">
      <t>キンム</t>
    </rPh>
    <rPh sb="5" eb="6">
      <t>ヒョウ</t>
    </rPh>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</si>
  <si>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</si>
  <si>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・医師の判断の記録
・利用者に関する記録</t>
    <rPh sb="1" eb="3">
      <t>イシ</t>
    </rPh>
    <rPh sb="4" eb="6">
      <t>ハンダン</t>
    </rPh>
    <rPh sb="7" eb="9">
      <t>キロク</t>
    </rPh>
    <rPh sb="11" eb="14">
      <t>リヨウシャ</t>
    </rPh>
    <rPh sb="15" eb="16">
      <t>カン</t>
    </rPh>
    <rPh sb="18" eb="20">
      <t>キロク</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</si>
  <si>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</si>
  <si>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初期加算</t>
    <rPh sb="0" eb="2">
      <t>ショキ</t>
    </rPh>
    <rPh sb="2" eb="4">
      <t>カサン</t>
    </rPh>
    <phoneticPr fontId="4"/>
  </si>
  <si>
    <t>・利用者に係る記録</t>
    <rPh sb="1" eb="4">
      <t>リヨウシャ</t>
    </rPh>
    <rPh sb="5" eb="6">
      <t>カカ</t>
    </rPh>
    <rPh sb="7" eb="9">
      <t>キロク</t>
    </rPh>
    <phoneticPr fontId="4"/>
  </si>
  <si>
    <t>医療連携体制加算</t>
    <rPh sb="0" eb="2">
      <t>イリョウ</t>
    </rPh>
    <rPh sb="2" eb="4">
      <t>レンケイ</t>
    </rPh>
    <rPh sb="4" eb="6">
      <t>タイセイ</t>
    </rPh>
    <rPh sb="6" eb="8">
      <t>カサン</t>
    </rPh>
    <phoneticPr fontId="4"/>
  </si>
  <si>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4"/>
  </si>
  <si>
    <t>□</t>
    <phoneticPr fontId="4"/>
  </si>
  <si>
    <t>退居時相談援助加算</t>
    <rPh sb="0" eb="1">
      <t>タイ</t>
    </rPh>
    <rPh sb="1" eb="2">
      <t>イ</t>
    </rPh>
    <rPh sb="2" eb="3">
      <t>ジ</t>
    </rPh>
    <rPh sb="3" eb="5">
      <t>ソウダン</t>
    </rPh>
    <rPh sb="5" eb="7">
      <t>エンジョ</t>
    </rPh>
    <rPh sb="7" eb="9">
      <t>カサン</t>
    </rPh>
    <phoneticPr fontId="4"/>
  </si>
  <si>
    <t>・提供した利用者の介護状況を示す文書</t>
    <rPh sb="1" eb="3">
      <t>テイキョウ</t>
    </rPh>
    <rPh sb="5" eb="8">
      <t>リヨウシャ</t>
    </rPh>
    <rPh sb="9" eb="11">
      <t>カイゴ</t>
    </rPh>
    <rPh sb="11" eb="13">
      <t>ジョウキョウ</t>
    </rPh>
    <rPh sb="14" eb="15">
      <t>シメ</t>
    </rPh>
    <rPh sb="16" eb="18">
      <t>ブンショ</t>
    </rPh>
    <phoneticPr fontId="4"/>
  </si>
  <si>
    <t>認知症専門ケア加算</t>
    <rPh sb="0" eb="3">
      <t>ニンチショウ</t>
    </rPh>
    <rPh sb="3" eb="5">
      <t>センモン</t>
    </rPh>
    <rPh sb="7" eb="9">
      <t>カサン</t>
    </rPh>
    <phoneticPr fontId="4"/>
  </si>
  <si>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4"/>
  </si>
  <si>
    <t>□</t>
    <phoneticPr fontId="4"/>
  </si>
  <si>
    <t>□</t>
    <phoneticPr fontId="4"/>
  </si>
  <si>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4"/>
  </si>
  <si>
    <t>計画の作成と周知</t>
    <rPh sb="0" eb="2">
      <t>ケイカク</t>
    </rPh>
    <rPh sb="3" eb="5">
      <t>サクセイ</t>
    </rPh>
    <rPh sb="6" eb="8">
      <t>シュウチ</t>
    </rPh>
    <phoneticPr fontId="4"/>
  </si>
  <si>
    <t>賃金改善</t>
    <rPh sb="0" eb="2">
      <t>チンギン</t>
    </rPh>
    <rPh sb="2" eb="4">
      <t>カイゼン</t>
    </rPh>
    <phoneticPr fontId="4"/>
  </si>
  <si>
    <t>・賃金台帳</t>
    <rPh sb="1" eb="3">
      <t>チンギン</t>
    </rPh>
    <rPh sb="3" eb="5">
      <t>ダイチョウ</t>
    </rPh>
    <phoneticPr fontId="4"/>
  </si>
  <si>
    <t>・就業規則
・給与規程</t>
    <rPh sb="1" eb="3">
      <t>シュウギョウ</t>
    </rPh>
    <rPh sb="3" eb="5">
      <t>キソク</t>
    </rPh>
    <rPh sb="7" eb="9">
      <t>キュウヨ</t>
    </rPh>
    <rPh sb="9" eb="11">
      <t>キテイ</t>
    </rPh>
    <phoneticPr fontId="4"/>
  </si>
  <si>
    <t>キャリアパス
要件Ⅱ</t>
    <rPh sb="7" eb="9">
      <t>ヨウケン</t>
    </rPh>
    <phoneticPr fontId="4"/>
  </si>
  <si>
    <t>・研修等に関する書類</t>
    <rPh sb="1" eb="3">
      <t>ケンシュウ</t>
    </rPh>
    <rPh sb="3" eb="4">
      <t>トウ</t>
    </rPh>
    <rPh sb="5" eb="6">
      <t>カン</t>
    </rPh>
    <rPh sb="8" eb="10">
      <t>ショルイ</t>
    </rPh>
    <phoneticPr fontId="4"/>
  </si>
  <si>
    <t>・職場環境の改善状況が
　分かる書類</t>
    <rPh sb="1" eb="3">
      <t>ショクバ</t>
    </rPh>
    <rPh sb="3" eb="5">
      <t>カンキョウ</t>
    </rPh>
    <rPh sb="6" eb="8">
      <t>カイゼン</t>
    </rPh>
    <rPh sb="8" eb="10">
      <t>ジョウキョウ</t>
    </rPh>
    <rPh sb="13" eb="14">
      <t>ワ</t>
    </rPh>
    <rPh sb="16" eb="18">
      <t>ショルイ</t>
    </rPh>
    <phoneticPr fontId="4"/>
  </si>
  <si>
    <t>労働保険料の納付</t>
    <rPh sb="0" eb="2">
      <t>ロウドウ</t>
    </rPh>
    <rPh sb="2" eb="5">
      <t>ホケンリョウ</t>
    </rPh>
    <rPh sb="6" eb="8">
      <t>ノウフ</t>
    </rPh>
    <phoneticPr fontId="4"/>
  </si>
  <si>
    <t>・労働保険納付証明書等</t>
    <rPh sb="1" eb="3">
      <t>ロウドウ</t>
    </rPh>
    <rPh sb="3" eb="5">
      <t>ホケン</t>
    </rPh>
    <rPh sb="5" eb="7">
      <t>ノウフ</t>
    </rPh>
    <rPh sb="7" eb="10">
      <t>ショウメイショ</t>
    </rPh>
    <rPh sb="10" eb="11">
      <t>トウ</t>
    </rPh>
    <phoneticPr fontId="4"/>
  </si>
  <si>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4"/>
  </si>
  <si>
    <t>・介護給付費請求書
・介護給付費明細書
・サービス提供票・別表</t>
    <phoneticPr fontId="4"/>
  </si>
  <si>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4"/>
  </si>
  <si>
    <t>・研修計画、実施記録</t>
    <phoneticPr fontId="3"/>
  </si>
  <si>
    <t>□</t>
    <phoneticPr fontId="3"/>
  </si>
  <si>
    <t>□</t>
    <phoneticPr fontId="3"/>
  </si>
  <si>
    <t>該当無</t>
    <rPh sb="0" eb="2">
      <t>ガイトウ</t>
    </rPh>
    <rPh sb="2" eb="3">
      <t>ナ</t>
    </rPh>
    <phoneticPr fontId="3"/>
  </si>
  <si>
    <t>事業の一般原則</t>
    <phoneticPr fontId="3"/>
  </si>
  <si>
    <t>利用者の意思及び人格を尊重し、常に利用者の立場に立ってサービスを提供するように努めていますか。</t>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</si>
  <si>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</si>
  <si>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基準第3条
第2項
予防基準
第3条第2項</t>
    <rPh sb="0" eb="2">
      <t>キジュン</t>
    </rPh>
    <rPh sb="2" eb="3">
      <t>ダイ</t>
    </rPh>
    <rPh sb="4" eb="5">
      <t>ジョウ</t>
    </rPh>
    <rPh sb="6" eb="7">
      <t>ダイ</t>
    </rPh>
    <rPh sb="8" eb="9">
      <t>コウ</t>
    </rPh>
    <phoneticPr fontId="3"/>
  </si>
  <si>
    <t xml:space="preserve">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ますか。
</t>
    <rPh sb="1" eb="2">
      <t>ヨウ</t>
    </rPh>
    <rPh sb="2" eb="4">
      <t>カイゴ</t>
    </rPh>
    <rPh sb="4" eb="5">
      <t>シャ</t>
    </rPh>
    <rPh sb="9" eb="11">
      <t>ニンチ</t>
    </rPh>
    <rPh sb="11" eb="12">
      <t>ショウ</t>
    </rPh>
    <rPh sb="22" eb="24">
      <t>キョウドウ</t>
    </rPh>
    <rPh sb="24" eb="26">
      <t>セイカツ</t>
    </rPh>
    <rPh sb="26" eb="28">
      <t>ジュウキョ</t>
    </rPh>
    <rPh sb="33" eb="36">
      <t>カテイテキ</t>
    </rPh>
    <rPh sb="37" eb="39">
      <t>カンキョウ</t>
    </rPh>
    <rPh sb="40" eb="42">
      <t>チイキ</t>
    </rPh>
    <rPh sb="42" eb="44">
      <t>ジュウミン</t>
    </rPh>
    <rPh sb="46" eb="48">
      <t>コウリュウ</t>
    </rPh>
    <rPh sb="49" eb="50">
      <t>モト</t>
    </rPh>
    <rPh sb="51" eb="53">
      <t>ニュウヨク</t>
    </rPh>
    <rPh sb="58" eb="60">
      <t>ショクジ</t>
    </rPh>
    <rPh sb="60" eb="61">
      <t>トウ</t>
    </rPh>
    <rPh sb="62" eb="64">
      <t>カイゴ</t>
    </rPh>
    <rPh sb="66" eb="67">
      <t>タ</t>
    </rPh>
    <rPh sb="68" eb="70">
      <t>ニチジョウ</t>
    </rPh>
    <rPh sb="70" eb="72">
      <t>セイカツ</t>
    </rPh>
    <rPh sb="72" eb="73">
      <t>ウエ</t>
    </rPh>
    <rPh sb="74" eb="76">
      <t>セワ</t>
    </rPh>
    <rPh sb="76" eb="77">
      <t>オヨ</t>
    </rPh>
    <rPh sb="78" eb="80">
      <t>キノウ</t>
    </rPh>
    <rPh sb="80" eb="82">
      <t>クンレン</t>
    </rPh>
    <rPh sb="83" eb="84">
      <t>オコナ</t>
    </rPh>
    <rPh sb="91" eb="94">
      <t>リヨウシャ</t>
    </rPh>
    <rPh sb="97" eb="98">
      <t>ユウ</t>
    </rPh>
    <rPh sb="100" eb="102">
      <t>ノウリョク</t>
    </rPh>
    <rPh sb="103" eb="104">
      <t>オウ</t>
    </rPh>
    <rPh sb="105" eb="107">
      <t>ジリツ</t>
    </rPh>
    <rPh sb="109" eb="111">
      <t>ニチジョウ</t>
    </rPh>
    <rPh sb="111" eb="113">
      <t>セイカツ</t>
    </rPh>
    <rPh sb="114" eb="115">
      <t>イトナ</t>
    </rPh>
    <phoneticPr fontId="4"/>
  </si>
  <si>
    <t>その認知症である利用者が可能な限り共同生活住居において、家庭的な環境及び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</si>
  <si>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&lt;夜間及び深夜の時間帯以外&gt;
ユニットごとに、介護従業者を常勤換算方法で、利用者の数が３又はその端数を増すごとに１以上としていますか。</t>
    <rPh sb="1" eb="3">
      <t>ヤカン</t>
    </rPh>
    <rPh sb="3" eb="4">
      <t>オヨ</t>
    </rPh>
    <rPh sb="5" eb="7">
      <t>シンヤ</t>
    </rPh>
    <rPh sb="8" eb="11">
      <t>ジカンタイ</t>
    </rPh>
    <rPh sb="11" eb="13">
      <t>イガイ</t>
    </rPh>
    <rPh sb="23" eb="25">
      <t>カイゴ</t>
    </rPh>
    <rPh sb="25" eb="28">
      <t>ジュウギョウシャ</t>
    </rPh>
    <rPh sb="29" eb="31">
      <t>ジョウキン</t>
    </rPh>
    <rPh sb="31" eb="33">
      <t>カンサン</t>
    </rPh>
    <rPh sb="33" eb="35">
      <t>ホウホウ</t>
    </rPh>
    <rPh sb="37" eb="40">
      <t>リヨウシャ</t>
    </rPh>
    <rPh sb="41" eb="42">
      <t>カズ</t>
    </rPh>
    <rPh sb="44" eb="45">
      <t>マタ</t>
    </rPh>
    <rPh sb="48" eb="50">
      <t>ハスウ</t>
    </rPh>
    <rPh sb="51" eb="52">
      <t>マ</t>
    </rPh>
    <rPh sb="57" eb="59">
      <t>イジョウ</t>
    </rPh>
    <phoneticPr fontId="4"/>
  </si>
  <si>
    <t>&lt;夜間及び深夜の時間帯&gt;
ユニットごとに、時間帯を通じて介護従業者を１以上配置していますか。</t>
    <rPh sb="1" eb="3">
      <t>ヤカン</t>
    </rPh>
    <rPh sb="3" eb="4">
      <t>オヨ</t>
    </rPh>
    <rPh sb="5" eb="7">
      <t>シンヤ</t>
    </rPh>
    <rPh sb="8" eb="11">
      <t>ジカンタイ</t>
    </rPh>
    <rPh sb="21" eb="24">
      <t>ジカンタイ</t>
    </rPh>
    <rPh sb="25" eb="26">
      <t>ツウ</t>
    </rPh>
    <rPh sb="28" eb="30">
      <t>カイゴ</t>
    </rPh>
    <rPh sb="30" eb="33">
      <t>ジュウギョウシャ</t>
    </rPh>
    <rPh sb="35" eb="37">
      <t>イジョウ</t>
    </rPh>
    <rPh sb="37" eb="39">
      <t>ハイチ</t>
    </rPh>
    <phoneticPr fontId="4"/>
  </si>
  <si>
    <t>介護従業者のうち１以上の者は、ユニット毎に常勤となっていますか。</t>
    <rPh sb="0" eb="2">
      <t>カイゴ</t>
    </rPh>
    <rPh sb="2" eb="4">
      <t>ジュウギョウ</t>
    </rPh>
    <rPh sb="19" eb="20">
      <t>ゴト</t>
    </rPh>
    <phoneticPr fontId="4"/>
  </si>
  <si>
    <t>計画作成担当者は，次のいずれかの研修を修了していますか。
　・実践者研修
　・基礎課程</t>
    <rPh sb="0" eb="2">
      <t>ケイカク</t>
    </rPh>
    <rPh sb="2" eb="4">
      <t>サクセイ</t>
    </rPh>
    <rPh sb="4" eb="7">
      <t>タントウシャ</t>
    </rPh>
    <rPh sb="9" eb="10">
      <t>ツギ</t>
    </rPh>
    <rPh sb="31" eb="34">
      <t>ジッセンシャ</t>
    </rPh>
    <rPh sb="34" eb="36">
      <t>ケンシュウ</t>
    </rPh>
    <rPh sb="39" eb="41">
      <t>キソ</t>
    </rPh>
    <rPh sb="41" eb="43">
      <t>カテイ</t>
    </rPh>
    <phoneticPr fontId="4"/>
  </si>
  <si>
    <t xml:space="preserve">
・従業員の研修修了証</t>
    <rPh sb="6" eb="8">
      <t>ケンシュウ</t>
    </rPh>
    <rPh sb="8" eb="11">
      <t>シュウリョウショウ</t>
    </rPh>
    <phoneticPr fontId="3"/>
  </si>
  <si>
    <t>計画作成担当者のうち１以上の者は、介護支援専門員ですか。
ただし、併設する小規模多機能型居宅介護事業所又は看護小規模多機能型居宅介護事業所の介護支援専門員との連携を図ることにより、利用者の処遇に支障がないときは置かないことができます。</t>
    <rPh sb="34" eb="36">
      <t>ヘイセツ</t>
    </rPh>
    <rPh sb="38" eb="41">
      <t>ショウキボ</t>
    </rPh>
    <rPh sb="41" eb="45">
      <t>タキノウガタ</t>
    </rPh>
    <rPh sb="45" eb="47">
      <t>キョタク</t>
    </rPh>
    <rPh sb="47" eb="49">
      <t>カイゴ</t>
    </rPh>
    <rPh sb="49" eb="52">
      <t>ジギョウショ</t>
    </rPh>
    <rPh sb="52" eb="53">
      <t>マタ</t>
    </rPh>
    <rPh sb="54" eb="56">
      <t>カンゴ</t>
    </rPh>
    <rPh sb="56" eb="59">
      <t>ショウキボ</t>
    </rPh>
    <rPh sb="59" eb="63">
      <t>タキノウガタ</t>
    </rPh>
    <rPh sb="63" eb="65">
      <t>キョタク</t>
    </rPh>
    <rPh sb="65" eb="67">
      <t>カイゴ</t>
    </rPh>
    <rPh sb="67" eb="70">
      <t>ジギョウショ</t>
    </rPh>
    <rPh sb="71" eb="73">
      <t>カイゴ</t>
    </rPh>
    <rPh sb="73" eb="75">
      <t>シエン</t>
    </rPh>
    <rPh sb="75" eb="78">
      <t>センモンイン</t>
    </rPh>
    <rPh sb="80" eb="82">
      <t>レンケイ</t>
    </rPh>
    <rPh sb="83" eb="84">
      <t>ハカ</t>
    </rPh>
    <rPh sb="91" eb="94">
      <t>リヨウシャ</t>
    </rPh>
    <rPh sb="95" eb="97">
      <t>ショグウ</t>
    </rPh>
    <rPh sb="98" eb="100">
      <t>シショウ</t>
    </rPh>
    <rPh sb="106" eb="107">
      <t>オ</t>
    </rPh>
    <phoneticPr fontId="4"/>
  </si>
  <si>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4"/>
  </si>
  <si>
    <t>特別養護老人ホーム、老人デイサービスセンター、介護老人保健施設、介護医療院、認知症対応型共同生活介護事業所等の従業者又は訪問介護員等として、３年以上認知症である者の介護に従事した経験がありますか。</t>
    <rPh sb="32" eb="34">
      <t>カイゴ</t>
    </rPh>
    <rPh sb="34" eb="36">
      <t>イリョウ</t>
    </rPh>
    <rPh sb="36" eb="37">
      <t>イン</t>
    </rPh>
    <phoneticPr fontId="4"/>
  </si>
  <si>
    <t>・管理者の経歴書</t>
    <rPh sb="1" eb="4">
      <t>カンリシャ</t>
    </rPh>
    <rPh sb="5" eb="8">
      <t>ケイレキショ</t>
    </rPh>
    <phoneticPr fontId="3"/>
  </si>
  <si>
    <t>・代表者の経歴書</t>
    <rPh sb="1" eb="4">
      <t>ダイヒョウシャ</t>
    </rPh>
    <rPh sb="5" eb="8">
      <t>ケイレキショ</t>
    </rPh>
    <phoneticPr fontId="3"/>
  </si>
  <si>
    <t>・消防検査済証
・消防設備点検結果</t>
    <phoneticPr fontId="3"/>
  </si>
  <si>
    <t>居室の床面積は、7.43平方メートル以上となっていますか。</t>
    <rPh sb="0" eb="2">
      <t>キョシツ</t>
    </rPh>
    <rPh sb="3" eb="6">
      <t>ユカメンセキ</t>
    </rPh>
    <rPh sb="12" eb="14">
      <t>ヘイホウ</t>
    </rPh>
    <rPh sb="18" eb="20">
      <t>イジョウ</t>
    </rPh>
    <phoneticPr fontId="4"/>
  </si>
  <si>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その提供の開始について利用申込者の同意を得ていますか。</t>
    <rPh sb="49" eb="51">
      <t>ジュウギョウ</t>
    </rPh>
    <phoneticPr fontId="4"/>
  </si>
  <si>
    <t>□</t>
    <phoneticPr fontId="4"/>
  </si>
  <si>
    <t>・介護保険番号、有効期限等を確認している記録等</t>
    <phoneticPr fontId="3"/>
  </si>
  <si>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3"/>
  </si>
  <si>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4"/>
  </si>
  <si>
    <t>入居申込者の入居に際しては、主治の医師の診断書等によりその入居申込者が認知症である者であることの確認をしていますか。</t>
    <rPh sb="29" eb="31">
      <t>ニュウキョ</t>
    </rPh>
    <rPh sb="31" eb="33">
      <t>モウシコミ</t>
    </rPh>
    <rPh sb="33" eb="34">
      <t>シャ</t>
    </rPh>
    <rPh sb="35" eb="37">
      <t>ニンチ</t>
    </rPh>
    <rPh sb="37" eb="38">
      <t>ショウ</t>
    </rPh>
    <rPh sb="41" eb="42">
      <t>シャ</t>
    </rPh>
    <phoneticPr fontId="4"/>
  </si>
  <si>
    <t>入居申込者に対し自ら必要なサービスを提供することが困難である場合は、適切な他の認知症対応型共同生活介護事業者、介護保険施設、病院又は診療所を紹介する等の適切な措置を速やかに講じていますか。</t>
    <rPh sb="0" eb="2">
      <t>ニュウキョ</t>
    </rPh>
    <rPh sb="2" eb="4">
      <t>モウシコミ</t>
    </rPh>
    <rPh sb="4" eb="5">
      <t>シャ</t>
    </rPh>
    <rPh sb="6" eb="7">
      <t>タイ</t>
    </rPh>
    <rPh sb="8" eb="9">
      <t>ミズカ</t>
    </rPh>
    <rPh sb="10" eb="12">
      <t>ヒツヨウ</t>
    </rPh>
    <rPh sb="39" eb="42">
      <t>ニンチショウ</t>
    </rPh>
    <rPh sb="51" eb="54">
      <t>ジギョウシャ</t>
    </rPh>
    <rPh sb="86" eb="87">
      <t>コウ</t>
    </rPh>
    <phoneticPr fontId="4"/>
  </si>
  <si>
    <t>□</t>
    <phoneticPr fontId="4"/>
  </si>
  <si>
    <t>□</t>
    <phoneticPr fontId="4"/>
  </si>
  <si>
    <t>入居申込者の入居に際しては、その者の心身の状況、生活歴、病歴等の把握に努めていますか。</t>
    <phoneticPr fontId="4"/>
  </si>
  <si>
    <t>退居の際には、利用者及び家族の希望を踏まえた上で、退居後の生活環境や介護の継続性に配慮し、退居に必要な援助を行っていますか。</t>
    <rPh sb="45" eb="46">
      <t>タイ</t>
    </rPh>
    <rPh sb="46" eb="47">
      <t>キョ</t>
    </rPh>
    <rPh sb="48" eb="50">
      <t>ヒツヨウ</t>
    </rPh>
    <phoneticPr fontId="4"/>
  </si>
  <si>
    <t>退居の際には、利用者又はその家族に対し、適切な指導を行うとともに、居宅介護支援事業者等への情報の提供及び保健医療サービス又は福祉サービスを提供する者との密接な連携に努めていますか。</t>
    <phoneticPr fontId="4"/>
  </si>
  <si>
    <t>・サービス提供記録
・業務日誌
・モニタリングシート</t>
    <phoneticPr fontId="3"/>
  </si>
  <si>
    <t>入居の年月日及び入居しているユニットの名称又は退居の年月日を被保険者証に記載していますか。</t>
    <phoneticPr fontId="4"/>
  </si>
  <si>
    <t>・請求書
・領収書</t>
    <phoneticPr fontId="3"/>
  </si>
  <si>
    <t>法定代理受領サービスの場合は、利用者から利用者負担分の支払を受けていますか。</t>
    <rPh sb="0" eb="2">
      <t>ホウテイ</t>
    </rPh>
    <rPh sb="2" eb="4">
      <t>ダイリ</t>
    </rPh>
    <rPh sb="4" eb="6">
      <t>ジュリョウ</t>
    </rPh>
    <rPh sb="11" eb="13">
      <t>バアイ</t>
    </rPh>
    <rPh sb="15" eb="18">
      <t>リヨウシャ</t>
    </rPh>
    <rPh sb="20" eb="23">
      <t>リヨウシャ</t>
    </rPh>
    <rPh sb="23" eb="26">
      <t>フタンブン</t>
    </rPh>
    <rPh sb="27" eb="29">
      <t>シハライ</t>
    </rPh>
    <rPh sb="30" eb="31">
      <t>ウ</t>
    </rPh>
    <phoneticPr fontId="4"/>
  </si>
  <si>
    <t>法第41条
第8項</t>
    <rPh sb="0" eb="1">
      <t>ホウ</t>
    </rPh>
    <rPh sb="1" eb="2">
      <t>ダイ</t>
    </rPh>
    <rPh sb="4" eb="5">
      <t>ジョウ</t>
    </rPh>
    <rPh sb="6" eb="7">
      <t>ダイ</t>
    </rPh>
    <rPh sb="8" eb="9">
      <t>コウ</t>
    </rPh>
    <phoneticPr fontId="4"/>
  </si>
  <si>
    <t>規則第65条</t>
    <rPh sb="0" eb="2">
      <t>キソク</t>
    </rPh>
    <rPh sb="2" eb="3">
      <t>ダイ</t>
    </rPh>
    <rPh sb="5" eb="6">
      <t>ジョウ</t>
    </rPh>
    <phoneticPr fontId="4"/>
  </si>
  <si>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4"/>
  </si>
  <si>
    <t>前２項の支払を受ける額のほか、次に掲げる費用の額の支払を利用者から受けることができる。
(1)　食材料費
(2)　理美容代
(3)　おむつ代
(4)　提供されるサービスのうち、日常生活においても通常必要となるものに係る費用であって、その利用者に負担させることが適当と認められるもの</t>
    <phoneticPr fontId="4"/>
  </si>
  <si>
    <t>前項の費用の額に係るサービスの提供に当たっては、あらかじめ、利用者又はその家族に対し、そのサービスの内容及び費用について説明を行い、利用者の同意を得ていますか。</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</si>
  <si>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</si>
  <si>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</si>
  <si>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法定代理受領サービスではない認知症対応型共同生活介護に係る利用料の支払いを受けた場合は、サービス提供証明書を利用者に交付していますか。</t>
    <rPh sb="14" eb="17">
      <t>ニンチショウ</t>
    </rPh>
    <rPh sb="17" eb="20">
      <t>タイオウガタ</t>
    </rPh>
    <rPh sb="20" eb="22">
      <t>キョウドウ</t>
    </rPh>
    <rPh sb="22" eb="24">
      <t>セイカツ</t>
    </rPh>
    <rPh sb="24" eb="26">
      <t>カイゴ</t>
    </rPh>
    <phoneticPr fontId="4"/>
  </si>
  <si>
    <t>利用者の認知症の症状の進行を緩和し、安心して日常生活を送ることができるよう、利用者の心身の状況を踏まえ、妥当適切に行われていますか。</t>
    <phoneticPr fontId="4"/>
  </si>
  <si>
    <t>利用者一人一人の人格を尊重し、利用者がそれぞれの役割を持って家庭的な環境の下で日常生活を送ることができるよう配慮して行われていますか。</t>
    <phoneticPr fontId="4"/>
  </si>
  <si>
    <t>認知症対応型共同生活介護計画に基づき、漫然かつ画一的なものとならないよう配慮して行われていますか。</t>
    <phoneticPr fontId="4"/>
  </si>
  <si>
    <t>サービスの提供に当たっては、懇切丁寧に行うことを旨とし、利用者又はその家族に対し、サービスの提供方法等を説明していますか。</t>
    <phoneticPr fontId="4"/>
  </si>
  <si>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4"/>
  </si>
  <si>
    <t>認知症対応型共同生活介護計画の作成</t>
    <rPh sb="0" eb="12">
      <t>ニンチショウ</t>
    </rPh>
    <phoneticPr fontId="4"/>
  </si>
  <si>
    <t>・認知症対応型共同生活介護計画</t>
    <rPh sb="1" eb="3">
      <t>ニンチ</t>
    </rPh>
    <rPh sb="3" eb="4">
      <t>ショウ</t>
    </rPh>
    <rPh sb="4" eb="7">
      <t>タイオウガタ</t>
    </rPh>
    <rPh sb="7" eb="9">
      <t>キョウドウ</t>
    </rPh>
    <rPh sb="9" eb="11">
      <t>セイカツ</t>
    </rPh>
    <rPh sb="11" eb="13">
      <t>カイゴ</t>
    </rPh>
    <rPh sb="13" eb="15">
      <t>ケイカク</t>
    </rPh>
    <phoneticPr fontId="4"/>
  </si>
  <si>
    <t>認知症対応型共同生活介護計画の作成に当たって、通所介護等の活用、地域における活動への参加の機会の提供等により、利用者の多様な活動の確保に努めていますか。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10" eb="12">
      <t>カイゴ</t>
    </rPh>
    <rPh sb="12" eb="14">
      <t>ケイカク</t>
    </rPh>
    <rPh sb="15" eb="17">
      <t>サクセイ</t>
    </rPh>
    <rPh sb="18" eb="19">
      <t>ア</t>
    </rPh>
    <rPh sb="23" eb="25">
      <t>ツウショ</t>
    </rPh>
    <rPh sb="25" eb="27">
      <t>カイゴ</t>
    </rPh>
    <rPh sb="27" eb="28">
      <t>トウ</t>
    </rPh>
    <rPh sb="29" eb="31">
      <t>カツヨウ</t>
    </rPh>
    <rPh sb="32" eb="34">
      <t>チイキ</t>
    </rPh>
    <rPh sb="38" eb="40">
      <t>カツドウ</t>
    </rPh>
    <rPh sb="42" eb="44">
      <t>サンカ</t>
    </rPh>
    <rPh sb="45" eb="47">
      <t>キカイ</t>
    </rPh>
    <rPh sb="48" eb="50">
      <t>テイキョウ</t>
    </rPh>
    <rPh sb="50" eb="51">
      <t>トウ</t>
    </rPh>
    <rPh sb="55" eb="58">
      <t>リヨウシャ</t>
    </rPh>
    <rPh sb="59" eb="61">
      <t>タヨウ</t>
    </rPh>
    <rPh sb="62" eb="64">
      <t>カツドウ</t>
    </rPh>
    <rPh sb="65" eb="67">
      <t>カクホ</t>
    </rPh>
    <rPh sb="68" eb="69">
      <t>ツト</t>
    </rPh>
    <phoneticPr fontId="4"/>
  </si>
  <si>
    <t>計画作成担当者は、利用者の心身の状況、希望及び置かれている環境を踏まえて、他の介護従業者と協議の上、援助の目標、その目標を達成するための具体的なサービスの内容等を記載した認知症対応型共同生活介護計画を作成していますか。</t>
    <phoneticPr fontId="4"/>
  </si>
  <si>
    <t>・認知症対応型共同生活介護計画</t>
    <phoneticPr fontId="3"/>
  </si>
  <si>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4"/>
  </si>
  <si>
    <t>計画作成担当者は、認知症対応型共同生活介護計画を作成した際には、その認知症対応型共同生活介護計画を利用者に交付していますか。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8" eb="29">
      <t>サイ</t>
    </rPh>
    <rPh sb="34" eb="37">
      <t>ニンチショウ</t>
    </rPh>
    <rPh sb="37" eb="40">
      <t>タイオウガタ</t>
    </rPh>
    <rPh sb="40" eb="42">
      <t>キョウドウ</t>
    </rPh>
    <rPh sb="42" eb="44">
      <t>セイカツ</t>
    </rPh>
    <rPh sb="44" eb="46">
      <t>カイゴ</t>
    </rPh>
    <rPh sb="46" eb="48">
      <t>ケイカク</t>
    </rPh>
    <rPh sb="49" eb="52">
      <t>リヨウシャ</t>
    </rPh>
    <rPh sb="53" eb="55">
      <t>コウフ</t>
    </rPh>
    <phoneticPr fontId="4"/>
  </si>
  <si>
    <t>計画作成担当者は、認知症対応型共同生活介護計画の作成後においても、他の介護従業者及び利用者が認知症対応型共同生活介護計画に基づき利用する他の居宅サービス等を行う者との連絡を継続的に行うことにより、認知症対応型共同生活介護計画の実施状況の把握を行い、必要に応じて認知症対応型共同生活介護計画の変更を行っていますか。</t>
    <phoneticPr fontId="4"/>
  </si>
  <si>
    <t xml:space="preserve">
</t>
    <phoneticPr fontId="3"/>
  </si>
  <si>
    <t>・認知症対応型共同生活介護計画
・アセスメントシート</t>
    <phoneticPr fontId="3"/>
  </si>
  <si>
    <t>・認知症対応型共同生活介護計画
・サービス提供記録
・モニタリングシート</t>
    <phoneticPr fontId="3"/>
  </si>
  <si>
    <t>・身体的拘束の適正化検討委員会名簿
・身体的拘束の適正化検討委員会議事録</t>
    <phoneticPr fontId="3"/>
  </si>
  <si>
    <t xml:space="preserve">
</t>
    <phoneticPr fontId="3"/>
  </si>
  <si>
    <t>・（身体拘束がある場合）入所者の記録、家族への確認書</t>
    <phoneticPr fontId="3"/>
  </si>
  <si>
    <t>短期利用認知症対応型共同生活介護費を算定する場合で居宅サービス計画に基づきサービスを提供しているときは、居宅介護支援事業者から求めがあった場合は、認知症対応型共同生活介護計画を提供することに協力していますか。</t>
    <rPh sb="0" eb="2">
      <t>タンキ</t>
    </rPh>
    <rPh sb="2" eb="4">
      <t>リヨウ</t>
    </rPh>
    <rPh sb="16" eb="17">
      <t>ヒ</t>
    </rPh>
    <rPh sb="18" eb="20">
      <t>サンテイ</t>
    </rPh>
    <rPh sb="22" eb="24">
      <t>バアイ</t>
    </rPh>
    <rPh sb="25" eb="27">
      <t>キョタク</t>
    </rPh>
    <rPh sb="31" eb="33">
      <t>ケイカク</t>
    </rPh>
    <rPh sb="34" eb="35">
      <t>モト</t>
    </rPh>
    <rPh sb="42" eb="44">
      <t>テイキョウ</t>
    </rPh>
    <rPh sb="52" eb="54">
      <t>キョタク</t>
    </rPh>
    <rPh sb="54" eb="56">
      <t>カイゴ</t>
    </rPh>
    <rPh sb="56" eb="58">
      <t>シエン</t>
    </rPh>
    <rPh sb="58" eb="61">
      <t>ジギョウシャ</t>
    </rPh>
    <rPh sb="63" eb="64">
      <t>モト</t>
    </rPh>
    <rPh sb="69" eb="71">
      <t>バアイ</t>
    </rPh>
    <rPh sb="85" eb="87">
      <t>ケイカク</t>
    </rPh>
    <rPh sb="88" eb="90">
      <t>テイキョウ</t>
    </rPh>
    <rPh sb="95" eb="97">
      <t>キョウリョク</t>
    </rPh>
    <phoneticPr fontId="4"/>
  </si>
  <si>
    <t>・研修修了証</t>
    <rPh sb="1" eb="3">
      <t>ケンシュウ</t>
    </rPh>
    <rPh sb="3" eb="6">
      <t>シュウリョウショウ</t>
    </rPh>
    <phoneticPr fontId="3"/>
  </si>
  <si>
    <t>指定介護予防認知症対応型共同生活介護の基本取扱方針</t>
    <phoneticPr fontId="4"/>
  </si>
  <si>
    <t>利用者の介護予防に資するよう、その目標を設定し、計画的に行われていますか。</t>
    <phoneticPr fontId="4"/>
  </si>
  <si>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4"/>
  </si>
  <si>
    <t>利用者とのコミュニケーションを十分に図ることその他の様々な方法により、利用者が主体的に事業に参加するよう適切な働きかけに努めていますか。</t>
    <phoneticPr fontId="4"/>
  </si>
  <si>
    <t>・介護予防認知症対応型共同生活介護計画</t>
    <rPh sb="1" eb="3">
      <t>カイゴ</t>
    </rPh>
    <rPh sb="3" eb="5">
      <t>ヨボウ</t>
    </rPh>
    <rPh sb="5" eb="7">
      <t>ニンチ</t>
    </rPh>
    <rPh sb="7" eb="8">
      <t>ショウ</t>
    </rPh>
    <rPh sb="8" eb="11">
      <t>タイオウガタ</t>
    </rPh>
    <rPh sb="11" eb="13">
      <t>キョウドウ</t>
    </rPh>
    <rPh sb="13" eb="15">
      <t>セイカツ</t>
    </rPh>
    <rPh sb="15" eb="17">
      <t>カイゴ</t>
    </rPh>
    <rPh sb="17" eb="19">
      <t>ケイカク</t>
    </rPh>
    <phoneticPr fontId="4"/>
  </si>
  <si>
    <t>主治の医師又は歯科医師からの情報伝達を通じる等の適切な方法により、利用者の心身の状況、置かれている環境等利用者の日常生活全般の状況の的確な把握を行っていますか。</t>
    <phoneticPr fontId="4"/>
  </si>
  <si>
    <t xml:space="preserve">
</t>
    <phoneticPr fontId="4"/>
  </si>
  <si>
    <t>計画作成担当者は、利用者の日常生活全般の状況及び希望を踏まえて、他の介護従業者と協議の上、サービスの目標、その目標を達成するための具体的なサービスの内容、サービスの提供を行う期間等を記載した介護予防認知症対応型共同生活介護計画を作成していますか。</t>
    <phoneticPr fontId="3"/>
  </si>
  <si>
    <t>計画作成担当者は、他の介護従業者及び利用者が介護予防認知症対応型共同生活介護計画に基づき利用する他の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１回は、モニタリングを行うとともに、利用者の様態の変化等の把握を行っていますか。</t>
    <phoneticPr fontId="3"/>
  </si>
  <si>
    <t>・モニタリングの記録</t>
    <phoneticPr fontId="3"/>
  </si>
  <si>
    <t>サービスの提供に当たっては、介護予防認知症対応型共同生活介護計画に基づき、利用者が日常生活を営むのに必要な支援を行わなければならない。</t>
    <phoneticPr fontId="3"/>
  </si>
  <si>
    <t>指定認知症対応型共同生活介護の取扱方針
（身体的拘束等の禁止）</t>
    <phoneticPr fontId="4"/>
  </si>
  <si>
    <t>利用者の心身の状況に応じ、利用者の自立の支援及び日常生活の充実に資するよう、適切な技術をもって行われていますか。</t>
    <phoneticPr fontId="3"/>
  </si>
  <si>
    <t>利用者の負担により、介護従業者以外の者による介護を受けさせていませんか。</t>
    <rPh sb="0" eb="3">
      <t>リヨウシャ</t>
    </rPh>
    <rPh sb="4" eb="6">
      <t>フタン</t>
    </rPh>
    <phoneticPr fontId="4"/>
  </si>
  <si>
    <t>利用者が日常生活を営む上で必要な行政機関に対する手続等について、利用者又はその家族が行うことが困難である場合は、利用者の同意を得て、代わって行っていますか。</t>
    <phoneticPr fontId="4"/>
  </si>
  <si>
    <t>・緊急時対応マニュアル
・サービス提供記録</t>
    <phoneticPr fontId="3"/>
  </si>
  <si>
    <t>□</t>
    <phoneticPr fontId="3"/>
  </si>
  <si>
    <t>利用者に病状の急変が生じた場合その他必要な場合は、速やかに主治の医師又はあらかじめ事業者が定めた協力医療機関への連絡を行う等必要な措置を講じていますか。</t>
    <phoneticPr fontId="4"/>
  </si>
  <si>
    <t>緊急時において円滑な協力を得るため、協力医療機関との間であらかじめ必要な事項を取り決めていますか。</t>
    <rPh sb="18" eb="20">
      <t>キョウリョク</t>
    </rPh>
    <phoneticPr fontId="4"/>
  </si>
  <si>
    <t>管理者は、従業者の管理及び利用の申込みに係る調整、業務の実施状況の把握その他の管理を一元的に行っていますか。</t>
    <phoneticPr fontId="4"/>
  </si>
  <si>
    <t>運営規程</t>
    <rPh sb="0" eb="2">
      <t>ウンエイ</t>
    </rPh>
    <rPh sb="2" eb="4">
      <t>キテイ</t>
    </rPh>
    <phoneticPr fontId="3"/>
  </si>
  <si>
    <t>共同生活住居ごとに、上記の事業の運営についての重要事項に関する規程を定めていますか。</t>
    <rPh sb="10" eb="12">
      <t>ジョウキ</t>
    </rPh>
    <phoneticPr fontId="3"/>
  </si>
  <si>
    <t>□</t>
    <phoneticPr fontId="3"/>
  </si>
  <si>
    <t>□</t>
    <phoneticPr fontId="3"/>
  </si>
  <si>
    <t>利用者に対し、適切なサービスを提供できるよう、従業者の勤務の体制を定めていますか。</t>
    <phoneticPr fontId="4"/>
  </si>
  <si>
    <t>従業者の資質の向上のために、その研修の機会を確保していますか。</t>
    <phoneticPr fontId="4"/>
  </si>
  <si>
    <t>・業務日誌
・国保連への請求書控え</t>
    <phoneticPr fontId="3"/>
  </si>
  <si>
    <t>入居定員及び居室の定員を超えて入居させていませんか。</t>
    <phoneticPr fontId="4"/>
  </si>
  <si>
    <t>・緊急時対応に係る特養等との契約書等</t>
    <phoneticPr fontId="3"/>
  </si>
  <si>
    <t>利用者の病状の急変等に備えるため、あらかじめ、協力医療機関を定めていますか。</t>
    <phoneticPr fontId="4"/>
  </si>
  <si>
    <t>あらかじめ、協力歯科医療機関を定めるよう努めていますか。</t>
    <phoneticPr fontId="4"/>
  </si>
  <si>
    <t>サービスの提供体制の確保、夜間における緊急時の対応等のため、介護老人福祉施設、介護老人保健施設、介護医療院、病院等との間の連携及び支援の体制を整えていますか。</t>
    <phoneticPr fontId="4"/>
  </si>
  <si>
    <t>・協力医療機関との契約書</t>
    <rPh sb="1" eb="3">
      <t>キョウリョク</t>
    </rPh>
    <rPh sb="3" eb="5">
      <t>イリョウ</t>
    </rPh>
    <rPh sb="5" eb="7">
      <t>キカン</t>
    </rPh>
    <rPh sb="9" eb="12">
      <t>ケイヤクショ</t>
    </rPh>
    <phoneticPr fontId="4"/>
  </si>
  <si>
    <t>計画作成担当者は、モニタリングの結果を踏まえ、必要に応じて介護介護予防認知症対応型共同生活介護計画の変更を行っていますか。</t>
    <phoneticPr fontId="4"/>
  </si>
  <si>
    <t>避難訓練等に当たっては、地域住民の参加が得られるよう連携に努めていますか。</t>
    <rPh sb="0" eb="2">
      <t>ヒナン</t>
    </rPh>
    <rPh sb="2" eb="4">
      <t>クンレン</t>
    </rPh>
    <rPh sb="4" eb="5">
      <t>トウ</t>
    </rPh>
    <rPh sb="6" eb="7">
      <t>ア</t>
    </rPh>
    <rPh sb="12" eb="14">
      <t>チイキ</t>
    </rPh>
    <rPh sb="14" eb="16">
      <t>ジュウミン</t>
    </rPh>
    <rPh sb="17" eb="19">
      <t>サンカ</t>
    </rPh>
    <rPh sb="20" eb="21">
      <t>エ</t>
    </rPh>
    <rPh sb="26" eb="28">
      <t>レンケイ</t>
    </rPh>
    <rPh sb="29" eb="30">
      <t>ツト</t>
    </rPh>
    <phoneticPr fontId="4"/>
  </si>
  <si>
    <t>・避難訓練の記録</t>
    <phoneticPr fontId="3"/>
  </si>
  <si>
    <t>利用者の使用する施設、食器その他の設備又は飲用に供する水について、衛生的な管理に努め、又は衛生上必要な措置を講じていますか。</t>
    <phoneticPr fontId="4"/>
  </si>
  <si>
    <t>・感染症及び食中毒の予防及びまん延の防止のための研修の記録</t>
    <phoneticPr fontId="3"/>
  </si>
  <si>
    <t>事業所の見やすい場所に、運営規程の概要、介護従業者の勤務体制その他の利用申込者のサービスの選択に資すると認められる重要事項を掲示していますか。</t>
    <rPh sb="20" eb="22">
      <t>カイゴ</t>
    </rPh>
    <phoneticPr fontId="4"/>
  </si>
  <si>
    <t>従業者は、正当な理由なく、その業務上知り得た利用者又はその家族の秘密を漏らしていませんか。</t>
    <phoneticPr fontId="4"/>
  </si>
  <si>
    <t>・個人情報同意書</t>
    <phoneticPr fontId="3"/>
  </si>
  <si>
    <t>サービス担当者会議等において、利用者の個人情報を用いる場合はその利用者の同意を、利用者の家族の個人情報を用いる場合はその家族の同意を、あらかじめ文書により得ていますか。</t>
    <phoneticPr fontId="4"/>
  </si>
  <si>
    <t>・パンフレット／チラシ</t>
    <phoneticPr fontId="3"/>
  </si>
  <si>
    <t>居宅介護支援事業者又はその従業者に対し、要介護被保険者に対して共同生活住居を紹介することの対償として、金品その他の財産上の利益を供与していませんか。</t>
    <phoneticPr fontId="4"/>
  </si>
  <si>
    <t>指定居宅介護支援事業者又はその従業者から、共同生活住居からの退居者を紹介することの対償として、金品その他の財産上の利益を収受していませんか。</t>
    <phoneticPr fontId="4"/>
  </si>
  <si>
    <t>・苦情の受付簿
・苦情者への対応記録
・苦情対応マニュアル</t>
    <phoneticPr fontId="3"/>
  </si>
  <si>
    <t>□</t>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</si>
  <si>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</si>
  <si>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</si>
  <si>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・運営推進会議の記録</t>
    <phoneticPr fontId="3"/>
  </si>
  <si>
    <t>運営推進会議をおおむね２月に１回以上開催し、活動状況を報告し、その評価を受けるとともに、必要な要望、助言等を聴く機会を設けていますか。</t>
    <phoneticPr fontId="4"/>
  </si>
  <si>
    <t>報告、評価、要望、助言等についての記録を作成し、これを公表していますか。</t>
    <phoneticPr fontId="4"/>
  </si>
  <si>
    <t>事業の運営に当たっては、地域住民又はその自発的な活動等との連携及び協力を行う等地域との交流を図っていますか。</t>
    <phoneticPr fontId="4"/>
  </si>
  <si>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2" eb="84">
      <t>タイセイ</t>
    </rPh>
    <rPh sb="85" eb="86">
      <t>トトノ</t>
    </rPh>
    <phoneticPr fontId="4"/>
  </si>
  <si>
    <t>事故が生じた際には原因を解明し、再発生を防ぐための対策を講じていますか（過去に事故が生じていない場合、事故に備えて対策を講じていますか。）。</t>
    <rPh sb="9" eb="11">
      <t>ゲンイン</t>
    </rPh>
    <rPh sb="12" eb="14">
      <t>カイメイ</t>
    </rPh>
    <rPh sb="36" eb="38">
      <t>カコ</t>
    </rPh>
    <rPh sb="39" eb="41">
      <t>ジコ</t>
    </rPh>
    <rPh sb="42" eb="43">
      <t>ショウ</t>
    </rPh>
    <rPh sb="48" eb="50">
      <t>バアイ</t>
    </rPh>
    <rPh sb="51" eb="53">
      <t>ジコ</t>
    </rPh>
    <rPh sb="54" eb="55">
      <t>ソナ</t>
    </rPh>
    <phoneticPr fontId="4"/>
  </si>
  <si>
    <t>従業者、設備、備品及び会計に関する諸記録を整備していますか。</t>
    <phoneticPr fontId="4"/>
  </si>
  <si>
    <t>平18厚告126
一</t>
    <rPh sb="0" eb="1">
      <t>ヘイ</t>
    </rPh>
    <rPh sb="3" eb="4">
      <t>アツシ</t>
    </rPh>
    <rPh sb="4" eb="5">
      <t>コク</t>
    </rPh>
    <rPh sb="9" eb="10">
      <t>イチ</t>
    </rPh>
    <phoneticPr fontId="4"/>
  </si>
  <si>
    <t>平18厚告126
二</t>
    <rPh sb="0" eb="1">
      <t>ヘイ</t>
    </rPh>
    <rPh sb="3" eb="4">
      <t>アツシ</t>
    </rPh>
    <rPh sb="4" eb="5">
      <t>コク</t>
    </rPh>
    <rPh sb="9" eb="10">
      <t>ニ</t>
    </rPh>
    <phoneticPr fontId="4"/>
  </si>
  <si>
    <t>平18厚告126
三</t>
    <rPh sb="0" eb="1">
      <t>ヘイ</t>
    </rPh>
    <rPh sb="3" eb="4">
      <t>アツシ</t>
    </rPh>
    <rPh sb="4" eb="5">
      <t>コク</t>
    </rPh>
    <rPh sb="9" eb="10">
      <t>サン</t>
    </rPh>
    <phoneticPr fontId="4"/>
  </si>
  <si>
    <t>認知症対応型共同生活介護に要する費用の額は、平成18年厚生労働省第126号の別表「指定地域密着型サービス介護給付費単位数表」により算定していますか。
ただし、認知症対応型共同生活介護事業所毎に所定単位数より低い単位数を設定する旨を、市長に事前に届出を行った場合は、この限りではありません。</t>
    <rPh sb="0" eb="3">
      <t>ニンチショウ</t>
    </rPh>
    <rPh sb="3" eb="6">
      <t>タイオウガタ</t>
    </rPh>
    <rPh sb="6" eb="8">
      <t>キョウドウ</t>
    </rPh>
    <rPh sb="8" eb="10">
      <t>セイカツ</t>
    </rPh>
    <rPh sb="10" eb="12">
      <t>カイゴ</t>
    </rPh>
    <rPh sb="86" eb="88">
      <t>キョウドウ</t>
    </rPh>
    <rPh sb="88" eb="90">
      <t>セイカツ</t>
    </rPh>
    <rPh sb="90" eb="92">
      <t>カイゴ</t>
    </rPh>
    <phoneticPr fontId="4"/>
  </si>
  <si>
    <t>認知症対応型共同生活介護に要する費用の額は、平成27年厚生労働省告示第93号の「厚生労働大臣が定める１単位の単価」に、別表に定める単位数を乗じて算定していますか。</t>
    <rPh sb="6" eb="8">
      <t>キョウドウ</t>
    </rPh>
    <rPh sb="8" eb="10">
      <t>セイカツ</t>
    </rPh>
    <rPh sb="10" eb="12">
      <t>カイゴ</t>
    </rPh>
    <phoneticPr fontId="4"/>
  </si>
  <si>
    <t>１単位の単価に単位数を乗じて得た額に１円未満の端数があるときは、端数金額を切り捨てて計算していますか。</t>
    <phoneticPr fontId="3"/>
  </si>
  <si>
    <t>認知症対応型共同生活介護費（Ⅰ）</t>
    <phoneticPr fontId="3"/>
  </si>
  <si>
    <t xml:space="preserve">認知症対応型共同生活介護費（Ⅱ）  </t>
    <phoneticPr fontId="3"/>
  </si>
  <si>
    <t>短期利用認知症対応型共同生活介護費（Ⅰ）</t>
    <phoneticPr fontId="3"/>
  </si>
  <si>
    <t>平18厚告126
別表5注1
施設基準
三十一
平12告29
三</t>
    <rPh sb="0" eb="1">
      <t>ヘイ</t>
    </rPh>
    <rPh sb="3" eb="4">
      <t>コウ</t>
    </rPh>
    <rPh sb="4" eb="5">
      <t>コク</t>
    </rPh>
    <rPh sb="12" eb="13">
      <t>チュウ</t>
    </rPh>
    <rPh sb="16" eb="18">
      <t>シセツ</t>
    </rPh>
    <rPh sb="18" eb="20">
      <t>キジュン</t>
    </rPh>
    <rPh sb="21" eb="24">
      <t>サンジュウイチ</t>
    </rPh>
    <phoneticPr fontId="4"/>
  </si>
  <si>
    <t>(一)事業所の共同生活住居の定員の範囲内で、空いている居室等を利用するものであるこ と。</t>
    <rPh sb="1" eb="2">
      <t>イチ</t>
    </rPh>
    <rPh sb="7" eb="9">
      <t>キョウドウ</t>
    </rPh>
    <rPh sb="9" eb="11">
      <t>セイカツ</t>
    </rPh>
    <rPh sb="11" eb="13">
      <t>ジュウキョ</t>
    </rPh>
    <phoneticPr fontId="4"/>
  </si>
  <si>
    <t>(二)一の共同生活住居において、短期利用認知症対応型共同生活介護を受ける利用者の数は１名とすること。</t>
    <rPh sb="1" eb="2">
      <t>ニ</t>
    </rPh>
    <rPh sb="3" eb="4">
      <t>イチ</t>
    </rPh>
    <rPh sb="5" eb="7">
      <t>キョウドウ</t>
    </rPh>
    <rPh sb="7" eb="9">
      <t>セイカツ</t>
    </rPh>
    <rPh sb="9" eb="11">
      <t>ジュウキョ</t>
    </rPh>
    <rPh sb="16" eb="32">
      <t>タンキリヨウニンチショウタイオウガタキョウドウセイカツカイゴ</t>
    </rPh>
    <rPh sb="33" eb="34">
      <t>ウ</t>
    </rPh>
    <rPh sb="36" eb="39">
      <t>リヨウシャ</t>
    </rPh>
    <rPh sb="40" eb="41">
      <t>スウ</t>
    </rPh>
    <rPh sb="43" eb="44">
      <t>メイ</t>
    </rPh>
    <phoneticPr fontId="4"/>
  </si>
  <si>
    <t>(1)事業所を構成する共同生活住居の数が１であること。</t>
    <rPh sb="7" eb="9">
      <t>コウセイ</t>
    </rPh>
    <phoneticPr fontId="4"/>
  </si>
  <si>
    <t>(2)人員基準を満たしていること。</t>
    <rPh sb="3" eb="5">
      <t>ジンイン</t>
    </rPh>
    <rPh sb="5" eb="7">
      <t>キジュン</t>
    </rPh>
    <rPh sb="8" eb="9">
      <t>ミ</t>
    </rPh>
    <phoneticPr fontId="4"/>
  </si>
  <si>
    <t>(1)事業所を構成する共同生活住居の数が２以上であること。</t>
    <rPh sb="7" eb="9">
      <t>コウセイ</t>
    </rPh>
    <rPh sb="21" eb="23">
      <t>イジョウ</t>
    </rPh>
    <phoneticPr fontId="4"/>
  </si>
  <si>
    <t>(1)事業所を構成する共同生活住居の数が１であること。</t>
    <phoneticPr fontId="4"/>
  </si>
  <si>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キョタク</t>
    </rPh>
    <rPh sb="45" eb="52">
      <t>カイゴシエンジギョウショ</t>
    </rPh>
    <rPh sb="53" eb="60">
      <t>カイゴシエンセンモンイン</t>
    </rPh>
    <rPh sb="62" eb="64">
      <t>キンキュウ</t>
    </rPh>
    <rPh sb="65" eb="67">
      <t>タンキ</t>
    </rPh>
    <rPh sb="67" eb="69">
      <t>リヨウ</t>
    </rPh>
    <rPh sb="69" eb="75">
      <t>ニンチショウタイオウガタ</t>
    </rPh>
    <rPh sb="198" eb="200">
      <t>キテイ</t>
    </rPh>
    <rPh sb="207" eb="209">
      <t>ジギョウ</t>
    </rPh>
    <rPh sb="209" eb="210">
      <t>ショ</t>
    </rPh>
    <rPh sb="211" eb="213">
      <t>コウセイ</t>
    </rPh>
    <rPh sb="215" eb="217">
      <t>キョウドウ</t>
    </rPh>
    <rPh sb="217" eb="219">
      <t>セイカツ</t>
    </rPh>
    <rPh sb="219" eb="221">
      <t>ジュウキョ</t>
    </rPh>
    <rPh sb="222" eb="224">
      <t>テイイン</t>
    </rPh>
    <rPh sb="225" eb="227">
      <t>ゴウケイ</t>
    </rPh>
    <rPh sb="227" eb="228">
      <t>スウ</t>
    </rPh>
    <rPh sb="229" eb="230">
      <t>コ</t>
    </rPh>
    <rPh sb="233" eb="235">
      <t>コシツ</t>
    </rPh>
    <rPh sb="244" eb="245">
      <t>オコナ</t>
    </rPh>
    <phoneticPr fontId="4"/>
  </si>
  <si>
    <t>(4)利用の開始に当たって、あらかじめ30日以内の利用期間を定めること。</t>
    <phoneticPr fontId="4"/>
  </si>
  <si>
    <t>(5)短期利用共同生活介護を行うに当たって、十分な知識を有する従業者が確保されていること。</t>
    <phoneticPr fontId="4"/>
  </si>
  <si>
    <t>(6)人員基準を満たしていること。</t>
    <rPh sb="3" eb="5">
      <t>ジンイン</t>
    </rPh>
    <rPh sb="5" eb="7">
      <t>キジュン</t>
    </rPh>
    <rPh sb="8" eb="9">
      <t>ミ</t>
    </rPh>
    <phoneticPr fontId="4"/>
  </si>
  <si>
    <t>(1)事業所を構成する共同生活住居の数が２であること。</t>
    <phoneticPr fontId="4"/>
  </si>
  <si>
    <t>短期利用認知症対応型共同生活介護費（Ⅱ）</t>
    <phoneticPr fontId="3"/>
  </si>
  <si>
    <t>夜勤を行う職員の勤務条件基準を満たさない場合</t>
    <rPh sb="0" eb="2">
      <t>ヤキン</t>
    </rPh>
    <rPh sb="3" eb="4">
      <t>オコナ</t>
    </rPh>
    <rPh sb="5" eb="7">
      <t>ショクイン</t>
    </rPh>
    <rPh sb="8" eb="10">
      <t>キンム</t>
    </rPh>
    <rPh sb="10" eb="12">
      <t>ジョウケン</t>
    </rPh>
    <rPh sb="12" eb="14">
      <t>キジュン</t>
    </rPh>
    <rPh sb="15" eb="16">
      <t>ミ</t>
    </rPh>
    <rPh sb="20" eb="22">
      <t>バアイ</t>
    </rPh>
    <phoneticPr fontId="3"/>
  </si>
  <si>
    <t>平18厚告126
別表5注1</t>
    <phoneticPr fontId="3"/>
  </si>
  <si>
    <t>夜勤を行う職員の勤務条件に関する基準を満たさない場合は、所定単位数の100分の97に相当する単位数を算定していますか。</t>
    <phoneticPr fontId="3"/>
  </si>
  <si>
    <t>□</t>
    <phoneticPr fontId="3"/>
  </si>
  <si>
    <t>・職員勤務表</t>
    <phoneticPr fontId="3"/>
  </si>
  <si>
    <t>定員超過利用</t>
    <phoneticPr fontId="3"/>
  </si>
  <si>
    <t>・利用者の数がわかる書類</t>
  </si>
  <si>
    <t>月平均の利用者数が運営規程に定められている利用定員を超える場合、所定単位数に100分の70を乗じて得た単位数を算定していますか。</t>
    <phoneticPr fontId="3"/>
  </si>
  <si>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4"/>
  </si>
  <si>
    <t>□</t>
    <phoneticPr fontId="3"/>
  </si>
  <si>
    <t>平18厚告126
別表5注1</t>
    <phoneticPr fontId="3"/>
  </si>
  <si>
    <t>平18厚告126
別表5注1</t>
    <rPh sb="0" eb="1">
      <t>ヒラ</t>
    </rPh>
    <rPh sb="3" eb="4">
      <t>コウ</t>
    </rPh>
    <rPh sb="4" eb="5">
      <t>コク</t>
    </rPh>
    <rPh sb="9" eb="11">
      <t>ベッピョウ</t>
    </rPh>
    <rPh sb="12" eb="13">
      <t>チュウ</t>
    </rPh>
    <phoneticPr fontId="4"/>
  </si>
  <si>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44" eb="46">
      <t>キョタク</t>
    </rPh>
    <rPh sb="46" eb="53">
      <t>カイゴシエンジギョウショ</t>
    </rPh>
    <rPh sb="54" eb="61">
      <t>カイゴシエンセンモンイン</t>
    </rPh>
    <rPh sb="63" eb="65">
      <t>キンキュウ</t>
    </rPh>
    <rPh sb="66" eb="68">
      <t>タンキ</t>
    </rPh>
    <rPh sb="68" eb="70">
      <t>リヨウ</t>
    </rPh>
    <rPh sb="70" eb="76">
      <t>ニンチショウタイオウガタ</t>
    </rPh>
    <rPh sb="199" eb="201">
      <t>キテイ</t>
    </rPh>
    <rPh sb="208" eb="210">
      <t>ジギョウ</t>
    </rPh>
    <rPh sb="210" eb="211">
      <t>ショ</t>
    </rPh>
    <rPh sb="212" eb="214">
      <t>コウセイ</t>
    </rPh>
    <rPh sb="216" eb="218">
      <t>キョウドウ</t>
    </rPh>
    <rPh sb="218" eb="220">
      <t>セイカツ</t>
    </rPh>
    <rPh sb="220" eb="222">
      <t>ジュウキョ</t>
    </rPh>
    <rPh sb="223" eb="225">
      <t>テイイン</t>
    </rPh>
    <rPh sb="226" eb="228">
      <t>ゴウケイ</t>
    </rPh>
    <rPh sb="228" eb="229">
      <t>スウ</t>
    </rPh>
    <rPh sb="230" eb="231">
      <t>コ</t>
    </rPh>
    <rPh sb="234" eb="236">
      <t>コシツ</t>
    </rPh>
    <rPh sb="245" eb="246">
      <t>オコナ</t>
    </rPh>
    <phoneticPr fontId="4"/>
  </si>
  <si>
    <t>人員基準に定める員数の介護従業者が配置されていない状況で行われた認知症対応型共同生活介護については、所定単位数に100分の70を乗じて得た単位数を算定していますか。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2" eb="34">
      <t>ニンチ</t>
    </rPh>
    <rPh sb="34" eb="35">
      <t>ショウ</t>
    </rPh>
    <rPh sb="35" eb="37">
      <t>タイオウ</t>
    </rPh>
    <rPh sb="37" eb="38">
      <t>ガタ</t>
    </rPh>
    <rPh sb="38" eb="40">
      <t>キョウドウ</t>
    </rPh>
    <rPh sb="40" eb="42">
      <t>セイカツ</t>
    </rPh>
    <rPh sb="42" eb="44">
      <t>カイゴ</t>
    </rPh>
    <rPh sb="50" eb="52">
      <t>ショテイ</t>
    </rPh>
    <rPh sb="52" eb="55">
      <t>タンイスウ</t>
    </rPh>
    <rPh sb="59" eb="60">
      <t>ブン</t>
    </rPh>
    <rPh sb="64" eb="65">
      <t>ジョウ</t>
    </rPh>
    <rPh sb="67" eb="68">
      <t>エ</t>
    </rPh>
    <rPh sb="69" eb="72">
      <t>タンイスウ</t>
    </rPh>
    <rPh sb="73" eb="75">
      <t>サンテイ</t>
    </rPh>
    <phoneticPr fontId="4"/>
  </si>
  <si>
    <t>【第六項】
指定認知症対応型共同生活介護事業者は、前項の身体的拘束等を行う場合は、その態様及び時間、その際の利用者の心身の状況並びに緊急やむを得ない理由を記録しなければならない。</t>
    <phoneticPr fontId="3"/>
  </si>
  <si>
    <t>【第七項】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rPh sb="2" eb="4">
      <t>ナナコウ</t>
    </rPh>
    <phoneticPr fontId="4"/>
  </si>
  <si>
    <t>別に厚生労働大臣が定める施設基準を満たすものとして市長に届け出た場合は、その基準に掲げる区分に従い、１日につき次に掲げる区分の単位数を所定単位数に加算していますか。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69" eb="72">
      <t>タンイスウ</t>
    </rPh>
    <rPh sb="73" eb="75">
      <t>カサン</t>
    </rPh>
    <rPh sb="87" eb="89">
      <t>ヤカン</t>
    </rPh>
    <rPh sb="89" eb="91">
      <t>シエン</t>
    </rPh>
    <rPh sb="91" eb="93">
      <t>タイセイ</t>
    </rPh>
    <rPh sb="107" eb="109">
      <t>ヤカン</t>
    </rPh>
    <phoneticPr fontId="4"/>
  </si>
  <si>
    <t>夜間支援体制加算（Ⅰ）</t>
    <phoneticPr fontId="3"/>
  </si>
  <si>
    <t>夜間支援体制加算（Ⅱ）</t>
    <phoneticPr fontId="3"/>
  </si>
  <si>
    <t>別に厚生労働大臣が定める基準（※）に適合しているものとして市長に届け出て、若年性認知症利用者に対して、サービスを行った場合は、１日につき所定の単位数を加算していますか。
ただし、認知症行動・心理症状緊急対応加算を算定している場合は、算定しません。
※受け入れた若年性認知症利用者ごとに個別の担当者を定めていること。</t>
    <rPh sb="0" eb="1">
      <t>ベツ</t>
    </rPh>
    <rPh sb="2" eb="8">
      <t>コウセイロウドウダイジン</t>
    </rPh>
    <rPh sb="9" eb="10">
      <t>サダ</t>
    </rPh>
    <rPh sb="12" eb="14">
      <t>キジュン</t>
    </rPh>
    <rPh sb="18" eb="20">
      <t>テキゴウ</t>
    </rPh>
    <rPh sb="32" eb="33">
      <t>トド</t>
    </rPh>
    <rPh sb="34" eb="35">
      <t>デ</t>
    </rPh>
    <rPh sb="37" eb="40">
      <t>ジャクネンセイ</t>
    </rPh>
    <rPh sb="40" eb="43">
      <t>ニンチショウ</t>
    </rPh>
    <rPh sb="43" eb="46">
      <t>リヨウシャ</t>
    </rPh>
    <rPh sb="47" eb="48">
      <t>タイ</t>
    </rPh>
    <rPh sb="56" eb="57">
      <t>オコナ</t>
    </rPh>
    <rPh sb="59" eb="61">
      <t>バアイ</t>
    </rPh>
    <rPh sb="64" eb="65">
      <t>ニチ</t>
    </rPh>
    <rPh sb="68" eb="70">
      <t>ショテイ</t>
    </rPh>
    <rPh sb="71" eb="73">
      <t>タンイ</t>
    </rPh>
    <rPh sb="73" eb="74">
      <t>スウ</t>
    </rPh>
    <rPh sb="75" eb="77">
      <t>カサン</t>
    </rPh>
    <rPh sb="90" eb="93">
      <t>ニンチショウ</t>
    </rPh>
    <rPh sb="93" eb="95">
      <t>コウドウ</t>
    </rPh>
    <rPh sb="96" eb="98">
      <t>シンリ</t>
    </rPh>
    <rPh sb="98" eb="100">
      <t>ショウジョウ</t>
    </rPh>
    <rPh sb="100" eb="102">
      <t>キンキュウ</t>
    </rPh>
    <rPh sb="102" eb="104">
      <t>タイオウ</t>
    </rPh>
    <rPh sb="104" eb="106">
      <t>カサン</t>
    </rPh>
    <rPh sb="107" eb="109">
      <t>サンテイ</t>
    </rPh>
    <rPh sb="113" eb="115">
      <t>バアイ</t>
    </rPh>
    <rPh sb="117" eb="119">
      <t>サンテイ</t>
    </rPh>
    <rPh sb="127" eb="128">
      <t>ウ</t>
    </rPh>
    <rPh sb="129" eb="130">
      <t>イ</t>
    </rPh>
    <rPh sb="132" eb="135">
      <t>ジャクネンセイ</t>
    </rPh>
    <rPh sb="135" eb="138">
      <t>ニンチショウ</t>
    </rPh>
    <rPh sb="138" eb="141">
      <t>リヨウシャ</t>
    </rPh>
    <rPh sb="144" eb="146">
      <t>コベツ</t>
    </rPh>
    <rPh sb="147" eb="150">
      <t>タントウシャ</t>
    </rPh>
    <rPh sb="151" eb="152">
      <t>サダ</t>
    </rPh>
    <phoneticPr fontId="4"/>
  </si>
  <si>
    <t>□</t>
    <phoneticPr fontId="3"/>
  </si>
  <si>
    <t>入院時費用加算</t>
    <rPh sb="0" eb="2">
      <t>ニュウイン</t>
    </rPh>
    <rPh sb="2" eb="3">
      <t>ジ</t>
    </rPh>
    <rPh sb="3" eb="5">
      <t>ヒヨウ</t>
    </rPh>
    <rPh sb="5" eb="7">
      <t>カサン</t>
    </rPh>
    <phoneticPr fontId="4"/>
  </si>
  <si>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その事業所に円滑に入居する体制を確保していること。</t>
    <rPh sb="0" eb="3">
      <t>リヨウシャ</t>
    </rPh>
    <rPh sb="8" eb="10">
      <t>ビョウイン</t>
    </rPh>
    <rPh sb="10" eb="11">
      <t>マタ</t>
    </rPh>
    <rPh sb="12" eb="15">
      <t>シンリョウショ</t>
    </rPh>
    <rPh sb="16" eb="18">
      <t>ニュウイン</t>
    </rPh>
    <rPh sb="20" eb="22">
      <t>ヒツヨウ</t>
    </rPh>
    <rPh sb="23" eb="24">
      <t>ショウ</t>
    </rPh>
    <rPh sb="26" eb="28">
      <t>バアイ</t>
    </rPh>
    <rPh sb="33" eb="35">
      <t>ニュウイン</t>
    </rPh>
    <rPh sb="35" eb="36">
      <t>ゴ</t>
    </rPh>
    <rPh sb="37" eb="38">
      <t>ツキ</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4" eb="126">
      <t>ジギョウ</t>
    </rPh>
    <rPh sb="126" eb="127">
      <t>ショ</t>
    </rPh>
    <rPh sb="128" eb="130">
      <t>エンカツ</t>
    </rPh>
    <rPh sb="131" eb="133">
      <t>ニュウキョ</t>
    </rPh>
    <rPh sb="135" eb="137">
      <t>タイセイ</t>
    </rPh>
    <rPh sb="138" eb="140">
      <t>カクホ</t>
    </rPh>
    <phoneticPr fontId="4"/>
  </si>
  <si>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4"/>
  </si>
  <si>
    <t>イ　看取りに関する指針を定め、入居の際に、利用者又はその家族に対して、その指針の内容を説明し、同意を得ていること。</t>
    <rPh sb="2" eb="4">
      <t>ミト</t>
    </rPh>
    <rPh sb="6" eb="7">
      <t>カン</t>
    </rPh>
    <rPh sb="9" eb="11">
      <t>シシン</t>
    </rPh>
    <rPh sb="12" eb="13">
      <t>サダ</t>
    </rPh>
    <rPh sb="15" eb="17">
      <t>ニュウキョ</t>
    </rPh>
    <rPh sb="18" eb="19">
      <t>サイ</t>
    </rPh>
    <rPh sb="21" eb="24">
      <t>リヨウシャ</t>
    </rPh>
    <rPh sb="24" eb="25">
      <t>マタ</t>
    </rPh>
    <rPh sb="28" eb="30">
      <t>カゾク</t>
    </rPh>
    <rPh sb="31" eb="32">
      <t>タイ</t>
    </rPh>
    <rPh sb="37" eb="39">
      <t>シシン</t>
    </rPh>
    <rPh sb="40" eb="42">
      <t>ナイヨウ</t>
    </rPh>
    <rPh sb="43" eb="45">
      <t>セツメイ</t>
    </rPh>
    <rPh sb="47" eb="49">
      <t>ドウイ</t>
    </rPh>
    <rPh sb="50" eb="51">
      <t>エ</t>
    </rPh>
    <phoneticPr fontId="4"/>
  </si>
  <si>
    <t>ロ　医師、看護職員、介護職員、介護支援専門員等による協議の上、看取りの実績等を踏まえ、看取りに関する指針の見直しを行うこと。</t>
    <rPh sb="2" eb="4">
      <t>イシ</t>
    </rPh>
    <rPh sb="5" eb="7">
      <t>カンゴ</t>
    </rPh>
    <rPh sb="7" eb="9">
      <t>ショクイン</t>
    </rPh>
    <rPh sb="10" eb="12">
      <t>カイゴ</t>
    </rPh>
    <rPh sb="12" eb="14">
      <t>ショクイン</t>
    </rPh>
    <rPh sb="15" eb="17">
      <t>カイゴ</t>
    </rPh>
    <rPh sb="17" eb="19">
      <t>シエン</t>
    </rPh>
    <rPh sb="19" eb="22">
      <t>センモンイン</t>
    </rPh>
    <rPh sb="22" eb="23">
      <t>トウ</t>
    </rPh>
    <rPh sb="26" eb="28">
      <t>キョウギ</t>
    </rPh>
    <rPh sb="29" eb="30">
      <t>ウエ</t>
    </rPh>
    <rPh sb="31" eb="33">
      <t>ミト</t>
    </rPh>
    <rPh sb="35" eb="38">
      <t>ジッセキトウ</t>
    </rPh>
    <rPh sb="39" eb="40">
      <t>フ</t>
    </rPh>
    <rPh sb="43" eb="45">
      <t>ミト</t>
    </rPh>
    <rPh sb="47" eb="48">
      <t>カン</t>
    </rPh>
    <rPh sb="50" eb="52">
      <t>シシン</t>
    </rPh>
    <rPh sb="53" eb="55">
      <t>ミナオ</t>
    </rPh>
    <rPh sb="57" eb="58">
      <t>オコナ</t>
    </rPh>
    <phoneticPr fontId="4"/>
  </si>
  <si>
    <t>ハ　看取りに関する研修を行っていること。</t>
    <rPh sb="2" eb="4">
      <t>ミト</t>
    </rPh>
    <rPh sb="6" eb="7">
      <t>カン</t>
    </rPh>
    <rPh sb="9" eb="11">
      <t>ケンシュウ</t>
    </rPh>
    <rPh sb="12" eb="13">
      <t>オコナ</t>
    </rPh>
    <phoneticPr fontId="4"/>
  </si>
  <si>
    <t>(1)定員超過利用・人員基準欠如に該当していないこと</t>
    <rPh sb="3" eb="5">
      <t>テイイン</t>
    </rPh>
    <rPh sb="5" eb="7">
      <t>チョウカ</t>
    </rPh>
    <rPh sb="7" eb="9">
      <t>リヨウ</t>
    </rPh>
    <rPh sb="10" eb="12">
      <t>ジンイン</t>
    </rPh>
    <rPh sb="12" eb="14">
      <t>キジュン</t>
    </rPh>
    <phoneticPr fontId="4"/>
  </si>
  <si>
    <t>(2)人員配置基準を満たしており、共同生活住居が１であること</t>
    <rPh sb="3" eb="5">
      <t>ジンイン</t>
    </rPh>
    <rPh sb="5" eb="7">
      <t>ハイチ</t>
    </rPh>
    <rPh sb="7" eb="9">
      <t>キジュン</t>
    </rPh>
    <rPh sb="10" eb="11">
      <t>ミ</t>
    </rPh>
    <rPh sb="17" eb="19">
      <t>キョウドウ</t>
    </rPh>
    <rPh sb="19" eb="21">
      <t>セイカツ</t>
    </rPh>
    <rPh sb="21" eb="23">
      <t>ジュウキョ</t>
    </rPh>
    <phoneticPr fontId="4"/>
  </si>
  <si>
    <t>(3)夜勤を行う介護従業者及び宿直勤務に当たる者の合計数が２以上であること</t>
    <rPh sb="13" eb="14">
      <t>オヨ</t>
    </rPh>
    <rPh sb="15" eb="17">
      <t>シュクチョク</t>
    </rPh>
    <rPh sb="17" eb="19">
      <t>キンム</t>
    </rPh>
    <rPh sb="20" eb="21">
      <t>ア</t>
    </rPh>
    <rPh sb="23" eb="24">
      <t>モノ</t>
    </rPh>
    <rPh sb="25" eb="28">
      <t>ゴウケイスウ</t>
    </rPh>
    <phoneticPr fontId="4"/>
  </si>
  <si>
    <t>(1)定員超過利用・人員基準欠如に該当していないこと</t>
    <phoneticPr fontId="4"/>
  </si>
  <si>
    <t>(2)人員配置基準を満たしており、共同生活住居が２以上であること</t>
    <rPh sb="3" eb="5">
      <t>ジンイン</t>
    </rPh>
    <rPh sb="5" eb="7">
      <t>ハイチ</t>
    </rPh>
    <rPh sb="7" eb="9">
      <t>キジュン</t>
    </rPh>
    <rPh sb="10" eb="11">
      <t>ミ</t>
    </rPh>
    <rPh sb="17" eb="19">
      <t>キョウドウ</t>
    </rPh>
    <rPh sb="19" eb="21">
      <t>セイカツ</t>
    </rPh>
    <rPh sb="21" eb="23">
      <t>ジュウキョ</t>
    </rPh>
    <rPh sb="25" eb="27">
      <t>イジョウ</t>
    </rPh>
    <phoneticPr fontId="4"/>
  </si>
  <si>
    <t>(3)夜勤を行う介護従業者及び宿直勤務に当たる者の合計数が共同生活住居の数に１を加えた数以上であること</t>
    <rPh sb="13" eb="14">
      <t>オヨ</t>
    </rPh>
    <rPh sb="15" eb="17">
      <t>シュクチョク</t>
    </rPh>
    <rPh sb="17" eb="19">
      <t>キンム</t>
    </rPh>
    <rPh sb="20" eb="21">
      <t>ア</t>
    </rPh>
    <rPh sb="23" eb="24">
      <t>モノ</t>
    </rPh>
    <rPh sb="25" eb="28">
      <t>ゴウケイスウ</t>
    </rPh>
    <rPh sb="29" eb="31">
      <t>キョウドウ</t>
    </rPh>
    <rPh sb="31" eb="33">
      <t>セイカツ</t>
    </rPh>
    <rPh sb="33" eb="35">
      <t>ジュウキョ</t>
    </rPh>
    <rPh sb="36" eb="37">
      <t>カズ</t>
    </rPh>
    <rPh sb="40" eb="41">
      <t>クワ</t>
    </rPh>
    <rPh sb="43" eb="44">
      <t>カズ</t>
    </rPh>
    <phoneticPr fontId="4"/>
  </si>
  <si>
    <t>平18厚告126
別表5ハ注</t>
    <rPh sb="13" eb="14">
      <t>チュウ</t>
    </rPh>
    <phoneticPr fontId="4"/>
  </si>
  <si>
    <t>(3)重度化した場合の対応に係る指針を定め、入居の際に、利用者又はその家族等に対して、指針の内容を説明し、同意を得ていること。</t>
    <rPh sb="28" eb="31">
      <t>リヨウシャ</t>
    </rPh>
    <phoneticPr fontId="4"/>
  </si>
  <si>
    <t>(1)事業所の職員として看護職員を常勤換算方法で１名以上配置していること。</t>
    <phoneticPr fontId="4"/>
  </si>
  <si>
    <t>利用期間が１月を超える利用者が退居し、その居宅において居宅サービス又は地域密着型サービスを利用する場合において、利用者及びその家族等に対して退居後の居宅サービス、地域密着型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3" eb="245">
      <t>ショテイ</t>
    </rPh>
    <rPh sb="246" eb="249">
      <t>タンイスウ</t>
    </rPh>
    <rPh sb="250" eb="252">
      <t>サンテイ</t>
    </rPh>
    <phoneticPr fontId="4"/>
  </si>
  <si>
    <t>認知症専門ケア加算（Ⅰ）</t>
    <phoneticPr fontId="3"/>
  </si>
  <si>
    <t>認知症専門ケア加算（Ⅱ）</t>
    <phoneticPr fontId="3"/>
  </si>
  <si>
    <t>(1)利用者の総数のうち、日常生活に支障を来すおそれのある症状若しくは行動が認められる介護を必要とする認知症の者（対象者）の占める割合が２分の１以上であること。</t>
    <rPh sb="3" eb="6">
      <t>リヨウシャ</t>
    </rPh>
    <rPh sb="7" eb="9">
      <t>ソウスウ</t>
    </rPh>
    <rPh sb="13" eb="15">
      <t>ニチジョウ</t>
    </rPh>
    <rPh sb="15" eb="17">
      <t>セイカツ</t>
    </rPh>
    <rPh sb="18" eb="20">
      <t>シショウ</t>
    </rPh>
    <rPh sb="21" eb="22">
      <t>キタ</t>
    </rPh>
    <rPh sb="29" eb="31">
      <t>ショウジョウ</t>
    </rPh>
    <rPh sb="31" eb="32">
      <t>モ</t>
    </rPh>
    <rPh sb="35" eb="37">
      <t>コウドウ</t>
    </rPh>
    <rPh sb="38" eb="39">
      <t>ミト</t>
    </rPh>
    <rPh sb="43" eb="45">
      <t>カイゴ</t>
    </rPh>
    <rPh sb="46" eb="48">
      <t>ヒツヨウ</t>
    </rPh>
    <rPh sb="51" eb="54">
      <t>ニンチショウ</t>
    </rPh>
    <rPh sb="55" eb="56">
      <t>モノ</t>
    </rPh>
    <rPh sb="57" eb="60">
      <t>タイショウシャ</t>
    </rPh>
    <rPh sb="62" eb="63">
      <t>シ</t>
    </rPh>
    <rPh sb="65" eb="67">
      <t>ワリアイ</t>
    </rPh>
    <rPh sb="69" eb="70">
      <t>ブン</t>
    </rPh>
    <rPh sb="72" eb="74">
      <t>イジョウ</t>
    </rPh>
    <phoneticPr fontId="4"/>
  </si>
  <si>
    <t>(2)認知症介護に係る専門的な研修を修了している者を、対象者の数が20人未満は１以上、20人以上の場合は、１に、その対象者の数が19を超えて10又はその端数を増すごとに１を加えた数以上配置し、チームとして専門的な認知症ケアを実施していること。</t>
    <rPh sb="3" eb="6">
      <t>ニンチショウ</t>
    </rPh>
    <rPh sb="6" eb="8">
      <t>カイゴ</t>
    </rPh>
    <rPh sb="9" eb="10">
      <t>カカワ</t>
    </rPh>
    <rPh sb="11" eb="14">
      <t>センモンテキ</t>
    </rPh>
    <rPh sb="15" eb="17">
      <t>ケンシュウ</t>
    </rPh>
    <rPh sb="18" eb="20">
      <t>シュウリョウ</t>
    </rPh>
    <rPh sb="24" eb="25">
      <t>モノ</t>
    </rPh>
    <rPh sb="27" eb="30">
      <t>タイショウシャ</t>
    </rPh>
    <rPh sb="31" eb="32">
      <t>カズ</t>
    </rPh>
    <rPh sb="35" eb="36">
      <t>ニン</t>
    </rPh>
    <rPh sb="36" eb="38">
      <t>ミマン</t>
    </rPh>
    <rPh sb="40" eb="42">
      <t>イジョウ</t>
    </rPh>
    <rPh sb="45" eb="46">
      <t>ニン</t>
    </rPh>
    <rPh sb="46" eb="48">
      <t>イジョウ</t>
    </rPh>
    <rPh sb="49" eb="51">
      <t>バアイ</t>
    </rPh>
    <rPh sb="58" eb="61">
      <t>タイショウシャ</t>
    </rPh>
    <rPh sb="62" eb="63">
      <t>カズ</t>
    </rPh>
    <rPh sb="67" eb="68">
      <t>コ</t>
    </rPh>
    <rPh sb="72" eb="73">
      <t>マタ</t>
    </rPh>
    <rPh sb="76" eb="78">
      <t>ハスウ</t>
    </rPh>
    <rPh sb="79" eb="80">
      <t>マ</t>
    </rPh>
    <rPh sb="86" eb="87">
      <t>クワ</t>
    </rPh>
    <rPh sb="89" eb="90">
      <t>カズ</t>
    </rPh>
    <rPh sb="90" eb="92">
      <t>イジョウ</t>
    </rPh>
    <rPh sb="92" eb="94">
      <t>ハイチ</t>
    </rPh>
    <rPh sb="102" eb="105">
      <t>センモンテキ</t>
    </rPh>
    <rPh sb="106" eb="109">
      <t>ニンチショウ</t>
    </rPh>
    <rPh sb="112" eb="114">
      <t>ジッシ</t>
    </rPh>
    <phoneticPr fontId="4"/>
  </si>
  <si>
    <t>(3)従業者に対して、認知症ケアに関する留意事項の伝達又は技術的指導に係る会議を定期的に開催していること。</t>
    <rPh sb="3" eb="6">
      <t>ジュウギョウシャ</t>
    </rPh>
    <rPh sb="7" eb="8">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カカワ</t>
    </rPh>
    <rPh sb="37" eb="39">
      <t>カイギ</t>
    </rPh>
    <rPh sb="40" eb="43">
      <t>テイキテキ</t>
    </rPh>
    <rPh sb="44" eb="46">
      <t>カイサイ</t>
    </rPh>
    <phoneticPr fontId="4"/>
  </si>
  <si>
    <t>(1)認知症専門ケア加算（Ⅰ）の基準のいずれにも適合すること。</t>
    <rPh sb="3" eb="6">
      <t>ニンチショウ</t>
    </rPh>
    <rPh sb="6" eb="8">
      <t>センモン</t>
    </rPh>
    <rPh sb="10" eb="12">
      <t>カサン</t>
    </rPh>
    <rPh sb="16" eb="18">
      <t>キジュン</t>
    </rPh>
    <rPh sb="24" eb="26">
      <t>テキゴウ</t>
    </rPh>
    <phoneticPr fontId="4"/>
  </si>
  <si>
    <t>(2)認知症介護の指導に係る専門的な研修を修了している者を１名以上配置し、事業所全体の認知症ケアの指導等を実施していること。</t>
    <rPh sb="3" eb="6">
      <t>ニンチショウ</t>
    </rPh>
    <rPh sb="6" eb="8">
      <t>カイゴ</t>
    </rPh>
    <rPh sb="9" eb="11">
      <t>シドウ</t>
    </rPh>
    <rPh sb="12" eb="13">
      <t>カカワ</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トウ</t>
    </rPh>
    <rPh sb="53" eb="55">
      <t>ジッシ</t>
    </rPh>
    <phoneticPr fontId="4"/>
  </si>
  <si>
    <t>(3)介護職員、看護職員ごとの認知症ケアに関する研修計画を作成し、その計画に従い、研修を実施又は実施を予定していること。</t>
    <rPh sb="3" eb="5">
      <t>カイゴ</t>
    </rPh>
    <rPh sb="5" eb="7">
      <t>ショクイン</t>
    </rPh>
    <rPh sb="8" eb="10">
      <t>カンゴ</t>
    </rPh>
    <rPh sb="10" eb="12">
      <t>ショクイン</t>
    </rPh>
    <rPh sb="15" eb="17">
      <t>ニンチ</t>
    </rPh>
    <rPh sb="17" eb="18">
      <t>ショウ</t>
    </rPh>
    <rPh sb="21" eb="22">
      <t>カン</t>
    </rPh>
    <rPh sb="24" eb="26">
      <t>ケンシュウ</t>
    </rPh>
    <rPh sb="26" eb="28">
      <t>ケイカク</t>
    </rPh>
    <rPh sb="29" eb="31">
      <t>サクセイ</t>
    </rPh>
    <rPh sb="35" eb="37">
      <t>ケイカク</t>
    </rPh>
    <rPh sb="38" eb="39">
      <t>シタガ</t>
    </rPh>
    <rPh sb="41" eb="43">
      <t>ケンシュウ</t>
    </rPh>
    <rPh sb="44" eb="46">
      <t>ジッシ</t>
    </rPh>
    <rPh sb="46" eb="47">
      <t>マタ</t>
    </rPh>
    <rPh sb="48" eb="50">
      <t>ジッシ</t>
    </rPh>
    <rPh sb="51" eb="53">
      <t>ヨテイ</t>
    </rPh>
    <phoneticPr fontId="4"/>
  </si>
  <si>
    <t>別に厚生労働大臣が定める基準に適合する事業所において、歯科医師又は歯科医師の指示を受けた歯科衛生士が、介護職員に対する口腔ケアに係る技術的助言及び指導を月１回以上行っている場合は、１月につき所定の単位数を算定していますか。</t>
    <rPh sb="0" eb="1">
      <t>ベツ</t>
    </rPh>
    <rPh sb="2" eb="8">
      <t>コウセイロウドウダイジン</t>
    </rPh>
    <rPh sb="9" eb="10">
      <t>サダ</t>
    </rPh>
    <rPh sb="12" eb="14">
      <t>キジュン</t>
    </rPh>
    <rPh sb="15" eb="17">
      <t>テキゴウ</t>
    </rPh>
    <rPh sb="19" eb="22">
      <t>ジギョウショ</t>
    </rPh>
    <rPh sb="27" eb="31">
      <t>シカイシ</t>
    </rPh>
    <rPh sb="31" eb="32">
      <t>マタ</t>
    </rPh>
    <rPh sb="95" eb="97">
      <t>ショテイ</t>
    </rPh>
    <rPh sb="98" eb="101">
      <t>タンイスウ</t>
    </rPh>
    <phoneticPr fontId="4"/>
  </si>
  <si>
    <t>イ　歯科医師又は歯科医師の指示を受けた歯科衛生士の技術的助言及び指導に基づき、利用者の口腔ケア・マネジメントに係る計画が作成されていること。</t>
    <phoneticPr fontId="3"/>
  </si>
  <si>
    <t>ロ　利用定員・人員基準に適合している事業所であること。</t>
    <rPh sb="2" eb="4">
      <t>リヨウ</t>
    </rPh>
    <rPh sb="4" eb="6">
      <t>テイイン</t>
    </rPh>
    <rPh sb="7" eb="9">
      <t>ジンイン</t>
    </rPh>
    <rPh sb="9" eb="11">
      <t>キジュン</t>
    </rPh>
    <rPh sb="12" eb="14">
      <t>テキゴウ</t>
    </rPh>
    <rPh sb="18" eb="20">
      <t>ジギョウ</t>
    </rPh>
    <rPh sb="20" eb="21">
      <t>ショ</t>
    </rPh>
    <phoneticPr fontId="4"/>
  </si>
  <si>
    <t>□</t>
    <phoneticPr fontId="3"/>
  </si>
  <si>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4"/>
  </si>
  <si>
    <t>(2)定員超過利用・人員基準欠如に該当していないこと。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4"/>
  </si>
  <si>
    <t>平18厚告128
一</t>
    <rPh sb="0" eb="1">
      <t>ヘイ</t>
    </rPh>
    <rPh sb="3" eb="4">
      <t>アツシ</t>
    </rPh>
    <rPh sb="4" eb="5">
      <t>コク</t>
    </rPh>
    <rPh sb="9" eb="10">
      <t>イチ</t>
    </rPh>
    <phoneticPr fontId="4"/>
  </si>
  <si>
    <t>平18厚告128
二</t>
    <rPh sb="0" eb="1">
      <t>ヘイ</t>
    </rPh>
    <rPh sb="3" eb="4">
      <t>アツシ</t>
    </rPh>
    <rPh sb="4" eb="5">
      <t>コク</t>
    </rPh>
    <rPh sb="9" eb="10">
      <t>ニ</t>
    </rPh>
    <phoneticPr fontId="4"/>
  </si>
  <si>
    <t>平18厚告128
三</t>
    <rPh sb="0" eb="1">
      <t>ヘイ</t>
    </rPh>
    <rPh sb="3" eb="4">
      <t>アツシ</t>
    </rPh>
    <rPh sb="4" eb="5">
      <t>コク</t>
    </rPh>
    <rPh sb="9" eb="10">
      <t>サン</t>
    </rPh>
    <phoneticPr fontId="4"/>
  </si>
  <si>
    <t>指定介護予防認知症対応型共同生活介護に要する費用の額は、平成18年厚生労働省第128号の別表「指定地域密着型介護予防サービス介護給付費単位数表」により算定していますか。</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4" eb="56">
      <t>カイゴ</t>
    </rPh>
    <rPh sb="56" eb="58">
      <t>ヨボウ</t>
    </rPh>
    <rPh sb="62" eb="64">
      <t>カイゴ</t>
    </rPh>
    <rPh sb="64" eb="66">
      <t>キュウフ</t>
    </rPh>
    <rPh sb="66" eb="67">
      <t>ヒ</t>
    </rPh>
    <rPh sb="67" eb="70">
      <t>タンイスウ</t>
    </rPh>
    <rPh sb="70" eb="71">
      <t>ヒョウ</t>
    </rPh>
    <rPh sb="75" eb="77">
      <t>サンテイ</t>
    </rPh>
    <phoneticPr fontId="4"/>
  </si>
  <si>
    <t>指定介護予防認知症対応型共同生活介護に要する費用の額は、平成27年厚生労働省告示第93号の「厚生労働大臣が定める１単位の単価」に、別表に定める単位数を乗じて算定していますか。</t>
    <rPh sb="2" eb="4">
      <t>カイゴ</t>
    </rPh>
    <rPh sb="4" eb="6">
      <t>ヨボウ</t>
    </rPh>
    <rPh sb="6" eb="8">
      <t>ニンチ</t>
    </rPh>
    <rPh sb="8" eb="9">
      <t>ショウ</t>
    </rPh>
    <rPh sb="9" eb="11">
      <t>タイオウ</t>
    </rPh>
    <rPh sb="11" eb="12">
      <t>ガタ</t>
    </rPh>
    <rPh sb="12" eb="14">
      <t>キョウドウ</t>
    </rPh>
    <rPh sb="14" eb="16">
      <t>セイカツ</t>
    </rPh>
    <rPh sb="16" eb="18">
      <t>カイゴ</t>
    </rPh>
    <phoneticPr fontId="4"/>
  </si>
  <si>
    <t>１単位の単価に単位数を乗じて得た額に１円未満の端数があるときは、端数金額を切り捨てて計算していますか。</t>
    <phoneticPr fontId="3"/>
  </si>
  <si>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利用者の要介護状態区分に応じて、所定単位数を算定していますか。
※事業所ごとに夜勤を行う介護従業者の数が、共同生活住居ごとに１以上であること。</t>
    <rPh sb="0" eb="1">
      <t>ベツ</t>
    </rPh>
    <rPh sb="2" eb="4">
      <t>コウセイ</t>
    </rPh>
    <rPh sb="4" eb="6">
      <t>ロウドウ</t>
    </rPh>
    <rPh sb="6" eb="8">
      <t>ダイジン</t>
    </rPh>
    <rPh sb="9" eb="10">
      <t>サダ</t>
    </rPh>
    <rPh sb="12" eb="14">
      <t>シセツ</t>
    </rPh>
    <rPh sb="14" eb="16">
      <t>キジュン</t>
    </rPh>
    <rPh sb="17" eb="19">
      <t>テキゴウ</t>
    </rPh>
    <rPh sb="24" eb="25">
      <t>ベツ</t>
    </rPh>
    <rPh sb="26" eb="28">
      <t>コウセイ</t>
    </rPh>
    <rPh sb="28" eb="30">
      <t>ロウドウ</t>
    </rPh>
    <rPh sb="30" eb="32">
      <t>ダイジン</t>
    </rPh>
    <rPh sb="33" eb="34">
      <t>サダ</t>
    </rPh>
    <rPh sb="36" eb="38">
      <t>ヤキン</t>
    </rPh>
    <rPh sb="39" eb="40">
      <t>オコナ</t>
    </rPh>
    <rPh sb="41" eb="43">
      <t>ショクイン</t>
    </rPh>
    <rPh sb="44" eb="46">
      <t>キンム</t>
    </rPh>
    <rPh sb="46" eb="48">
      <t>ジョウケン</t>
    </rPh>
    <rPh sb="49" eb="50">
      <t>カン</t>
    </rPh>
    <rPh sb="52" eb="54">
      <t>キジュン</t>
    </rPh>
    <rPh sb="58" eb="59">
      <t>ミ</t>
    </rPh>
    <rPh sb="69" eb="70">
      <t>トド</t>
    </rPh>
    <rPh sb="71" eb="72">
      <t>デ</t>
    </rPh>
    <rPh sb="79" eb="80">
      <t>オコナ</t>
    </rPh>
    <rPh sb="82" eb="84">
      <t>バアイ</t>
    </rPh>
    <rPh sb="88" eb="90">
      <t>シセツ</t>
    </rPh>
    <rPh sb="90" eb="92">
      <t>キジュン</t>
    </rPh>
    <rPh sb="93" eb="94">
      <t>カカ</t>
    </rPh>
    <rPh sb="96" eb="98">
      <t>クブン</t>
    </rPh>
    <rPh sb="99" eb="100">
      <t>シタガ</t>
    </rPh>
    <rPh sb="102" eb="105">
      <t>リヨウシャ</t>
    </rPh>
    <rPh sb="106" eb="109">
      <t>ヨウカイゴ</t>
    </rPh>
    <rPh sb="109" eb="111">
      <t>ジョウタイ</t>
    </rPh>
    <rPh sb="111" eb="113">
      <t>クブン</t>
    </rPh>
    <rPh sb="114" eb="115">
      <t>オウ</t>
    </rPh>
    <rPh sb="118" eb="120">
      <t>ショテイ</t>
    </rPh>
    <rPh sb="120" eb="123">
      <t>タンイスウ</t>
    </rPh>
    <rPh sb="124" eb="126">
      <t>サンテイ</t>
    </rPh>
    <rPh sb="156" eb="158">
      <t>キョウドウ</t>
    </rPh>
    <rPh sb="158" eb="160">
      <t>セイカツ</t>
    </rPh>
    <rPh sb="160" eb="162">
      <t>ジュウキョ</t>
    </rPh>
    <phoneticPr fontId="4"/>
  </si>
  <si>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所定単位数を算定していますか。
※事業所ごとに夜勤を行う介護従業者の数が、共同生活住居ごとに１以上であること。</t>
    <phoneticPr fontId="4"/>
  </si>
  <si>
    <t>介護予防認知症対応型共同生活介護費（Ⅰ）</t>
    <phoneticPr fontId="3"/>
  </si>
  <si>
    <t xml:space="preserve">介護予防認知症対応型共同生活介護費（Ⅱ）  </t>
    <phoneticPr fontId="3"/>
  </si>
  <si>
    <t>平18厚告128
別表3注1
施設基準
八十五</t>
    <rPh sb="0" eb="1">
      <t>ヘイ</t>
    </rPh>
    <rPh sb="3" eb="4">
      <t>コウ</t>
    </rPh>
    <rPh sb="4" eb="5">
      <t>コク</t>
    </rPh>
    <rPh sb="9" eb="11">
      <t>ベッピョウ</t>
    </rPh>
    <rPh sb="12" eb="13">
      <t>チュウ</t>
    </rPh>
    <rPh sb="18" eb="20">
      <t>シセツ</t>
    </rPh>
    <rPh sb="20" eb="22">
      <t>キジュン</t>
    </rPh>
    <rPh sb="23" eb="26">
      <t>８５</t>
    </rPh>
    <phoneticPr fontId="4"/>
  </si>
  <si>
    <t>介護予防短期利用認知症対応型共同生活介護費（Ⅰ）</t>
    <rPh sb="0" eb="2">
      <t>カイゴ</t>
    </rPh>
    <rPh sb="2" eb="4">
      <t>ヨボウ</t>
    </rPh>
    <phoneticPr fontId="3"/>
  </si>
  <si>
    <t>(二)一の共同生活住居において、介護予防短期利用認知症対応型共同生活介護を受ける利用者の数は１名とすること。</t>
    <rPh sb="1" eb="2">
      <t>ニ</t>
    </rPh>
    <rPh sb="3" eb="4">
      <t>イチ</t>
    </rPh>
    <rPh sb="5" eb="7">
      <t>キョウドウ</t>
    </rPh>
    <rPh sb="7" eb="9">
      <t>セイカツ</t>
    </rPh>
    <rPh sb="9" eb="11">
      <t>ジュウキョ</t>
    </rPh>
    <rPh sb="20" eb="36">
      <t>タンキリヨウニンチショウタイオウガタキョウドウセイカツカイゴ</t>
    </rPh>
    <rPh sb="37" eb="38">
      <t>ウ</t>
    </rPh>
    <rPh sb="40" eb="43">
      <t>リヨウシャ</t>
    </rPh>
    <rPh sb="44" eb="45">
      <t>スウ</t>
    </rPh>
    <rPh sb="47" eb="48">
      <t>メイ</t>
    </rPh>
    <phoneticPr fontId="4"/>
  </si>
  <si>
    <t>(5)介護予防短期利用共同生活介護を行うに当たって、十分な知識を有する従業者が確保されていること。</t>
    <phoneticPr fontId="4"/>
  </si>
  <si>
    <t>(5)介護予防短期利用共同生活介護を行うに当たって、十分な知識を有する従業者が確保されていること。</t>
    <phoneticPr fontId="4"/>
  </si>
  <si>
    <t>平18厚告128
別表3注1</t>
    <phoneticPr fontId="3"/>
  </si>
  <si>
    <t>平18厚告128
別表3注1</t>
    <rPh sb="0" eb="1">
      <t>ヒラ</t>
    </rPh>
    <rPh sb="3" eb="4">
      <t>コウ</t>
    </rPh>
    <rPh sb="4" eb="5">
      <t>コク</t>
    </rPh>
    <rPh sb="9" eb="11">
      <t>ベッピョウ</t>
    </rPh>
    <rPh sb="12" eb="13">
      <t>チュウ</t>
    </rPh>
    <phoneticPr fontId="4"/>
  </si>
  <si>
    <t>人員基準に定める員数の介護従業者が配置されていない状況で行われた介護予防認知症対応型共同生活介護については、所定単位数に100分の70を乗じて得た単位数を算定していますか。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6" eb="38">
      <t>ニンチ</t>
    </rPh>
    <rPh sb="38" eb="39">
      <t>ショウ</t>
    </rPh>
    <rPh sb="39" eb="41">
      <t>タイオウ</t>
    </rPh>
    <rPh sb="41" eb="42">
      <t>ガタ</t>
    </rPh>
    <rPh sb="42" eb="44">
      <t>キョウドウ</t>
    </rPh>
    <rPh sb="44" eb="46">
      <t>セイカツ</t>
    </rPh>
    <rPh sb="46" eb="48">
      <t>カイゴ</t>
    </rPh>
    <rPh sb="54" eb="56">
      <t>ショテイ</t>
    </rPh>
    <rPh sb="56" eb="59">
      <t>タンイスウ</t>
    </rPh>
    <rPh sb="63" eb="64">
      <t>ブン</t>
    </rPh>
    <rPh sb="68" eb="69">
      <t>ジョウ</t>
    </rPh>
    <rPh sb="71" eb="72">
      <t>エ</t>
    </rPh>
    <rPh sb="73" eb="76">
      <t>タンイスウ</t>
    </rPh>
    <rPh sb="77" eb="79">
      <t>サンテイ</t>
    </rPh>
    <phoneticPr fontId="4"/>
  </si>
  <si>
    <t>平18厚告128
別表3注2
大臣基準告示百二十七の三</t>
    <rPh sb="16" eb="18">
      <t>ダイジン</t>
    </rPh>
    <rPh sb="18" eb="20">
      <t>キジュン</t>
    </rPh>
    <rPh sb="20" eb="22">
      <t>コクジ</t>
    </rPh>
    <rPh sb="22" eb="26">
      <t>ヒャクニジュウナナ</t>
    </rPh>
    <rPh sb="27" eb="28">
      <t>サン</t>
    </rPh>
    <phoneticPr fontId="4"/>
  </si>
  <si>
    <t>【第２項】
指定介護予防認知症対応型共同生活介護事業者は、前項の身体的拘束等を行う場合は、その態様及び時間、その際の利用者の心身の状況並びに緊急やむを得ない理由を記録しなければならない。</t>
    <phoneticPr fontId="3"/>
  </si>
  <si>
    <t>【第３項】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phoneticPr fontId="4"/>
  </si>
  <si>
    <t>介護予防短期利用型認知症対応型共同生活介護について、医師が認知症の行動・心理症状が認められるため、在宅での生活が困難であり、緊急に介護予防認知症対応型共同生活介護を利用することが適当であると判断した者に対し、サービスを行った場合は、入居を開始した日から起算して７日を限度として、１日につき所定の単位数を加算していますか。</t>
    <rPh sb="0" eb="2">
      <t>カイゴ</t>
    </rPh>
    <rPh sb="2" eb="4">
      <t>ヨボウ</t>
    </rPh>
    <rPh sb="4" eb="6">
      <t>タンキ</t>
    </rPh>
    <rPh sb="6" eb="9">
      <t>リヨウガタ</t>
    </rPh>
    <rPh sb="9" eb="12">
      <t>ニンチショウ</t>
    </rPh>
    <rPh sb="12" eb="15">
      <t>タイオウガタ</t>
    </rPh>
    <rPh sb="15" eb="17">
      <t>キョウドウ</t>
    </rPh>
    <rPh sb="17" eb="19">
      <t>セイカツ</t>
    </rPh>
    <rPh sb="19" eb="21">
      <t>カイゴ</t>
    </rPh>
    <rPh sb="26" eb="28">
      <t>イシ</t>
    </rPh>
    <rPh sb="29" eb="32">
      <t>ニンチショウ</t>
    </rPh>
    <rPh sb="33" eb="35">
      <t>コウドウ</t>
    </rPh>
    <rPh sb="36" eb="38">
      <t>シンリ</t>
    </rPh>
    <rPh sb="38" eb="40">
      <t>ショウジョウ</t>
    </rPh>
    <rPh sb="41" eb="42">
      <t>ミト</t>
    </rPh>
    <rPh sb="49" eb="51">
      <t>ザイタク</t>
    </rPh>
    <rPh sb="53" eb="55">
      <t>セイカツ</t>
    </rPh>
    <rPh sb="56" eb="58">
      <t>コンナン</t>
    </rPh>
    <rPh sb="62" eb="64">
      <t>キンキュウ</t>
    </rPh>
    <rPh sb="69" eb="71">
      <t>ニンチ</t>
    </rPh>
    <rPh sb="71" eb="72">
      <t>ショウ</t>
    </rPh>
    <rPh sb="72" eb="74">
      <t>タイオウ</t>
    </rPh>
    <rPh sb="74" eb="75">
      <t>ガタ</t>
    </rPh>
    <rPh sb="75" eb="77">
      <t>キョウドウ</t>
    </rPh>
    <rPh sb="77" eb="79">
      <t>セイカツ</t>
    </rPh>
    <rPh sb="79" eb="81">
      <t>カイゴ</t>
    </rPh>
    <rPh sb="82" eb="84">
      <t>リヨウ</t>
    </rPh>
    <rPh sb="89" eb="91">
      <t>テキトウ</t>
    </rPh>
    <rPh sb="95" eb="97">
      <t>ハンダン</t>
    </rPh>
    <rPh sb="99" eb="100">
      <t>モノ</t>
    </rPh>
    <rPh sb="101" eb="102">
      <t>タイ</t>
    </rPh>
    <rPh sb="109" eb="110">
      <t>オコナ</t>
    </rPh>
    <rPh sb="112" eb="114">
      <t>バアイ</t>
    </rPh>
    <rPh sb="116" eb="118">
      <t>ニュウキョ</t>
    </rPh>
    <rPh sb="119" eb="121">
      <t>カイシ</t>
    </rPh>
    <rPh sb="123" eb="124">
      <t>ヒ</t>
    </rPh>
    <rPh sb="126" eb="128">
      <t>キサン</t>
    </rPh>
    <rPh sb="131" eb="132">
      <t>ニチ</t>
    </rPh>
    <rPh sb="133" eb="135">
      <t>ゲンド</t>
    </rPh>
    <rPh sb="140" eb="141">
      <t>ニチ</t>
    </rPh>
    <rPh sb="144" eb="146">
      <t>ショテイ</t>
    </rPh>
    <rPh sb="147" eb="150">
      <t>タンイスウ</t>
    </rPh>
    <rPh sb="151" eb="153">
      <t>カサン</t>
    </rPh>
    <phoneticPr fontId="4"/>
  </si>
  <si>
    <t>平18厚告128
別表3ハ注</t>
    <rPh sb="13" eb="14">
      <t>チュウ</t>
    </rPh>
    <phoneticPr fontId="4"/>
  </si>
  <si>
    <t>利用期間が１月を超える利用者が退居し、その居宅において介護予防サービス又は地域密着型介護予防サービスを利用する場合において、利用者及びその家族等に対して退居後の居宅サービス、地域密着型介護予防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8" eb="79">
      <t>ゴ</t>
    </rPh>
    <rPh sb="80" eb="82">
      <t>キョタク</t>
    </rPh>
    <rPh sb="87" eb="89">
      <t>チイキ</t>
    </rPh>
    <rPh sb="89" eb="92">
      <t>ミッチャクガタ</t>
    </rPh>
    <rPh sb="102" eb="103">
      <t>ホカ</t>
    </rPh>
    <rPh sb="104" eb="106">
      <t>ホケン</t>
    </rPh>
    <rPh sb="106" eb="108">
      <t>イリョウ</t>
    </rPh>
    <rPh sb="112" eb="113">
      <t>マタ</t>
    </rPh>
    <rPh sb="114" eb="116">
      <t>フクシ</t>
    </rPh>
    <rPh sb="124" eb="126">
      <t>ソウダン</t>
    </rPh>
    <rPh sb="126" eb="128">
      <t>エンジョ</t>
    </rPh>
    <rPh sb="129" eb="130">
      <t>オコナ</t>
    </rPh>
    <rPh sb="135" eb="138">
      <t>リヨウシャ</t>
    </rPh>
    <rPh sb="139" eb="141">
      <t>ドウイ</t>
    </rPh>
    <rPh sb="142" eb="143">
      <t>エ</t>
    </rPh>
    <rPh sb="145" eb="147">
      <t>タイキョ</t>
    </rPh>
    <rPh sb="148" eb="149">
      <t>ヒ</t>
    </rPh>
    <rPh sb="152" eb="154">
      <t>シュウカン</t>
    </rPh>
    <rPh sb="154" eb="156">
      <t>イナイ</t>
    </rPh>
    <rPh sb="157" eb="160">
      <t>リヨウシャ</t>
    </rPh>
    <rPh sb="163" eb="164">
      <t>ゴ</t>
    </rPh>
    <rPh sb="165" eb="167">
      <t>キョタク</t>
    </rPh>
    <rPh sb="167" eb="168">
      <t>チ</t>
    </rPh>
    <rPh sb="169" eb="171">
      <t>カンカツ</t>
    </rPh>
    <rPh sb="173" eb="176">
      <t>シチョウソン</t>
    </rPh>
    <rPh sb="176" eb="177">
      <t>オヨ</t>
    </rPh>
    <rPh sb="178" eb="180">
      <t>ロウジン</t>
    </rPh>
    <rPh sb="180" eb="182">
      <t>カイゴ</t>
    </rPh>
    <rPh sb="182" eb="184">
      <t>シエン</t>
    </rPh>
    <rPh sb="188" eb="189">
      <t>マタ</t>
    </rPh>
    <rPh sb="190" eb="192">
      <t>チイキ</t>
    </rPh>
    <rPh sb="192" eb="194">
      <t>ホウカツ</t>
    </rPh>
    <rPh sb="194" eb="196">
      <t>シエン</t>
    </rPh>
    <rPh sb="201" eb="202">
      <t>タイ</t>
    </rPh>
    <rPh sb="205" eb="208">
      <t>リヨウシャ</t>
    </rPh>
    <rPh sb="209" eb="211">
      <t>カイゴ</t>
    </rPh>
    <rPh sb="211" eb="213">
      <t>ジョウキョウ</t>
    </rPh>
    <rPh sb="214" eb="215">
      <t>シメ</t>
    </rPh>
    <rPh sb="216" eb="218">
      <t>ブンショ</t>
    </rPh>
    <rPh sb="219" eb="220">
      <t>ソ</t>
    </rPh>
    <rPh sb="222" eb="224">
      <t>ヒツヨウ</t>
    </rPh>
    <rPh sb="225" eb="227">
      <t>ジョウホウ</t>
    </rPh>
    <rPh sb="228" eb="230">
      <t>テイキョウ</t>
    </rPh>
    <rPh sb="232" eb="234">
      <t>バアイ</t>
    </rPh>
    <rPh sb="236" eb="239">
      <t>リヨウシャ</t>
    </rPh>
    <rPh sb="240" eb="241">
      <t>ニン</t>
    </rPh>
    <rPh sb="245" eb="246">
      <t>カイ</t>
    </rPh>
    <rPh sb="247" eb="249">
      <t>ゲンド</t>
    </rPh>
    <rPh sb="253" eb="255">
      <t>ショテイ</t>
    </rPh>
    <rPh sb="256" eb="259">
      <t>タンイスウ</t>
    </rPh>
    <rPh sb="260" eb="262">
      <t>サンテイ</t>
    </rPh>
    <phoneticPr fontId="4"/>
  </si>
  <si>
    <t>基準第3条第3項
予防基準第3条第3項</t>
    <rPh sb="0" eb="2">
      <t>キジュン</t>
    </rPh>
    <rPh sb="2" eb="3">
      <t>ダイ</t>
    </rPh>
    <rPh sb="4" eb="5">
      <t>ジョウ</t>
    </rPh>
    <rPh sb="5" eb="6">
      <t>ダイ</t>
    </rPh>
    <rPh sb="7" eb="8">
      <t>コウ</t>
    </rPh>
    <phoneticPr fontId="4"/>
  </si>
  <si>
    <t>□</t>
    <phoneticPr fontId="4"/>
  </si>
  <si>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3"/>
  </si>
  <si>
    <t>基準第3条第4項
予防基準第3条第4項</t>
    <rPh sb="0" eb="2">
      <t>キジュン</t>
    </rPh>
    <rPh sb="2" eb="3">
      <t>ダイ</t>
    </rPh>
    <rPh sb="4" eb="5">
      <t>ジョウ</t>
    </rPh>
    <rPh sb="5" eb="6">
      <t>ダイ</t>
    </rPh>
    <rPh sb="7" eb="8">
      <t>コウ</t>
    </rPh>
    <phoneticPr fontId="4"/>
  </si>
  <si>
    <t>業務継続計画の策定等</t>
    <rPh sb="0" eb="2">
      <t>ギョウム</t>
    </rPh>
    <rPh sb="2" eb="4">
      <t>ケイゾク</t>
    </rPh>
    <rPh sb="4" eb="6">
      <t>ケイカク</t>
    </rPh>
    <rPh sb="7" eb="9">
      <t>サクテイ</t>
    </rPh>
    <rPh sb="9" eb="10">
      <t>トウ</t>
    </rPh>
    <phoneticPr fontId="3"/>
  </si>
  <si>
    <t>・業務継続計画</t>
    <phoneticPr fontId="3"/>
  </si>
  <si>
    <t>・業務継続計画</t>
    <phoneticPr fontId="3"/>
  </si>
  <si>
    <t>前項に規定する事項を記載した書面を当該事業所に備え付け、かつ、これをいつでも関係者に自由に閲覧させることにより、同項の規定による掲示に代えることができます。</t>
    <phoneticPr fontId="3"/>
  </si>
  <si>
    <t>虐待の防止</t>
    <rPh sb="0" eb="2">
      <t>ギャクタイ</t>
    </rPh>
    <rPh sb="3" eb="5">
      <t>ボウシ</t>
    </rPh>
    <phoneticPr fontId="3"/>
  </si>
  <si>
    <t>②当該事業所における虐待の防止のための指針を整備していますか。</t>
    <rPh sb="1" eb="3">
      <t>トウガイ</t>
    </rPh>
    <rPh sb="3" eb="6">
      <t>ジギョウショ</t>
    </rPh>
    <phoneticPr fontId="3"/>
  </si>
  <si>
    <t>④①～③に掲げる措置を適切に実施するための担当者を置いていますか。</t>
    <phoneticPr fontId="3"/>
  </si>
  <si>
    <t>①当該事業所における虐待の防止のための対策を検討する委員会（テレビ電話装置等を活用して行うことができるものとする。）を定期的に開催するとともに、その結果について、介護従業者に周知徹底を図っていますか。</t>
    <rPh sb="1" eb="3">
      <t>トウガイ</t>
    </rPh>
    <rPh sb="3" eb="6">
      <t>ジギョウショ</t>
    </rPh>
    <phoneticPr fontId="3"/>
  </si>
  <si>
    <t>③当該事業所において、介護従業者に対し、虐待の防止のための研修を定期的に実施していますか。</t>
    <rPh sb="1" eb="3">
      <t>トウガイ</t>
    </rPh>
    <rPh sb="3" eb="6">
      <t>ジギョウショ</t>
    </rPh>
    <rPh sb="11" eb="13">
      <t>カイゴ</t>
    </rPh>
    <rPh sb="13" eb="16">
      <t>ジュウギョウシャ</t>
    </rPh>
    <phoneticPr fontId="3"/>
  </si>
  <si>
    <t>□</t>
    <phoneticPr fontId="4"/>
  </si>
  <si>
    <t>□</t>
    <phoneticPr fontId="4"/>
  </si>
  <si>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4"/>
  </si>
  <si>
    <t>ただし、当該指定認知症対応型共同生活介護事業所の有する共同生活住居の数が３である場合において、当該共同生活住居が全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従業者に夜間及び深夜の勤務を行わせるために必要な数以上とすることができます。</t>
    <phoneticPr fontId="3"/>
  </si>
  <si>
    <t>前項本文の規定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3"/>
  </si>
  <si>
    <t>身体拘束廃止未実施減算</t>
    <phoneticPr fontId="4"/>
  </si>
  <si>
    <t>・利用者の数がわかる書類</t>
    <rPh sb="1" eb="3">
      <t>リヨウ</t>
    </rPh>
    <rPh sb="3" eb="4">
      <t>シャ</t>
    </rPh>
    <rPh sb="5" eb="6">
      <t>スウ</t>
    </rPh>
    <rPh sb="10" eb="12">
      <t>ショルイ</t>
    </rPh>
    <phoneticPr fontId="4"/>
  </si>
  <si>
    <t>認知症対応型共同生活介護費(Ⅱ）及び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113" eb="114">
      <t>サ</t>
    </rPh>
    <rPh sb="115" eb="116">
      <t>ヒ</t>
    </rPh>
    <phoneticPr fontId="4"/>
  </si>
  <si>
    <t>生活機能向上連携加算(Ⅰ)について、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phoneticPr fontId="4"/>
  </si>
  <si>
    <t>□</t>
    <phoneticPr fontId="4"/>
  </si>
  <si>
    <t>□</t>
    <phoneticPr fontId="3"/>
  </si>
  <si>
    <t>□</t>
    <phoneticPr fontId="3"/>
  </si>
  <si>
    <t>□</t>
    <phoneticPr fontId="3"/>
  </si>
  <si>
    <t>別に厚生労働大臣が定める基準（※）に適合する事業所において、管理栄養士（当該事業所の従業者以外の管理栄養士を含む。）が、従業者に対する栄養ケアに係る技術的助言及び指導を月１回以上行っている場合に、１月につき所定の単位数を加算していますか。
※利用定員・人員基準に適合している事業所であること。</t>
    <rPh sb="110" eb="112">
      <t>カサン</t>
    </rPh>
    <phoneticPr fontId="4"/>
  </si>
  <si>
    <t xml:space="preserve">
口腔衛生管理体制加算</t>
    <rPh sb="1" eb="3">
      <t>コウクウ</t>
    </rPh>
    <rPh sb="3" eb="5">
      <t>エイセイ</t>
    </rPh>
    <rPh sb="5" eb="7">
      <t>カンリ</t>
    </rPh>
    <rPh sb="7" eb="9">
      <t>タイセイ</t>
    </rPh>
    <rPh sb="9" eb="11">
      <t>カサン</t>
    </rPh>
    <phoneticPr fontId="4"/>
  </si>
  <si>
    <t>別に厚生労働大臣が定める基準（※）に適合しているものとして市長に届け出て、利用者が病院又は診療所への入院を要した場合は、１月に６日を限度として所定の単位数を算定していますか。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1" eb="73">
      <t>ショテイ</t>
    </rPh>
    <rPh sb="74" eb="77">
      <t>タンイスウ</t>
    </rPh>
    <rPh sb="78" eb="80">
      <t>サンテイ</t>
    </rPh>
    <rPh sb="93" eb="95">
      <t>ニュウイン</t>
    </rPh>
    <rPh sb="96" eb="98">
      <t>ショニチ</t>
    </rPh>
    <rPh sb="98" eb="99">
      <t>オヨ</t>
    </rPh>
    <rPh sb="100" eb="103">
      <t>サイシュウビ</t>
    </rPh>
    <rPh sb="104" eb="106">
      <t>サンテイ</t>
    </rPh>
    <phoneticPr fontId="4"/>
  </si>
  <si>
    <t>□</t>
    <phoneticPr fontId="4"/>
  </si>
  <si>
    <t>・利用者に関する記録</t>
    <rPh sb="1" eb="4">
      <t>リヨウシャ</t>
    </rPh>
    <rPh sb="5" eb="6">
      <t>カン</t>
    </rPh>
    <rPh sb="8" eb="10">
      <t>キロク</t>
    </rPh>
    <phoneticPr fontId="3"/>
  </si>
  <si>
    <t>・基準を満たすことを示す書類</t>
    <rPh sb="1" eb="3">
      <t>キジュン</t>
    </rPh>
    <rPh sb="4" eb="5">
      <t>ミ</t>
    </rPh>
    <rPh sb="10" eb="11">
      <t>シメ</t>
    </rPh>
    <rPh sb="12" eb="14">
      <t>ショルイ</t>
    </rPh>
    <phoneticPr fontId="3"/>
  </si>
  <si>
    <t>□</t>
    <phoneticPr fontId="3"/>
  </si>
  <si>
    <t>□</t>
    <phoneticPr fontId="3"/>
  </si>
  <si>
    <t>次に掲げるいずれの基準にも適合しているものとして市長に届け出た事業所が、利用者に対しサービスを行った場合は、１月につき所定の単位数を加算していますか。</t>
    <rPh sb="24" eb="26">
      <t>シチョウ</t>
    </rPh>
    <phoneticPr fontId="3"/>
  </si>
  <si>
    <t>(1)　利用者ごとのＡＤＬ値（ＡＤＬの評価に基づき測定した値）、栄養状態、口腔機能、認知症の状況その他の利用者の心身の状況等に係る基本的な情報を、厚生労働省に提出していること</t>
    <phoneticPr fontId="3"/>
  </si>
  <si>
    <t>(2)　必要に応じて認知症対応型共同生活介護計画を見直すなど、サービスの提供に当たって、(1)に規定する情報その他サービスを適切かつ有効に提供するために必要な情報を活用していること</t>
    <rPh sb="10" eb="16">
      <t>ニンチショウタイオウガタ</t>
    </rPh>
    <rPh sb="16" eb="18">
      <t>キョウドウ</t>
    </rPh>
    <rPh sb="18" eb="20">
      <t>セイカツ</t>
    </rPh>
    <rPh sb="20" eb="22">
      <t>カイゴ</t>
    </rPh>
    <phoneticPr fontId="3"/>
  </si>
  <si>
    <t>□</t>
    <phoneticPr fontId="3"/>
  </si>
  <si>
    <t>(1)次のいずれかに適合すること。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③サービスを利用者に直接提供する職員の総数のうち、勤続年数７年以上の者の占める割合が100分の30以上であること。</t>
    <rPh sb="3" eb="4">
      <t>ツギ</t>
    </rPh>
    <rPh sb="10" eb="12">
      <t>テキゴウ</t>
    </rPh>
    <rPh sb="20" eb="23">
      <t>ジギョウショノカ</t>
    </rPh>
    <rPh sb="24" eb="31">
      <t>ソウスウ</t>
    </rPh>
    <rPh sb="35" eb="40">
      <t>カイゴフクシシ</t>
    </rPh>
    <rPh sb="41" eb="42">
      <t>シ</t>
    </rPh>
    <rPh sb="44" eb="46">
      <t>ワリアイ</t>
    </rPh>
    <rPh sb="50" eb="51">
      <t>ブン</t>
    </rPh>
    <rPh sb="54" eb="56">
      <t>イジョウ</t>
    </rPh>
    <rPh sb="117" eb="120">
      <t>リヨウシャ</t>
    </rPh>
    <rPh sb="121" eb="123">
      <t>チョクセツ</t>
    </rPh>
    <rPh sb="123" eb="125">
      <t>テイキョウ</t>
    </rPh>
    <rPh sb="127" eb="129">
      <t>ショクイン</t>
    </rPh>
    <rPh sb="130" eb="132">
      <t>ソウスウ</t>
    </rPh>
    <rPh sb="136" eb="138">
      <t>キンゾク</t>
    </rPh>
    <rPh sb="138" eb="140">
      <t>ネンスウ</t>
    </rPh>
    <rPh sb="141" eb="144">
      <t>ネンイジョウ</t>
    </rPh>
    <rPh sb="145" eb="146">
      <t>モノ</t>
    </rPh>
    <rPh sb="147" eb="148">
      <t>シ</t>
    </rPh>
    <rPh sb="150" eb="152">
      <t>ワリアイ</t>
    </rPh>
    <rPh sb="156" eb="157">
      <t>ブン</t>
    </rPh>
    <rPh sb="160" eb="162">
      <t>イジョウ</t>
    </rPh>
    <phoneticPr fontId="4"/>
  </si>
  <si>
    <t>実績報告</t>
    <rPh sb="0" eb="2">
      <t>ジッセキ</t>
    </rPh>
    <rPh sb="2" eb="4">
      <t>ホウコク</t>
    </rPh>
    <phoneticPr fontId="4"/>
  </si>
  <si>
    <t>・実績報告</t>
    <rPh sb="1" eb="3">
      <t>ジッセキ</t>
    </rPh>
    <rPh sb="3" eb="5">
      <t>ホウコク</t>
    </rPh>
    <phoneticPr fontId="4"/>
  </si>
  <si>
    <t>労働基準法等遵守</t>
    <rPh sb="0" eb="2">
      <t>ロウドウ</t>
    </rPh>
    <rPh sb="2" eb="5">
      <t>キジュンホウ</t>
    </rPh>
    <rPh sb="5" eb="6">
      <t>トウ</t>
    </rPh>
    <rPh sb="6" eb="8">
      <t>ジュンシュ</t>
    </rPh>
    <phoneticPr fontId="4"/>
  </si>
  <si>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4"/>
  </si>
  <si>
    <t>労働保険料の納付が適正に行われていますか。</t>
    <phoneticPr fontId="4"/>
  </si>
  <si>
    <t>・周知状況が確認できる
　書類</t>
    <phoneticPr fontId="4"/>
  </si>
  <si>
    <t>身体拘束廃止未実施減算</t>
    <phoneticPr fontId="4"/>
  </si>
  <si>
    <t>平18厚告128
別表3注3</t>
    <phoneticPr fontId="4"/>
  </si>
  <si>
    <t>平18厚告128
別表3注4
施設基準
八十六</t>
    <rPh sb="0" eb="1">
      <t>ヒラ</t>
    </rPh>
    <rPh sb="3" eb="4">
      <t>コウ</t>
    </rPh>
    <rPh sb="4" eb="5">
      <t>コク</t>
    </rPh>
    <rPh sb="9" eb="11">
      <t>ベッピョウ</t>
    </rPh>
    <rPh sb="12" eb="13">
      <t>チュウ</t>
    </rPh>
    <rPh sb="18" eb="20">
      <t>シセツ</t>
    </rPh>
    <rPh sb="20" eb="22">
      <t>キジュン</t>
    </rPh>
    <rPh sb="23" eb="26">
      <t>ハチジュウロク</t>
    </rPh>
    <phoneticPr fontId="4"/>
  </si>
  <si>
    <t>平18厚告128
別表3注5</t>
    <phoneticPr fontId="4"/>
  </si>
  <si>
    <t>平18厚告128
別表3注6
大臣基準告示十八</t>
    <rPh sb="16" eb="18">
      <t>ダイジン</t>
    </rPh>
    <rPh sb="18" eb="20">
      <t>キジュン</t>
    </rPh>
    <rPh sb="20" eb="22">
      <t>コクジ</t>
    </rPh>
    <rPh sb="22" eb="24">
      <t>ジュウハチ</t>
    </rPh>
    <phoneticPr fontId="4"/>
  </si>
  <si>
    <t>平18厚告126
別表5注7
大臣基準告示百二十七の四</t>
    <rPh sb="23" eb="27">
      <t>ダイジンキジュン</t>
    </rPh>
    <rPh sb="27" eb="29">
      <t>コクジ</t>
    </rPh>
    <rPh sb="29" eb="33">
      <t>ヒャクニジュウナナ</t>
    </rPh>
    <rPh sb="34" eb="35">
      <t>ヨン</t>
    </rPh>
    <phoneticPr fontId="4"/>
  </si>
  <si>
    <t>平18厚告128
別表3ニ注</t>
    <rPh sb="13" eb="14">
      <t>チュウ</t>
    </rPh>
    <phoneticPr fontId="4"/>
  </si>
  <si>
    <t>生活機能向上連携加算(Ⅰ)について、計画作成担当者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を作成し、当該介護予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rPh sb="29" eb="33">
      <t>カイゴヨボウ</t>
    </rPh>
    <rPh sb="50" eb="54">
      <t>カイゴヨボウ</t>
    </rPh>
    <rPh sb="135" eb="139">
      <t>カイゴヨボウ</t>
    </rPh>
    <rPh sb="160" eb="164">
      <t>カイゴヨボウ</t>
    </rPh>
    <phoneticPr fontId="4"/>
  </si>
  <si>
    <t>生活機能向上連携加算(Ⅱ)について、利用者に対して、指定介護予防訪問リハビリテーション事業所、指定介護予防通所リハビリテーション事業所又はリハビリテーションを実施している医療提供施設の医師、理学療法士、作業療法士又は言語聴覚士が事業所を訪問した際に、計画作成担当者が医師、理学療法士、作業療法士又は言語聴覚士と利用者の身体の状況等の評価を共同して行い、かつ、生活機能の向上を目的とした介護予防認知症対応型共同生活介護計画を作成した場合であって、医師、理学療法士、作業療法士又は言語聴覚士と連携し、介護予防認知症対応型共同生活介護計画に基づくサービスを行ったときは、初回のサービスが行われた日の属する月以降３月の間、１月につき所定の単位数を算定していますか。</t>
    <rPh sb="26" eb="28">
      <t>シテイ</t>
    </rPh>
    <rPh sb="28" eb="30">
      <t>カイゴ</t>
    </rPh>
    <rPh sb="30" eb="32">
      <t>ヨボウ</t>
    </rPh>
    <rPh sb="47" eb="53">
      <t>シテイカイゴヨボウ</t>
    </rPh>
    <rPh sb="192" eb="196">
      <t>カイゴヨボウ</t>
    </rPh>
    <rPh sb="248" eb="252">
      <t>カイゴヨボウ</t>
    </rPh>
    <phoneticPr fontId="3"/>
  </si>
  <si>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4"/>
  </si>
  <si>
    <t>ロ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4"/>
  </si>
  <si>
    <t>ハ 定員超過利用・人員基準欠如に該当していないこと</t>
    <phoneticPr fontId="3"/>
  </si>
  <si>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ただし、利用者について、当該事業所以外で既に算定している場合にあっては算定しません。</t>
    <rPh sb="32" eb="33">
      <t>ジ</t>
    </rPh>
    <rPh sb="118" eb="120">
      <t>トウガイ</t>
    </rPh>
    <rPh sb="120" eb="123">
      <t>ジギョウショ</t>
    </rPh>
    <rPh sb="123" eb="125">
      <t>イガイ</t>
    </rPh>
    <rPh sb="126" eb="127">
      <t>スデ</t>
    </rPh>
    <rPh sb="128" eb="130">
      <t>サンテイ</t>
    </rPh>
    <rPh sb="134" eb="136">
      <t>バアイ</t>
    </rPh>
    <rPh sb="141" eb="143">
      <t>サンテイ</t>
    </rPh>
    <phoneticPr fontId="4"/>
  </si>
  <si>
    <t>(2)　必要に応じて介護予防認知症対応型共同生活介護計画を見直すなど、サービスの提供に当たって、(1)に規定する情報その他サービスを適切かつ有効に提供するために必要な情報を活用していること</t>
    <rPh sb="10" eb="14">
      <t>カイゴヨボウ</t>
    </rPh>
    <rPh sb="14" eb="20">
      <t>ニンチショウタイオウガタ</t>
    </rPh>
    <rPh sb="20" eb="22">
      <t>キョウドウ</t>
    </rPh>
    <rPh sb="22" eb="24">
      <t>セイカツ</t>
    </rPh>
    <rPh sb="24" eb="26">
      <t>カイゴ</t>
    </rPh>
    <phoneticPr fontId="3"/>
  </si>
  <si>
    <t>別に厚生労働大臣が定める基準に適合しているものとして市長に届け出て、利用者に対し、サービスを行った場合は、１日につき次に掲げる所定の単位数を加算していますか。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リヨウシャ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4"/>
  </si>
  <si>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3"/>
  </si>
  <si>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3"/>
  </si>
  <si>
    <t>業務継続計画には、以下の項目等を記載すること。
なお、感染症及び災害の業務継続計画を一体的に策定することを妨げるものではない。</t>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</si>
  <si>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</si>
  <si>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解釈通知
４(９)⑥</t>
    <phoneticPr fontId="3"/>
  </si>
  <si>
    <t>解釈通知
４(12)③④</t>
    <rPh sb="0" eb="2">
      <t>カイシャク</t>
    </rPh>
    <rPh sb="2" eb="4">
      <t>ツウチ</t>
    </rPh>
    <phoneticPr fontId="3"/>
  </si>
  <si>
    <t>解釈通知
4(13)②ロ</t>
    <phoneticPr fontId="3"/>
  </si>
  <si>
    <t>□</t>
    <phoneticPr fontId="4"/>
  </si>
  <si>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3"/>
  </si>
  <si>
    <t>解釈通知
4(13)②ハ</t>
    <phoneticPr fontId="3"/>
  </si>
  <si>
    <t>解釈通知
4(14)①</t>
    <rPh sb="0" eb="2">
      <t>カイシャク</t>
    </rPh>
    <rPh sb="2" eb="4">
      <t>ツウチ</t>
    </rPh>
    <phoneticPr fontId="3"/>
  </si>
  <si>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3"/>
  </si>
  <si>
    <t>解釈通知
4(14)②</t>
    <rPh sb="0" eb="2">
      <t>カイシャク</t>
    </rPh>
    <rPh sb="2" eb="4">
      <t>ツウチ</t>
    </rPh>
    <phoneticPr fontId="3"/>
  </si>
  <si>
    <t>解釈通知
4(14)③</t>
    <rPh sb="0" eb="2">
      <t>カイシャク</t>
    </rPh>
    <rPh sb="2" eb="4">
      <t>ツウチ</t>
    </rPh>
    <phoneticPr fontId="3"/>
  </si>
  <si>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3"/>
  </si>
  <si>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3"/>
  </si>
  <si>
    <t>・認知症対応型共同生活介護計画</t>
    <phoneticPr fontId="3"/>
  </si>
  <si>
    <t>・重要事項説明書
・利用契約書</t>
    <phoneticPr fontId="3"/>
  </si>
  <si>
    <t>職員教育を組織的に浸透させていくために、定期的（年２回以上）な教育を開催するとともに、新規採用時には別に研修を実施すること。また、研修の実施内容についても記録すること。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65" eb="67">
      <t>ケンシュウ</t>
    </rPh>
    <rPh sb="68" eb="72">
      <t>ジッシナイヨウ</t>
    </rPh>
    <rPh sb="77" eb="79">
      <t>キロク</t>
    </rPh>
    <phoneticPr fontId="3"/>
  </si>
  <si>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職員教育を組織的に浸透させていくためには、当該事業所が定期的な教育（年２回以上）を開催するとともに、新規採用時には感染対策研修を実施すること。また、研修の実施内容についても記録すること。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3"/>
  </si>
  <si>
    <t>短期利用型認知症対応型共同生活介護について、医師が認知症の行動・心理症状が認められるため、在宅での生活が困難であり、緊急にサービスを利用することが適当であると判断した者に対し、サービスを行った場合は、入居を開始した日から起算して７日を限度として、１日につき所定の単位数を加算していますか。</t>
    <rPh sb="0" eb="2">
      <t>タンキ</t>
    </rPh>
    <rPh sb="2" eb="5">
      <t>リヨウガタ</t>
    </rPh>
    <rPh sb="5" eb="8">
      <t>ニンチショウ</t>
    </rPh>
    <rPh sb="8" eb="11">
      <t>タイオウガタ</t>
    </rPh>
    <rPh sb="11" eb="13">
      <t>キョウドウ</t>
    </rPh>
    <rPh sb="13" eb="15">
      <t>セイカツ</t>
    </rPh>
    <rPh sb="15" eb="17">
      <t>カイゴ</t>
    </rPh>
    <rPh sb="22" eb="24">
      <t>イシ</t>
    </rPh>
    <rPh sb="25" eb="28">
      <t>ニンチショウ</t>
    </rPh>
    <rPh sb="29" eb="31">
      <t>コウドウ</t>
    </rPh>
    <rPh sb="32" eb="34">
      <t>シンリ</t>
    </rPh>
    <rPh sb="34" eb="36">
      <t>ショウジョウ</t>
    </rPh>
    <rPh sb="37" eb="38">
      <t>ミト</t>
    </rPh>
    <rPh sb="45" eb="47">
      <t>ザイタク</t>
    </rPh>
    <rPh sb="49" eb="51">
      <t>セイカツ</t>
    </rPh>
    <rPh sb="52" eb="54">
      <t>コンナン</t>
    </rPh>
    <rPh sb="58" eb="60">
      <t>キンキュウ</t>
    </rPh>
    <rPh sb="66" eb="68">
      <t>リヨウ</t>
    </rPh>
    <rPh sb="73" eb="75">
      <t>テキトウ</t>
    </rPh>
    <rPh sb="79" eb="81">
      <t>ハンダン</t>
    </rPh>
    <rPh sb="83" eb="84">
      <t>モノ</t>
    </rPh>
    <rPh sb="85" eb="86">
      <t>タイ</t>
    </rPh>
    <rPh sb="93" eb="94">
      <t>オコナ</t>
    </rPh>
    <rPh sb="96" eb="98">
      <t>バアイ</t>
    </rPh>
    <rPh sb="100" eb="102">
      <t>ニュウキョ</t>
    </rPh>
    <rPh sb="103" eb="105">
      <t>カイシ</t>
    </rPh>
    <rPh sb="107" eb="108">
      <t>ヒ</t>
    </rPh>
    <rPh sb="110" eb="112">
      <t>キサン</t>
    </rPh>
    <rPh sb="115" eb="116">
      <t>ニチ</t>
    </rPh>
    <rPh sb="117" eb="119">
      <t>ゲンド</t>
    </rPh>
    <rPh sb="124" eb="125">
      <t>ニチ</t>
    </rPh>
    <rPh sb="128" eb="130">
      <t>ショテイ</t>
    </rPh>
    <rPh sb="131" eb="134">
      <t>タンイスウ</t>
    </rPh>
    <rPh sb="135" eb="137">
      <t>カサン</t>
    </rPh>
    <phoneticPr fontId="4"/>
  </si>
  <si>
    <t>別に厚生労働大臣が定める施設基準を満たすものとして市長に届け出た場合は、その基準に掲げる区分に従い、１日につき次に掲げる区分の単位数を所定の単位数を加算していますか。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70" eb="73">
      <t>タンイスウ</t>
    </rPh>
    <rPh sb="74" eb="76">
      <t>カサン</t>
    </rPh>
    <rPh sb="88" eb="90">
      <t>ヤカン</t>
    </rPh>
    <rPh sb="90" eb="92">
      <t>シエン</t>
    </rPh>
    <rPh sb="92" eb="94">
      <t>タイセイ</t>
    </rPh>
    <rPh sb="108" eb="110">
      <t>ヤカン</t>
    </rPh>
    <phoneticPr fontId="4"/>
  </si>
  <si>
    <t>生活機能向上連携加算(Ⅱ)について、利用者に対して、指定訪問リハビリテーション事業所、指定通所リハビリテーション事業所又はリハビリテーションを実施している医療提供施設の医師、理学療法士、作業療法士又は言語聴覚士が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医師、理学療法士、作業療法士又は言語聴覚士と連携し、当該認知症対応型共同生活介護計画に基づくサービスを行ったときは、初回のサービスが行われた日の属する月以降３月の間、１月につき所定の単位数を算定していますか。
ただし、生活機能向上連携加算（Ⅰ）を算定している場合には算定しません。</t>
    <rPh sb="26" eb="28">
      <t>シテイ</t>
    </rPh>
    <rPh sb="43" eb="45">
      <t>シテイ</t>
    </rPh>
    <rPh sb="321" eb="323">
      <t>セイカツ</t>
    </rPh>
    <rPh sb="323" eb="325">
      <t>キノウ</t>
    </rPh>
    <rPh sb="325" eb="327">
      <t>コウジョウ</t>
    </rPh>
    <rPh sb="327" eb="329">
      <t>レンケイ</t>
    </rPh>
    <rPh sb="329" eb="331">
      <t>カサン</t>
    </rPh>
    <rPh sb="335" eb="337">
      <t>サンテイ</t>
    </rPh>
    <rPh sb="341" eb="343">
      <t>バアイ</t>
    </rPh>
    <rPh sb="345" eb="347">
      <t>サンテイ</t>
    </rPh>
    <phoneticPr fontId="3"/>
  </si>
  <si>
    <t>・外部との連携に関する記録
・利用者に関する記録
・認知症対応型共同生活介護計画書</t>
    <rPh sb="26" eb="32">
      <t>ニンチショウタイオウガタ</t>
    </rPh>
    <rPh sb="32" eb="36">
      <t>キョウドウセイカツ</t>
    </rPh>
    <rPh sb="36" eb="38">
      <t>カイゴ</t>
    </rPh>
    <phoneticPr fontId="3"/>
  </si>
  <si>
    <t>・職員に関する記録
・利用者に関する記録</t>
    <rPh sb="1" eb="3">
      <t>ショクイン</t>
    </rPh>
    <rPh sb="4" eb="5">
      <t>カン</t>
    </rPh>
    <rPh sb="7" eb="9">
      <t>キロク</t>
    </rPh>
    <rPh sb="11" eb="14">
      <t>リヨウシャ</t>
    </rPh>
    <rPh sb="15" eb="16">
      <t>カン</t>
    </rPh>
    <rPh sb="18" eb="20">
      <t>キロク</t>
    </rPh>
    <phoneticPr fontId="3"/>
  </si>
  <si>
    <t>・利用者に関する記録</t>
    <rPh sb="1" eb="4">
      <t>リヨウシャ</t>
    </rPh>
    <rPh sb="5" eb="6">
      <t>カン</t>
    </rPh>
    <rPh sb="8" eb="10">
      <t>キロク</t>
    </rPh>
    <phoneticPr fontId="3"/>
  </si>
  <si>
    <t>従業者であった者が、正当な理由なく、その業務上知り得た利用者又はその家族の秘密を漏らすことがないよう、必要な措置を講じていますか。</t>
    <phoneticPr fontId="4"/>
  </si>
  <si>
    <t xml:space="preserve">
介護従業者の員数が基準に満たない場合</t>
    <rPh sb="1" eb="3">
      <t>カイゴ</t>
    </rPh>
    <rPh sb="3" eb="6">
      <t>ジュウギョウシャ</t>
    </rPh>
    <rPh sb="7" eb="8">
      <t>イン</t>
    </rPh>
    <rPh sb="8" eb="9">
      <t>スウ</t>
    </rPh>
    <rPh sb="10" eb="12">
      <t>キジュン</t>
    </rPh>
    <rPh sb="13" eb="14">
      <t>ミ</t>
    </rPh>
    <rPh sb="17" eb="19">
      <t>バアイ</t>
    </rPh>
    <phoneticPr fontId="4"/>
  </si>
  <si>
    <t>別に厚生労働大臣が定める施設基準に適合しているものとして市長に届け出て、別に厚生労働大臣が定める基準に適用する利用者については、死亡日以前31日以上45日以下については１日につき72単位を、死亡日以前４日以上30日以下については１日につき144単位を、死亡日の前日及び前々日については１日につき680単位を、死亡日については１日につき1,280単位を死亡月に加算していますか。
ただし、退居した日の翌日から死亡日までの間又は医療連携体制加算を算定していない場合は、算定しません。</t>
    <rPh sb="0" eb="1">
      <t>ベツ</t>
    </rPh>
    <rPh sb="2" eb="8">
      <t>コウセイロウドウダイジン</t>
    </rPh>
    <rPh sb="9" eb="10">
      <t>サダ</t>
    </rPh>
    <rPh sb="12" eb="16">
      <t>シセツキジュン</t>
    </rPh>
    <rPh sb="17" eb="19">
      <t>テキゴウ</t>
    </rPh>
    <rPh sb="28" eb="30">
      <t>シチョウ</t>
    </rPh>
    <rPh sb="31" eb="32">
      <t>トド</t>
    </rPh>
    <rPh sb="33" eb="34">
      <t>デ</t>
    </rPh>
    <rPh sb="36" eb="37">
      <t>ベツ</t>
    </rPh>
    <rPh sb="38" eb="40">
      <t>コウセイ</t>
    </rPh>
    <rPh sb="40" eb="42">
      <t>ロウドウ</t>
    </rPh>
    <rPh sb="42" eb="44">
      <t>ダイジン</t>
    </rPh>
    <rPh sb="45" eb="46">
      <t>サダ</t>
    </rPh>
    <rPh sb="48" eb="50">
      <t>キジュン</t>
    </rPh>
    <rPh sb="51" eb="53">
      <t>テキヨウ</t>
    </rPh>
    <rPh sb="55" eb="58">
      <t>リヨウシャ</t>
    </rPh>
    <rPh sb="92" eb="93">
      <t>イ</t>
    </rPh>
    <rPh sb="122" eb="123">
      <t>タン</t>
    </rPh>
    <rPh sb="126" eb="129">
      <t>シボウビ</t>
    </rPh>
    <rPh sb="130" eb="132">
      <t>ゼンジツ</t>
    </rPh>
    <rPh sb="132" eb="133">
      <t>オヨ</t>
    </rPh>
    <rPh sb="134" eb="137">
      <t>ゼンゼンジツ</t>
    </rPh>
    <rPh sb="143" eb="144">
      <t>ニチ</t>
    </rPh>
    <rPh sb="150" eb="152">
      <t>タンイ</t>
    </rPh>
    <rPh sb="154" eb="157">
      <t>シボウビ</t>
    </rPh>
    <rPh sb="163" eb="164">
      <t>ニチ</t>
    </rPh>
    <rPh sb="172" eb="174">
      <t>タンイ</t>
    </rPh>
    <rPh sb="175" eb="177">
      <t>シボウ</t>
    </rPh>
    <rPh sb="177" eb="178">
      <t>ツキ</t>
    </rPh>
    <rPh sb="179" eb="181">
      <t>カサン</t>
    </rPh>
    <phoneticPr fontId="4"/>
  </si>
  <si>
    <t>・市町村に送付した通知に
係る記録</t>
    <rPh sb="3" eb="4">
      <t>ムラ</t>
    </rPh>
    <phoneticPr fontId="4"/>
  </si>
  <si>
    <t>・従業者の資格証</t>
    <rPh sb="3" eb="4">
      <t>シャ</t>
    </rPh>
    <phoneticPr fontId="3"/>
  </si>
  <si>
    <t>・研修を修了したことがわかるもの</t>
    <rPh sb="1" eb="3">
      <t>ケンシュウ</t>
    </rPh>
    <rPh sb="4" eb="6">
      <t>シュウリョウ</t>
    </rPh>
    <phoneticPr fontId="3"/>
  </si>
  <si>
    <t>・管理者の雇用形態が分かる文書
・管理者の勤務実績表／タイムカード</t>
    <rPh sb="1" eb="4">
      <t>カンリシャ</t>
    </rPh>
    <rPh sb="5" eb="9">
      <t>コヨウケイタイ</t>
    </rPh>
    <rPh sb="10" eb="11">
      <t>ワ</t>
    </rPh>
    <rPh sb="13" eb="15">
      <t>ブンショ</t>
    </rPh>
    <rPh sb="17" eb="20">
      <t>カンリシャ</t>
    </rPh>
    <rPh sb="21" eb="23">
      <t>キンム</t>
    </rPh>
    <rPh sb="23" eb="26">
      <t>ジッセキヒョウ</t>
    </rPh>
    <phoneticPr fontId="4"/>
  </si>
  <si>
    <t>（1）平面図に合致しているか【目視】</t>
    <rPh sb="3" eb="6">
      <t>ヘイメンズ</t>
    </rPh>
    <rPh sb="7" eb="9">
      <t>ガッチ</t>
    </rPh>
    <rPh sb="15" eb="17">
      <t>モクシ</t>
    </rPh>
    <phoneticPr fontId="4"/>
  </si>
  <si>
    <t>（2）使用目的に沿って使われているか【目視】</t>
    <rPh sb="3" eb="7">
      <t>シヨウモクテキ</t>
    </rPh>
    <rPh sb="8" eb="9">
      <t>ソ</t>
    </rPh>
    <rPh sb="11" eb="12">
      <t>ツカ</t>
    </rPh>
    <rPh sb="19" eb="21">
      <t>モクシ</t>
    </rPh>
    <phoneticPr fontId="3"/>
  </si>
  <si>
    <t>・平面図</t>
    <rPh sb="1" eb="4">
      <t>ヘイメンズ</t>
    </rPh>
    <phoneticPr fontId="9"/>
  </si>
  <si>
    <t>・平面図
・設備・備品台帳
・建築検査済証
・消防検査済証
・消防設備点検結果</t>
    <phoneticPr fontId="3"/>
  </si>
  <si>
    <t>・平面図</t>
    <phoneticPr fontId="3"/>
  </si>
  <si>
    <t>（1）生命又は身体を保護するため、緊急やむを得ない場合を除き、身体的拘束等（身体拘束その他利用者の行動を制限する行為を含む）を行っていないか</t>
    <rPh sb="33" eb="34">
      <t>テキ</t>
    </rPh>
    <rPh sb="36" eb="37">
      <t>トウ</t>
    </rPh>
    <rPh sb="38" eb="42">
      <t>シンタイコウソク</t>
    </rPh>
    <rPh sb="44" eb="45">
      <t>タ</t>
    </rPh>
    <rPh sb="45" eb="48">
      <t>リヨウシャ</t>
    </rPh>
    <rPh sb="49" eb="51">
      <t>コウドウ</t>
    </rPh>
    <rPh sb="52" eb="54">
      <t>セイゲン</t>
    </rPh>
    <rPh sb="56" eb="58">
      <t>コウイ</t>
    </rPh>
    <rPh sb="59" eb="60">
      <t>フク</t>
    </rPh>
    <phoneticPr fontId="4"/>
  </si>
  <si>
    <t>（2）身体的拘束等の適正化を図っているか（身体的拘束等を行わない体制づくりを進める策を講じているか）</t>
    <rPh sb="5" eb="6">
      <t>テキ</t>
    </rPh>
    <rPh sb="23" eb="24">
      <t>テキ</t>
    </rPh>
    <rPh sb="26" eb="27">
      <t>トウ</t>
    </rPh>
    <phoneticPr fontId="4"/>
  </si>
  <si>
    <t>（3）やむを得ず身体的拘束等をしている場合、家族等に確認をしているか</t>
    <rPh sb="10" eb="11">
      <t>テキ</t>
    </rPh>
    <rPh sb="13" eb="14">
      <t>トウ</t>
    </rPh>
    <phoneticPr fontId="4"/>
  </si>
  <si>
    <t>（4）自ら提供するサービスの質の評価を行うとともに、定期的に外部の者又は運営推進委員会による評価を受け、結果を公表しているか</t>
    <rPh sb="5" eb="7">
      <t>テイキョウ</t>
    </rPh>
    <rPh sb="34" eb="35">
      <t>マタ</t>
    </rPh>
    <rPh sb="36" eb="38">
      <t>ウンエイ</t>
    </rPh>
    <rPh sb="38" eb="40">
      <t>スイシン</t>
    </rPh>
    <rPh sb="40" eb="43">
      <t>イインカイ</t>
    </rPh>
    <phoneticPr fontId="4"/>
  </si>
  <si>
    <t>・身体的拘束廃止に関する（適正化のための）指針</t>
    <phoneticPr fontId="3"/>
  </si>
  <si>
    <t>・外部又は運営推進会議による評価の結果</t>
    <rPh sb="3" eb="4">
      <t>マタ</t>
    </rPh>
    <rPh sb="5" eb="7">
      <t>ウンエイ</t>
    </rPh>
    <rPh sb="7" eb="9">
      <t>スイシン</t>
    </rPh>
    <rPh sb="9" eb="11">
      <t>カイギ</t>
    </rPh>
    <rPh sb="14" eb="16">
      <t>ヒョウカ</t>
    </rPh>
    <rPh sb="17" eb="19">
      <t>ケッカ</t>
    </rPh>
    <phoneticPr fontId="3"/>
  </si>
  <si>
    <t>（1）サービス提供は事業所の従業者によって行われているか</t>
    <rPh sb="7" eb="9">
      <t>テイキョウ</t>
    </rPh>
    <rPh sb="10" eb="13">
      <t>ジギョウショ</t>
    </rPh>
    <rPh sb="14" eb="17">
      <t>ジュウギョウシャ</t>
    </rPh>
    <phoneticPr fontId="3"/>
  </si>
  <si>
    <t>・雇用の形態（常勤・非常勤）がわかる文書
・サービス提供記録
・業務日誌</t>
    <rPh sb="1" eb="3">
      <t>コヨウ</t>
    </rPh>
    <rPh sb="4" eb="6">
      <t>ケイタイ</t>
    </rPh>
    <rPh sb="7" eb="9">
      <t>ジョウキン</t>
    </rPh>
    <rPh sb="10" eb="13">
      <t>ヒジョウキン</t>
    </rPh>
    <rPh sb="18" eb="20">
      <t>ブンショ</t>
    </rPh>
    <phoneticPr fontId="3"/>
  </si>
  <si>
    <t>（2）利用者の精神の安定を図る観点から、担当の介護従業者を固定する等の継続性を重視しているか</t>
    <rPh sb="3" eb="6">
      <t>リヨウシャ</t>
    </rPh>
    <rPh sb="7" eb="9">
      <t>セイシン</t>
    </rPh>
    <rPh sb="10" eb="12">
      <t>アンテイ</t>
    </rPh>
    <rPh sb="13" eb="14">
      <t>ハカ</t>
    </rPh>
    <rPh sb="15" eb="17">
      <t>カンテン</t>
    </rPh>
    <rPh sb="20" eb="22">
      <t>タントウ</t>
    </rPh>
    <rPh sb="23" eb="25">
      <t>カイゴ</t>
    </rPh>
    <rPh sb="25" eb="28">
      <t>ジュウギョウシャ</t>
    </rPh>
    <rPh sb="29" eb="31">
      <t>コテイ</t>
    </rPh>
    <rPh sb="33" eb="34">
      <t>トウ</t>
    </rPh>
    <rPh sb="35" eb="38">
      <t>ケイゾクセイ</t>
    </rPh>
    <rPh sb="39" eb="41">
      <t>ジュウシ</t>
    </rPh>
    <phoneticPr fontId="3"/>
  </si>
  <si>
    <t>（3）資質向上のために研修の機会を確保しているか</t>
    <rPh sb="3" eb="5">
      <t>シシツ</t>
    </rPh>
    <rPh sb="5" eb="7">
      <t>コウジョウ</t>
    </rPh>
    <rPh sb="11" eb="13">
      <t>ケンシュウ</t>
    </rPh>
    <rPh sb="14" eb="16">
      <t>キカイ</t>
    </rPh>
    <rPh sb="17" eb="19">
      <t>カクホ</t>
    </rPh>
    <phoneticPr fontId="3"/>
  </si>
  <si>
    <t>（4）認知症介護に係る基礎的な研修を受講させるため必要な措置を講じているか</t>
    <rPh sb="3" eb="6">
      <t>ニンチショウ</t>
    </rPh>
    <rPh sb="6" eb="8">
      <t>カイゴ</t>
    </rPh>
    <rPh sb="9" eb="10">
      <t>カカワ</t>
    </rPh>
    <rPh sb="11" eb="14">
      <t>キソテキ</t>
    </rPh>
    <rPh sb="15" eb="17">
      <t>ケンシュウ</t>
    </rPh>
    <rPh sb="18" eb="20">
      <t>ジュコウ</t>
    </rPh>
    <rPh sb="25" eb="27">
      <t>ヒツヨウ</t>
    </rPh>
    <rPh sb="28" eb="30">
      <t>ソチ</t>
    </rPh>
    <rPh sb="31" eb="32">
      <t>コウ</t>
    </rPh>
    <phoneticPr fontId="4"/>
  </si>
  <si>
    <t>（5）性的言動、優越的な関係を背景とした言動による就業環境が害されることの防止に向けた方針の明確化等の措置を講じているか</t>
    <rPh sb="3" eb="5">
      <t>セイテキ</t>
    </rPh>
    <rPh sb="5" eb="7">
      <t>ゲンドウ</t>
    </rPh>
    <rPh sb="8" eb="10">
      <t>ユウエツ</t>
    </rPh>
    <rPh sb="10" eb="11">
      <t>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3"/>
  </si>
  <si>
    <t>・勤務実績表／タイムカード
・勤務体制一覧表
・雇用の形態（常勤・非常勤）がわかる文書</t>
    <rPh sb="1" eb="3">
      <t>キンム</t>
    </rPh>
    <rPh sb="3" eb="5">
      <t>ジッセキ</t>
    </rPh>
    <rPh sb="5" eb="6">
      <t>ヒョウ</t>
    </rPh>
    <rPh sb="15" eb="19">
      <t>キンムタイセイ</t>
    </rPh>
    <rPh sb="19" eb="22">
      <t>イチランヒョウ</t>
    </rPh>
    <rPh sb="24" eb="26">
      <t>コヨウ</t>
    </rPh>
    <rPh sb="27" eb="29">
      <t>ケイタイ</t>
    </rPh>
    <rPh sb="30" eb="32">
      <t>ジョウキン</t>
    </rPh>
    <rPh sb="33" eb="36">
      <t>ヒジョウキン</t>
    </rPh>
    <rPh sb="41" eb="43">
      <t>ブンショ</t>
    </rPh>
    <phoneticPr fontId="3"/>
  </si>
  <si>
    <t>・従業者の就業環境が害されることを防止するための方針、相談記録</t>
    <rPh sb="27" eb="29">
      <t>ソウダン</t>
    </rPh>
    <rPh sb="29" eb="31">
      <t>キロク</t>
    </rPh>
    <phoneticPr fontId="3"/>
  </si>
  <si>
    <t>・研修及び訓練計画、実施記録</t>
    <rPh sb="1" eb="3">
      <t>ケンシュウ</t>
    </rPh>
    <rPh sb="3" eb="4">
      <t>オヨ</t>
    </rPh>
    <rPh sb="5" eb="7">
      <t>クンレン</t>
    </rPh>
    <rPh sb="7" eb="9">
      <t>ケイカク</t>
    </rPh>
    <rPh sb="10" eb="12">
      <t>ジッシ</t>
    </rPh>
    <rPh sb="12" eb="14">
      <t>キロク</t>
    </rPh>
    <phoneticPr fontId="3"/>
  </si>
  <si>
    <t>・非常災害時対応マニュアル（対応計画）
・運営規程
・避難・救出等訓練の記録
・通報、連絡体制
・消防用設備点検の記録</t>
    <rPh sb="30" eb="32">
      <t>キュウシュツ</t>
    </rPh>
    <rPh sb="32" eb="33">
      <t>トウ</t>
    </rPh>
    <phoneticPr fontId="3"/>
  </si>
  <si>
    <t>（3）感染症又は食中毒の予防及びまん延の防止のための対策を検討する委員会を６か月に１回開催しているか</t>
    <rPh sb="3" eb="6">
      <t>カンセンショウ</t>
    </rPh>
    <rPh sb="6" eb="7">
      <t>マタ</t>
    </rPh>
    <rPh sb="8" eb="11">
      <t>ショクチュウドク</t>
    </rPh>
    <rPh sb="12" eb="14">
      <t>ヨボウ</t>
    </rPh>
    <rPh sb="14" eb="15">
      <t>オヨ</t>
    </rPh>
    <rPh sb="18" eb="19">
      <t>エン</t>
    </rPh>
    <rPh sb="20" eb="22">
      <t>ボウシ</t>
    </rPh>
    <rPh sb="26" eb="28">
      <t>タイサク</t>
    </rPh>
    <rPh sb="29" eb="31">
      <t>ケントウ</t>
    </rPh>
    <rPh sb="33" eb="36">
      <t>イインカイ</t>
    </rPh>
    <rPh sb="39" eb="40">
      <t>ゲツ</t>
    </rPh>
    <rPh sb="42" eb="43">
      <t>カイ</t>
    </rPh>
    <rPh sb="43" eb="45">
      <t>カイサイ</t>
    </rPh>
    <phoneticPr fontId="3"/>
  </si>
  <si>
    <t>・感染症及び食中毒の予防及びまん延の防止のための指針</t>
    <rPh sb="4" eb="5">
      <t>オヨ</t>
    </rPh>
    <rPh sb="6" eb="9">
      <t>ショクチュウドク</t>
    </rPh>
    <rPh sb="10" eb="12">
      <t>ヨボウ</t>
    </rPh>
    <rPh sb="12" eb="13">
      <t>オヨ</t>
    </rPh>
    <phoneticPr fontId="3"/>
  </si>
  <si>
    <t>・感染症及び食中毒の予防及びまん延の防止のための研修の記録及び訓練の記録</t>
    <rPh sb="4" eb="5">
      <t>オヨ</t>
    </rPh>
    <rPh sb="6" eb="9">
      <t>ショクチュウドク</t>
    </rPh>
    <rPh sb="27" eb="29">
      <t>キロク</t>
    </rPh>
    <phoneticPr fontId="3"/>
  </si>
  <si>
    <t>・感染症及び食中毒の予防及びまん延防止のための対策を検討する委員会名簿、委員会の記録</t>
    <rPh sb="4" eb="5">
      <t>オヨ</t>
    </rPh>
    <rPh sb="6" eb="9">
      <t>ショクチュウドク</t>
    </rPh>
    <rPh sb="33" eb="35">
      <t>メイボ</t>
    </rPh>
    <rPh sb="36" eb="39">
      <t>イインカイ</t>
    </rPh>
    <rPh sb="40" eb="42">
      <t>キロク</t>
    </rPh>
    <phoneticPr fontId="3"/>
  </si>
  <si>
    <t>・従業者の秘密保持誓約書</t>
    <rPh sb="3" eb="4">
      <t>シャ</t>
    </rPh>
    <phoneticPr fontId="3"/>
  </si>
  <si>
    <t>・事故対応マニュアル
・市町村、家族、居宅介護支援事業者等への報告記録
・ヒヤリハットの記録</t>
    <rPh sb="12" eb="15">
      <t>シチョウソン</t>
    </rPh>
    <rPh sb="19" eb="21">
      <t>キョタク</t>
    </rPh>
    <rPh sb="25" eb="28">
      <t>ジギョウシャ</t>
    </rPh>
    <phoneticPr fontId="3"/>
  </si>
  <si>
    <t>・再発防止策の検討の記録</t>
    <rPh sb="1" eb="3">
      <t>サイハツ</t>
    </rPh>
    <rPh sb="3" eb="6">
      <t>ボウシサク</t>
    </rPh>
    <rPh sb="7" eb="9">
      <t>ケントウ</t>
    </rPh>
    <rPh sb="10" eb="12">
      <t>キロク</t>
    </rPh>
    <phoneticPr fontId="3"/>
  </si>
  <si>
    <t>・委員会の開催記録</t>
    <rPh sb="1" eb="4">
      <t>イインカイ</t>
    </rPh>
    <rPh sb="5" eb="9">
      <t>カイサイキロク</t>
    </rPh>
    <phoneticPr fontId="3"/>
  </si>
  <si>
    <t>・虐待の発生・再発防止の指針</t>
    <rPh sb="4" eb="6">
      <t>ハッセイ</t>
    </rPh>
    <rPh sb="7" eb="9">
      <t>サイハツ</t>
    </rPh>
    <phoneticPr fontId="3"/>
  </si>
  <si>
    <t>・研修及び訓練計画、実施記録</t>
    <rPh sb="1" eb="3">
      <t>ケンシュウ</t>
    </rPh>
    <rPh sb="3" eb="4">
      <t>オヨ</t>
    </rPh>
    <rPh sb="5" eb="7">
      <t>クンレン</t>
    </rPh>
    <rPh sb="7" eb="9">
      <t>ケイカク</t>
    </rPh>
    <phoneticPr fontId="3"/>
  </si>
  <si>
    <t>・担当者を設置したことが分かる文書</t>
    <rPh sb="1" eb="4">
      <t>タントウシャ</t>
    </rPh>
    <rPh sb="5" eb="7">
      <t>セッチ</t>
    </rPh>
    <rPh sb="12" eb="13">
      <t>ワ</t>
    </rPh>
    <rPh sb="15" eb="17">
      <t>ブンショ</t>
    </rPh>
    <phoneticPr fontId="3"/>
  </si>
  <si>
    <t>・勤務実績表／タイムカード
・勤務体制一覧表
（併設事業所を含む）</t>
    <phoneticPr fontId="3"/>
  </si>
  <si>
    <t>従業者の員数</t>
    <phoneticPr fontId="3"/>
  </si>
  <si>
    <t>管理者</t>
    <phoneticPr fontId="3"/>
  </si>
  <si>
    <t>短期利用認知症対応型共同生活介護費（Ⅰ）</t>
    <phoneticPr fontId="3"/>
  </si>
  <si>
    <t>・運営規程
・重要事項説明書</t>
    <rPh sb="7" eb="14">
      <t>ジュウヨウジコウセツメイショ</t>
    </rPh>
    <phoneticPr fontId="3"/>
  </si>
  <si>
    <t>(一)事業所の共同生活住居の定員の範囲内で、空いている居室等を利用するものであること。</t>
    <rPh sb="1" eb="2">
      <t>イチ</t>
    </rPh>
    <rPh sb="7" eb="9">
      <t>キョウドウ</t>
    </rPh>
    <rPh sb="9" eb="11">
      <t>セイカツ</t>
    </rPh>
    <rPh sb="11" eb="13">
      <t>ジュウキョ</t>
    </rPh>
    <phoneticPr fontId="4"/>
  </si>
  <si>
    <t>３ユニットでの夜勤職員体制に係る算定</t>
    <rPh sb="7" eb="9">
      <t>ヤキン</t>
    </rPh>
    <rPh sb="9" eb="11">
      <t>ショクイン</t>
    </rPh>
    <rPh sb="11" eb="13">
      <t>タイセイ</t>
    </rPh>
    <rPh sb="14" eb="15">
      <t>カカ</t>
    </rPh>
    <rPh sb="16" eb="18">
      <t>サンテイ</t>
    </rPh>
    <phoneticPr fontId="4"/>
  </si>
  <si>
    <t>看取り介護加算</t>
    <rPh sb="0" eb="2">
      <t>ミト</t>
    </rPh>
    <rPh sb="3" eb="5">
      <t>カイゴ</t>
    </rPh>
    <rPh sb="5" eb="7">
      <t>カサン</t>
    </rPh>
    <phoneticPr fontId="4"/>
  </si>
  <si>
    <t>生活機能向上連携加算</t>
    <rPh sb="0" eb="10">
      <t>セイカツキノウコウジョウレンケイカサン</t>
    </rPh>
    <phoneticPr fontId="4"/>
  </si>
  <si>
    <t>栄養管理体制加算</t>
    <rPh sb="0" eb="2">
      <t>エイヨウ</t>
    </rPh>
    <rPh sb="2" eb="4">
      <t>カンリ</t>
    </rPh>
    <rPh sb="4" eb="6">
      <t>タイセイ</t>
    </rPh>
    <rPh sb="6" eb="8">
      <t>カサン</t>
    </rPh>
    <phoneticPr fontId="3"/>
  </si>
  <si>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</si>
  <si>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</si>
  <si>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第７項本文の規定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この章において「本体事業所」という。）との密接な連携の下に運営されるものをいう。以下同じ。）については、介護支援専門員である計画作成担当者に代えて、次のいずれかの研修を修了している者を置くことができます。
　・実践者研修
　・基礎課程</t>
    <rPh sb="300" eb="301">
      <t>ツギ</t>
    </rPh>
    <rPh sb="307" eb="309">
      <t>ケンシュウ</t>
    </rPh>
    <phoneticPr fontId="3"/>
  </si>
  <si>
    <t>□</t>
    <phoneticPr fontId="3"/>
  </si>
  <si>
    <t>□</t>
    <phoneticPr fontId="3"/>
  </si>
  <si>
    <t>一年に一回以上、協力医療機関との間で、利用者の病状が急変した場合等の対応を確認するとともに、協力医療機関の名称等を、当該指定認知症対応型共同生活介護事業者に係る指定を行った市町村長に届け出ていますか。</t>
    <phoneticPr fontId="3"/>
  </si>
  <si>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3"/>
  </si>
  <si>
    <t xml:space="preserve">協力医療機関が第二種協定指定医療機関である場合においては、当該第二種協定指定医療機関との間で、新興感染症の発生時等の対応について協議を行っていますか。
</t>
    <phoneticPr fontId="3"/>
  </si>
  <si>
    <t>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3"/>
  </si>
  <si>
    <t>高齢者虐待防止措置未実施減算</t>
    <phoneticPr fontId="3"/>
  </si>
  <si>
    <t>・利用者の数がわかる書
　類</t>
    <phoneticPr fontId="3"/>
  </si>
  <si>
    <t>・利用者の数が分かる書
　類
・職員勤務表</t>
    <rPh sb="1" eb="4">
      <t>リヨウシャ</t>
    </rPh>
    <rPh sb="5" eb="6">
      <t>カズ</t>
    </rPh>
    <rPh sb="7" eb="8">
      <t>ワ</t>
    </rPh>
    <rPh sb="10" eb="11">
      <t>ショ</t>
    </rPh>
    <rPh sb="13" eb="14">
      <t>ルイ</t>
    </rPh>
    <rPh sb="16" eb="18">
      <t>ショクイン</t>
    </rPh>
    <rPh sb="18" eb="20">
      <t>キンム</t>
    </rPh>
    <rPh sb="20" eb="21">
      <t>ヒョウ</t>
    </rPh>
    <phoneticPr fontId="4"/>
  </si>
  <si>
    <t>業務継続計画未策定減算</t>
    <phoneticPr fontId="3"/>
  </si>
  <si>
    <t>・委員会の開催記録
・虐待の発生・再発防止
　の指針
・研修及び訓練計画、実
　施記録
・担当者を設置したこと
　が分かる文書</t>
    <phoneticPr fontId="3"/>
  </si>
  <si>
    <t>・業務継続計画
・研修及び訓練計画、実
　施記録</t>
    <phoneticPr fontId="3"/>
  </si>
  <si>
    <t>協力医療機関連携加算</t>
    <phoneticPr fontId="3"/>
  </si>
  <si>
    <t>□</t>
    <phoneticPr fontId="3"/>
  </si>
  <si>
    <t>退居時情報提供加算</t>
    <phoneticPr fontId="3"/>
  </si>
  <si>
    <t>Ⅴ　変更の届出等</t>
    <rPh sb="2" eb="4">
      <t>ヘンコウ</t>
    </rPh>
    <rPh sb="5" eb="7">
      <t>トドケデ</t>
    </rPh>
    <rPh sb="7" eb="8">
      <t>トウ</t>
    </rPh>
    <phoneticPr fontId="4"/>
  </si>
  <si>
    <t>Ⅵ－２　介護給付費関係（介護予防）</t>
    <rPh sb="4" eb="6">
      <t>カイゴ</t>
    </rPh>
    <rPh sb="6" eb="8">
      <t>キュウフ</t>
    </rPh>
    <rPh sb="8" eb="9">
      <t>ヒ</t>
    </rPh>
    <rPh sb="9" eb="11">
      <t>カンケイ</t>
    </rPh>
    <rPh sb="12" eb="14">
      <t>カイゴ</t>
    </rPh>
    <rPh sb="14" eb="16">
      <t>ヨボウ</t>
    </rPh>
    <phoneticPr fontId="4"/>
  </si>
  <si>
    <t>医療連携体制加算（Ⅰ）イ</t>
    <rPh sb="0" eb="2">
      <t>イリョウ</t>
    </rPh>
    <rPh sb="2" eb="4">
      <t>レンケイ</t>
    </rPh>
    <rPh sb="4" eb="6">
      <t>タイセイ</t>
    </rPh>
    <rPh sb="6" eb="8">
      <t>カサン</t>
    </rPh>
    <phoneticPr fontId="4"/>
  </si>
  <si>
    <t>医療連携体制加算（Ⅰ）ロ</t>
    <rPh sb="0" eb="2">
      <t>イリョウ</t>
    </rPh>
    <rPh sb="2" eb="4">
      <t>レンケイ</t>
    </rPh>
    <rPh sb="4" eb="6">
      <t>タイセイ</t>
    </rPh>
    <rPh sb="6" eb="8">
      <t>カサン</t>
    </rPh>
    <phoneticPr fontId="4"/>
  </si>
  <si>
    <t>医療連携体制加算（Ⅰ）ハ</t>
    <phoneticPr fontId="3"/>
  </si>
  <si>
    <t>医療連携体制加算（Ⅱ）</t>
    <phoneticPr fontId="3"/>
  </si>
  <si>
    <t>□</t>
    <phoneticPr fontId="3"/>
  </si>
  <si>
    <t>(1)医療連携加算（Ⅰ）イ、ロ又はハのいずれかを算定していること。</t>
    <rPh sb="3" eb="5">
      <t>イリョウ</t>
    </rPh>
    <rPh sb="5" eb="7">
      <t>レンケイ</t>
    </rPh>
    <rPh sb="7" eb="9">
      <t>カサン</t>
    </rPh>
    <rPh sb="15" eb="16">
      <t>マタ</t>
    </rPh>
    <rPh sb="24" eb="26">
      <t>サンテイ</t>
    </rPh>
    <phoneticPr fontId="3"/>
  </si>
  <si>
    <t>ぜ</t>
    <phoneticPr fontId="3"/>
  </si>
  <si>
    <t>(2)事業所の職員である看護職員又は病院、診療所護師若しくは訪問看護ステーションの
 看護師との連携により24時間連絡できる体制を確保していること。
 ただし、(1)により配置している看護職員が准看護師のみである場合には、病院、診療
 所又は訪問看護ステーションの看護師により、24時間連絡できる体制を確保している
 こと。</t>
    <rPh sb="3" eb="6">
      <t>ジギョウショ</t>
    </rPh>
    <rPh sb="7" eb="9">
      <t>ショクイン</t>
    </rPh>
    <rPh sb="12" eb="14">
      <t>カンゴ</t>
    </rPh>
    <rPh sb="14" eb="16">
      <t>ショクイン</t>
    </rPh>
    <rPh sb="16" eb="17">
      <t>マタ</t>
    </rPh>
    <rPh sb="18" eb="20">
      <t>ビョウイン</t>
    </rPh>
    <rPh sb="21" eb="24">
      <t>シンリョウショ</t>
    </rPh>
    <rPh sb="26" eb="27">
      <t>モ</t>
    </rPh>
    <rPh sb="30" eb="34">
      <t>ホウモンカンゴ</t>
    </rPh>
    <rPh sb="43" eb="46">
      <t>カンゴシ</t>
    </rPh>
    <rPh sb="48" eb="50">
      <t>レンケイ</t>
    </rPh>
    <rPh sb="86" eb="88">
      <t>ハイチ</t>
    </rPh>
    <rPh sb="92" eb="96">
      <t>カンゴショクイン</t>
    </rPh>
    <rPh sb="97" eb="101">
      <t>ジュンカンゴシ</t>
    </rPh>
    <rPh sb="106" eb="108">
      <t>バアイ</t>
    </rPh>
    <rPh sb="111" eb="113">
      <t>ビョウイン</t>
    </rPh>
    <rPh sb="119" eb="120">
      <t>マタ</t>
    </rPh>
    <rPh sb="121" eb="125">
      <t>ホウモンカンゴ</t>
    </rPh>
    <rPh sb="132" eb="135">
      <t>カンゴシ</t>
    </rPh>
    <phoneticPr fontId="4"/>
  </si>
  <si>
    <t>(3)重度化した場合の対応に係る指針を定め、入居の際に、利用者又はその家族等に対し
 て、指針の内容を説明し、同意を得ていること。</t>
    <rPh sb="28" eb="31">
      <t>リヨウシャ</t>
    </rPh>
    <phoneticPr fontId="4"/>
  </si>
  <si>
    <t>(3)重度化した場合の対応に係る指針を定め、入居の際に、利用者又はその家族等に対し
 て、指針の内容を説明し、同意を得ていること。</t>
    <phoneticPr fontId="4"/>
  </si>
  <si>
    <t>(2)算定日が属する月の前３月間において、次のいずれかに該当する状態の利用者が一人
 以上であること。</t>
    <rPh sb="3" eb="6">
      <t>サンテイビ</t>
    </rPh>
    <rPh sb="7" eb="8">
      <t>ゾク</t>
    </rPh>
    <rPh sb="10" eb="11">
      <t>ツキ</t>
    </rPh>
    <rPh sb="12" eb="13">
      <t>ゼン</t>
    </rPh>
    <rPh sb="14" eb="15">
      <t>ゲツ</t>
    </rPh>
    <rPh sb="15" eb="16">
      <t>カン</t>
    </rPh>
    <rPh sb="21" eb="22">
      <t>ツギ</t>
    </rPh>
    <rPh sb="28" eb="30">
      <t>ガイトウ</t>
    </rPh>
    <rPh sb="32" eb="34">
      <t>ジョウタイ</t>
    </rPh>
    <rPh sb="35" eb="38">
      <t>リヨウシャ</t>
    </rPh>
    <rPh sb="39" eb="41">
      <t>ヒトリ</t>
    </rPh>
    <rPh sb="43" eb="45">
      <t>イジョウ</t>
    </rPh>
    <phoneticPr fontId="3"/>
  </si>
  <si>
    <t>認知症チームケア推進加算</t>
    <phoneticPr fontId="3"/>
  </si>
  <si>
    <t>□</t>
    <phoneticPr fontId="3"/>
  </si>
  <si>
    <t>認知症チームケア推進加算（１）</t>
    <phoneticPr fontId="3"/>
  </si>
  <si>
    <t>次に挙げる基準のいずれにも適合すること。</t>
    <rPh sb="0" eb="1">
      <t>ツギ</t>
    </rPh>
    <rPh sb="2" eb="3">
      <t>ア</t>
    </rPh>
    <rPh sb="5" eb="7">
      <t>キジュン</t>
    </rPh>
    <rPh sb="13" eb="15">
      <t>テキゴウ</t>
    </rPh>
    <phoneticPr fontId="3"/>
  </si>
  <si>
    <t>認知症チームケア推進加算（Ⅱ）</t>
    <phoneticPr fontId="3"/>
  </si>
  <si>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3"/>
  </si>
  <si>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3"/>
  </si>
  <si>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3"/>
  </si>
  <si>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3"/>
  </si>
  <si>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3"/>
  </si>
  <si>
    <t>高齢者施設等感染対策向上加算</t>
    <phoneticPr fontId="3"/>
  </si>
  <si>
    <t>□</t>
    <phoneticPr fontId="3"/>
  </si>
  <si>
    <t>次に揚げる基準のいずれにも適合すること。</t>
    <rPh sb="0" eb="1">
      <t>ツギ</t>
    </rPh>
    <rPh sb="2" eb="3">
      <t>ア</t>
    </rPh>
    <rPh sb="5" eb="7">
      <t>キジュン</t>
    </rPh>
    <rPh sb="13" eb="15">
      <t>テキゴウ</t>
    </rPh>
    <phoneticPr fontId="3"/>
  </si>
  <si>
    <t>高齢者施設等感染対策向上加算（Ⅰ）</t>
    <phoneticPr fontId="3"/>
  </si>
  <si>
    <t>高齢者施設等感染対策向上加算（Ⅱ）</t>
    <phoneticPr fontId="3"/>
  </si>
  <si>
    <t>別に厚生労働大臣が定める基準に適合しているものとして、電子情報処理組織を使用する方法により、市長に対し、老健局長が定める様式による届出を行った指定認知症対応型共同生活介護事業所が、利用者に対して指定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phoneticPr fontId="3"/>
  </si>
  <si>
    <t>⑵指定地域密着型サービス基準第１０５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12" eb="14">
      <t>キジュン</t>
    </rPh>
    <rPh sb="14" eb="15">
      <t>ダイ</t>
    </rPh>
    <rPh sb="18" eb="19">
      <t>ジョウ</t>
    </rPh>
    <rPh sb="19" eb="20">
      <t>ダイ</t>
    </rPh>
    <rPh sb="21" eb="22">
      <t>コウ</t>
    </rPh>
    <rPh sb="22" eb="24">
      <t>ホンブン</t>
    </rPh>
    <rPh sb="25" eb="27">
      <t>キテイ</t>
    </rPh>
    <rPh sb="29" eb="31">
      <t>キョウリョク</t>
    </rPh>
    <rPh sb="31" eb="33">
      <t>イリョウ</t>
    </rPh>
    <rPh sb="33" eb="35">
      <t>キカン</t>
    </rPh>
    <rPh sb="37" eb="38">
      <t>タ</t>
    </rPh>
    <rPh sb="39" eb="41">
      <t>イリョウ</t>
    </rPh>
    <rPh sb="41" eb="43">
      <t>キカン</t>
    </rPh>
    <rPh sb="44" eb="46">
      <t>イカ</t>
    </rPh>
    <rPh sb="48" eb="49">
      <t>ゴウ</t>
    </rPh>
    <rPh sb="54" eb="56">
      <t>キョウリョク</t>
    </rPh>
    <rPh sb="56" eb="58">
      <t>イリョウ</t>
    </rPh>
    <rPh sb="58" eb="60">
      <t>キカン</t>
    </rPh>
    <rPh sb="60" eb="61">
      <t>トウ</t>
    </rPh>
    <rPh sb="69" eb="70">
      <t>アイダ</t>
    </rPh>
    <rPh sb="72" eb="75">
      <t>カンセンショウ</t>
    </rPh>
    <rPh sb="76" eb="78">
      <t>シンコウ</t>
    </rPh>
    <rPh sb="78" eb="81">
      <t>カンセンショウ</t>
    </rPh>
    <rPh sb="82" eb="83">
      <t>ノゾ</t>
    </rPh>
    <rPh sb="85" eb="87">
      <t>イカ</t>
    </rPh>
    <rPh sb="89" eb="90">
      <t>ゴウ</t>
    </rPh>
    <rPh sb="94" eb="95">
      <t>オナ</t>
    </rPh>
    <rPh sb="99" eb="102">
      <t>ハッセイジ</t>
    </rPh>
    <rPh sb="102" eb="103">
      <t>トウ</t>
    </rPh>
    <rPh sb="104" eb="106">
      <t>タイオウ</t>
    </rPh>
    <rPh sb="107" eb="108">
      <t>ト</t>
    </rPh>
    <rPh sb="109" eb="110">
      <t>キ</t>
    </rPh>
    <rPh sb="117" eb="120">
      <t>カンセンショウ</t>
    </rPh>
    <rPh sb="121" eb="124">
      <t>ハッセイジ</t>
    </rPh>
    <rPh sb="124" eb="125">
      <t>トウ</t>
    </rPh>
    <rPh sb="127" eb="133">
      <t>キョウリョクイリョウキカン</t>
    </rPh>
    <rPh sb="133" eb="134">
      <t>トウ</t>
    </rPh>
    <rPh sb="135" eb="137">
      <t>レンケイ</t>
    </rPh>
    <rPh sb="138" eb="140">
      <t>テキセツ</t>
    </rPh>
    <rPh sb="141" eb="143">
      <t>タイオウ</t>
    </rPh>
    <phoneticPr fontId="3"/>
  </si>
  <si>
    <t>⑶感染対策向上加算又は外来感染対策向上加算に係る届出を行った医療機関等が行う院内感染対策に関する研修又は訓練に１年に１回以上参加していること。</t>
    <rPh sb="1" eb="3">
      <t>カンセン</t>
    </rPh>
    <rPh sb="3" eb="5">
      <t>タイサク</t>
    </rPh>
    <rPh sb="5" eb="7">
      <t>コウジョウ</t>
    </rPh>
    <rPh sb="7" eb="9">
      <t>カサン</t>
    </rPh>
    <rPh sb="9" eb="10">
      <t>マタ</t>
    </rPh>
    <rPh sb="11" eb="15">
      <t>ガイライカンセン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6" eb="57">
      <t>ネン</t>
    </rPh>
    <rPh sb="59" eb="60">
      <t>カイ</t>
    </rPh>
    <rPh sb="60" eb="62">
      <t>イジョウ</t>
    </rPh>
    <rPh sb="62" eb="64">
      <t>サンカ</t>
    </rPh>
    <phoneticPr fontId="3"/>
  </si>
  <si>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4">
      <t>ジギョウショ</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3"/>
  </si>
  <si>
    <t>新興感染症等施設療養費</t>
    <phoneticPr fontId="3"/>
  </si>
  <si>
    <t>生産性向上推進体制加算</t>
    <phoneticPr fontId="3"/>
  </si>
  <si>
    <t>生産性向上推進体制加算（Ⅰ）</t>
    <phoneticPr fontId="3"/>
  </si>
  <si>
    <t>（１）利用者の安全並びに介護サービスの質の確保及び職員の負担軽減に資する方策を検討するための委員会において、次に揚げる事項について必要な検討を行い、及び当該事項の実施を定期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ア</t>
    </rPh>
    <rPh sb="59" eb="61">
      <t>ジコウ</t>
    </rPh>
    <rPh sb="65" eb="67">
      <t>ヒツヨウ</t>
    </rPh>
    <rPh sb="68" eb="70">
      <t>ケントウ</t>
    </rPh>
    <rPh sb="71" eb="72">
      <t>オコナ</t>
    </rPh>
    <rPh sb="74" eb="75">
      <t>オヨ</t>
    </rPh>
    <rPh sb="76" eb="78">
      <t>トウガイ</t>
    </rPh>
    <rPh sb="78" eb="80">
      <t>ジコウ</t>
    </rPh>
    <rPh sb="81" eb="83">
      <t>ジッシ</t>
    </rPh>
    <rPh sb="84" eb="87">
      <t>テイキテキ</t>
    </rPh>
    <rPh sb="88" eb="90">
      <t>カクニン</t>
    </rPh>
    <phoneticPr fontId="3"/>
  </si>
  <si>
    <t>□</t>
    <phoneticPr fontId="3"/>
  </si>
  <si>
    <t>別に厚生労働大臣が定める基準に適合しているものとして、電子情報処理組織を使用する方法により、市長に対し、老健局長が定める様式による届出を行った指定認知症対応型共同生活介護事業所において、利用者に対して指定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phoneticPr fontId="3"/>
  </si>
  <si>
    <t>生産性向上推進体制加算（Ⅱ）</t>
    <phoneticPr fontId="3"/>
  </si>
  <si>
    <t>次に揚げる基準のいずれにも適合すること。</t>
    <phoneticPr fontId="3"/>
  </si>
  <si>
    <t>□</t>
    <phoneticPr fontId="3"/>
  </si>
  <si>
    <t xml:space="preserve">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7" eb="49">
      <t>カツヨウ</t>
    </rPh>
    <rPh sb="51" eb="53">
      <t>バアイ</t>
    </rPh>
    <rPh sb="57" eb="60">
      <t>リヨウシャ</t>
    </rPh>
    <rPh sb="61" eb="63">
      <t>アンゼン</t>
    </rPh>
    <rPh sb="63" eb="64">
      <t>オヨ</t>
    </rPh>
    <rPh sb="68" eb="69">
      <t>シツ</t>
    </rPh>
    <rPh sb="70" eb="72">
      <t>カクホ</t>
    </rPh>
    <rPh sb="75" eb="76">
      <t>ニ</t>
    </rPh>
    <rPh sb="77" eb="79">
      <t>ショクイン</t>
    </rPh>
    <rPh sb="80" eb="82">
      <t>フタン</t>
    </rPh>
    <rPh sb="83" eb="85">
      <t>ケイゲン</t>
    </rPh>
    <rPh sb="85" eb="86">
      <t>オヨ</t>
    </rPh>
    <rPh sb="87" eb="89">
      <t>キンム</t>
    </rPh>
    <rPh sb="89" eb="91">
      <t>ジョウキョウ</t>
    </rPh>
    <rPh sb="93" eb="95">
      <t>ハイリョ</t>
    </rPh>
    <rPh sb="98" eb="99">
      <t>サン</t>
    </rPh>
    <rPh sb="100" eb="102">
      <t>カイゴ</t>
    </rPh>
    <rPh sb="102" eb="104">
      <t>キキ</t>
    </rPh>
    <rPh sb="105" eb="108">
      <t>テイキテキ</t>
    </rPh>
    <rPh sb="109" eb="111">
      <t>テンケン</t>
    </rPh>
    <rPh sb="114" eb="115">
      <t>ヨン</t>
    </rPh>
    <rPh sb="116" eb="118">
      <t>ギョウム</t>
    </rPh>
    <rPh sb="119" eb="122">
      <t>コウリツカ</t>
    </rPh>
    <rPh sb="122" eb="123">
      <t>オヨ</t>
    </rPh>
    <rPh sb="124" eb="125">
      <t>シツ</t>
    </rPh>
    <rPh sb="126" eb="128">
      <t>コウジョウ</t>
    </rPh>
    <rPh sb="128" eb="129">
      <t>ナラ</t>
    </rPh>
    <rPh sb="131" eb="133">
      <t>ショクイン</t>
    </rPh>
    <rPh sb="134" eb="136">
      <t>フタン</t>
    </rPh>
    <rPh sb="136" eb="138">
      <t>ケイゲン</t>
    </rPh>
    <rPh sb="139" eb="140">
      <t>ハカ</t>
    </rPh>
    <rPh sb="144" eb="146">
      <t>ショクイン</t>
    </rPh>
    <rPh sb="146" eb="148">
      <t>ケンシュウ</t>
    </rPh>
    <phoneticPr fontId="3"/>
  </si>
  <si>
    <t>（２）（１）の取組及び介護機器の活用による業務の効率化及び質の確保並びに職員の負担軽減に関する実績があること。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29" eb="30">
      <t>シツ</t>
    </rPh>
    <rPh sb="31" eb="33">
      <t>カクホ</t>
    </rPh>
    <rPh sb="33" eb="34">
      <t>ナラ</t>
    </rPh>
    <rPh sb="36" eb="38">
      <t>ショクイン</t>
    </rPh>
    <rPh sb="39" eb="41">
      <t>フタン</t>
    </rPh>
    <rPh sb="41" eb="43">
      <t>ケイゲン</t>
    </rPh>
    <rPh sb="44" eb="45">
      <t>カン</t>
    </rPh>
    <rPh sb="47" eb="49">
      <t>ジッセキ</t>
    </rPh>
    <phoneticPr fontId="3"/>
  </si>
  <si>
    <t>（３）介護機器を複数種類活用していること。</t>
    <rPh sb="3" eb="7">
      <t>カイゴキキ</t>
    </rPh>
    <rPh sb="8" eb="10">
      <t>フクスウ</t>
    </rPh>
    <rPh sb="10" eb="12">
      <t>シュルイ</t>
    </rPh>
    <rPh sb="12" eb="14">
      <t>カツヨウ</t>
    </rPh>
    <phoneticPr fontId="3"/>
  </si>
  <si>
    <t>（４）（１）の委員会において、職員の業務負担の明確化等による業務の効率化及び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</si>
  <si>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4"/>
  </si>
  <si>
    <t>区分</t>
    <rPh sb="0" eb="2">
      <t>クブン</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</si>
  <si>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4"/>
  </si>
  <si>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4"/>
  </si>
  <si>
    <t>月額賃金改善要件Ⅰ（月給による賃金改善）</t>
    <rPh sb="0" eb="2">
      <t>ゲツガク</t>
    </rPh>
    <rPh sb="2" eb="4">
      <t>チンギン</t>
    </rPh>
    <rPh sb="4" eb="8">
      <t>カイゼンヨウケン</t>
    </rPh>
    <rPh sb="10" eb="12">
      <t>ゲッキュウ</t>
    </rPh>
    <rPh sb="15" eb="19">
      <t>チンギンカイゼン</t>
    </rPh>
    <phoneticPr fontId="4"/>
  </si>
  <si>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3"/>
  </si>
  <si>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</si>
  <si>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4"/>
  </si>
  <si>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3"/>
  </si>
  <si>
    <t>キャリアパス
要件Ⅰ
（任用要件・賃金体系の整備等）</t>
    <rPh sb="7" eb="9">
      <t>ヨウケン</t>
    </rPh>
    <rPh sb="12" eb="16">
      <t>ニンヨウヨウケン</t>
    </rPh>
    <rPh sb="17" eb="21">
      <t>チンギンタイケイ</t>
    </rPh>
    <rPh sb="22" eb="25">
      <t>セイビトウ</t>
    </rPh>
    <phoneticPr fontId="4"/>
  </si>
  <si>
    <t>(2) (1)について、全ての介護職員に周知していますか。</t>
    <rPh sb="12" eb="13">
      <t>スベ</t>
    </rPh>
    <rPh sb="15" eb="17">
      <t>カイゴ</t>
    </rPh>
    <rPh sb="17" eb="19">
      <t>ショクイン</t>
    </rPh>
    <rPh sb="20" eb="22">
      <t>シュウチ</t>
    </rPh>
    <phoneticPr fontId="4"/>
  </si>
  <si>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4"/>
  </si>
  <si>
    <t>キャリアパス
要件Ⅲ（昇給の仕組みの整備等）</t>
    <rPh sb="7" eb="9">
      <t>ヨウケン</t>
    </rPh>
    <rPh sb="11" eb="13">
      <t>ショウキュウ</t>
    </rPh>
    <rPh sb="14" eb="16">
      <t>シク</t>
    </rPh>
    <rPh sb="18" eb="21">
      <t>セイビトウ</t>
    </rPh>
    <phoneticPr fontId="4"/>
  </si>
  <si>
    <t>キャリアパス要件Ⅳ（改善後の年額賃金要件）</t>
    <rPh sb="6" eb="8">
      <t>ヨウケン</t>
    </rPh>
    <rPh sb="10" eb="13">
      <t>カイゼンゴ</t>
    </rPh>
    <rPh sb="14" eb="20">
      <t>ネンガクチンギンヨウケン</t>
    </rPh>
    <phoneticPr fontId="3"/>
  </si>
  <si>
    <t>キャリアパス要件Ⅴ（介護福祉士の配置要件）</t>
    <rPh sb="6" eb="8">
      <t>ヨウケン</t>
    </rPh>
    <rPh sb="10" eb="15">
      <t>カイゴフクシシ</t>
    </rPh>
    <rPh sb="16" eb="20">
      <t>ハイチヨウケン</t>
    </rPh>
    <phoneticPr fontId="3"/>
  </si>
  <si>
    <t>職場環境等要件</t>
    <rPh sb="0" eb="2">
      <t>ショクバ</t>
    </rPh>
    <rPh sb="2" eb="4">
      <t>カンキョウ</t>
    </rPh>
    <rPh sb="4" eb="5">
      <t>トウ</t>
    </rPh>
    <rPh sb="5" eb="7">
      <t>ヨウケン</t>
    </rPh>
    <phoneticPr fontId="3"/>
  </si>
  <si>
    <t>予防基準
第69条</t>
    <phoneticPr fontId="4"/>
  </si>
  <si>
    <t>基準第90条
第1項
予防基準
第70条第1項</t>
    <rPh sb="7" eb="8">
      <t>ダイ</t>
    </rPh>
    <rPh sb="9" eb="10">
      <t>コウ</t>
    </rPh>
    <rPh sb="20" eb="21">
      <t>ダイ</t>
    </rPh>
    <rPh sb="22" eb="23">
      <t>コウ</t>
    </rPh>
    <phoneticPr fontId="4"/>
  </si>
  <si>
    <t>基準第90条
第3項
予防基準
第70条第3項</t>
    <phoneticPr fontId="4"/>
  </si>
  <si>
    <t>基準第90条
第4項
予防基準
第70条第4項</t>
    <phoneticPr fontId="3"/>
  </si>
  <si>
    <t>基準第90条
第5項
予防基準
第70条第5項</t>
    <phoneticPr fontId="4"/>
  </si>
  <si>
    <t>基準第90条
第6項
予防基準
第70条第6項
Ｈ24研修通知</t>
    <phoneticPr fontId="4"/>
  </si>
  <si>
    <t>基準第90条
第7項
予防基準
第70条第7項</t>
    <phoneticPr fontId="4"/>
  </si>
  <si>
    <t>基準90条
第9項
予防基準
第70条第9項</t>
    <phoneticPr fontId="4"/>
  </si>
  <si>
    <t>基準第91条
第2項
予防基準
第71条第2項</t>
    <rPh sb="0" eb="2">
      <t>キジュン</t>
    </rPh>
    <rPh sb="2" eb="3">
      <t>ダイ</t>
    </rPh>
    <phoneticPr fontId="3"/>
  </si>
  <si>
    <t>基準第93条
第4項
予防基準
第73条第5項</t>
    <rPh sb="0" eb="2">
      <t>キジュン</t>
    </rPh>
    <phoneticPr fontId="4"/>
  </si>
  <si>
    <t>基準第93条
第3項
予防基準
第73条第4項</t>
    <rPh sb="0" eb="2">
      <t>キジュン</t>
    </rPh>
    <phoneticPr fontId="4"/>
  </si>
  <si>
    <t>基準第93条
第2項
予防基準
第73条第2項</t>
    <rPh sb="0" eb="2">
      <t>キジュン</t>
    </rPh>
    <phoneticPr fontId="4"/>
  </si>
  <si>
    <t>基準第93条
第1項
予防基準
第73条第1項</t>
    <rPh sb="0" eb="2">
      <t>キジュン</t>
    </rPh>
    <phoneticPr fontId="4"/>
  </si>
  <si>
    <t>基準第94条
第2項
予防基準
第74条第2項</t>
    <rPh sb="7" eb="8">
      <t>ダイ</t>
    </rPh>
    <rPh sb="9" eb="10">
      <t>コウ</t>
    </rPh>
    <rPh sb="20" eb="21">
      <t>ダイ</t>
    </rPh>
    <rPh sb="22" eb="23">
      <t>コウ</t>
    </rPh>
    <phoneticPr fontId="4"/>
  </si>
  <si>
    <t>基準第94条
第3項
予防基準
第74条第3項</t>
    <rPh sb="7" eb="8">
      <t>ダイ</t>
    </rPh>
    <rPh sb="9" eb="10">
      <t>コウ</t>
    </rPh>
    <rPh sb="20" eb="21">
      <t>ダイ</t>
    </rPh>
    <rPh sb="22" eb="23">
      <t>コウ</t>
    </rPh>
    <phoneticPr fontId="4"/>
  </si>
  <si>
    <t>基準第94条
第4項
予防基準
第74条第4項</t>
    <rPh sb="7" eb="8">
      <t>ダイ</t>
    </rPh>
    <rPh sb="9" eb="10">
      <t>コウ</t>
    </rPh>
    <rPh sb="20" eb="21">
      <t>ダイ</t>
    </rPh>
    <rPh sb="22" eb="23">
      <t>コウ</t>
    </rPh>
    <phoneticPr fontId="4"/>
  </si>
  <si>
    <t>基準第94条
第5項
予防基準
第74条第5項</t>
    <rPh sb="7" eb="8">
      <t>ダイ</t>
    </rPh>
    <rPh sb="9" eb="10">
      <t>コウ</t>
    </rPh>
    <rPh sb="20" eb="21">
      <t>ダイ</t>
    </rPh>
    <rPh sb="22" eb="23">
      <t>コウ</t>
    </rPh>
    <phoneticPr fontId="4"/>
  </si>
  <si>
    <t>基準第94条
第6項
予防基準
第74条第6項</t>
    <rPh sb="7" eb="8">
      <t>ダイ</t>
    </rPh>
    <rPh sb="9" eb="10">
      <t>コウ</t>
    </rPh>
    <rPh sb="20" eb="21">
      <t>ダイ</t>
    </rPh>
    <rPh sb="22" eb="23">
      <t>コウ</t>
    </rPh>
    <phoneticPr fontId="4"/>
  </si>
  <si>
    <t>基準第95条
第1項
予防基準
第75条第1項</t>
    <rPh sb="7" eb="8">
      <t>ダイ</t>
    </rPh>
    <rPh sb="9" eb="10">
      <t>コウ</t>
    </rPh>
    <rPh sb="19" eb="20">
      <t>ジョウ</t>
    </rPh>
    <rPh sb="20" eb="21">
      <t>ダイ</t>
    </rPh>
    <rPh sb="22" eb="23">
      <t>コウ</t>
    </rPh>
    <phoneticPr fontId="4"/>
  </si>
  <si>
    <t>基準第95条
第2項
予防基準
第75条第2項</t>
    <phoneticPr fontId="4"/>
  </si>
  <si>
    <t>基準第96条
第1項
予防基準
第76条第1項</t>
    <rPh sb="7" eb="8">
      <t>ダイ</t>
    </rPh>
    <rPh sb="9" eb="10">
      <t>コウ</t>
    </rPh>
    <rPh sb="20" eb="21">
      <t>ダイ</t>
    </rPh>
    <rPh sb="22" eb="23">
      <t>コウ</t>
    </rPh>
    <phoneticPr fontId="4"/>
  </si>
  <si>
    <t>基準第96条
第2項
予防基準
第76条第2項</t>
    <rPh sb="7" eb="8">
      <t>ダイ</t>
    </rPh>
    <rPh sb="9" eb="10">
      <t>コウ</t>
    </rPh>
    <rPh sb="20" eb="21">
      <t>ダイ</t>
    </rPh>
    <rPh sb="22" eb="23">
      <t>コウ</t>
    </rPh>
    <phoneticPr fontId="4"/>
  </si>
  <si>
    <t>基準第96条
第3項
予防基準
第76条第3項</t>
    <rPh sb="7" eb="8">
      <t>ダイ</t>
    </rPh>
    <rPh sb="9" eb="10">
      <t>コウ</t>
    </rPh>
    <rPh sb="20" eb="21">
      <t>ダイ</t>
    </rPh>
    <rPh sb="22" eb="23">
      <t>コウ</t>
    </rPh>
    <phoneticPr fontId="4"/>
  </si>
  <si>
    <t>基準第96条
第4項
予防基準
第76条第4項</t>
    <rPh sb="7" eb="8">
      <t>ダイ</t>
    </rPh>
    <rPh sb="9" eb="10">
      <t>コウ</t>
    </rPh>
    <rPh sb="20" eb="21">
      <t>ダイ</t>
    </rPh>
    <rPh sb="22" eb="23">
      <t>コウ</t>
    </rPh>
    <phoneticPr fontId="4"/>
  </si>
  <si>
    <t>基準第97条
第1項</t>
    <rPh sb="2" eb="3">
      <t>ダイ</t>
    </rPh>
    <rPh sb="5" eb="6">
      <t>ジョウ</t>
    </rPh>
    <rPh sb="7" eb="8">
      <t>ダイ</t>
    </rPh>
    <rPh sb="9" eb="10">
      <t>コウ</t>
    </rPh>
    <phoneticPr fontId="4"/>
  </si>
  <si>
    <t>基準第97条
第3項</t>
    <phoneticPr fontId="4"/>
  </si>
  <si>
    <t>基準第97条
第4項
予防基準
第87条第8号</t>
    <rPh sb="11" eb="13">
      <t>ヨボウ</t>
    </rPh>
    <rPh sb="13" eb="15">
      <t>キジュン</t>
    </rPh>
    <rPh sb="16" eb="17">
      <t>ダイ</t>
    </rPh>
    <rPh sb="19" eb="20">
      <t>ジョウ</t>
    </rPh>
    <rPh sb="20" eb="21">
      <t>ダイ</t>
    </rPh>
    <rPh sb="22" eb="23">
      <t>ゴウ</t>
    </rPh>
    <phoneticPr fontId="4"/>
  </si>
  <si>
    <t>基準第97条
第2項
予防基準
第87条第6号</t>
    <rPh sb="11" eb="13">
      <t>ヨボウ</t>
    </rPh>
    <rPh sb="13" eb="15">
      <t>キジュン</t>
    </rPh>
    <rPh sb="16" eb="17">
      <t>ダイ</t>
    </rPh>
    <rPh sb="19" eb="20">
      <t>ジョウ</t>
    </rPh>
    <rPh sb="20" eb="21">
      <t>ダイ</t>
    </rPh>
    <rPh sb="22" eb="23">
      <t>ゴウ</t>
    </rPh>
    <phoneticPr fontId="4"/>
  </si>
  <si>
    <t>基準第97条
第5項
予防基準
第77条第1項</t>
    <rPh sb="11" eb="13">
      <t>ヨボウ</t>
    </rPh>
    <rPh sb="13" eb="15">
      <t>キジュン</t>
    </rPh>
    <rPh sb="16" eb="17">
      <t>ダイ</t>
    </rPh>
    <rPh sb="19" eb="20">
      <t>ジョウ</t>
    </rPh>
    <rPh sb="20" eb="21">
      <t>ダイ</t>
    </rPh>
    <rPh sb="22" eb="23">
      <t>コウ</t>
    </rPh>
    <phoneticPr fontId="4"/>
  </si>
  <si>
    <t>基準第97条
第6項
予防基準
第77条第2項</t>
    <rPh sb="11" eb="13">
      <t>ヨボウ</t>
    </rPh>
    <rPh sb="13" eb="15">
      <t>キジュン</t>
    </rPh>
    <rPh sb="16" eb="17">
      <t>ダイ</t>
    </rPh>
    <rPh sb="19" eb="20">
      <t>ジョウ</t>
    </rPh>
    <rPh sb="20" eb="21">
      <t>ダイ</t>
    </rPh>
    <rPh sb="22" eb="23">
      <t>コウ</t>
    </rPh>
    <phoneticPr fontId="4"/>
  </si>
  <si>
    <t>基準第97条
第7項
予防基準
第79条第3項</t>
    <rPh sb="11" eb="13">
      <t>ヨボウ</t>
    </rPh>
    <rPh sb="13" eb="15">
      <t>キジュン</t>
    </rPh>
    <rPh sb="16" eb="17">
      <t>ダイ</t>
    </rPh>
    <rPh sb="19" eb="20">
      <t>ジョウ</t>
    </rPh>
    <rPh sb="20" eb="21">
      <t>ダイ</t>
    </rPh>
    <rPh sb="22" eb="23">
      <t>コウ</t>
    </rPh>
    <phoneticPr fontId="4"/>
  </si>
  <si>
    <t>基準第98条
第1項</t>
    <rPh sb="5" eb="6">
      <t>ジョウ</t>
    </rPh>
    <rPh sb="7" eb="8">
      <t>ダイ</t>
    </rPh>
    <rPh sb="9" eb="10">
      <t>コウ</t>
    </rPh>
    <phoneticPr fontId="4"/>
  </si>
  <si>
    <t>基準第98条
第2項
予防基準
第87条第3号</t>
    <rPh sb="5" eb="6">
      <t>ジョウ</t>
    </rPh>
    <rPh sb="7" eb="8">
      <t>ダイ</t>
    </rPh>
    <rPh sb="9" eb="10">
      <t>コウ</t>
    </rPh>
    <rPh sb="11" eb="13">
      <t>ヨボウ</t>
    </rPh>
    <rPh sb="13" eb="15">
      <t>キジュン</t>
    </rPh>
    <rPh sb="16" eb="17">
      <t>ダイ</t>
    </rPh>
    <rPh sb="19" eb="20">
      <t>ジョウ</t>
    </rPh>
    <rPh sb="20" eb="21">
      <t>ダイ</t>
    </rPh>
    <rPh sb="22" eb="23">
      <t>ゴウ</t>
    </rPh>
    <phoneticPr fontId="4"/>
  </si>
  <si>
    <t>基準第98条
第3項</t>
    <rPh sb="5" eb="6">
      <t>ジョウ</t>
    </rPh>
    <rPh sb="7" eb="8">
      <t>ダイ</t>
    </rPh>
    <rPh sb="9" eb="10">
      <t>コウ</t>
    </rPh>
    <phoneticPr fontId="4"/>
  </si>
  <si>
    <t>基準第98条
第4項
予防基準
第87条第4号</t>
    <rPh sb="5" eb="6">
      <t>ジョウ</t>
    </rPh>
    <rPh sb="7" eb="8">
      <t>ダイ</t>
    </rPh>
    <rPh sb="9" eb="10">
      <t>コウ</t>
    </rPh>
    <rPh sb="11" eb="13">
      <t>ヨボウ</t>
    </rPh>
    <rPh sb="13" eb="15">
      <t>キジュン</t>
    </rPh>
    <rPh sb="16" eb="17">
      <t>ダイ</t>
    </rPh>
    <rPh sb="19" eb="20">
      <t>ジョウ</t>
    </rPh>
    <rPh sb="20" eb="21">
      <t>ダイ</t>
    </rPh>
    <rPh sb="22" eb="23">
      <t>ゴウ</t>
    </rPh>
    <phoneticPr fontId="4"/>
  </si>
  <si>
    <t>基準第98条
第5項
予防基準
87条第5号</t>
    <rPh sb="5" eb="6">
      <t>ジョウ</t>
    </rPh>
    <rPh sb="7" eb="8">
      <t>ダイ</t>
    </rPh>
    <rPh sb="9" eb="10">
      <t>コウ</t>
    </rPh>
    <rPh sb="11" eb="13">
      <t>ヨボウ</t>
    </rPh>
    <rPh sb="13" eb="15">
      <t>キジュン</t>
    </rPh>
    <rPh sb="18" eb="19">
      <t>ジョウ</t>
    </rPh>
    <rPh sb="19" eb="20">
      <t>ダイ</t>
    </rPh>
    <rPh sb="21" eb="22">
      <t>ゴウ</t>
    </rPh>
    <phoneticPr fontId="4"/>
  </si>
  <si>
    <t>基準第98条第6項</t>
    <phoneticPr fontId="4"/>
  </si>
  <si>
    <t>予防基準
第86条第1項</t>
    <rPh sb="9" eb="10">
      <t>ダイ</t>
    </rPh>
    <rPh sb="11" eb="12">
      <t>コウ</t>
    </rPh>
    <phoneticPr fontId="4"/>
  </si>
  <si>
    <t>予防基準
第86条第3項</t>
    <rPh sb="0" eb="2">
      <t>ヨボウ</t>
    </rPh>
    <rPh sb="2" eb="4">
      <t>キジュン</t>
    </rPh>
    <rPh sb="5" eb="6">
      <t>ダイ</t>
    </rPh>
    <rPh sb="8" eb="9">
      <t>ジョウ</t>
    </rPh>
    <rPh sb="9" eb="10">
      <t>ダイ</t>
    </rPh>
    <rPh sb="11" eb="12">
      <t>コウ</t>
    </rPh>
    <phoneticPr fontId="3"/>
  </si>
  <si>
    <t>予防基準
第86条第4項</t>
    <rPh sb="0" eb="2">
      <t>ヨボウ</t>
    </rPh>
    <rPh sb="2" eb="4">
      <t>キジュン</t>
    </rPh>
    <rPh sb="5" eb="6">
      <t>ダイ</t>
    </rPh>
    <rPh sb="8" eb="9">
      <t>ジョウ</t>
    </rPh>
    <rPh sb="9" eb="10">
      <t>ダイ</t>
    </rPh>
    <rPh sb="11" eb="12">
      <t>コウ</t>
    </rPh>
    <phoneticPr fontId="3"/>
  </si>
  <si>
    <t>予防基準
第86条第5項</t>
    <rPh sb="0" eb="2">
      <t>ヨボウ</t>
    </rPh>
    <rPh sb="2" eb="4">
      <t>キジュン</t>
    </rPh>
    <rPh sb="5" eb="6">
      <t>ダイ</t>
    </rPh>
    <rPh sb="8" eb="9">
      <t>ジョウ</t>
    </rPh>
    <rPh sb="9" eb="10">
      <t>ダイ</t>
    </rPh>
    <rPh sb="11" eb="12">
      <t>コウ</t>
    </rPh>
    <phoneticPr fontId="3"/>
  </si>
  <si>
    <t>予防基準
第87条第1号</t>
    <rPh sb="8" eb="9">
      <t>ジョウ</t>
    </rPh>
    <rPh sb="9" eb="10">
      <t>ダイ</t>
    </rPh>
    <rPh sb="11" eb="12">
      <t>ゴウ</t>
    </rPh>
    <phoneticPr fontId="4"/>
  </si>
  <si>
    <t>予防基準
第87条第2号</t>
    <rPh sb="8" eb="9">
      <t>ジョウ</t>
    </rPh>
    <rPh sb="9" eb="10">
      <t>ダイ</t>
    </rPh>
    <rPh sb="11" eb="12">
      <t>ゴウ</t>
    </rPh>
    <phoneticPr fontId="4"/>
  </si>
  <si>
    <t>予防基準
第87条第6号</t>
    <rPh sb="0" eb="2">
      <t>ヨボウ</t>
    </rPh>
    <rPh sb="2" eb="4">
      <t>キジュン</t>
    </rPh>
    <rPh sb="5" eb="6">
      <t>ダイ</t>
    </rPh>
    <rPh sb="8" eb="9">
      <t>ジョウ</t>
    </rPh>
    <rPh sb="9" eb="10">
      <t>ダイ</t>
    </rPh>
    <rPh sb="11" eb="12">
      <t>ゴウ</t>
    </rPh>
    <phoneticPr fontId="3"/>
  </si>
  <si>
    <t>予防基準
第87条第9号</t>
    <rPh sb="0" eb="2">
      <t>ヨボウ</t>
    </rPh>
    <rPh sb="2" eb="4">
      <t>キジュン</t>
    </rPh>
    <rPh sb="5" eb="6">
      <t>ダイ</t>
    </rPh>
    <rPh sb="8" eb="9">
      <t>ジョウ</t>
    </rPh>
    <rPh sb="9" eb="10">
      <t>ダイ</t>
    </rPh>
    <rPh sb="11" eb="12">
      <t>ゴウ</t>
    </rPh>
    <phoneticPr fontId="3"/>
  </si>
  <si>
    <t>予防基準
第87条第10号</t>
    <rPh sb="0" eb="2">
      <t>ヨボウ</t>
    </rPh>
    <rPh sb="2" eb="4">
      <t>キジュン</t>
    </rPh>
    <rPh sb="5" eb="6">
      <t>ダイ</t>
    </rPh>
    <rPh sb="8" eb="9">
      <t>ジョウ</t>
    </rPh>
    <rPh sb="9" eb="10">
      <t>ダイ</t>
    </rPh>
    <rPh sb="12" eb="13">
      <t>ゴウ</t>
    </rPh>
    <phoneticPr fontId="3"/>
  </si>
  <si>
    <t>基準第99条
第1項
予防基準
第88条第1項</t>
    <rPh sb="7" eb="8">
      <t>ダイ</t>
    </rPh>
    <rPh sb="9" eb="10">
      <t>コウ</t>
    </rPh>
    <rPh sb="20" eb="21">
      <t>ダイ</t>
    </rPh>
    <rPh sb="22" eb="23">
      <t>コウ</t>
    </rPh>
    <phoneticPr fontId="4"/>
  </si>
  <si>
    <t>基準第99条
第2項
予防基準
第88条第2項</t>
    <rPh sb="7" eb="8">
      <t>ダイ</t>
    </rPh>
    <rPh sb="9" eb="10">
      <t>コウ</t>
    </rPh>
    <rPh sb="20" eb="21">
      <t>ダイ</t>
    </rPh>
    <rPh sb="22" eb="23">
      <t>コウ</t>
    </rPh>
    <phoneticPr fontId="4"/>
  </si>
  <si>
    <t>基準第99条
第3項
予防基準
第88条第3項</t>
    <rPh sb="7" eb="8">
      <t>ダイ</t>
    </rPh>
    <rPh sb="9" eb="10">
      <t>コウ</t>
    </rPh>
    <rPh sb="20" eb="21">
      <t>ダイ</t>
    </rPh>
    <rPh sb="22" eb="23">
      <t>コウ</t>
    </rPh>
    <phoneticPr fontId="4"/>
  </si>
  <si>
    <t>基準第100条
第1項
予防基準
第89条第1項</t>
    <rPh sb="8" eb="9">
      <t>ダイ</t>
    </rPh>
    <rPh sb="10" eb="11">
      <t>コウ</t>
    </rPh>
    <rPh sb="17" eb="18">
      <t>ダイ</t>
    </rPh>
    <rPh sb="20" eb="21">
      <t>ジョウ</t>
    </rPh>
    <rPh sb="21" eb="22">
      <t>ダイ</t>
    </rPh>
    <rPh sb="23" eb="24">
      <t>コウ</t>
    </rPh>
    <phoneticPr fontId="4"/>
  </si>
  <si>
    <t>基準第100条
第2項
予防基準
第89条第2項</t>
    <rPh sb="8" eb="9">
      <t>ダイ</t>
    </rPh>
    <rPh sb="10" eb="11">
      <t>コウ</t>
    </rPh>
    <rPh sb="17" eb="18">
      <t>ダイ</t>
    </rPh>
    <rPh sb="20" eb="21">
      <t>ジョウ</t>
    </rPh>
    <rPh sb="21" eb="22">
      <t>ダイ</t>
    </rPh>
    <rPh sb="23" eb="24">
      <t>コウ</t>
    </rPh>
    <phoneticPr fontId="4"/>
  </si>
  <si>
    <t>基準第100条
第3項
予防基準
第89条第3項</t>
    <rPh sb="8" eb="9">
      <t>ダイ</t>
    </rPh>
    <rPh sb="10" eb="11">
      <t>コウ</t>
    </rPh>
    <rPh sb="17" eb="18">
      <t>ダイ</t>
    </rPh>
    <rPh sb="20" eb="21">
      <t>ジョウ</t>
    </rPh>
    <rPh sb="21" eb="22">
      <t>ダイ</t>
    </rPh>
    <rPh sb="23" eb="24">
      <t>コウ</t>
    </rPh>
    <phoneticPr fontId="4"/>
  </si>
  <si>
    <t>基準第102条
予防基準
第79条</t>
    <phoneticPr fontId="4"/>
  </si>
  <si>
    <t>基準第103条
第1項
予防基準
第79条第1項</t>
    <rPh sb="8" eb="9">
      <t>ダイ</t>
    </rPh>
    <rPh sb="10" eb="11">
      <t>コウ</t>
    </rPh>
    <rPh sb="21" eb="22">
      <t>ダイ</t>
    </rPh>
    <rPh sb="23" eb="24">
      <t>コウ</t>
    </rPh>
    <phoneticPr fontId="4"/>
  </si>
  <si>
    <t>基準第103条
第2項
予防基準
第79条第2項</t>
    <rPh sb="8" eb="9">
      <t>ダイ</t>
    </rPh>
    <rPh sb="10" eb="11">
      <t>コウ</t>
    </rPh>
    <rPh sb="21" eb="22">
      <t>ダイ</t>
    </rPh>
    <rPh sb="23" eb="24">
      <t>コウ</t>
    </rPh>
    <phoneticPr fontId="4"/>
  </si>
  <si>
    <t>基準第103条
第3項
予防基準
第79条第3項</t>
    <rPh sb="8" eb="9">
      <t>ダイ</t>
    </rPh>
    <rPh sb="10" eb="11">
      <t>コウ</t>
    </rPh>
    <rPh sb="21" eb="22">
      <t>ダイ</t>
    </rPh>
    <rPh sb="23" eb="24">
      <t>コウ</t>
    </rPh>
    <phoneticPr fontId="4"/>
  </si>
  <si>
    <t>基準第103条
第4項
予防基準
第79条第4項</t>
    <phoneticPr fontId="4"/>
  </si>
  <si>
    <t>基準104条
予防基準
第81条</t>
    <rPh sb="5" eb="6">
      <t>ジョウ</t>
    </rPh>
    <rPh sb="12" eb="13">
      <t>ダイ</t>
    </rPh>
    <rPh sb="15" eb="16">
      <t>ジョウ</t>
    </rPh>
    <phoneticPr fontId="4"/>
  </si>
  <si>
    <t>基準
第105条
第1項
予防基準
第82条第1項</t>
    <rPh sb="0" eb="2">
      <t>キジュン</t>
    </rPh>
    <rPh sb="9" eb="10">
      <t>ダイ</t>
    </rPh>
    <rPh sb="11" eb="12">
      <t>コウ</t>
    </rPh>
    <rPh sb="18" eb="19">
      <t>ダイ</t>
    </rPh>
    <rPh sb="22" eb="23">
      <t>ダイ</t>
    </rPh>
    <rPh sb="24" eb="25">
      <t>コウ</t>
    </rPh>
    <phoneticPr fontId="4"/>
  </si>
  <si>
    <t>協力医療機関等</t>
    <phoneticPr fontId="3"/>
  </si>
  <si>
    <r>
      <t>基準
第105条
第2項
予防基準
第82条第2項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</si>
  <si>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第3項
予防基準
第82条第3項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</si>
  <si>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第4項
予防基準
第82条第4項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</si>
  <si>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第5項
予防基準
第82条第5項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</si>
  <si>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第6項
予防基準
第82条第6項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</si>
  <si>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第7項
予防基準
第82条第7項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</si>
  <si>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r>
      <t>基準
第105条
第8項
予防基準
第82条第8項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4"/>
  </si>
  <si>
    <t>基準第106条
第1項
予防基準
第83条第1項</t>
    <rPh sb="8" eb="9">
      <t>ダイ</t>
    </rPh>
    <rPh sb="10" eb="11">
      <t>コウ</t>
    </rPh>
    <rPh sb="17" eb="18">
      <t>ダイ</t>
    </rPh>
    <rPh sb="21" eb="22">
      <t>ダイ</t>
    </rPh>
    <rPh sb="23" eb="24">
      <t>コウ</t>
    </rPh>
    <phoneticPr fontId="4"/>
  </si>
  <si>
    <t>基準第106条
第2項
予防基準
第83条第2項</t>
    <rPh sb="8" eb="9">
      <t>ダイ</t>
    </rPh>
    <rPh sb="10" eb="11">
      <t>コウ</t>
    </rPh>
    <rPh sb="17" eb="18">
      <t>ダイ</t>
    </rPh>
    <rPh sb="21" eb="22">
      <t>ダイ</t>
    </rPh>
    <rPh sb="23" eb="24">
      <t>コウ</t>
    </rPh>
    <phoneticPr fontId="4"/>
  </si>
  <si>
    <t>基準第107条第1項
予防基準
第84条
第1項</t>
    <rPh sb="0" eb="2">
      <t>キジュン</t>
    </rPh>
    <rPh sb="2" eb="3">
      <t>ダイ</t>
    </rPh>
    <rPh sb="6" eb="7">
      <t>ジョウ</t>
    </rPh>
    <rPh sb="7" eb="8">
      <t>ダイ</t>
    </rPh>
    <rPh sb="9" eb="10">
      <t>コウ</t>
    </rPh>
    <rPh sb="16" eb="17">
      <t>ダイ</t>
    </rPh>
    <rPh sb="21" eb="22">
      <t>ダイ</t>
    </rPh>
    <rPh sb="23" eb="24">
      <t>コウ</t>
    </rPh>
    <phoneticPr fontId="4"/>
  </si>
  <si>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4"/>
  </si>
  <si>
    <t>Ｈ24研修通知</t>
    <phoneticPr fontId="3"/>
  </si>
  <si>
    <t>平18厚告126
別表5ツ</t>
    <rPh sb="0" eb="1">
      <t>ヒラ</t>
    </rPh>
    <rPh sb="3" eb="4">
      <t>コウ</t>
    </rPh>
    <rPh sb="4" eb="5">
      <t>コク</t>
    </rPh>
    <rPh sb="9" eb="11">
      <t>ベッピョウ</t>
    </rPh>
    <phoneticPr fontId="4"/>
  </si>
  <si>
    <t>サービスの提供を求められた場合は、その者の提示する被保険者証によって、被保険者資格、要介護認定の有無及び要介護認定の有効期間を確かめていますか。　　　　　　　　　　　　　　　　　</t>
    <rPh sb="55" eb="57">
      <t>ニンテイ</t>
    </rPh>
    <phoneticPr fontId="4"/>
  </si>
  <si>
    <t>（2）原則として、利用者が介護従業者と食事や清掃、洗濯、買物、園芸、農作業、レクリエーション、行事等を共同で行うよう努めているか　　　　　　　　　　　　　　　　　　　　　　　　　</t>
    <phoneticPr fontId="4"/>
  </si>
  <si>
    <t>（1）共同生活住居ごとに、介護従業者の日々の勤務体制、常勤・非常勤の別、管理者との兼務関係、夜間及び深夜の勤務担当者等を明確にしているか　　　　　　　　　　　　　</t>
    <rPh sb="3" eb="7">
      <t>キョウドウセイカツ</t>
    </rPh>
    <rPh sb="7" eb="9">
      <t>ジュウキョ</t>
    </rPh>
    <rPh sb="13" eb="15">
      <t>カイゴ</t>
    </rPh>
    <rPh sb="15" eb="18">
      <t>ジュウギョウシャ</t>
    </rPh>
    <rPh sb="19" eb="21">
      <t>ヒビ</t>
    </rPh>
    <rPh sb="22" eb="24">
      <t>キンム</t>
    </rPh>
    <rPh sb="24" eb="26">
      <t>タイセイ</t>
    </rPh>
    <rPh sb="27" eb="29">
      <t>ジョウキン</t>
    </rPh>
    <rPh sb="30" eb="33">
      <t>ヒジョウキン</t>
    </rPh>
    <rPh sb="34" eb="35">
      <t>ベツ</t>
    </rPh>
    <rPh sb="36" eb="39">
      <t>カンリシャ</t>
    </rPh>
    <rPh sb="41" eb="43">
      <t>ケンム</t>
    </rPh>
    <rPh sb="43" eb="45">
      <t>カンケイ</t>
    </rPh>
    <rPh sb="46" eb="48">
      <t>ヤカン</t>
    </rPh>
    <rPh sb="48" eb="49">
      <t>オヨ</t>
    </rPh>
    <rPh sb="50" eb="52">
      <t>シンヤ</t>
    </rPh>
    <rPh sb="53" eb="55">
      <t>キンム</t>
    </rPh>
    <rPh sb="55" eb="58">
      <t>タントウシャ</t>
    </rPh>
    <rPh sb="58" eb="59">
      <t>トウ</t>
    </rPh>
    <rPh sb="60" eb="62">
      <t>メイカク</t>
    </rPh>
    <phoneticPr fontId="4"/>
  </si>
  <si>
    <t xml:space="preserve">
介護予防短期利用認知症対応型共同生活介護費（Ⅱ）</t>
    <phoneticPr fontId="3"/>
  </si>
  <si>
    <t xml:space="preserve">
・外部との連携に関する記録
・利用者に関する記録
・介護予防認知症対応型共同生活介護計画書</t>
    <rPh sb="31" eb="33">
      <t>カイゴ</t>
    </rPh>
    <rPh sb="33" eb="35">
      <t>ヨボウ</t>
    </rPh>
    <phoneticPr fontId="3"/>
  </si>
  <si>
    <t>解釈通知
４(12)①②</t>
    <phoneticPr fontId="3"/>
  </si>
  <si>
    <r>
      <t>指定認知症対応型共同生活介護事業所ごとに専従の計画作成担当者を配置していますか。
ただし、利用者の処遇に支障がない場合はその</t>
    </r>
    <r>
      <rPr>
        <u/>
        <sz val="9"/>
        <rFont val="ＭＳ ゴシック"/>
        <family val="3"/>
        <charset val="128"/>
      </rPr>
      <t>事業所</t>
    </r>
    <r>
      <rPr>
        <sz val="9"/>
        <rFont val="ＭＳ ゴシック"/>
        <family val="3"/>
        <charset val="128"/>
      </rPr>
      <t>における他の職務に従事することができます。</t>
    </r>
    <rPh sb="0" eb="2">
      <t>シテイ</t>
    </rPh>
    <rPh sb="2" eb="5">
      <t>ニンチショウ</t>
    </rPh>
    <rPh sb="5" eb="8">
      <t>タイオウガタ</t>
    </rPh>
    <rPh sb="8" eb="10">
      <t>キョウドウ</t>
    </rPh>
    <rPh sb="10" eb="12">
      <t>セイカツ</t>
    </rPh>
    <rPh sb="12" eb="14">
      <t>カイゴ</t>
    </rPh>
    <rPh sb="14" eb="17">
      <t>ジギョウショ</t>
    </rPh>
    <rPh sb="20" eb="22">
      <t>センジュウ</t>
    </rPh>
    <rPh sb="46" eb="49">
      <t>リヨウシャ</t>
    </rPh>
    <rPh sb="50" eb="52">
      <t>ショグウ</t>
    </rPh>
    <rPh sb="53" eb="55">
      <t>シショウ</t>
    </rPh>
    <rPh sb="58" eb="60">
      <t>バアイ</t>
    </rPh>
    <rPh sb="63" eb="66">
      <t>ジギョウショ</t>
    </rPh>
    <rPh sb="70" eb="71">
      <t>タ</t>
    </rPh>
    <rPh sb="72" eb="74">
      <t>ショクム</t>
    </rPh>
    <rPh sb="75" eb="77">
      <t>ジュウジ</t>
    </rPh>
    <phoneticPr fontId="4"/>
  </si>
  <si>
    <t>基準第91条
第1項
予防基準
第73条第1項</t>
    <rPh sb="0" eb="2">
      <t>キジュン</t>
    </rPh>
    <rPh sb="2" eb="3">
      <t>ダイ</t>
    </rPh>
    <rPh sb="7" eb="8">
      <t>ダイ</t>
    </rPh>
    <rPh sb="9" eb="10">
      <t>コウ</t>
    </rPh>
    <rPh sb="20" eb="21">
      <t>ダイ</t>
    </rPh>
    <rPh sb="22" eb="23">
      <t>コウ</t>
    </rPh>
    <phoneticPr fontId="4"/>
  </si>
  <si>
    <r>
      <t>　
　・</t>
    </r>
    <r>
      <rPr>
        <u/>
        <sz val="9"/>
        <rFont val="ＭＳ ゴシック"/>
        <family val="3"/>
        <charset val="128"/>
      </rPr>
      <t>他の事業所</t>
    </r>
    <r>
      <rPr>
        <sz val="9"/>
        <rFont val="ＭＳ ゴシック"/>
        <family val="3"/>
        <charset val="128"/>
      </rPr>
      <t xml:space="preserve">と兼務している場合は事業所名、職
　　務名、兼務事業所における１週間あたりの勤務
　　時間数
</t>
    </r>
    <rPh sb="4" eb="5">
      <t>タ</t>
    </rPh>
    <rPh sb="6" eb="9">
      <t>ジギョウショ</t>
    </rPh>
    <rPh sb="8" eb="9">
      <t>ジョ</t>
    </rPh>
    <rPh sb="10" eb="12">
      <t>ケンム</t>
    </rPh>
    <rPh sb="16" eb="18">
      <t>バアイ</t>
    </rPh>
    <rPh sb="19" eb="22">
      <t>ジギョウショ</t>
    </rPh>
    <rPh sb="22" eb="23">
      <t>メイ</t>
    </rPh>
    <rPh sb="24" eb="25">
      <t>ショク</t>
    </rPh>
    <rPh sb="28" eb="29">
      <t>ツトム</t>
    </rPh>
    <rPh sb="29" eb="30">
      <t>メイ</t>
    </rPh>
    <rPh sb="31" eb="33">
      <t>ケンム</t>
    </rPh>
    <rPh sb="33" eb="36">
      <t>ジギョウショ</t>
    </rPh>
    <rPh sb="41" eb="43">
      <t>シュウカン</t>
    </rPh>
    <rPh sb="47" eb="49">
      <t>キンム</t>
    </rPh>
    <rPh sb="52" eb="53">
      <t>ジ</t>
    </rPh>
    <rPh sb="53" eb="54">
      <t>アイダ</t>
    </rPh>
    <rPh sb="54" eb="55">
      <t>スウ</t>
    </rPh>
    <phoneticPr fontId="4"/>
  </si>
  <si>
    <t>基準第92条
予防基準
第72条
解釈通知
2(3)</t>
    <rPh sb="0" eb="2">
      <t>キジュン</t>
    </rPh>
    <phoneticPr fontId="4"/>
  </si>
  <si>
    <t>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259" eb="260">
      <t>サ</t>
    </rPh>
    <rPh sb="261" eb="262">
      <t>ツカ</t>
    </rPh>
    <phoneticPr fontId="4"/>
  </si>
  <si>
    <t>基準第92条
予防基準
第72条
Ｈ24研修通知</t>
    <rPh sb="0" eb="2">
      <t>キジュン</t>
    </rPh>
    <phoneticPr fontId="3"/>
  </si>
  <si>
    <t>基準第93条
第2項
解釈通知
3-2（2） 
予防基準
第73条第3項</t>
    <rPh sb="0" eb="2">
      <t>キジュン</t>
    </rPh>
    <rPh sb="11" eb="13">
      <t>カイシャク</t>
    </rPh>
    <rPh sb="13" eb="15">
      <t>ツウチ</t>
    </rPh>
    <phoneticPr fontId="4"/>
  </si>
  <si>
    <t>基準第97条第8項
予防基準
第86条第2項
Ｈ18自己評価等通知</t>
    <rPh sb="10" eb="12">
      <t>ヨボウ</t>
    </rPh>
    <rPh sb="12" eb="14">
      <t>キジュン</t>
    </rPh>
    <rPh sb="15" eb="16">
      <t>ダイ</t>
    </rPh>
    <rPh sb="18" eb="19">
      <t>ジョウ</t>
    </rPh>
    <rPh sb="19" eb="20">
      <t>ダイ</t>
    </rPh>
    <rPh sb="21" eb="22">
      <t>コウ</t>
    </rPh>
    <rPh sb="26" eb="28">
      <t>ジコ</t>
    </rPh>
    <rPh sb="28" eb="30">
      <t>ヒョウカ</t>
    </rPh>
    <rPh sb="30" eb="31">
      <t>トウ</t>
    </rPh>
    <rPh sb="31" eb="33">
      <t>ツウチ</t>
    </rPh>
    <phoneticPr fontId="4"/>
  </si>
  <si>
    <r>
      <t>管理者は、</t>
    </r>
    <r>
      <rPr>
        <u/>
        <sz val="9"/>
        <rFont val="ＭＳ ゴシック"/>
        <family val="3"/>
        <charset val="128"/>
      </rPr>
      <t>共同生活住居の管理上支障がない場合を除き、</t>
    </r>
    <r>
      <rPr>
        <sz val="9"/>
        <rFont val="ＭＳ ゴシック"/>
        <family val="3"/>
        <charset val="128"/>
      </rPr>
      <t>介護保険施設、居宅サービス、地域密着型（介護予防）サービス（サテライト型指定（介護予防）認知症対応型共同生活介護事業所の場合は、本体事業所が提供する指定（介護予防）認知症対応型共同生活介護を除く。）若しくは介護予防サービスの事業所、病院、診療所又は社会福祉施設の管理者になっていませんか。</t>
    </r>
    <rPh sb="0" eb="3">
      <t>カンリシャ</t>
    </rPh>
    <rPh sb="5" eb="7">
      <t>キョウドウ</t>
    </rPh>
    <rPh sb="7" eb="9">
      <t>セイカツ</t>
    </rPh>
    <rPh sb="9" eb="11">
      <t>ジュウキョ</t>
    </rPh>
    <rPh sb="12" eb="14">
      <t>カンリ</t>
    </rPh>
    <rPh sb="14" eb="15">
      <t>ジョウ</t>
    </rPh>
    <rPh sb="15" eb="17">
      <t>シショウ</t>
    </rPh>
    <rPh sb="20" eb="22">
      <t>バアイ</t>
    </rPh>
    <rPh sb="23" eb="24">
      <t>ノゾ</t>
    </rPh>
    <rPh sb="26" eb="28">
      <t>カイゴ</t>
    </rPh>
    <rPh sb="28" eb="30">
      <t>ホケン</t>
    </rPh>
    <rPh sb="30" eb="32">
      <t>シセツ</t>
    </rPh>
    <rPh sb="33" eb="35">
      <t>キョタク</t>
    </rPh>
    <rPh sb="40" eb="42">
      <t>チイキ</t>
    </rPh>
    <rPh sb="42" eb="45">
      <t>ミッチャクガタ</t>
    </rPh>
    <rPh sb="46" eb="48">
      <t>カイゴ</t>
    </rPh>
    <rPh sb="48" eb="50">
      <t>ヨボウ</t>
    </rPh>
    <rPh sb="65" eb="67">
      <t>カイゴ</t>
    </rPh>
    <rPh sb="67" eb="69">
      <t>ヨボウ</t>
    </rPh>
    <rPh sb="103" eb="105">
      <t>カイゴ</t>
    </rPh>
    <rPh sb="105" eb="107">
      <t>ヨボウ</t>
    </rPh>
    <rPh sb="125" eb="126">
      <t>モ</t>
    </rPh>
    <rPh sb="129" eb="131">
      <t>カイゴ</t>
    </rPh>
    <rPh sb="131" eb="133">
      <t>ヨボウ</t>
    </rPh>
    <rPh sb="138" eb="141">
      <t>ジギョウショ</t>
    </rPh>
    <rPh sb="142" eb="144">
      <t>ビョウイン</t>
    </rPh>
    <rPh sb="145" eb="147">
      <t>シンリョウ</t>
    </rPh>
    <rPh sb="147" eb="148">
      <t>ショ</t>
    </rPh>
    <rPh sb="148" eb="149">
      <t>マタ</t>
    </rPh>
    <rPh sb="150" eb="152">
      <t>シャカイ</t>
    </rPh>
    <rPh sb="152" eb="154">
      <t>フクシ</t>
    </rPh>
    <rPh sb="154" eb="156">
      <t>シセツ</t>
    </rPh>
    <rPh sb="157" eb="160">
      <t>カンリシャ</t>
    </rPh>
    <phoneticPr fontId="4"/>
  </si>
  <si>
    <r>
      <t xml:space="preserve">
別に厚生労働大臣が定める基準を満たさない場合は、身体拘束廃止未実施減算として、</t>
    </r>
    <r>
      <rPr>
        <u/>
        <sz val="9"/>
        <rFont val="ＭＳ ゴシック"/>
        <family val="3"/>
        <charset val="128"/>
      </rPr>
      <t>イについては所定単位数の100分の10に相当する単位数を、ロについては所定単位数の100分の１</t>
    </r>
    <r>
      <rPr>
        <sz val="9"/>
        <rFont val="ＭＳ ゴシック"/>
        <family val="3"/>
        <charset val="128"/>
      </rPr>
      <t xml:space="preserve">に相当する単位数を所定単位数から減算していますか。
指定地域密着型サービス基準第９７条第６項及び第７項に規定する基準に適合していないこと。
</t>
    </r>
    <phoneticPr fontId="4"/>
  </si>
  <si>
    <t>入居した日から起算して30日以内の期間については、１日につき所定の単位を加算していますか。
30日を超える病院又は診療所への入院の後に再び入居した場合も、同様です。</t>
    <rPh sb="0" eb="2">
      <t>ニュウキョ</t>
    </rPh>
    <rPh sb="4" eb="5">
      <t>ヒ</t>
    </rPh>
    <rPh sb="7" eb="9">
      <t>キサン</t>
    </rPh>
    <rPh sb="13" eb="14">
      <t>ニチ</t>
    </rPh>
    <rPh sb="14" eb="16">
      <t>イナイ</t>
    </rPh>
    <rPh sb="17" eb="19">
      <t>キカン</t>
    </rPh>
    <rPh sb="26" eb="27">
      <t>ニチ</t>
    </rPh>
    <rPh sb="30" eb="32">
      <t>ショテイ</t>
    </rPh>
    <rPh sb="33" eb="35">
      <t>タンイ</t>
    </rPh>
    <rPh sb="36" eb="38">
      <t>カサン</t>
    </rPh>
    <rPh sb="48" eb="49">
      <t>ニチ</t>
    </rPh>
    <rPh sb="50" eb="51">
      <t>コ</t>
    </rPh>
    <rPh sb="53" eb="56">
      <t>ビョウインマタ</t>
    </rPh>
    <rPh sb="57" eb="60">
      <t>シンリョウショ</t>
    </rPh>
    <rPh sb="62" eb="64">
      <t>ニュウイン</t>
    </rPh>
    <rPh sb="65" eb="66">
      <t>アト</t>
    </rPh>
    <rPh sb="67" eb="68">
      <t>フタタ</t>
    </rPh>
    <rPh sb="69" eb="71">
      <t>ニュウキョ</t>
    </rPh>
    <rPh sb="73" eb="75">
      <t>バアイ</t>
    </rPh>
    <rPh sb="77" eb="79">
      <t>ドウヨウ</t>
    </rPh>
    <phoneticPr fontId="4"/>
  </si>
  <si>
    <r>
      <t>(1)事業所の職員として、看護師を</t>
    </r>
    <r>
      <rPr>
        <u/>
        <sz val="9"/>
        <rFont val="ＭＳ ゴシック"/>
        <family val="3"/>
        <charset val="128"/>
      </rPr>
      <t>常勤換算方法で</t>
    </r>
    <r>
      <rPr>
        <sz val="9"/>
        <rFont val="ＭＳ ゴシック"/>
        <family val="3"/>
        <charset val="128"/>
      </rPr>
      <t>１名以上</t>
    </r>
    <r>
      <rPr>
        <u/>
        <sz val="9"/>
        <rFont val="ＭＳ ゴシック"/>
        <family val="3"/>
        <charset val="128"/>
      </rPr>
      <t>配置</t>
    </r>
    <r>
      <rPr>
        <sz val="9"/>
        <rFont val="ＭＳ ゴシック"/>
        <family val="3"/>
        <charset val="128"/>
      </rPr>
      <t>していること。</t>
    </r>
    <rPh sb="17" eb="19">
      <t>ジョウキン</t>
    </rPh>
    <rPh sb="19" eb="21">
      <t>カンザン</t>
    </rPh>
    <rPh sb="21" eb="23">
      <t>ホウホウ</t>
    </rPh>
    <rPh sb="28" eb="30">
      <t>ハイチ</t>
    </rPh>
    <phoneticPr fontId="4"/>
  </si>
  <si>
    <r>
      <t>(2)</t>
    </r>
    <r>
      <rPr>
        <u/>
        <sz val="9"/>
        <rFont val="ＭＳ ゴシック"/>
        <family val="3"/>
        <charset val="128"/>
      </rPr>
      <t>看護師により</t>
    </r>
    <r>
      <rPr>
        <sz val="9"/>
        <rFont val="ＭＳ ゴシック"/>
        <family val="3"/>
        <charset val="128"/>
      </rPr>
      <t>２４時間連絡できる体制を確保していること。</t>
    </r>
    <rPh sb="3" eb="6">
      <t>カンゴシ</t>
    </rPh>
    <rPh sb="11" eb="13">
      <t>ジカン</t>
    </rPh>
    <rPh sb="13" eb="15">
      <t>レンラク</t>
    </rPh>
    <rPh sb="18" eb="20">
      <t>タイセイ</t>
    </rPh>
    <rPh sb="21" eb="23">
      <t>カクホ</t>
    </rPh>
    <phoneticPr fontId="4"/>
  </si>
  <si>
    <t>平18厚告126
別表5へ注
施設基準三十四</t>
    <rPh sb="13" eb="14">
      <t>チュウ</t>
    </rPh>
    <rPh sb="16" eb="18">
      <t>シセツ</t>
    </rPh>
    <rPh sb="18" eb="20">
      <t>キジュン</t>
    </rPh>
    <rPh sb="20" eb="23">
      <t>サンジュウヨ</t>
    </rPh>
    <phoneticPr fontId="4"/>
  </si>
  <si>
    <t>平18厚告126
別表5ト注</t>
    <rPh sb="13" eb="14">
      <t>チュウ</t>
    </rPh>
    <phoneticPr fontId="4"/>
  </si>
  <si>
    <r>
      <t>別に厚生労働大臣が定める基準に適合しているものとして市長に届け出て、別に厚生労働大臣が定める者（※）に対し専門的な認知症ケアを行った場合は、１日につき次に掲げる所定単位数を加算していますか。
ただし、次のいずれかの加算を算定している場合は、次に掲げるその他の加算は算定</t>
    </r>
    <r>
      <rPr>
        <u/>
        <sz val="9"/>
        <rFont val="ＭＳ ゴシック"/>
        <family val="3"/>
        <charset val="128"/>
      </rPr>
      <t>せず、認知症
チームケア推進加算を算定している場合においては、次に揚げる加算は算定しません、</t>
    </r>
    <r>
      <rPr>
        <sz val="9"/>
        <rFont val="ＭＳ ゴシック"/>
        <family val="3"/>
        <charset val="128"/>
      </rPr>
      <t xml:space="preserve">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6" eb="47">
      <t>モノ</t>
    </rPh>
    <rPh sb="51" eb="52">
      <t>タイ</t>
    </rPh>
    <rPh sb="53" eb="56">
      <t>センモンテキ</t>
    </rPh>
    <rPh sb="57" eb="60">
      <t>ニンチショウ</t>
    </rPh>
    <rPh sb="63" eb="64">
      <t>オコナ</t>
    </rPh>
    <rPh sb="66" eb="68">
      <t>バアイ</t>
    </rPh>
    <rPh sb="71" eb="72">
      <t>ニチ</t>
    </rPh>
    <rPh sb="75" eb="76">
      <t>ツギ</t>
    </rPh>
    <rPh sb="77" eb="78">
      <t>カカ</t>
    </rPh>
    <rPh sb="80" eb="82">
      <t>ショテイ</t>
    </rPh>
    <rPh sb="82" eb="85">
      <t>タンイスウ</t>
    </rPh>
    <rPh sb="86" eb="88">
      <t>カサン</t>
    </rPh>
    <rPh sb="138" eb="141">
      <t>ニンチショウ</t>
    </rPh>
    <rPh sb="147" eb="149">
      <t>スイシン</t>
    </rPh>
    <rPh sb="149" eb="151">
      <t>カサン</t>
    </rPh>
    <rPh sb="152" eb="154">
      <t>サンテイ</t>
    </rPh>
    <rPh sb="158" eb="160">
      <t>バアイ</t>
    </rPh>
    <rPh sb="166" eb="167">
      <t>ツギ</t>
    </rPh>
    <rPh sb="168" eb="169">
      <t>ア</t>
    </rPh>
    <rPh sb="171" eb="173">
      <t>カサン</t>
    </rPh>
    <rPh sb="174" eb="176">
      <t>サンテイ</t>
    </rPh>
    <rPh sb="186" eb="189">
      <t>ニンチショウ</t>
    </rPh>
    <rPh sb="189" eb="191">
      <t>センモン</t>
    </rPh>
    <rPh sb="206" eb="209">
      <t>ニンチショウ</t>
    </rPh>
    <rPh sb="209" eb="211">
      <t>センモン</t>
    </rPh>
    <rPh sb="213" eb="215">
      <t>カサン</t>
    </rPh>
    <rPh sb="226" eb="228">
      <t>ニチジョウ</t>
    </rPh>
    <rPh sb="228" eb="230">
      <t>セイカツ</t>
    </rPh>
    <rPh sb="231" eb="233">
      <t>シショウ</t>
    </rPh>
    <rPh sb="243" eb="245">
      <t>ショウジョウ</t>
    </rPh>
    <rPh sb="245" eb="246">
      <t>マタ</t>
    </rPh>
    <rPh sb="247" eb="249">
      <t>コウドウ</t>
    </rPh>
    <rPh sb="250" eb="251">
      <t>ミト</t>
    </rPh>
    <rPh sb="259" eb="261">
      <t>カイゴ</t>
    </rPh>
    <rPh sb="262" eb="264">
      <t>ヒツヨウ</t>
    </rPh>
    <rPh sb="267" eb="270">
      <t>ニンチショウ</t>
    </rPh>
    <rPh sb="271" eb="272">
      <t>モノ</t>
    </rPh>
    <rPh sb="273" eb="275">
      <t>ニチジョウ</t>
    </rPh>
    <rPh sb="275" eb="277">
      <t>セイカツ</t>
    </rPh>
    <rPh sb="277" eb="280">
      <t>ジリツド</t>
    </rPh>
    <rPh sb="287" eb="288">
      <t>マタ</t>
    </rPh>
    <rPh sb="291" eb="293">
      <t>ガイトウ</t>
    </rPh>
    <rPh sb="295" eb="298">
      <t>リヨウシャ</t>
    </rPh>
    <phoneticPr fontId="4"/>
  </si>
  <si>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3"/>
  </si>
  <si>
    <t>介護予防基本方針</t>
    <rPh sb="0" eb="2">
      <t>カイゴ</t>
    </rPh>
    <rPh sb="2" eb="4">
      <t>ヨボウ</t>
    </rPh>
    <rPh sb="4" eb="6">
      <t>キホン</t>
    </rPh>
    <rPh sb="6" eb="8">
      <t>ホウシン</t>
    </rPh>
    <phoneticPr fontId="4"/>
  </si>
  <si>
    <r>
      <t xml:space="preserve">（1）利用者に対し、従業者の員数は適切であるか                                         </t>
    </r>
    <r>
      <rPr>
        <sz val="6"/>
        <rFont val="ＭＳ ゴシック"/>
        <family val="3"/>
        <charset val="128"/>
      </rPr>
      <t xml:space="preserve"> </t>
    </r>
    <rPh sb="10" eb="13">
      <t>ジュウギョウシャ</t>
    </rPh>
    <rPh sb="14" eb="16">
      <t>インスウ</t>
    </rPh>
    <phoneticPr fontId="4"/>
  </si>
  <si>
    <t xml:space="preserve">（2）計画作成担当者は必要な研修を受けているか　　　　　　　　　　　　　　　　　　　　  </t>
    <phoneticPr fontId="4"/>
  </si>
  <si>
    <t>（1）管理者は常勤専従か、他の職務を兼務している場合、兼務体制は適切か              　　　</t>
    <rPh sb="3" eb="6">
      <t>カンリシャ</t>
    </rPh>
    <rPh sb="7" eb="9">
      <t>ジョウキン</t>
    </rPh>
    <rPh sb="9" eb="11">
      <t>センジュウ</t>
    </rPh>
    <rPh sb="13" eb="14">
      <t>ホカ</t>
    </rPh>
    <rPh sb="15" eb="17">
      <t>ショクム</t>
    </rPh>
    <rPh sb="18" eb="20">
      <t>ケンム</t>
    </rPh>
    <rPh sb="24" eb="26">
      <t>バアイ</t>
    </rPh>
    <rPh sb="27" eb="29">
      <t>ケンム</t>
    </rPh>
    <rPh sb="29" eb="31">
      <t>タイセイ</t>
    </rPh>
    <rPh sb="32" eb="34">
      <t>テキセツ</t>
    </rPh>
    <phoneticPr fontId="3"/>
  </si>
  <si>
    <t>（2）管理者は必要な研修を受けているか　　　　　　　　　　　　　　　　　　　　　　　　　　</t>
    <rPh sb="3" eb="6">
      <t>カンリシャ</t>
    </rPh>
    <rPh sb="7" eb="9">
      <t>ヒツヨウ</t>
    </rPh>
    <rPh sb="10" eb="12">
      <t>ケンシュウ</t>
    </rPh>
    <rPh sb="13" eb="14">
      <t>ウ</t>
    </rPh>
    <phoneticPr fontId="3"/>
  </si>
  <si>
    <t>ユニットの数は１以上３以下（サテライト型指定認知症対応型共同生活介護事業所にあっては、１又は２）となっていますか。
&lt;経過措置&gt;
平成18年４月１日現に２を超えるユニットを設けているものについては、当分の間、そのユニットを設けることができます。</t>
    <rPh sb="5" eb="6">
      <t>カズ</t>
    </rPh>
    <rPh sb="80" eb="82">
      <t>ケイカ</t>
    </rPh>
    <rPh sb="82" eb="84">
      <t>ソチ</t>
    </rPh>
    <rPh sb="86" eb="88">
      <t>ヘイセイ</t>
    </rPh>
    <rPh sb="90" eb="91">
      <t>ネン</t>
    </rPh>
    <rPh sb="92" eb="93">
      <t>ガツ</t>
    </rPh>
    <rPh sb="94" eb="95">
      <t>ニチ</t>
    </rPh>
    <rPh sb="95" eb="96">
      <t>ゲン</t>
    </rPh>
    <rPh sb="99" eb="100">
      <t>コ</t>
    </rPh>
    <rPh sb="107" eb="108">
      <t>モウ</t>
    </rPh>
    <rPh sb="120" eb="122">
      <t>トウブン</t>
    </rPh>
    <rPh sb="123" eb="124">
      <t>アイダ</t>
    </rPh>
    <rPh sb="132" eb="133">
      <t>モウ</t>
    </rPh>
    <phoneticPr fontId="4"/>
  </si>
  <si>
    <t>スプリンクラー設備を設けていますか。
非常災害に際して必要な設備を設けていますか。</t>
    <rPh sb="7" eb="9">
      <t>セツビ</t>
    </rPh>
    <rPh sb="10" eb="11">
      <t>モウ</t>
    </rPh>
    <rPh sb="19" eb="21">
      <t>ヒジョウ</t>
    </rPh>
    <rPh sb="21" eb="23">
      <t>サイガイ</t>
    </rPh>
    <rPh sb="24" eb="25">
      <t>サイ</t>
    </rPh>
    <rPh sb="27" eb="29">
      <t>ヒツヨウ</t>
    </rPh>
    <rPh sb="30" eb="32">
      <t>セツビ</t>
    </rPh>
    <rPh sb="33" eb="34">
      <t>モウ</t>
    </rPh>
    <phoneticPr fontId="4"/>
  </si>
  <si>
    <t>１つの居室の定員は１人となっていますか。ただし、利用者の処遇上必要と認められる場合は、2人とすることができます。</t>
    <rPh sb="10" eb="11">
      <t>ニン</t>
    </rPh>
    <rPh sb="24" eb="27">
      <t>リヨウシャ</t>
    </rPh>
    <rPh sb="28" eb="31">
      <t>ショグウジョウ</t>
    </rPh>
    <rPh sb="31" eb="33">
      <t>ヒツヨウ</t>
    </rPh>
    <rPh sb="34" eb="35">
      <t>ミト</t>
    </rPh>
    <rPh sb="39" eb="41">
      <t>バアイ</t>
    </rPh>
    <rPh sb="44" eb="45">
      <t>ヒト</t>
    </rPh>
    <phoneticPr fontId="4"/>
  </si>
  <si>
    <t>（1）利用申込者又はその家族への説明と同意の手続きを取っているか　　  　　　　　　　　</t>
    <rPh sb="5" eb="7">
      <t>モウシコミ</t>
    </rPh>
    <phoneticPr fontId="4"/>
  </si>
  <si>
    <r>
      <t xml:space="preserve">（2）重要事項説明書の内容に不備等はないか                                           </t>
    </r>
    <r>
      <rPr>
        <sz val="6"/>
        <rFont val="ＭＳ ゴシック"/>
        <family val="3"/>
        <charset val="128"/>
      </rPr>
      <t xml:space="preserve"> </t>
    </r>
    <phoneticPr fontId="4"/>
  </si>
  <si>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0" eb="3">
      <t>ジギョウシャ</t>
    </rPh>
    <phoneticPr fontId="4"/>
  </si>
  <si>
    <t>被保険者資格、要介護認定の有無、要介護認定の有効期限を確認しているか　　　　　　　　　</t>
    <phoneticPr fontId="4"/>
  </si>
  <si>
    <t>・診断書　　　　</t>
    <phoneticPr fontId="3"/>
  </si>
  <si>
    <t>・アセスメントシート
・モニタリングシート
・認知症対応型共同生活介護計画　　　　</t>
    <phoneticPr fontId="3"/>
  </si>
  <si>
    <t>（1）認知症対応型共同生活介護計画にある目標を達成するための具体的なサービスの内容が記載されているか</t>
    <phoneticPr fontId="4"/>
  </si>
  <si>
    <t xml:space="preserve">（2）日々のサービスについて、具体的な内容や利用者の心身の状況等を記録しているか　　　 </t>
    <phoneticPr fontId="4"/>
  </si>
  <si>
    <t>（1）利用者からの費用徴収は適切に行われているか　　　　　　　　　　　　　　　　　　　</t>
    <phoneticPr fontId="4"/>
  </si>
  <si>
    <t>（2）領収書を発行しているか　　　　　　　　　　　　　　　　　　　　　　　　　　　　　</t>
    <phoneticPr fontId="4"/>
  </si>
  <si>
    <t>・領収証控</t>
    <phoneticPr fontId="3"/>
  </si>
  <si>
    <t>サービスの提供に当たっては、その利用者又は他の利用者等の生命又は身体を保護するため緊急やむを得ない場合を除き、身体的拘束等を行っていませんか。　　　　　　　　　　　　　　　　　</t>
    <phoneticPr fontId="4"/>
  </si>
  <si>
    <t>身体的拘束等を行う場合は、その態様及び時間、その際の利用者の心身の状況並びに緊急やむを得ない理由を記録していますか。　　　　　　　　</t>
    <phoneticPr fontId="4"/>
  </si>
  <si>
    <t>身体的拘束等の適正化を図るため、次に掲げる措置を講じていますか。　　　　　　　　　　　</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4"/>
  </si>
  <si>
    <t>（6）目標の達成状況は記録されているか　　　　　　　　　　　　　　　　　　　　　</t>
    <phoneticPr fontId="4"/>
  </si>
  <si>
    <t>（1）利用者の心身の状況、希望等を踏まえて認知症対応型共同生活介護計画が立てられているか　</t>
    <phoneticPr fontId="4"/>
  </si>
  <si>
    <t>（2）アセスメントを適切に行っているか　　　　　　　　　　　　　　　　　　　　　</t>
    <phoneticPr fontId="4"/>
  </si>
  <si>
    <t>（3）サービス担当者会議等により専門的意見を聴取しているか　　　　　　　　　　　</t>
    <phoneticPr fontId="4"/>
  </si>
  <si>
    <t>（4）認知症対応型共同生活介護計画を本人や家族に説明し、同意を得ているか　　　　</t>
    <phoneticPr fontId="4"/>
  </si>
  <si>
    <t>（5）認知症対応型共同生活介護計画に基づいたケアの提供をしているか　　　　　　　</t>
    <phoneticPr fontId="4"/>
  </si>
  <si>
    <t>（7）達成状況に基づき、新たな認知症対応型共同生活介護計画が立てられているか　　</t>
    <phoneticPr fontId="4"/>
  </si>
  <si>
    <t>（8）定期的にモニタリングを行っているか　　　　　　　　　　　　　　　　　　　　</t>
    <phoneticPr fontId="4"/>
  </si>
  <si>
    <r>
      <t>（1）モニタリングを行っているか　　　　　　　　　　　　　　　　　　　　　　　　　　</t>
    </r>
    <r>
      <rPr>
        <sz val="6"/>
        <rFont val="ＭＳ ゴシック"/>
        <family val="3"/>
        <charset val="128"/>
      </rPr>
      <t>　</t>
    </r>
    <rPh sb="10" eb="11">
      <t>オコナ</t>
    </rPh>
    <phoneticPr fontId="4"/>
  </si>
  <si>
    <t>（2）モニタリングの結果を記録し、利用者の様態の変化等の把握を行い計画の変更を行っているか　</t>
    <rPh sb="10" eb="12">
      <t>ケッカ</t>
    </rPh>
    <rPh sb="13" eb="15">
      <t>キロク</t>
    </rPh>
    <rPh sb="33" eb="35">
      <t>ケイカク</t>
    </rPh>
    <rPh sb="36" eb="38">
      <t>ヘンコウ</t>
    </rPh>
    <rPh sb="39" eb="40">
      <t>オコナ</t>
    </rPh>
    <phoneticPr fontId="4"/>
  </si>
  <si>
    <t>利用者の食事その他の家事等は、利用者と介護従業者が共同で行うよう努めていますか。　　</t>
    <phoneticPr fontId="4"/>
  </si>
  <si>
    <t>（1）緊急時対応マニュアル等が整備されているか　　　　　　　　　　　　　　　　　　　</t>
    <phoneticPr fontId="4"/>
  </si>
  <si>
    <t>（2）緊急事態が発生した場合、速やかに主治の医師又は協力医療機関に連絡しているか　　</t>
    <rPh sb="19" eb="21">
      <t>シュジ</t>
    </rPh>
    <rPh sb="22" eb="24">
      <t>イシ</t>
    </rPh>
    <rPh sb="24" eb="25">
      <t>マタ</t>
    </rPh>
    <phoneticPr fontId="4"/>
  </si>
  <si>
    <t>運営における以下の重要事項について定めているか
　１ 事業の目的及び運営の方針
　２ 従業者の職種，員数及び職務内容
  ３ 利用定員
　４ 指定認知症対応型共同生活介護の内容及び利用料その他の費用の額
　５ 入居に当たっての留意事項
  ６ 非常災害対策
　７ 虐待の防止のための措置に関する事項
  ８ その他運営に関する重要事項</t>
    <rPh sb="72" eb="74">
      <t>シテイ</t>
    </rPh>
    <rPh sb="82" eb="84">
      <t>セイカツ</t>
    </rPh>
    <phoneticPr fontId="4"/>
  </si>
  <si>
    <t>従業者の勤務の体制を定めるに当たっては、利用者が安心して日常生活を送ることができるよう、継続性を重視したサービスの提供に配慮していますか。</t>
    <phoneticPr fontId="4"/>
  </si>
  <si>
    <t>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カイゴ</t>
    </rPh>
    <rPh sb="5" eb="8">
      <t>ジュウギョウシャ</t>
    </rPh>
    <phoneticPr fontId="3"/>
  </si>
  <si>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4"/>
  </si>
  <si>
    <t>（1）感染症、非常災害発生時のサービスの継続実施及び早期の業務再開の計画（業務継続計画）の策定及び必要な措置を講じているか　　</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3">
      <t>ケイゾクケイカク</t>
    </rPh>
    <rPh sb="45" eb="47">
      <t>サクテイ</t>
    </rPh>
    <rPh sb="47" eb="48">
      <t>オヨ</t>
    </rPh>
    <rPh sb="49" eb="51">
      <t>ヒツヨウ</t>
    </rPh>
    <rPh sb="52" eb="54">
      <t>ソチ</t>
    </rPh>
    <rPh sb="55" eb="56">
      <t>コウ</t>
    </rPh>
    <phoneticPr fontId="3"/>
  </si>
  <si>
    <t>（2）従業者に対する計画の周知、研修及び訓練を実施しているか　　　　　　　　　　</t>
    <rPh sb="3" eb="6">
      <t>ジュウギョウシャ</t>
    </rPh>
    <rPh sb="7" eb="8">
      <t>タイ</t>
    </rPh>
    <rPh sb="10" eb="12">
      <t>ケイカク</t>
    </rPh>
    <rPh sb="13" eb="15">
      <t>シュウチ</t>
    </rPh>
    <rPh sb="16" eb="18">
      <t>ケンシュウ</t>
    </rPh>
    <rPh sb="18" eb="19">
      <t>オヨ</t>
    </rPh>
    <rPh sb="20" eb="22">
      <t>クンレン</t>
    </rPh>
    <rPh sb="23" eb="25">
      <t>ジッシ</t>
    </rPh>
    <phoneticPr fontId="3"/>
  </si>
  <si>
    <t>（3）計画の見直しを行っているか　　　　　　　　　　　　　　　　　　　　　　　　</t>
    <rPh sb="3" eb="5">
      <t>ケイカク</t>
    </rPh>
    <rPh sb="6" eb="8">
      <t>ミナオ</t>
    </rPh>
    <rPh sb="10" eb="11">
      <t>オコナ</t>
    </rPh>
    <phoneticPr fontId="3"/>
  </si>
  <si>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phoneticPr fontId="3"/>
  </si>
  <si>
    <t>介護従業者に対し、業務継続計画について周知するとともに、必要な研修及び訓練を定期的に実施していますか。</t>
    <rPh sb="0" eb="2">
      <t>カイゴ</t>
    </rPh>
    <rPh sb="2" eb="5">
      <t>ジュウギョウシャ</t>
    </rPh>
    <phoneticPr fontId="3"/>
  </si>
  <si>
    <t>定期的に業務継続計画の見直しを行い、必要に応じて業務継続計画の変更を行っていますか。</t>
    <phoneticPr fontId="3"/>
  </si>
  <si>
    <t>入居定員及び居室の定員を上回っていないか　　　　　　　　　　　　　　　　　　　　　　</t>
    <rPh sb="4" eb="5">
      <t>オヨ</t>
    </rPh>
    <rPh sb="6" eb="8">
      <t>キョシツ</t>
    </rPh>
    <rPh sb="9" eb="11">
      <t>テイイン</t>
    </rPh>
    <phoneticPr fontId="4"/>
  </si>
  <si>
    <r>
      <t>協力医療機関を定めるに当たっては、次に掲げる要件を満たす協力医療機関を定めるように努めていますか。</t>
    </r>
    <r>
      <rPr>
        <sz val="9"/>
        <rFont val="ＭＳ ゴシック"/>
        <family val="3"/>
        <charset val="128"/>
      </rPr>
      <t>　　　　　　　　　　　　　　　　</t>
    </r>
    <r>
      <rPr>
        <u/>
        <sz val="9"/>
        <rFont val="ＭＳ ゴシック"/>
        <family val="3"/>
        <charset val="128"/>
      </rPr>
      <t xml:space="preserve">
</t>
    </r>
    <r>
      <rPr>
        <sz val="9"/>
        <rFont val="ＭＳ ゴシック"/>
        <family val="3"/>
        <charset val="128"/>
      </rPr>
      <t>　</t>
    </r>
    <r>
      <rPr>
        <u/>
        <sz val="9"/>
        <rFont val="ＭＳ ゴシック"/>
        <family val="3"/>
        <charset val="128"/>
      </rPr>
      <t>１</t>
    </r>
    <r>
      <rPr>
        <sz val="9"/>
        <rFont val="ＭＳ ゴシック"/>
        <family val="3"/>
        <charset val="128"/>
      </rPr>
      <t>　</t>
    </r>
    <r>
      <rPr>
        <u/>
        <sz val="9"/>
        <rFont val="ＭＳ ゴシック"/>
        <family val="3"/>
        <charset val="128"/>
      </rPr>
      <t xml:space="preserve">利用者の病状が急変した場合等において医師
</t>
    </r>
    <r>
      <rPr>
        <sz val="9"/>
        <rFont val="ＭＳ ゴシック"/>
        <family val="3"/>
        <charset val="128"/>
      </rPr>
      <t>　　</t>
    </r>
    <r>
      <rPr>
        <u/>
        <sz val="9"/>
        <rFont val="ＭＳ ゴシック"/>
        <family val="3"/>
        <charset val="128"/>
      </rPr>
      <t xml:space="preserve">又は看護職員が相談対応を行う体制を、常時確
</t>
    </r>
    <r>
      <rPr>
        <sz val="9"/>
        <rFont val="ＭＳ ゴシック"/>
        <family val="3"/>
        <charset val="128"/>
      </rPr>
      <t xml:space="preserve">  　</t>
    </r>
    <r>
      <rPr>
        <u/>
        <sz val="9"/>
        <rFont val="ＭＳ ゴシック"/>
        <family val="3"/>
        <charset val="128"/>
      </rPr>
      <t xml:space="preserve">保していること。
</t>
    </r>
    <r>
      <rPr>
        <sz val="9"/>
        <rFont val="ＭＳ ゴシック"/>
        <family val="3"/>
        <charset val="128"/>
      </rPr>
      <t>　</t>
    </r>
    <r>
      <rPr>
        <u/>
        <sz val="9"/>
        <rFont val="ＭＳ ゴシック"/>
        <family val="3"/>
        <charset val="128"/>
      </rPr>
      <t>２</t>
    </r>
    <r>
      <rPr>
        <sz val="9"/>
        <rFont val="ＭＳ ゴシック"/>
        <family val="3"/>
        <charset val="128"/>
      </rPr>
      <t>　</t>
    </r>
    <r>
      <rPr>
        <u/>
        <sz val="9"/>
        <rFont val="ＭＳ ゴシック"/>
        <family val="3"/>
        <charset val="128"/>
      </rPr>
      <t xml:space="preserve">当該指定認知症対応型共同生活介護事業者か
</t>
    </r>
    <r>
      <rPr>
        <sz val="9"/>
        <rFont val="ＭＳ ゴシック"/>
        <family val="3"/>
        <charset val="128"/>
      </rPr>
      <t>　　</t>
    </r>
    <r>
      <rPr>
        <u/>
        <sz val="9"/>
        <rFont val="ＭＳ ゴシック"/>
        <family val="3"/>
        <charset val="128"/>
      </rPr>
      <t xml:space="preserve">らの診療の求めがあった場合において診療を行
</t>
    </r>
    <r>
      <rPr>
        <sz val="9"/>
        <rFont val="ＭＳ ゴシック"/>
        <family val="3"/>
        <charset val="128"/>
      </rPr>
      <t>　　</t>
    </r>
    <r>
      <rPr>
        <u/>
        <sz val="9"/>
        <rFont val="ＭＳ ゴシック"/>
        <family val="3"/>
        <charset val="128"/>
      </rPr>
      <t>う体制を、常時確保していること。</t>
    </r>
    <phoneticPr fontId="3"/>
  </si>
  <si>
    <t>（1）非常災害（火災、風水害、地震等）対応に係るマニュアルがあるか　　　　　　　　　　</t>
    <phoneticPr fontId="4"/>
  </si>
  <si>
    <t>（2）非常災害時の連絡網等は用意されているか　　　　　　　　　　　　　　　　　　　　　</t>
    <phoneticPr fontId="4"/>
  </si>
  <si>
    <t>（3）防火管理に関する責任者を定めているか　　　　　　　　　　　　　　　　　　　　　　</t>
    <phoneticPr fontId="4"/>
  </si>
  <si>
    <t>（4）避難・救出等の訓練を実施しているか　　　　　　　　　　　　　　　　　　　　　　　</t>
    <rPh sb="6" eb="8">
      <t>キュウシュツ</t>
    </rPh>
    <rPh sb="8" eb="9">
      <t>トウ</t>
    </rPh>
    <phoneticPr fontId="4"/>
  </si>
  <si>
    <t>（5）運営推進会議を活用し、地域住民との密接な連携体制の確保に努めているか　　　　　　</t>
    <phoneticPr fontId="4"/>
  </si>
  <si>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63" eb="66">
      <t>テイキテキ</t>
    </rPh>
    <phoneticPr fontId="4"/>
  </si>
  <si>
    <t>当該事業所において感染症が発生し、又はまん延しないように、次に掲げる措置を講じているか</t>
    <phoneticPr fontId="4"/>
  </si>
  <si>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また、その結果について、介護従業者に周知徹底を図っていますか。　</t>
    <phoneticPr fontId="4"/>
  </si>
  <si>
    <t>②当該事業所における感染症の予防及びまん延の防止のための指針を整備していますか。　</t>
    <phoneticPr fontId="4"/>
  </si>
  <si>
    <t>「感染症の予防及びまん延の防止のための指針」には、平常時の対策及び発生時の対応を規定する。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3"/>
  </si>
  <si>
    <r>
      <t>③当該事業所において、介護従業者に対し、感染症の予防及びまん延の防止のための研修及び訓練を定期的に実施していますか。　</t>
    </r>
    <r>
      <rPr>
        <sz val="6"/>
        <rFont val="ＭＳ ゴシック"/>
        <family val="3"/>
        <charset val="128"/>
      </rPr>
      <t>　</t>
    </r>
    <rPh sb="11" eb="13">
      <t>カイゴ</t>
    </rPh>
    <rPh sb="13" eb="16">
      <t>ジュウギョウシャ</t>
    </rPh>
    <phoneticPr fontId="4"/>
  </si>
  <si>
    <t>原則として、重要事項をウェブサイトに掲載していますか。</t>
    <phoneticPr fontId="3"/>
  </si>
  <si>
    <t>（1）個人情報の利用に当たり、利用者（利用者の情報）及び家族（利用者家族の情報）から同意を得ているか　　　　　　　　　　　　　　　　　　　　　　　　　　　　　　　　　　　　　　　　　</t>
    <rPh sb="19" eb="22">
      <t>リヨウシャ</t>
    </rPh>
    <rPh sb="23" eb="25">
      <t>ジョウホウ</t>
    </rPh>
    <rPh sb="31" eb="34">
      <t>リヨウシャ</t>
    </rPh>
    <rPh sb="34" eb="36">
      <t>カゾク</t>
    </rPh>
    <rPh sb="37" eb="39">
      <t>ジョウホウ</t>
    </rPh>
    <phoneticPr fontId="4"/>
  </si>
  <si>
    <t>（2）退職者を含む、従業者が利用者の秘密を保持することを誓約しているか　　　　　　</t>
    <rPh sb="12" eb="13">
      <t>シャ</t>
    </rPh>
    <phoneticPr fontId="4"/>
  </si>
  <si>
    <r>
      <t xml:space="preserve">（1）苦情受付の窓口があるか                                                        </t>
    </r>
    <r>
      <rPr>
        <sz val="6"/>
        <rFont val="ＭＳ ゴシック"/>
        <family val="3"/>
        <charset val="128"/>
      </rPr>
      <t xml:space="preserve"> </t>
    </r>
    <phoneticPr fontId="4"/>
  </si>
  <si>
    <t>（2）苦情の受付、内容等を記録、保管しているか　　　　　　　　　　　　　　　　　　　</t>
    <phoneticPr fontId="4"/>
  </si>
  <si>
    <t>（3）苦情の内容を踏まえたサービスの質向上の取組を行っているか　　　　　　　　　　　</t>
    <phoneticPr fontId="4"/>
  </si>
  <si>
    <t>（1）運営推進会議をおおむね２月に１回以上開催しているか　　　　　　　　　　　　　　　</t>
    <rPh sb="15" eb="16">
      <t>ツキ</t>
    </rPh>
    <rPh sb="18" eb="19">
      <t>カイ</t>
    </rPh>
    <rPh sb="19" eb="21">
      <t>イジョウ</t>
    </rPh>
    <phoneticPr fontId="4"/>
  </si>
  <si>
    <t>（2）運営推進会議において、活動状況の報告を行い、評価を受けているか　　　　　　　　　</t>
    <phoneticPr fontId="4"/>
  </si>
  <si>
    <t>（3）運営推進会議で挙がった要望や助言が記録されているか　　　　　　　　　　　　　　　</t>
    <rPh sb="10" eb="11">
      <t>ア</t>
    </rPh>
    <phoneticPr fontId="4"/>
  </si>
  <si>
    <t>（4）運営推進会議の会議録が公表されているか　　　　　　　　　　　　　　　　　　　　　</t>
    <phoneticPr fontId="4"/>
  </si>
  <si>
    <t>（1）事故が発生した場合の対応方法は定まっているか　　　　　　　　　　　　　　　　　　</t>
    <phoneticPr fontId="4"/>
  </si>
  <si>
    <t>（2）市町村、家族、居宅介護支援事業者等に報告しているか　　　　　　　　　　　　　　　</t>
    <rPh sb="10" eb="12">
      <t>キョタク</t>
    </rPh>
    <rPh sb="16" eb="19">
      <t>ジギョウシャ</t>
    </rPh>
    <phoneticPr fontId="4"/>
  </si>
  <si>
    <t>（3）事故状況、対応経過が記録されているか　　　　　　　　　　　　　　　　　　　　　　</t>
    <phoneticPr fontId="4"/>
  </si>
  <si>
    <t>（4）損害賠償すべき事故が発生した場合に、速やかに賠償を行うための対策を講じているか　</t>
    <phoneticPr fontId="4"/>
  </si>
  <si>
    <t>（5）再発防止のための取組を行っているか　　　　　　　　　　　　　　　　　　　　　　　</t>
    <phoneticPr fontId="4"/>
  </si>
  <si>
    <t>（1）虐待の発生・再発防止のための対策を検討する委員会を定期的に開催し、従業者に周知しているか</t>
    <rPh sb="3" eb="5">
      <t>ギャクタイ</t>
    </rPh>
    <rPh sb="6" eb="8">
      <t>ハッセイ</t>
    </rPh>
    <rPh sb="9" eb="11">
      <t>サイハツ</t>
    </rPh>
    <rPh sb="11" eb="13">
      <t>ボウシ</t>
    </rPh>
    <rPh sb="17" eb="19">
      <t>タイサク</t>
    </rPh>
    <rPh sb="20" eb="22">
      <t>ケントウ</t>
    </rPh>
    <rPh sb="24" eb="27">
      <t>イインカイ</t>
    </rPh>
    <rPh sb="28" eb="31">
      <t>テイキテキ</t>
    </rPh>
    <rPh sb="32" eb="34">
      <t>カイサイ</t>
    </rPh>
    <rPh sb="36" eb="39">
      <t>ジュウギョウシャ</t>
    </rPh>
    <rPh sb="40" eb="42">
      <t>シュウチ</t>
    </rPh>
    <phoneticPr fontId="3"/>
  </si>
  <si>
    <t>（2）虐待の発生・再発防止の指針を整備しているか　　　　</t>
    <rPh sb="3" eb="5">
      <t>ギャクタイ</t>
    </rPh>
    <rPh sb="6" eb="8">
      <t>ハッセイ</t>
    </rPh>
    <rPh sb="9" eb="13">
      <t>サイハツボウシ</t>
    </rPh>
    <rPh sb="14" eb="16">
      <t>シシン</t>
    </rPh>
    <rPh sb="17" eb="19">
      <t>セイビ</t>
    </rPh>
    <phoneticPr fontId="3"/>
  </si>
  <si>
    <t>（3）従業者に対して虐待の発生・再発防止の研修及び訓練を実施しているか　　　</t>
    <rPh sb="3" eb="6">
      <t>ジュウギョウシャ</t>
    </rPh>
    <rPh sb="7" eb="8">
      <t>タイ</t>
    </rPh>
    <rPh sb="10" eb="12">
      <t>ギャクタイ</t>
    </rPh>
    <rPh sb="13" eb="15">
      <t>ハッセイ</t>
    </rPh>
    <rPh sb="16" eb="18">
      <t>サイハツ</t>
    </rPh>
    <rPh sb="18" eb="20">
      <t>ボウシ</t>
    </rPh>
    <rPh sb="21" eb="23">
      <t>ケンシュウ</t>
    </rPh>
    <rPh sb="23" eb="24">
      <t>オヨ</t>
    </rPh>
    <rPh sb="25" eb="27">
      <t>クンレン</t>
    </rPh>
    <rPh sb="28" eb="30">
      <t>ジッシ</t>
    </rPh>
    <phoneticPr fontId="3"/>
  </si>
  <si>
    <t>（4）上記の措置を適切に実施するための担当者を設置しているか　　　</t>
    <rPh sb="3" eb="5">
      <t>ジョウキ</t>
    </rPh>
    <rPh sb="6" eb="8">
      <t>ソチ</t>
    </rPh>
    <rPh sb="9" eb="11">
      <t>テキセツ</t>
    </rPh>
    <rPh sb="12" eb="14">
      <t>ジッシ</t>
    </rPh>
    <rPh sb="19" eb="22">
      <t>タントウシャ</t>
    </rPh>
    <rPh sb="23" eb="25">
      <t>セッチ</t>
    </rPh>
    <phoneticPr fontId="3"/>
  </si>
  <si>
    <t>虐待の発生又はその再発を防止するため、次に掲げる措置を講じていますか。</t>
    <phoneticPr fontId="3"/>
  </si>
  <si>
    <t>Ⅵ－１　介護給付費関係</t>
    <rPh sb="4" eb="6">
      <t>カイゴ</t>
    </rPh>
    <rPh sb="6" eb="8">
      <t>キュウフ</t>
    </rPh>
    <rPh sb="8" eb="9">
      <t>ヒ</t>
    </rPh>
    <rPh sb="9" eb="11">
      <t>カンケイ</t>
    </rPh>
    <phoneticPr fontId="4"/>
  </si>
  <si>
    <t>(2)事業を行う者が、居宅サービス、（予防）地域密着型サービス、居宅介護支援、介護予防サービス、介護予防支援の事業又は介護保健施設若しくは介護療養型医療施設の運営について３年以上の経験を有すること。</t>
    <rPh sb="22" eb="24">
      <t>チイキ</t>
    </rPh>
    <phoneticPr fontId="4"/>
  </si>
  <si>
    <r>
      <t>平18厚告126
別表5</t>
    </r>
    <r>
      <rPr>
        <u/>
        <sz val="9"/>
        <rFont val="ＭＳ ゴシック"/>
        <family val="3"/>
        <charset val="128"/>
      </rPr>
      <t>注3</t>
    </r>
    <r>
      <rPr>
        <sz val="9"/>
        <rFont val="ＭＳ ゴシック"/>
        <family val="3"/>
        <charset val="128"/>
      </rPr>
      <t xml:space="preserve">
</t>
    </r>
    <r>
      <rPr>
        <u/>
        <sz val="9"/>
        <rFont val="ＭＳ ゴシック"/>
        <family val="3"/>
        <charset val="128"/>
      </rPr>
      <t>大臣基準告示五十八号の四の二</t>
    </r>
    <rPh sb="16" eb="18">
      <t>ダイジン</t>
    </rPh>
    <rPh sb="18" eb="20">
      <t>キジュン</t>
    </rPh>
    <rPh sb="20" eb="22">
      <t>コクジ</t>
    </rPh>
    <rPh sb="22" eb="25">
      <t>ゴジュウハチ</t>
    </rPh>
    <rPh sb="25" eb="26">
      <t>ゴウ</t>
    </rPh>
    <rPh sb="27" eb="28">
      <t>シ</t>
    </rPh>
    <rPh sb="29" eb="30">
      <t>ニ</t>
    </rPh>
    <phoneticPr fontId="4"/>
  </si>
  <si>
    <r>
      <t>平18厚告126
別表5</t>
    </r>
    <r>
      <rPr>
        <u/>
        <sz val="9"/>
        <rFont val="ＭＳ ゴシック"/>
        <family val="3"/>
        <charset val="128"/>
      </rPr>
      <t>注4
大臣基準告示五十八号の四の三</t>
    </r>
    <rPh sb="16" eb="18">
      <t>ダイジン</t>
    </rPh>
    <rPh sb="18" eb="20">
      <t>キジュン</t>
    </rPh>
    <rPh sb="20" eb="22">
      <t>コクジ</t>
    </rPh>
    <rPh sb="22" eb="25">
      <t>ゴジュウハチ</t>
    </rPh>
    <rPh sb="25" eb="26">
      <t>ゴウ</t>
    </rPh>
    <rPh sb="27" eb="28">
      <t>シ</t>
    </rPh>
    <rPh sb="29" eb="30">
      <t>サン</t>
    </rPh>
    <phoneticPr fontId="4"/>
  </si>
  <si>
    <r>
      <t>平18厚告126
別表5</t>
    </r>
    <r>
      <rPr>
        <u/>
        <sz val="9"/>
        <rFont val="ＭＳ ゴシック"/>
        <family val="3"/>
        <charset val="128"/>
      </rPr>
      <t>注5</t>
    </r>
    <phoneticPr fontId="4"/>
  </si>
  <si>
    <r>
      <t>平18厚告126
別表5</t>
    </r>
    <r>
      <rPr>
        <u/>
        <sz val="9"/>
        <rFont val="ＭＳ ゴシック"/>
        <family val="3"/>
        <charset val="128"/>
      </rPr>
      <t>注6</t>
    </r>
    <r>
      <rPr>
        <sz val="9"/>
        <rFont val="ＭＳ ゴシック"/>
        <family val="3"/>
        <charset val="128"/>
      </rPr>
      <t xml:space="preserve">
施設基準
三十二</t>
    </r>
    <rPh sb="0" eb="1">
      <t>ヒラ</t>
    </rPh>
    <rPh sb="3" eb="4">
      <t>コウ</t>
    </rPh>
    <rPh sb="4" eb="5">
      <t>コク</t>
    </rPh>
    <rPh sb="9" eb="11">
      <t>ベッピョウ</t>
    </rPh>
    <rPh sb="12" eb="13">
      <t>チュウ</t>
    </rPh>
    <rPh sb="18" eb="20">
      <t>シセツ</t>
    </rPh>
    <rPh sb="20" eb="22">
      <t>キジュン</t>
    </rPh>
    <rPh sb="23" eb="26">
      <t>３２</t>
    </rPh>
    <phoneticPr fontId="4"/>
  </si>
  <si>
    <r>
      <t>平18厚告126
別表5</t>
    </r>
    <r>
      <rPr>
        <u/>
        <sz val="9"/>
        <rFont val="ＭＳ ゴシック"/>
        <family val="3"/>
        <charset val="128"/>
      </rPr>
      <t>注7</t>
    </r>
    <phoneticPr fontId="4"/>
  </si>
  <si>
    <r>
      <t>平18厚告126
別表5</t>
    </r>
    <r>
      <rPr>
        <u/>
        <sz val="9"/>
        <rFont val="ＭＳ ゴシック"/>
        <family val="3"/>
        <charset val="128"/>
      </rPr>
      <t>注8</t>
    </r>
    <r>
      <rPr>
        <sz val="9"/>
        <rFont val="ＭＳ ゴシック"/>
        <family val="3"/>
        <charset val="128"/>
      </rPr>
      <t xml:space="preserve">
大臣基準告示十八</t>
    </r>
    <rPh sb="17" eb="19">
      <t>ダイジン</t>
    </rPh>
    <rPh sb="19" eb="21">
      <t>キジュン</t>
    </rPh>
    <rPh sb="21" eb="23">
      <t>コクジ</t>
    </rPh>
    <rPh sb="23" eb="25">
      <t>ジュウハチ</t>
    </rPh>
    <phoneticPr fontId="4"/>
  </si>
  <si>
    <r>
      <t>平18厚告126
別表5</t>
    </r>
    <r>
      <rPr>
        <u/>
        <sz val="9"/>
        <rFont val="ＭＳ ゴシック"/>
        <family val="3"/>
        <charset val="128"/>
      </rPr>
      <t>注9</t>
    </r>
    <r>
      <rPr>
        <sz val="9"/>
        <rFont val="ＭＳ ゴシック"/>
        <family val="3"/>
        <charset val="128"/>
      </rPr>
      <t xml:space="preserve">
大臣基準告示五十八の四</t>
    </r>
    <rPh sb="18" eb="22">
      <t>ダイジンキジュン</t>
    </rPh>
    <rPh sb="22" eb="24">
      <t>コクジ</t>
    </rPh>
    <rPh sb="24" eb="27">
      <t>ゴジュウハチ</t>
    </rPh>
    <rPh sb="28" eb="29">
      <t>ヨン</t>
    </rPh>
    <phoneticPr fontId="4"/>
  </si>
  <si>
    <r>
      <t>平18厚告126
別表5</t>
    </r>
    <r>
      <rPr>
        <u/>
        <sz val="9"/>
        <rFont val="ＭＳ ゴシック"/>
        <family val="3"/>
        <charset val="128"/>
      </rPr>
      <t>注10</t>
    </r>
    <r>
      <rPr>
        <sz val="9"/>
        <rFont val="ＭＳ ゴシック"/>
        <family val="3"/>
        <charset val="128"/>
      </rPr>
      <t xml:space="preserve">
施設基準三十三
利用者等告示四十</t>
    </r>
    <rPh sb="17" eb="19">
      <t>シセツ</t>
    </rPh>
    <rPh sb="19" eb="21">
      <t>キジュン</t>
    </rPh>
    <rPh sb="21" eb="24">
      <t>サンジュウサン</t>
    </rPh>
    <rPh sb="26" eb="29">
      <t>リヨウシャ</t>
    </rPh>
    <rPh sb="29" eb="30">
      <t>トウ</t>
    </rPh>
    <rPh sb="30" eb="32">
      <t>コクジ</t>
    </rPh>
    <rPh sb="32" eb="34">
      <t>ヨンジュウ</t>
    </rPh>
    <phoneticPr fontId="4"/>
  </si>
  <si>
    <t>注 イについて、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⑴ 当該協力医療機関が、指定地域密着型サービス基準第105条第２項各号に掲げる要件を満たしている場合 100単位
⑵ ⑴以外の場合 40単位</t>
    <phoneticPr fontId="3"/>
  </si>
  <si>
    <r>
      <t>平18厚告126
別表5</t>
    </r>
    <r>
      <rPr>
        <u/>
        <sz val="9"/>
        <rFont val="ＭＳ ゴシック"/>
        <family val="3"/>
        <charset val="128"/>
      </rPr>
      <t>二</t>
    </r>
    <r>
      <rPr>
        <sz val="9"/>
        <rFont val="ＭＳ ゴシック"/>
        <family val="3"/>
        <charset val="128"/>
      </rPr>
      <t>注</t>
    </r>
    <rPh sb="12" eb="13">
      <t>ニ</t>
    </rPh>
    <phoneticPr fontId="3"/>
  </si>
  <si>
    <r>
      <t>平18厚告126
別表5</t>
    </r>
    <r>
      <rPr>
        <u/>
        <sz val="9"/>
        <rFont val="ＭＳ ゴシック"/>
        <family val="3"/>
        <charset val="128"/>
      </rPr>
      <t>ホ</t>
    </r>
    <r>
      <rPr>
        <sz val="9"/>
        <rFont val="ＭＳ ゴシック"/>
        <family val="3"/>
        <charset val="128"/>
      </rPr>
      <t>注
施設基準三十四</t>
    </r>
    <rPh sb="13" eb="14">
      <t>チュウ</t>
    </rPh>
    <rPh sb="16" eb="18">
      <t>シセツ</t>
    </rPh>
    <rPh sb="18" eb="20">
      <t>キジュン</t>
    </rPh>
    <rPh sb="20" eb="23">
      <t>サンジュウヨ</t>
    </rPh>
    <phoneticPr fontId="4"/>
  </si>
  <si>
    <t>(1)事業所の職員として又は病院、診療所若しくは指定訪問看護ステーションとの連携に
 より看護師を１名以上確保していること。</t>
    <rPh sb="12" eb="13">
      <t>マタ</t>
    </rPh>
    <rPh sb="14" eb="16">
      <t>ビョウイン</t>
    </rPh>
    <rPh sb="17" eb="20">
      <t>シンリョウジョ</t>
    </rPh>
    <rPh sb="20" eb="21">
      <t>モ</t>
    </rPh>
    <rPh sb="24" eb="26">
      <t>シテイ</t>
    </rPh>
    <rPh sb="26" eb="28">
      <t>ホウモン</t>
    </rPh>
    <rPh sb="28" eb="30">
      <t>カンゴ</t>
    </rPh>
    <rPh sb="38" eb="40">
      <t>レンケイ</t>
    </rPh>
    <rPh sb="45" eb="48">
      <t>カンゴシ</t>
    </rPh>
    <rPh sb="53" eb="55">
      <t>カクホ</t>
    </rPh>
    <phoneticPr fontId="4"/>
  </si>
  <si>
    <r>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r>
    <r>
      <rPr>
        <sz val="9"/>
        <rFont val="ＭＳ ゴシック"/>
        <family val="3"/>
        <charset val="128"/>
      </rPr>
      <t>　</t>
    </r>
    <r>
      <rPr>
        <u/>
        <sz val="9"/>
        <rFont val="ＭＳ ゴシック"/>
        <family val="3"/>
        <charset val="128"/>
      </rPr>
      <t>250単位</t>
    </r>
    <phoneticPr fontId="3"/>
  </si>
  <si>
    <r>
      <t>平18厚告126
別表5</t>
    </r>
    <r>
      <rPr>
        <u/>
        <sz val="9"/>
        <rFont val="ＭＳ ゴシック"/>
        <family val="3"/>
        <charset val="128"/>
      </rPr>
      <t>チ</t>
    </r>
    <r>
      <rPr>
        <sz val="9"/>
        <rFont val="ＭＳ ゴシック"/>
        <family val="3"/>
        <charset val="128"/>
      </rPr>
      <t>注
大臣基準告示四十二
利用者等告示四十一</t>
    </r>
    <rPh sb="13" eb="14">
      <t>チュウ</t>
    </rPh>
    <rPh sb="20" eb="22">
      <t>ダイジン</t>
    </rPh>
    <rPh sb="22" eb="24">
      <t>キジュン</t>
    </rPh>
    <rPh sb="24" eb="26">
      <t>コクジ</t>
    </rPh>
    <rPh sb="26" eb="29">
      <t>４２</t>
    </rPh>
    <rPh sb="32" eb="36">
      <t>リヨウシャトウ</t>
    </rPh>
    <rPh sb="36" eb="38">
      <t>コクジ</t>
    </rPh>
    <rPh sb="38" eb="41">
      <t>４１</t>
    </rPh>
    <phoneticPr fontId="4"/>
  </si>
  <si>
    <r>
      <t>平18厚告126
別表5</t>
    </r>
    <r>
      <rPr>
        <u/>
        <sz val="9"/>
        <rFont val="ＭＳ ゴシック"/>
        <family val="3"/>
        <charset val="128"/>
      </rPr>
      <t>ヌ</t>
    </r>
    <r>
      <rPr>
        <sz val="9"/>
        <rFont val="ＭＳ ゴシック"/>
        <family val="3"/>
        <charset val="128"/>
      </rPr>
      <t>注</t>
    </r>
    <phoneticPr fontId="4"/>
  </si>
  <si>
    <r>
      <t>平18厚告126
別表5</t>
    </r>
    <r>
      <rPr>
        <u/>
        <sz val="9"/>
        <rFont val="ＭＳ ゴシック"/>
        <family val="3"/>
        <charset val="128"/>
      </rPr>
      <t>ル</t>
    </r>
    <r>
      <rPr>
        <sz val="9"/>
        <rFont val="ＭＳ ゴシック"/>
        <family val="3"/>
        <charset val="128"/>
      </rPr>
      <t>注
大臣基準告示五十八の五</t>
    </r>
    <rPh sb="16" eb="18">
      <t>ダイジン</t>
    </rPh>
    <rPh sb="18" eb="20">
      <t>キジュン</t>
    </rPh>
    <rPh sb="20" eb="22">
      <t>コクジ</t>
    </rPh>
    <rPh sb="22" eb="25">
      <t>ゴジュウハチ</t>
    </rPh>
    <rPh sb="26" eb="27">
      <t>ゴ</t>
    </rPh>
    <phoneticPr fontId="4"/>
  </si>
  <si>
    <r>
      <t>平18厚告126
別表5</t>
    </r>
    <r>
      <rPr>
        <u/>
        <sz val="9"/>
        <rFont val="ＭＳ ゴシック"/>
        <family val="3"/>
        <charset val="128"/>
      </rPr>
      <t>ヲ</t>
    </r>
    <r>
      <rPr>
        <sz val="9"/>
        <rFont val="ＭＳ ゴシック"/>
        <family val="3"/>
        <charset val="128"/>
      </rPr>
      <t>注
大臣基準告示六十八</t>
    </r>
    <rPh sb="16" eb="18">
      <t>ダイジン</t>
    </rPh>
    <rPh sb="18" eb="20">
      <t>キジュン</t>
    </rPh>
    <rPh sb="20" eb="22">
      <t>コクジ</t>
    </rPh>
    <rPh sb="22" eb="25">
      <t>ロクジュウハチ</t>
    </rPh>
    <phoneticPr fontId="4"/>
  </si>
  <si>
    <r>
      <t>平18厚告126
別表5</t>
    </r>
    <r>
      <rPr>
        <u/>
        <sz val="9"/>
        <rFont val="ＭＳ ゴシック"/>
        <family val="3"/>
        <charset val="128"/>
      </rPr>
      <t>ワ</t>
    </r>
    <r>
      <rPr>
        <sz val="9"/>
        <rFont val="ＭＳ ゴシック"/>
        <family val="3"/>
        <charset val="128"/>
      </rPr>
      <t>注
大臣基準告示四十二の六</t>
    </r>
    <rPh sb="22" eb="25">
      <t>ヨンジュウニ</t>
    </rPh>
    <rPh sb="26" eb="27">
      <t>ロク</t>
    </rPh>
    <phoneticPr fontId="4"/>
  </si>
  <si>
    <r>
      <t>平18厚告126
別表5</t>
    </r>
    <r>
      <rPr>
        <u/>
        <sz val="9"/>
        <rFont val="ＭＳ ゴシック"/>
        <family val="3"/>
        <charset val="128"/>
      </rPr>
      <t>カ</t>
    </r>
    <r>
      <rPr>
        <sz val="9"/>
        <rFont val="ＭＳ ゴシック"/>
        <family val="3"/>
        <charset val="128"/>
      </rPr>
      <t>注</t>
    </r>
    <rPh sb="0" eb="1">
      <t>ヒラ</t>
    </rPh>
    <rPh sb="3" eb="4">
      <t>コウ</t>
    </rPh>
    <rPh sb="4" eb="5">
      <t>コク</t>
    </rPh>
    <rPh sb="9" eb="11">
      <t>ベッピョウ</t>
    </rPh>
    <rPh sb="13" eb="14">
      <t>チュウ</t>
    </rPh>
    <phoneticPr fontId="4"/>
  </si>
  <si>
    <r>
      <t>平18厚告126
別表5</t>
    </r>
    <r>
      <rPr>
        <u/>
        <sz val="9"/>
        <rFont val="ＭＳ ゴシック"/>
        <family val="3"/>
        <charset val="128"/>
      </rPr>
      <t>ヨ</t>
    </r>
    <r>
      <rPr>
        <sz val="9"/>
        <rFont val="ＭＳ ゴシック"/>
        <family val="3"/>
        <charset val="128"/>
      </rPr>
      <t>注</t>
    </r>
    <rPh sb="0" eb="1">
      <t>ヒラ</t>
    </rPh>
    <rPh sb="3" eb="4">
      <t>コウ</t>
    </rPh>
    <rPh sb="4" eb="5">
      <t>コク</t>
    </rPh>
    <rPh sb="9" eb="11">
      <t>ベッピョウ</t>
    </rPh>
    <rPh sb="13" eb="14">
      <t>チュウ</t>
    </rPh>
    <phoneticPr fontId="4"/>
  </si>
  <si>
    <t>⑴第２種協定指定医療機関との間で新興感染症の発生時等の対応を行う体制を確保していること。</t>
    <rPh sb="1" eb="2">
      <t>ダイ</t>
    </rPh>
    <rPh sb="3" eb="4">
      <t>シュ</t>
    </rPh>
    <rPh sb="4" eb="6">
      <t>キョウテイ</t>
    </rPh>
    <rPh sb="6" eb="8">
      <t>シテイ</t>
    </rPh>
    <rPh sb="8" eb="12">
      <t>イリョウキカン</t>
    </rPh>
    <rPh sb="14" eb="15">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</si>
  <si>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していますか。
（１日につき） 240単位
</t>
    <phoneticPr fontId="3"/>
  </si>
  <si>
    <r>
      <t>平18厚告126
別表5</t>
    </r>
    <r>
      <rPr>
        <u/>
        <sz val="9"/>
        <rFont val="ＭＳ ゴシック"/>
        <family val="3"/>
        <charset val="128"/>
      </rPr>
      <t>タ</t>
    </r>
    <r>
      <rPr>
        <sz val="9"/>
        <rFont val="ＭＳ ゴシック"/>
        <family val="3"/>
        <charset val="128"/>
      </rPr>
      <t>注</t>
    </r>
    <phoneticPr fontId="3"/>
  </si>
  <si>
    <r>
      <t>平18厚告126
別表5</t>
    </r>
    <r>
      <rPr>
        <u/>
        <sz val="9"/>
        <rFont val="ＭＳ ゴシック"/>
        <family val="3"/>
        <charset val="128"/>
      </rPr>
      <t>レ</t>
    </r>
    <r>
      <rPr>
        <sz val="9"/>
        <rFont val="ＭＳ ゴシック"/>
        <family val="3"/>
        <charset val="128"/>
      </rPr>
      <t>注
大臣基準告示</t>
    </r>
    <r>
      <rPr>
        <u/>
        <sz val="9"/>
        <rFont val="ＭＳ ゴシック"/>
        <family val="3"/>
        <charset val="128"/>
      </rPr>
      <t>五十八号の八において準用する第三十七号の三</t>
    </r>
    <rPh sb="22" eb="25">
      <t>ゴジュウハチ</t>
    </rPh>
    <rPh sb="25" eb="26">
      <t>ゴウ</t>
    </rPh>
    <rPh sb="27" eb="28">
      <t>ハチ</t>
    </rPh>
    <rPh sb="32" eb="34">
      <t>ジュンヨウ</t>
    </rPh>
    <rPh sb="36" eb="37">
      <t>ダイ</t>
    </rPh>
    <rPh sb="37" eb="40">
      <t>サンジュウナナ</t>
    </rPh>
    <rPh sb="40" eb="41">
      <t>ゴウ</t>
    </rPh>
    <rPh sb="42" eb="43">
      <t>サン</t>
    </rPh>
    <phoneticPr fontId="3"/>
  </si>
  <si>
    <t>（５）事業年度ごとに（１）、（３）及び（４）の取組に関する実績を厚生労働省に報告すること。</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3"/>
  </si>
  <si>
    <t xml:space="preserve">
（１）生産性向上推進体制加算（Ⅰ）の（１）に適合していること。
（２）介護機器を活用していること。
（３）事業年度ごとに（２）及び生産性向上推進体制加算（Ⅰ）の（１）の取組に関する実績を厚生労働省に報告すること。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88" eb="89">
      <t>カン</t>
    </rPh>
    <rPh sb="91" eb="93">
      <t>ジッセキ</t>
    </rPh>
    <rPh sb="94" eb="99">
      <t>コウセイロウドウショウ</t>
    </rPh>
    <rPh sb="100" eb="102">
      <t>ホウコク</t>
    </rPh>
    <phoneticPr fontId="3"/>
  </si>
  <si>
    <r>
      <t>平18厚告126
別表5</t>
    </r>
    <r>
      <rPr>
        <u/>
        <sz val="9"/>
        <rFont val="ＭＳ ゴシック"/>
        <family val="3"/>
        <charset val="128"/>
      </rPr>
      <t>ソ</t>
    </r>
    <r>
      <rPr>
        <sz val="9"/>
        <rFont val="ＭＳ ゴシック"/>
        <family val="3"/>
        <charset val="128"/>
      </rPr>
      <t>注
大臣基準告示五十九</t>
    </r>
    <rPh sb="13" eb="14">
      <t>チュウ</t>
    </rPh>
    <rPh sb="20" eb="22">
      <t>ダイジン</t>
    </rPh>
    <rPh sb="22" eb="24">
      <t>キジュン</t>
    </rPh>
    <rPh sb="24" eb="26">
      <t>コクジ</t>
    </rPh>
    <rPh sb="26" eb="29">
      <t>５９</t>
    </rPh>
    <phoneticPr fontId="4"/>
  </si>
  <si>
    <t>別に厚生労働大臣が定める基準に適合しているものとして市長に届け出て、登録者に対し、サービスを行った場合は、１日につき次に掲げる所定の単位数を加算していますか。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トウロクシャ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4"/>
  </si>
  <si>
    <t>サービス提供体制強化加算（Ⅰ）
※いずれにも適合すること</t>
    <rPh sb="23" eb="25">
      <t>テキゴウ</t>
    </rPh>
    <phoneticPr fontId="3"/>
  </si>
  <si>
    <t>サービス提供体制強化加算（Ⅱ）
※いずれにも適合すること</t>
    <phoneticPr fontId="3"/>
  </si>
  <si>
    <t>サービス提供体制強化加算（Ⅲ）
※いずれにも適合すること</t>
    <phoneticPr fontId="3"/>
  </si>
  <si>
    <t>(2)事業を行う者が、居宅サービス、（予防）地域密着型サービス、居宅介護支援、 介護予防サービス、介護予防支援の事業又は介護保健施設若しくは介護療養型医療施設の運営について３年以上の経験を有すること。</t>
    <rPh sb="22" eb="24">
      <t>チイキ</t>
    </rPh>
    <phoneticPr fontId="4"/>
  </si>
  <si>
    <t>事業を運営するに当たっては、地域との結び付きを重視し、つくば市、地域包括支援センター、他の地域密着型サービス事業者又は居宅サービス事業者その他の保健医療サービス及び福祉サービスを提供する者との連携に努めていますか。</t>
    <phoneticPr fontId="3"/>
  </si>
  <si>
    <t>利用者が、正当な理由なしに利用に関する指示に従わないことにより、要介護状態の程度を増進させたと認められるときは、その旨をつくば市に通知していますか。</t>
    <rPh sb="0" eb="3">
      <t>リヨウシャ</t>
    </rPh>
    <rPh sb="35" eb="37">
      <t>ジョウタイ</t>
    </rPh>
    <rPh sb="47" eb="48">
      <t>ミト</t>
    </rPh>
    <rPh sb="63" eb="64">
      <t>シ</t>
    </rPh>
    <phoneticPr fontId="4"/>
  </si>
  <si>
    <t>利用者が、偽りその他不正な行為によって保険給付を受け、又は受けようとしたときは、その旨をつくば市に通知していますか。</t>
    <rPh sb="0" eb="3">
      <t>リヨウシャ</t>
    </rPh>
    <rPh sb="47" eb="48">
      <t>シ</t>
    </rPh>
    <phoneticPr fontId="4"/>
  </si>
  <si>
    <t>利用者及びその家族からの苦情を受け付けるための仕組みを設けていますか。また、苦情に関するつくば市等の調査に協力し、指導助言に従って必要な改善を行っていますか。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7" eb="48">
      <t>シ</t>
    </rPh>
    <rPh sb="48" eb="49">
      <t>トウ</t>
    </rPh>
    <rPh sb="50" eb="52">
      <t>チョウサ</t>
    </rPh>
    <rPh sb="53" eb="55">
      <t>キョウリョク</t>
    </rPh>
    <rPh sb="57" eb="59">
      <t>シドウ</t>
    </rPh>
    <rPh sb="59" eb="61">
      <t>ジョゲン</t>
    </rPh>
    <rPh sb="62" eb="63">
      <t>シタガ</t>
    </rPh>
    <rPh sb="65" eb="67">
      <t>ヒツヨウ</t>
    </rPh>
    <rPh sb="68" eb="70">
      <t>カイゼン</t>
    </rPh>
    <rPh sb="71" eb="72">
      <t>オコナ</t>
    </rPh>
    <phoneticPr fontId="4"/>
  </si>
  <si>
    <t>提供したサービスに関し、利用者の心身の状況を踏まえ、妥当適切なサービスが行われているかどうかを確認するためにつくば市が行う調査に協力するとともに、つくば市の指導又は助言を受けた場合は、その指導又は助言に従って必要な改善を行っていますか。</t>
    <phoneticPr fontId="4"/>
  </si>
  <si>
    <t>サービスの提供に当たっては、利用者、利用者の家族、地域住民の代表者、つくば市の職員又は地域包括支援センターの職員、認知症対応型共同生活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57" eb="69">
      <t>ニンチショウタイオウガタキョウドウセイカツカイゴ</t>
    </rPh>
    <phoneticPr fontId="4"/>
  </si>
  <si>
    <t>事業の運営に当たっては、提供したサービスに関する利用者からの苦情に関して、介護相談員派遣事業その他のつくば市等が実施する事業に協力するよう努めていますか。</t>
    <rPh sb="53" eb="54">
      <t>シ</t>
    </rPh>
    <rPh sb="54" eb="55">
      <t>トウ</t>
    </rPh>
    <phoneticPr fontId="3"/>
  </si>
  <si>
    <t>利用者に対するサービスの提供により事故が発生した場合は、つくば市、その利用者の家族、その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つくば市、その利用者の家族、その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35" eb="38">
      <t>リヨウシャ</t>
    </rPh>
    <rPh sb="39" eb="41">
      <t>カゾク</t>
    </rPh>
    <rPh sb="44" eb="47">
      <t>リヨウシャ</t>
    </rPh>
    <rPh sb="48" eb="49">
      <t>カカワ</t>
    </rPh>
    <rPh sb="50" eb="52">
      <t>キョタク</t>
    </rPh>
    <rPh sb="52" eb="54">
      <t>カイゴ</t>
    </rPh>
    <rPh sb="54" eb="56">
      <t>シエン</t>
    </rPh>
    <rPh sb="56" eb="59">
      <t>ジギョウシャ</t>
    </rPh>
    <rPh sb="59" eb="60">
      <t>トウ</t>
    </rPh>
    <rPh sb="61" eb="63">
      <t>レンラク</t>
    </rPh>
    <rPh sb="64" eb="65">
      <t>オコナ</t>
    </rPh>
    <rPh sb="71" eb="73">
      <t>ヒツヨウ</t>
    </rPh>
    <rPh sb="74" eb="76">
      <t>ソチ</t>
    </rPh>
    <rPh sb="77" eb="78">
      <t>コウ</t>
    </rPh>
    <rPh sb="119" eb="121">
      <t>カコ</t>
    </rPh>
    <rPh sb="122" eb="124">
      <t>ジコ</t>
    </rPh>
    <rPh sb="125" eb="127">
      <t>ハッセイ</t>
    </rPh>
    <rPh sb="132" eb="134">
      <t>バアイ</t>
    </rPh>
    <rPh sb="135" eb="137">
      <t>ハッセイ</t>
    </rPh>
    <rPh sb="142" eb="143">
      <t>ソナ</t>
    </rPh>
    <rPh sb="177" eb="178">
      <t>トウ</t>
    </rPh>
    <rPh sb="190" eb="192">
      <t>ジコ</t>
    </rPh>
    <rPh sb="193" eb="195">
      <t>ジョウキョウ</t>
    </rPh>
    <rPh sb="196" eb="198">
      <t>ショチ</t>
    </rPh>
    <rPh sb="202" eb="204">
      <t>キロク</t>
    </rPh>
    <rPh sb="207" eb="209">
      <t>タイセイ</t>
    </rPh>
    <rPh sb="210" eb="211">
      <t>トトノ</t>
    </rPh>
    <rPh sb="223" eb="225">
      <t>ジコ</t>
    </rPh>
    <rPh sb="225" eb="227">
      <t>ジレイ</t>
    </rPh>
    <rPh sb="228" eb="230">
      <t>ウム</t>
    </rPh>
    <rPh sb="232" eb="233">
      <t>ア</t>
    </rPh>
    <rPh sb="236" eb="237">
      <t>ナ</t>
    </rPh>
    <phoneticPr fontId="4"/>
  </si>
  <si>
    <t>利用者に対するサービスの提供に関する次に掲げる記録を整備し、その完結の日から５年間保存していますか。
①認知症対応型共同生活介護計画
②具体的なサービスの内容等の記録
③身体的拘束等の態様及び時間、その際の利用者の心身の状況並びに緊急やむを得ない理由の記録
④つくば市への通知に係る記録
⑤苦情の内容等の記録
⑥事故の状況及び当該事故に際して採った処置の記録
⑦報告、評価、要望、助言等の記録</t>
    <phoneticPr fontId="4"/>
  </si>
  <si>
    <t>当該指定に係る事業所の名称及び所在地その他厚生労働省令で定める事項に変更があったときは、10日以内に、その旨をつくば市に届け出ていますか。</t>
    <rPh sb="58" eb="59">
      <t>シ</t>
    </rPh>
    <phoneticPr fontId="4"/>
  </si>
  <si>
    <t>介護職員の賃金の改善等を実施しているものとしてつくば市に届け出た事業所が、利用者に対しサービス提供を行った場合には、次に掲げる区分に従い加算していますか。ただし、次に掲げるいずれかの加算を算定している場合においては、次に掲げるその他の加算は算定しません。</t>
    <rPh sb="47" eb="49">
      <t>テイキョウ</t>
    </rPh>
    <rPh sb="50" eb="51">
      <t>オコナ</t>
    </rPh>
    <rPh sb="81" eb="82">
      <t>ツギ</t>
    </rPh>
    <rPh sb="83" eb="84">
      <t>カカ</t>
    </rPh>
    <rPh sb="91" eb="93">
      <t>カサン</t>
    </rPh>
    <rPh sb="94" eb="96">
      <t>サンテイ</t>
    </rPh>
    <rPh sb="100" eb="102">
      <t>バアイ</t>
    </rPh>
    <rPh sb="108" eb="109">
      <t>ツギ</t>
    </rPh>
    <rPh sb="110" eb="111">
      <t>カカ</t>
    </rPh>
    <rPh sb="115" eb="116">
      <t>タ</t>
    </rPh>
    <rPh sb="117" eb="119">
      <t>カサン</t>
    </rPh>
    <rPh sb="120" eb="122">
      <t>サンテイ</t>
    </rPh>
    <phoneticPr fontId="4"/>
  </si>
  <si>
    <t>介護職員処遇改善等計画書を作成し、つくば市へ届け出るとともに、当該計画書を介護職員に周知していますか。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20" eb="21">
      <t>シ</t>
    </rPh>
    <rPh sb="22" eb="23">
      <t>トド</t>
    </rPh>
    <rPh sb="24" eb="25">
      <t>デ</t>
    </rPh>
    <rPh sb="31" eb="33">
      <t>トウガイ</t>
    </rPh>
    <rPh sb="33" eb="36">
      <t>ケイカクショ</t>
    </rPh>
    <rPh sb="37" eb="39">
      <t>カイゴ</t>
    </rPh>
    <rPh sb="39" eb="41">
      <t>ショクイン</t>
    </rPh>
    <rPh sb="42" eb="44">
      <t>シュウチ</t>
    </rPh>
    <phoneticPr fontId="4"/>
  </si>
  <si>
    <t>事業年度ごとに介護職員の処遇改善に関する実績をつくば市に報告していますか。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6" eb="27">
      <t>シ</t>
    </rPh>
    <rPh sb="28" eb="30">
      <t>ホウコク</t>
    </rPh>
    <phoneticPr fontId="4"/>
  </si>
  <si>
    <t>wef013@city.tsukuba.lg.jp</t>
    <phoneticPr fontId="4"/>
  </si>
  <si>
    <t>FAX029-868-7543</t>
    <phoneticPr fontId="4"/>
  </si>
  <si>
    <t>TEL029-883-1111</t>
    <phoneticPr fontId="3"/>
  </si>
  <si>
    <t>福祉監査係</t>
    <rPh sb="0" eb="2">
      <t>フクシ</t>
    </rPh>
    <rPh sb="2" eb="4">
      <t>カンサ</t>
    </rPh>
    <phoneticPr fontId="4"/>
  </si>
  <si>
    <t>つくば市福祉部社会福祉課</t>
    <rPh sb="4" eb="6">
      <t>フクシ</t>
    </rPh>
    <phoneticPr fontId="4"/>
  </si>
  <si>
    <t>つくば市研究学園一丁目１番地１</t>
    <rPh sb="4" eb="8">
      <t>ケンキュウガクエン</t>
    </rPh>
    <rPh sb="8" eb="11">
      <t>イチチョウメ</t>
    </rPh>
    <rPh sb="12" eb="14">
      <t>バンチ</t>
    </rPh>
    <phoneticPr fontId="4"/>
  </si>
  <si>
    <t>〒305-8555</t>
  </si>
  <si>
    <t>＊提出書類チェックシートの送付先</t>
    <rPh sb="1" eb="3">
      <t>テイシュツ</t>
    </rPh>
    <rPh sb="3" eb="5">
      <t>ショルイ</t>
    </rPh>
    <phoneticPr fontId="4"/>
  </si>
  <si>
    <t>事業ごとに１部</t>
    <rPh sb="0" eb="2">
      <t>ジギョウ</t>
    </rPh>
    <phoneticPr fontId="4"/>
  </si>
  <si>
    <t>⑤行動障害のある利用者及び身体拘束者名簿</t>
    <rPh sb="1" eb="3">
      <t>コウドウ</t>
    </rPh>
    <rPh sb="3" eb="5">
      <t>ショウガイ</t>
    </rPh>
    <rPh sb="8" eb="11">
      <t>リヨウシャ</t>
    </rPh>
    <rPh sb="11" eb="12">
      <t>オヨ</t>
    </rPh>
    <rPh sb="13" eb="15">
      <t>シンタイ</t>
    </rPh>
    <rPh sb="15" eb="17">
      <t>コウソク</t>
    </rPh>
    <rPh sb="17" eb="18">
      <t>シャ</t>
    </rPh>
    <rPh sb="18" eb="20">
      <t>メイボ</t>
    </rPh>
    <phoneticPr fontId="4"/>
  </si>
  <si>
    <t>④利用者の状況</t>
    <rPh sb="1" eb="4">
      <t>リヨウシャ</t>
    </rPh>
    <rPh sb="5" eb="7">
      <t>ジョウキョウ</t>
    </rPh>
    <phoneticPr fontId="4"/>
  </si>
  <si>
    <t>③運営規程及び重要事項説明書、利用者契約書（見本）</t>
    <phoneticPr fontId="4"/>
  </si>
  <si>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4"/>
  </si>
  <si>
    <t>①自己点検シート</t>
    <rPh sb="1" eb="3">
      <t>ジコ</t>
    </rPh>
    <rPh sb="3" eb="5">
      <t>テンケン</t>
    </rPh>
    <phoneticPr fontId="4"/>
  </si>
  <si>
    <t>チェック</t>
    <phoneticPr fontId="4"/>
  </si>
  <si>
    <t>提出数</t>
    <phoneticPr fontId="4"/>
  </si>
  <si>
    <t>資料名</t>
    <phoneticPr fontId="4"/>
  </si>
  <si>
    <t>E-mail</t>
    <phoneticPr fontId="4"/>
  </si>
  <si>
    <t>電話番号</t>
  </si>
  <si>
    <t>担当者名</t>
  </si>
  <si>
    <t>施設名</t>
  </si>
  <si>
    <t>法人名</t>
    <rPh sb="0" eb="3">
      <t>ホウジンメイ</t>
    </rPh>
    <phoneticPr fontId="3"/>
  </si>
  <si>
    <r>
      <rPr>
        <sz val="12"/>
        <color theme="1"/>
        <rFont val="Century"/>
        <family val="1"/>
      </rPr>
      <t>11</t>
    </r>
    <r>
      <rPr>
        <sz val="12"/>
        <color theme="1"/>
        <rFont val="ＭＳ 明朝"/>
        <family val="1"/>
        <charset val="128"/>
      </rPr>
      <t>行動を落ち着かせるために、向精神薬を過剰に服用させる</t>
    </r>
    <phoneticPr fontId="26"/>
  </si>
  <si>
    <r>
      <t>10</t>
    </r>
    <r>
      <rPr>
        <sz val="7"/>
        <color theme="1"/>
        <rFont val="Times New Roman"/>
        <family val="1"/>
      </rPr>
      <t xml:space="preserve">  </t>
    </r>
    <r>
      <rPr>
        <sz val="12"/>
        <color theme="1"/>
        <rFont val="ＭＳ 明朝"/>
        <family val="1"/>
        <charset val="128"/>
      </rPr>
      <t>自分の意志で開けることのできない居室に隔離する</t>
    </r>
  </si>
  <si>
    <r>
      <t>9</t>
    </r>
    <r>
      <rPr>
        <sz val="7"/>
        <color theme="1"/>
        <rFont val="Times New Roman"/>
        <family val="1"/>
      </rPr>
      <t xml:space="preserve">     </t>
    </r>
    <r>
      <rPr>
        <sz val="12"/>
        <color theme="1"/>
        <rFont val="ＭＳ 明朝"/>
        <family val="1"/>
        <charset val="128"/>
      </rPr>
      <t>他人への迷惑行為を防ぐために、ベッドなどに体幹や四肢をひも等で縛る</t>
    </r>
  </si>
  <si>
    <r>
      <t>8</t>
    </r>
    <r>
      <rPr>
        <sz val="7"/>
        <color theme="1"/>
        <rFont val="Times New Roman"/>
        <family val="1"/>
      </rPr>
      <t xml:space="preserve">     </t>
    </r>
    <r>
      <rPr>
        <sz val="12"/>
        <color theme="1"/>
        <rFont val="ＭＳ 明朝"/>
        <family val="1"/>
        <charset val="128"/>
      </rPr>
      <t>脱衣やおむつはずしを制限するために、介護衣（つなぎ服）を着せる</t>
    </r>
  </si>
  <si>
    <r>
      <t>7</t>
    </r>
    <r>
      <rPr>
        <sz val="7"/>
        <color theme="1"/>
        <rFont val="Times New Roman"/>
        <family val="1"/>
      </rPr>
      <t xml:space="preserve">     </t>
    </r>
    <r>
      <rPr>
        <sz val="12"/>
        <color theme="1"/>
        <rFont val="ＭＳ 明朝"/>
        <family val="1"/>
        <charset val="128"/>
      </rPr>
      <t>立ち上がる能力のある人の立ち上がりを妨げるようないすを使用する</t>
    </r>
  </si>
  <si>
    <r>
      <t>6</t>
    </r>
    <r>
      <rPr>
        <sz val="7"/>
        <color theme="1"/>
        <rFont val="Times New Roman"/>
        <family val="1"/>
      </rPr>
      <t xml:space="preserve">     </t>
    </r>
    <r>
      <rPr>
        <sz val="12"/>
        <color theme="1"/>
        <rFont val="ＭＳ 明朝"/>
        <family val="1"/>
        <charset val="128"/>
      </rPr>
      <t>車いすや椅子からずり落ちたり、立ち上がったりしないように、
  Ｙ字型拘束帯や腰ベルト、車いすテーブルをつける</t>
    </r>
    <phoneticPr fontId="26"/>
  </si>
  <si>
    <r>
      <t>5</t>
    </r>
    <r>
      <rPr>
        <sz val="7"/>
        <color theme="1"/>
        <rFont val="Times New Roman"/>
        <family val="1"/>
      </rPr>
      <t xml:space="preserve">     </t>
    </r>
    <r>
      <rPr>
        <sz val="12"/>
        <color theme="1"/>
        <rFont val="ＭＳ 明朝"/>
        <family val="1"/>
        <charset val="128"/>
      </rPr>
      <t>または皮膚をかきむしらないように、手指の機能を制限するミトン型の
  手袋等をつける</t>
    </r>
    <phoneticPr fontId="26"/>
  </si>
  <si>
    <r>
      <t>4</t>
    </r>
    <r>
      <rPr>
        <sz val="7"/>
        <color theme="1"/>
        <rFont val="Times New Roman"/>
        <family val="1"/>
      </rPr>
      <t xml:space="preserve">     </t>
    </r>
    <r>
      <rPr>
        <sz val="12"/>
        <color theme="1"/>
        <rFont val="ＭＳ 明朝"/>
        <family val="1"/>
        <charset val="128"/>
      </rPr>
      <t>点滴・経管栄養等のチューブを抜かないように四肢をひも等で縛る</t>
    </r>
  </si>
  <si>
    <r>
      <t>3</t>
    </r>
    <r>
      <rPr>
        <sz val="7"/>
        <color theme="1"/>
        <rFont val="Times New Roman"/>
        <family val="1"/>
      </rPr>
      <t xml:space="preserve">     </t>
    </r>
    <r>
      <rPr>
        <sz val="12"/>
        <color theme="1"/>
        <rFont val="ＭＳ 明朝"/>
        <family val="1"/>
        <charset val="128"/>
      </rPr>
      <t>自分で降りられないように、ベッドを柵（サイドレール）で囲む</t>
    </r>
  </si>
  <si>
    <r>
      <t>2</t>
    </r>
    <r>
      <rPr>
        <sz val="7"/>
        <color theme="1"/>
        <rFont val="Times New Roman"/>
        <family val="1"/>
      </rPr>
      <t xml:space="preserve">     </t>
    </r>
    <r>
      <rPr>
        <sz val="12"/>
        <color theme="1"/>
        <rFont val="ＭＳ 明朝"/>
        <family val="1"/>
        <charset val="128"/>
      </rPr>
      <t>転落しないように、ベッドに体幹や四肢をひも等で縛る</t>
    </r>
  </si>
  <si>
    <r>
      <t>1</t>
    </r>
    <r>
      <rPr>
        <sz val="7"/>
        <color theme="1"/>
        <rFont val="Times New Roman"/>
        <family val="1"/>
      </rPr>
      <t xml:space="preserve">     </t>
    </r>
    <r>
      <rPr>
        <sz val="12"/>
        <color theme="1"/>
        <rFont val="ＭＳ 明朝"/>
        <family val="1"/>
        <charset val="128"/>
      </rPr>
      <t>徘徊しないように、車いすやベッドに体幹や四肢をひも等で縛る</t>
    </r>
  </si>
  <si>
    <r>
      <t>※</t>
    </r>
    <r>
      <rPr>
        <sz val="7"/>
        <color theme="1"/>
        <rFont val="Times New Roman"/>
        <family val="1"/>
      </rPr>
      <t xml:space="preserve">  </t>
    </r>
    <r>
      <rPr>
        <sz val="12"/>
        <color theme="1"/>
        <rFont val="ＭＳ 明朝"/>
        <family val="1"/>
        <charset val="128"/>
      </rPr>
      <t>「身体拘束」とは、具体的には下記</t>
    </r>
    <r>
      <rPr>
        <sz val="12"/>
        <color theme="1"/>
        <rFont val="Century"/>
        <family val="1"/>
      </rPr>
      <t>①</t>
    </r>
    <r>
      <rPr>
        <sz val="12"/>
        <color theme="1"/>
        <rFont val="ＭＳ 明朝"/>
        <family val="1"/>
        <charset val="128"/>
      </rPr>
      <t>～</t>
    </r>
    <r>
      <rPr>
        <sz val="12"/>
        <color theme="1"/>
        <rFont val="Century"/>
        <family val="1"/>
      </rPr>
      <t>⑪</t>
    </r>
    <r>
      <rPr>
        <sz val="12"/>
        <color theme="1"/>
        <rFont val="ＭＳ 明朝"/>
        <family val="1"/>
        <charset val="128"/>
      </rPr>
      <t>の行為</t>
    </r>
  </si>
  <si>
    <r>
      <t>※</t>
    </r>
    <r>
      <rPr>
        <sz val="7"/>
        <color theme="1"/>
        <rFont val="Times New Roman"/>
        <family val="1"/>
      </rPr>
      <t xml:space="preserve">  </t>
    </r>
    <r>
      <rPr>
        <sz val="12"/>
        <color theme="1"/>
        <rFont val="ＭＳ 明朝"/>
        <family val="1"/>
        <charset val="128"/>
      </rPr>
      <t>「行動障害」とは、認知症に伴う徘徊、異食、暴言、暴行、自傷等をいう。</t>
    </r>
  </si>
  <si>
    <r>
      <t>※</t>
    </r>
    <r>
      <rPr>
        <sz val="7"/>
        <color theme="1"/>
        <rFont val="Times New Roman"/>
        <family val="1"/>
      </rPr>
      <t xml:space="preserve">  </t>
    </r>
    <r>
      <rPr>
        <sz val="12"/>
        <color theme="1"/>
        <rFont val="Century"/>
        <family val="1"/>
      </rPr>
      <t xml:space="preserve"> </t>
    </r>
    <r>
      <rPr>
        <sz val="12"/>
        <color theme="1"/>
        <rFont val="ＭＳ 明朝"/>
        <family val="1"/>
        <charset val="128"/>
      </rPr>
      <t>現況について記載すること。記入しきれない場合はコピー願います。</t>
    </r>
  </si>
  <si>
    <t>　拘束等の内容（下記より）</t>
  </si>
  <si>
    <t>居室番号</t>
  </si>
  <si>
    <t>介護度</t>
  </si>
  <si>
    <t>氏　名</t>
  </si>
  <si>
    <t>№</t>
  </si>
  <si>
    <t>事業所（施設）名　　　　　　　　　　　　　</t>
  </si>
  <si>
    <t>行動障害のある利用者および身体拘束者名簿</t>
  </si>
  <si>
    <t>　　　３　区分欄の年号は適宜変更してください。</t>
    <rPh sb="5" eb="7">
      <t>クブン</t>
    </rPh>
    <rPh sb="7" eb="8">
      <t>ラン</t>
    </rPh>
    <rPh sb="9" eb="11">
      <t>ネンゴウ</t>
    </rPh>
    <rPh sb="12" eb="14">
      <t>テキギ</t>
    </rPh>
    <rPh sb="14" eb="16">
      <t>ヘンコウ</t>
    </rPh>
    <phoneticPr fontId="4"/>
  </si>
  <si>
    <t>　　　２　利用者数は、介護報酬請求に係る実利用者数をご記入ください。</t>
    <phoneticPr fontId="4"/>
  </si>
  <si>
    <t>（注）１　上記表は、実地指導時直近１年間についてご記入ください。</t>
    <phoneticPr fontId="4"/>
  </si>
  <si>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4"/>
  </si>
  <si>
    <t>月</t>
  </si>
  <si>
    <t>年間平均利用者数</t>
    <rPh sb="0" eb="2">
      <t>ネンカン</t>
    </rPh>
    <rPh sb="2" eb="4">
      <t>ヘイキン</t>
    </rPh>
    <rPh sb="4" eb="6">
      <t>リヨウ</t>
    </rPh>
    <rPh sb="6" eb="7">
      <t>シャ</t>
    </rPh>
    <rPh sb="7" eb="8">
      <t>スウ</t>
    </rPh>
    <phoneticPr fontId="4"/>
  </si>
  <si>
    <t>R　　年</t>
    <phoneticPr fontId="4"/>
  </si>
  <si>
    <r>
      <rPr>
        <b/>
        <sz val="11"/>
        <rFont val="ＭＳ Ｐゴシック"/>
        <family val="3"/>
        <charset val="128"/>
      </rPr>
      <t>区</t>
    </r>
    <r>
      <rPr>
        <b/>
        <sz val="11"/>
        <rFont val="DejaVu Sans"/>
        <family val="2"/>
      </rPr>
      <t xml:space="preserve">       </t>
    </r>
    <r>
      <rPr>
        <b/>
        <sz val="11"/>
        <rFont val="ＭＳ Ｐゴシック"/>
        <family val="3"/>
        <charset val="128"/>
      </rPr>
      <t>分</t>
    </r>
    <phoneticPr fontId="4"/>
  </si>
  <si>
    <t>　利用者の状況</t>
    <phoneticPr fontId="4"/>
  </si>
  <si>
    <t>提出書類チェックシート（認知症対応型共同生活介護）</t>
    <rPh sb="0" eb="2">
      <t>テイシュツ</t>
    </rPh>
    <rPh sb="2" eb="4">
      <t>ショルイ</t>
    </rPh>
    <rPh sb="12" eb="24">
      <t>ニンチショウタイオウガタキョウドウセイカツカイゴ</t>
    </rPh>
    <phoneticPr fontId="4"/>
  </si>
  <si>
    <t>基準第91条
第3項
予防基準
第71条第3項</t>
    <rPh sb="0" eb="2">
      <t>キジュン</t>
    </rPh>
    <phoneticPr fontId="4"/>
  </si>
  <si>
    <t>ニ　医師が一般に認められている医学的知見に基づき回復の見込みがないと診断した者であること。</t>
    <phoneticPr fontId="4"/>
  </si>
  <si>
    <t>ホ　医師、看護職員、介護支援専門員、介護職員等が共同で作成した利用者の介護に係る計画について、医師等のうちその内容に応じた適当な者から説明を受け、その計画について同意している者（その家族等が説明を受けた上で、同意しているものを含む。）であること。</t>
    <rPh sb="7" eb="9">
      <t>ショクイン</t>
    </rPh>
    <rPh sb="10" eb="12">
      <t>カイゴ</t>
    </rPh>
    <rPh sb="12" eb="14">
      <t>シエン</t>
    </rPh>
    <rPh sb="14" eb="17">
      <t>センモンイン</t>
    </rPh>
    <rPh sb="27" eb="29">
      <t>サクセイ</t>
    </rPh>
    <rPh sb="31" eb="34">
      <t>リヨウシャ</t>
    </rPh>
    <rPh sb="35" eb="37">
      <t>カイゴ</t>
    </rPh>
    <rPh sb="38" eb="39">
      <t>カカ</t>
    </rPh>
    <rPh sb="40" eb="42">
      <t>ケイカク</t>
    </rPh>
    <rPh sb="47" eb="49">
      <t>イシ</t>
    </rPh>
    <rPh sb="49" eb="50">
      <t>トウ</t>
    </rPh>
    <rPh sb="55" eb="57">
      <t>ナイヨウ</t>
    </rPh>
    <rPh sb="58" eb="59">
      <t>オウ</t>
    </rPh>
    <rPh sb="61" eb="63">
      <t>テキトウ</t>
    </rPh>
    <rPh sb="64" eb="65">
      <t>モノ</t>
    </rPh>
    <rPh sb="67" eb="69">
      <t>セツメイ</t>
    </rPh>
    <rPh sb="70" eb="71">
      <t>ウ</t>
    </rPh>
    <rPh sb="75" eb="77">
      <t>ケイカク</t>
    </rPh>
    <rPh sb="81" eb="83">
      <t>ドウイ</t>
    </rPh>
    <rPh sb="87" eb="88">
      <t>モノ</t>
    </rPh>
    <rPh sb="91" eb="93">
      <t>カゾク</t>
    </rPh>
    <rPh sb="93" eb="94">
      <t>トウ</t>
    </rPh>
    <rPh sb="95" eb="97">
      <t>セツメイ</t>
    </rPh>
    <rPh sb="98" eb="99">
      <t>ウ</t>
    </rPh>
    <rPh sb="101" eb="102">
      <t>ウエ</t>
    </rPh>
    <rPh sb="104" eb="106">
      <t>ドウイ</t>
    </rPh>
    <rPh sb="113" eb="114">
      <t>フク</t>
    </rPh>
    <phoneticPr fontId="4"/>
  </si>
  <si>
    <t>ヘ　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リヨウシャ</t>
    </rPh>
    <phoneticPr fontId="4"/>
  </si>
  <si>
    <r>
      <t>別に厚生労働大臣が定める施設基準に適合するものとして市長に届け出て、サービスを行った場合は、その基準に掲げる区分に従い、１日につき次に掲げる所定単位を加算していますか。ただし、</t>
    </r>
    <r>
      <rPr>
        <u/>
        <sz val="9"/>
        <rFont val="ＭＳ ゴシック"/>
        <family val="3"/>
        <charset val="128"/>
      </rPr>
      <t>医療連携体制加算(Ⅰ)イ、(Ⅰ)ロ又は(Ⅰ)ハのいずれかの加算と医療連携体制加算(Ⅱ)を同時に算定する場合を除き、</t>
    </r>
    <r>
      <rPr>
        <sz val="9"/>
        <rFont val="ＭＳ ゴシック"/>
        <family val="3"/>
        <charset val="128"/>
      </rPr>
      <t xml:space="preserve">次に掲げるいずれかの加算を算定している場合においては、次に掲げるその他の加算は算定しません。
</t>
    </r>
    <r>
      <rPr>
        <u/>
        <sz val="9"/>
        <rFont val="ＭＳ ゴシック"/>
        <family val="3"/>
        <charset val="128"/>
      </rPr>
      <t>⑴ 医療連携体制加算(Ⅰ)イ 57単位
⑵ 医療連携体制加算(Ⅰ)ロ 47単位
⑶ 医療連携体制加算(Ⅰ)ハ 37単位
⑷ 医療連携体制加算(Ⅱ) ５単位</t>
    </r>
    <rPh sb="0" eb="1">
      <t>ベツ</t>
    </rPh>
    <rPh sb="2" eb="8">
      <t>コウセイロウドウダイジン</t>
    </rPh>
    <rPh sb="9" eb="10">
      <t>サダ</t>
    </rPh>
    <rPh sb="12" eb="14">
      <t>シセツ</t>
    </rPh>
    <rPh sb="14" eb="16">
      <t>キジュン</t>
    </rPh>
    <rPh sb="17" eb="19">
      <t>テキゴウ</t>
    </rPh>
    <rPh sb="29" eb="30">
      <t>トド</t>
    </rPh>
    <rPh sb="31" eb="32">
      <t>デ</t>
    </rPh>
    <rPh sb="39" eb="40">
      <t>オコナ</t>
    </rPh>
    <rPh sb="42" eb="44">
      <t>バアイ</t>
    </rPh>
    <rPh sb="48" eb="50">
      <t>キジュン</t>
    </rPh>
    <rPh sb="51" eb="52">
      <t>カカ</t>
    </rPh>
    <rPh sb="54" eb="56">
      <t>クブン</t>
    </rPh>
    <rPh sb="57" eb="58">
      <t>シタガ</t>
    </rPh>
    <rPh sb="61" eb="62">
      <t>ニチ</t>
    </rPh>
    <rPh sb="65" eb="66">
      <t>ツギ</t>
    </rPh>
    <rPh sb="67" eb="68">
      <t>カカ</t>
    </rPh>
    <rPh sb="70" eb="72">
      <t>ショテイ</t>
    </rPh>
    <rPh sb="72" eb="74">
      <t>タンイ</t>
    </rPh>
    <rPh sb="75" eb="77">
      <t>カサン</t>
    </rPh>
    <phoneticPr fontId="4"/>
  </si>
  <si>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・小規模事業所等で職種間の賃金バランスに配慮が必要な場合
・職員全体の賃金水準が低い、地域の賃金水準が低い等の理由により年額440万円まで賃金を引き上げることが困難な場合
・年額440万円の賃金改善を行うに当たり、規定の整備や研修・実務経験の蓄積などに一定期間を要する場合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1">
      <t>ショクシュ</t>
    </rPh>
    <rPh sb="141" eb="142">
      <t>カン</t>
    </rPh>
    <rPh sb="143" eb="145">
      <t>チンギン</t>
    </rPh>
    <rPh sb="150" eb="152">
      <t>ハイリョ</t>
    </rPh>
    <rPh sb="153" eb="155">
      <t>ヒツヨウ</t>
    </rPh>
    <rPh sb="156" eb="158">
      <t>バアイ</t>
    </rPh>
    <rPh sb="160" eb="164">
      <t>ショクインゼンタイ</t>
    </rPh>
    <rPh sb="165" eb="169">
      <t>チンギンスイジュン</t>
    </rPh>
    <rPh sb="170" eb="171">
      <t>ヒク</t>
    </rPh>
    <rPh sb="173" eb="175">
      <t>チイキ</t>
    </rPh>
    <rPh sb="176" eb="178">
      <t>チンギン</t>
    </rPh>
    <rPh sb="178" eb="180">
      <t>スイジュン</t>
    </rPh>
    <rPh sb="181" eb="182">
      <t>ヒク</t>
    </rPh>
    <rPh sb="183" eb="184">
      <t>トウ</t>
    </rPh>
    <rPh sb="185" eb="187">
      <t>リユウ</t>
    </rPh>
    <rPh sb="190" eb="192">
      <t>ネンガク</t>
    </rPh>
    <rPh sb="195" eb="197">
      <t>マンエン</t>
    </rPh>
    <rPh sb="202" eb="203">
      <t>ヒ</t>
    </rPh>
    <rPh sb="204" eb="205">
      <t>ア</t>
    </rPh>
    <rPh sb="210" eb="212">
      <t>コンナン</t>
    </rPh>
    <rPh sb="213" eb="215">
      <t>バアイ</t>
    </rPh>
    <rPh sb="217" eb="219">
      <t>ネンガク</t>
    </rPh>
    <rPh sb="222" eb="224">
      <t>マンエン</t>
    </rPh>
    <rPh sb="225" eb="227">
      <t>チンギン</t>
    </rPh>
    <rPh sb="227" eb="229">
      <t>カイゼン</t>
    </rPh>
    <rPh sb="230" eb="231">
      <t>オコナ</t>
    </rPh>
    <rPh sb="233" eb="234">
      <t>ア</t>
    </rPh>
    <rPh sb="237" eb="239">
      <t>キテイ</t>
    </rPh>
    <rPh sb="240" eb="242">
      <t>セイビ</t>
    </rPh>
    <rPh sb="243" eb="245">
      <t>ケンシュウ</t>
    </rPh>
    <rPh sb="246" eb="248">
      <t>ジツム</t>
    </rPh>
    <rPh sb="248" eb="250">
      <t>ケイケン</t>
    </rPh>
    <rPh sb="251" eb="253">
      <t>チクセキ</t>
    </rPh>
    <rPh sb="256" eb="258">
      <t>イッテイ</t>
    </rPh>
    <rPh sb="258" eb="260">
      <t>キカン</t>
    </rPh>
    <rPh sb="261" eb="262">
      <t>ヨウ</t>
    </rPh>
    <rPh sb="264" eb="266">
      <t>バアイ</t>
    </rPh>
    <phoneticPr fontId="3"/>
  </si>
  <si>
    <t xml:space="preserve">
</t>
    <phoneticPr fontId="3"/>
  </si>
  <si>
    <t xml:space="preserve">処遇改善加算Ⅰ又はⅡを算定する場合は、職場環境等の改善に係る取組について、ホームページへの掲載等により公表すること。
具体的には、介護サービスの情報公表制度を活用し、処遇改善加算の算定状況を報告するとともに、職場環境等要件を満たすために実施した取組項目及びその具体的な取組内容を「事業所の特色」欄に記載すること。
当該制度における報告の対象となっていない場合等には、各事業者のホームページを活用する等、外部から見える形で公表すること。 </t>
    <phoneticPr fontId="3"/>
  </si>
  <si>
    <t xml:space="preserve">処遇改善加算Ⅰ又はⅡを算定する場合は、「生産性向上（業務改善及び働く環境改善）のための取組」のうち３以上の取組（うち⑰又は⑱は必須）を実施し、
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t>
    <phoneticPr fontId="3"/>
  </si>
  <si>
    <t xml:space="preserve">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
処遇改善加算Ⅲ又はⅣを算定する場合は、上記の区分ごとに１以上の取組を実施すること。 </t>
    <phoneticPr fontId="4"/>
  </si>
  <si>
    <t>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
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t>
    <phoneticPr fontId="3"/>
  </si>
  <si>
    <t>別に厚生労働大臣が定める基準（※）を満たさない場合は、
介護予防認知症対応型共同生活介護費（Ⅰ）、（Ⅱ）については、所定単位数の100分の10に相当する単位数を、
介護予防短期利用認知症対応型共同生活介護費（Ⅰ）、（Ⅱ）については、所定単位数の100分の1に相当する単位数を減算していますか。
※指定地域密着型介護予防サービス基準第７７条第２項及び第３項に規定する基準に適合していないこと。</t>
    <rPh sb="0" eb="1">
      <t>ベツ</t>
    </rPh>
    <rPh sb="2" eb="8">
      <t>コウセイロウドウダイジン</t>
    </rPh>
    <rPh sb="9" eb="10">
      <t>サダ</t>
    </rPh>
    <rPh sb="12" eb="14">
      <t>キジュン</t>
    </rPh>
    <rPh sb="18" eb="19">
      <t>ミ</t>
    </rPh>
    <rPh sb="23" eb="25">
      <t>バアイ</t>
    </rPh>
    <rPh sb="57" eb="59">
      <t>ショテイ</t>
    </rPh>
    <rPh sb="59" eb="62">
      <t>タンイスウ</t>
    </rPh>
    <rPh sb="66" eb="67">
      <t>ブン</t>
    </rPh>
    <rPh sb="71" eb="73">
      <t>ソウトウ</t>
    </rPh>
    <rPh sb="75" eb="77">
      <t>タンスウ</t>
    </rPh>
    <rPh sb="77" eb="78">
      <t>イ</t>
    </rPh>
    <rPh sb="134" eb="135">
      <t>イ</t>
    </rPh>
    <phoneticPr fontId="4"/>
  </si>
  <si>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phoneticPr fontId="3"/>
  </si>
  <si>
    <t>平18厚告128
別表3ホ注</t>
    <rPh sb="13" eb="14">
      <t>チュウ</t>
    </rPh>
    <phoneticPr fontId="4"/>
  </si>
  <si>
    <t>別に厚生労働大臣が定める基準に適合しているものとして市長に届け出て、別に厚生労働大臣が定る者（※）に対し専門的な認知症ケアを行った場合は、１日につき次に掲げる所定単位数を加算していますか。
ただし、次のいずれかの加算を算定している場合は、次に掲げるその他の加算は算定せず、
認知症チームケア推進加算を算定している場合は、次に掲げる加算は算定しない。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5" eb="46">
      <t>モノ</t>
    </rPh>
    <rPh sb="50" eb="51">
      <t>タイ</t>
    </rPh>
    <rPh sb="52" eb="55">
      <t>センモンテキ</t>
    </rPh>
    <rPh sb="56" eb="59">
      <t>ニンチショウ</t>
    </rPh>
    <rPh sb="62" eb="63">
      <t>オコナ</t>
    </rPh>
    <rPh sb="65" eb="67">
      <t>バアイ</t>
    </rPh>
    <rPh sb="70" eb="71">
      <t>ニチ</t>
    </rPh>
    <rPh sb="74" eb="75">
      <t>ツギ</t>
    </rPh>
    <rPh sb="76" eb="77">
      <t>カカ</t>
    </rPh>
    <rPh sb="79" eb="81">
      <t>ショテイ</t>
    </rPh>
    <rPh sb="81" eb="84">
      <t>タンイスウ</t>
    </rPh>
    <rPh sb="85" eb="87">
      <t>カサン</t>
    </rPh>
    <rPh sb="138" eb="141">
      <t>ニンチショウ</t>
    </rPh>
    <rPh sb="146" eb="148">
      <t>スイシン</t>
    </rPh>
    <rPh sb="148" eb="150">
      <t>カサン</t>
    </rPh>
    <rPh sb="180" eb="183">
      <t>ニンチショウ</t>
    </rPh>
    <rPh sb="183" eb="185">
      <t>センモン</t>
    </rPh>
    <rPh sb="200" eb="203">
      <t>ニンチショウ</t>
    </rPh>
    <rPh sb="203" eb="205">
      <t>センモン</t>
    </rPh>
    <rPh sb="207" eb="209">
      <t>カサン</t>
    </rPh>
    <rPh sb="220" eb="222">
      <t>ニチジョウ</t>
    </rPh>
    <rPh sb="222" eb="224">
      <t>セイカツ</t>
    </rPh>
    <rPh sb="225" eb="227">
      <t>シショウ</t>
    </rPh>
    <rPh sb="237" eb="239">
      <t>ショウジョウ</t>
    </rPh>
    <rPh sb="239" eb="240">
      <t>マタ</t>
    </rPh>
    <rPh sb="241" eb="243">
      <t>コウドウ</t>
    </rPh>
    <rPh sb="244" eb="245">
      <t>ミト</t>
    </rPh>
    <rPh sb="253" eb="255">
      <t>カイゴ</t>
    </rPh>
    <rPh sb="256" eb="258">
      <t>ヒツヨウ</t>
    </rPh>
    <rPh sb="261" eb="264">
      <t>ニンチショウ</t>
    </rPh>
    <rPh sb="265" eb="266">
      <t>モノ</t>
    </rPh>
    <rPh sb="267" eb="269">
      <t>ニチジョウ</t>
    </rPh>
    <rPh sb="269" eb="271">
      <t>セイカツ</t>
    </rPh>
    <rPh sb="271" eb="274">
      <t>ジリツド</t>
    </rPh>
    <rPh sb="281" eb="282">
      <t>マタ</t>
    </rPh>
    <rPh sb="285" eb="287">
      <t>ガイトウ</t>
    </rPh>
    <rPh sb="289" eb="292">
      <t>リヨウシャ</t>
    </rPh>
    <phoneticPr fontId="4"/>
  </si>
  <si>
    <t>別に厚生労働大臣が定める基準に適合しているものとして、電子情報処理組織を使用する方法により、市長に対し、老健局長が定める様式による届出を行った指定介護予防認知症対応型共同生活介護事業所が、利用者に対して指定介護予防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rPh sb="73" eb="75">
      <t>カイゴ</t>
    </rPh>
    <rPh sb="75" eb="77">
      <t>ヨボウ</t>
    </rPh>
    <rPh sb="103" eb="107">
      <t>カイゴヨボウ</t>
    </rPh>
    <phoneticPr fontId="3"/>
  </si>
  <si>
    <t xml:space="preserve">
指定介護予防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していますか。
（１日につき） 240単位
</t>
    <rPh sb="3" eb="5">
      <t>カイゴ</t>
    </rPh>
    <rPh sb="5" eb="7">
      <t>ヨボウ</t>
    </rPh>
    <rPh sb="112" eb="116">
      <t>カイゴヨボウ</t>
    </rPh>
    <phoneticPr fontId="3"/>
  </si>
  <si>
    <t>別に厚生労働大臣が定める基準に適合しているものとして、電子情報処理組織を使用する方法により、市長に対し、老健局長が定める様式による届出を行った指定介護予防認知症対応型共同生活介護事業所において、利用者に対して指定介護予防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rPh sb="73" eb="77">
      <t>カイゴヨボウ</t>
    </rPh>
    <rPh sb="106" eb="110">
      <t>カイゴヨボウ</t>
    </rPh>
    <phoneticPr fontId="3"/>
  </si>
  <si>
    <t>&lt;小規模多機能型居宅介護事業所又は看護小規模多機能型居宅介護事業所が併設されている場合&gt;
双方が人員基準を満たしているときは、それぞれの事業所の職務に従事することができます。</t>
    <rPh sb="46" eb="48">
      <t>ソウホウ</t>
    </rPh>
    <rPh sb="49" eb="51">
      <t>ジンイン</t>
    </rPh>
    <rPh sb="51" eb="53">
      <t>キジュン</t>
    </rPh>
    <rPh sb="54" eb="55">
      <t>ミ</t>
    </rPh>
    <rPh sb="69" eb="72">
      <t>ジギョウショ</t>
    </rPh>
    <rPh sb="73" eb="75">
      <t>ショクム</t>
    </rPh>
    <rPh sb="76" eb="78">
      <t>ジュウジ</t>
    </rPh>
    <phoneticPr fontId="3"/>
  </si>
  <si>
    <t>入居定員は１ユニットで５人以上９人以下となっていますか。
居室、居間、食堂、台所、浴室、消火設備その他の非常災害に際して必要な設備その他利用者が日常生活を営む上で必要な設備を備えていますか。　　　　　　　　　　　</t>
    <rPh sb="12" eb="15">
      <t>ニンイジョウ</t>
    </rPh>
    <rPh sb="16" eb="19">
      <t>ニンイカ</t>
    </rPh>
    <rPh sb="52" eb="54">
      <t>ヒジョウ</t>
    </rPh>
    <rPh sb="54" eb="56">
      <t>サイガイ</t>
    </rPh>
    <rPh sb="57" eb="58">
      <t>サイ</t>
    </rPh>
    <rPh sb="60" eb="62">
      <t>ヒツヨウ</t>
    </rPh>
    <rPh sb="87" eb="88">
      <t>ソナ</t>
    </rPh>
    <phoneticPr fontId="4"/>
  </si>
  <si>
    <t>基準第3条の7第1項(第108条準用)
予防基準
第11条第1項(第85条準用)</t>
    <rPh sb="7" eb="8">
      <t>ダイ</t>
    </rPh>
    <rPh sb="9" eb="10">
      <t>コウ</t>
    </rPh>
    <rPh sb="11" eb="12">
      <t>ダイ</t>
    </rPh>
    <rPh sb="15" eb="16">
      <t>ジョウ</t>
    </rPh>
    <rPh sb="16" eb="18">
      <t>ジュンヨウ</t>
    </rPh>
    <rPh sb="29" eb="30">
      <t>ダイ</t>
    </rPh>
    <rPh sb="31" eb="32">
      <t>コウ</t>
    </rPh>
    <rPh sb="33" eb="34">
      <t>ダイ</t>
    </rPh>
    <rPh sb="36" eb="37">
      <t>ジョウ</t>
    </rPh>
    <rPh sb="37" eb="39">
      <t>ジュンヨウ</t>
    </rPh>
    <phoneticPr fontId="4"/>
  </si>
  <si>
    <t>基準第3条の8(第108条準用)
予防基準
第12条(第85条準用)</t>
    <phoneticPr fontId="4"/>
  </si>
  <si>
    <t>基準第3条の10(第108条準用)
予防基準
第14条(第85条準用)</t>
    <phoneticPr fontId="4"/>
  </si>
  <si>
    <t>基準第3条の11
第1項(第108条準用)
予防基準
第15条第1項(第85条準用)</t>
    <rPh sb="9" eb="10">
      <t>ダイ</t>
    </rPh>
    <rPh sb="11" eb="12">
      <t>コウ</t>
    </rPh>
    <rPh sb="31" eb="32">
      <t>ダイ</t>
    </rPh>
    <rPh sb="33" eb="34">
      <t>コウ</t>
    </rPh>
    <phoneticPr fontId="4"/>
  </si>
  <si>
    <t>基準第3条の11第2項(第108条準用)
予防基準
第15条第2項(第85条準用)</t>
    <rPh sb="8" eb="9">
      <t>ダイ</t>
    </rPh>
    <rPh sb="10" eb="11">
      <t>コウ</t>
    </rPh>
    <rPh sb="30" eb="31">
      <t>ダイ</t>
    </rPh>
    <rPh sb="32" eb="33">
      <t>コウ</t>
    </rPh>
    <phoneticPr fontId="4"/>
  </si>
  <si>
    <t>基準第3条の20(第108条準用)
予防基準
第23条(第85条準用)</t>
    <phoneticPr fontId="4"/>
  </si>
  <si>
    <t>基準第3条の26第1項(第108条準用)
予防基準
第24条第1項(第85条準用)</t>
    <rPh sb="8" eb="9">
      <t>ダイ</t>
    </rPh>
    <rPh sb="10" eb="11">
      <t>コウ</t>
    </rPh>
    <rPh sb="30" eb="31">
      <t>ダイ</t>
    </rPh>
    <rPh sb="32" eb="33">
      <t>コウ</t>
    </rPh>
    <phoneticPr fontId="4"/>
  </si>
  <si>
    <t>基準第3条の26第2項(第108条準用)
予防基準
第24条第2項(第85条準用)</t>
    <rPh sb="8" eb="9">
      <t>ダイ</t>
    </rPh>
    <rPh sb="10" eb="11">
      <t>コウ</t>
    </rPh>
    <rPh sb="30" eb="31">
      <t>ダイ</t>
    </rPh>
    <rPh sb="32" eb="33">
      <t>コウ</t>
    </rPh>
    <phoneticPr fontId="4"/>
  </si>
  <si>
    <t>基準第80条
第1項(第108条準用)
予防基準
第56条第1項(第85条準用)</t>
    <rPh sb="7" eb="8">
      <t>ダイ</t>
    </rPh>
    <rPh sb="9" eb="10">
      <t>コウ</t>
    </rPh>
    <rPh sb="29" eb="30">
      <t>ダイ</t>
    </rPh>
    <rPh sb="31" eb="32">
      <t>コウ</t>
    </rPh>
    <phoneticPr fontId="4"/>
  </si>
  <si>
    <t>基準第28条
第1項(第108条準用)
予防基準
第26条第1項(第85条準用)</t>
    <rPh sb="7" eb="8">
      <t>ダイ</t>
    </rPh>
    <rPh sb="9" eb="10">
      <t>コウ</t>
    </rPh>
    <rPh sb="29" eb="30">
      <t>ダイ</t>
    </rPh>
    <rPh sb="31" eb="32">
      <t>コウ</t>
    </rPh>
    <phoneticPr fontId="4"/>
  </si>
  <si>
    <t>基準第28条
第2項(第108条準用)
予防基準
第26条第2項(第85条準用)</t>
    <rPh sb="7" eb="8">
      <t>ダイ</t>
    </rPh>
    <rPh sb="9" eb="10">
      <t>コウ</t>
    </rPh>
    <rPh sb="29" eb="30">
      <t>ダイ</t>
    </rPh>
    <rPh sb="31" eb="32">
      <t>コウ</t>
    </rPh>
    <phoneticPr fontId="4"/>
  </si>
  <si>
    <t>基準第3条の30の2
第1項(第108条準用)
予防基準
第28条の2
第1項(第85条準用)</t>
    <rPh sb="24" eb="26">
      <t>ヨボウ</t>
    </rPh>
    <rPh sb="26" eb="28">
      <t>キジュン</t>
    </rPh>
    <rPh sb="29" eb="30">
      <t>ダイ</t>
    </rPh>
    <rPh sb="32" eb="33">
      <t>ジョウ</t>
    </rPh>
    <rPh sb="36" eb="37">
      <t>ダイ</t>
    </rPh>
    <rPh sb="38" eb="39">
      <t>コウ</t>
    </rPh>
    <phoneticPr fontId="3"/>
  </si>
  <si>
    <t>基準第3条の30の2
第2項(第108条準用)
予防基準
第28条の2
第2項(第85条準用)</t>
    <phoneticPr fontId="3"/>
  </si>
  <si>
    <t>基準第3条の30の2
第3項(第108条準用)
予防基準
第28条の2
第3項(第85条準用)</t>
    <phoneticPr fontId="3"/>
  </si>
  <si>
    <t>基準第82条の2第1項(第108条準用)
予防基準
第30条第1項(第85条準用)</t>
    <phoneticPr fontId="3"/>
  </si>
  <si>
    <t>基準第82条の2第2項(第108条準用)
予防基準
第30条第2項(第85条準用)</t>
    <phoneticPr fontId="3"/>
  </si>
  <si>
    <t>基準第33条
第1項(第108条準用)
予防基準
第31条第1項(第85条準用)</t>
    <rPh sb="5" eb="6">
      <t>ジョウ</t>
    </rPh>
    <rPh sb="7" eb="8">
      <t>ダイ</t>
    </rPh>
    <rPh sb="9" eb="10">
      <t>コウ</t>
    </rPh>
    <rPh sb="29" eb="30">
      <t>ダイ</t>
    </rPh>
    <rPh sb="31" eb="32">
      <t>コウ</t>
    </rPh>
    <phoneticPr fontId="4"/>
  </si>
  <si>
    <t>基準第33条
第2項
第1号(第108条準用)
予防基準
第31条
第2項第1号(第85条準用)</t>
    <rPh sb="5" eb="6">
      <t>ジョウ</t>
    </rPh>
    <rPh sb="7" eb="8">
      <t>ダイ</t>
    </rPh>
    <rPh sb="9" eb="10">
      <t>コウ</t>
    </rPh>
    <rPh sb="11" eb="12">
      <t>ダイ</t>
    </rPh>
    <rPh sb="13" eb="14">
      <t>ゴウ</t>
    </rPh>
    <rPh sb="34" eb="35">
      <t>ダイ</t>
    </rPh>
    <rPh sb="36" eb="37">
      <t>コウ</t>
    </rPh>
    <rPh sb="37" eb="38">
      <t>ダイ</t>
    </rPh>
    <rPh sb="39" eb="40">
      <t>ゴウ</t>
    </rPh>
    <phoneticPr fontId="4"/>
  </si>
  <si>
    <t>基準第33条
第2項
第2号(第108条準用)
予防基準
第31条
第2項第2号(第85条準用)</t>
    <phoneticPr fontId="3"/>
  </si>
  <si>
    <t>基準第33条
第2項
第3号(第108条準用)
予防基準
第31条
第2項
第3号(第85条準用)</t>
    <phoneticPr fontId="3"/>
  </si>
  <si>
    <t>基準第3条の32第1項(第108条準用)
予防基準
第32条第1項(第85条準用)</t>
    <rPh sb="8" eb="9">
      <t>ダイ</t>
    </rPh>
    <rPh sb="10" eb="11">
      <t>コウ</t>
    </rPh>
    <rPh sb="30" eb="31">
      <t>ダイ</t>
    </rPh>
    <rPh sb="32" eb="33">
      <t>コウ</t>
    </rPh>
    <phoneticPr fontId="4"/>
  </si>
  <si>
    <t>基準第3条の32第2項(第108条準用)
予防基準
第32条第2項(第85条準用)</t>
    <rPh sb="0" eb="2">
      <t>キジュン</t>
    </rPh>
    <rPh sb="2" eb="3">
      <t>ダイ</t>
    </rPh>
    <rPh sb="4" eb="5">
      <t>ジョウ</t>
    </rPh>
    <rPh sb="8" eb="9">
      <t>ダイ</t>
    </rPh>
    <rPh sb="10" eb="11">
      <t>コウ</t>
    </rPh>
    <rPh sb="21" eb="23">
      <t>ヨボウ</t>
    </rPh>
    <rPh sb="23" eb="25">
      <t>キジュン</t>
    </rPh>
    <rPh sb="26" eb="27">
      <t>ダイ</t>
    </rPh>
    <rPh sb="29" eb="30">
      <t>ジョウ</t>
    </rPh>
    <rPh sb="30" eb="31">
      <t>ダイ</t>
    </rPh>
    <rPh sb="32" eb="33">
      <t>コウ</t>
    </rPh>
    <phoneticPr fontId="4"/>
  </si>
  <si>
    <t>基準第3条の32第3項(第108条準用)
予防基準
第32条第3項(第85条準用)</t>
    <phoneticPr fontId="3"/>
  </si>
  <si>
    <t>基準第3条の33第1項(第108条準用)
予防基準
第33条
第1条(第85条準用)</t>
    <rPh sb="8" eb="9">
      <t>ダイ</t>
    </rPh>
    <rPh sb="10" eb="11">
      <t>コウ</t>
    </rPh>
    <rPh sb="31" eb="32">
      <t>ダイ</t>
    </rPh>
    <rPh sb="33" eb="34">
      <t>ジョウ</t>
    </rPh>
    <phoneticPr fontId="4"/>
  </si>
  <si>
    <t>基準第3条の33第2項(第108条準用)
予防基準
第33条
第2条(第85条準用)</t>
    <rPh sb="8" eb="9">
      <t>ダイ</t>
    </rPh>
    <rPh sb="10" eb="11">
      <t>コウ</t>
    </rPh>
    <rPh sb="31" eb="32">
      <t>ダイ</t>
    </rPh>
    <rPh sb="33" eb="34">
      <t>ジョウ</t>
    </rPh>
    <phoneticPr fontId="4"/>
  </si>
  <si>
    <t>基準第3条の33第3項(第108条準用)
予防基準
第33条
第3条(第85条準用)</t>
    <rPh sb="8" eb="9">
      <t>ダイ</t>
    </rPh>
    <rPh sb="10" eb="11">
      <t>コウ</t>
    </rPh>
    <rPh sb="31" eb="32">
      <t>ダイ</t>
    </rPh>
    <rPh sb="33" eb="34">
      <t>ジョウ</t>
    </rPh>
    <phoneticPr fontId="4"/>
  </si>
  <si>
    <t>基準第3条の34(第108条準用)
予防基準
第34条(第85条準用)</t>
    <phoneticPr fontId="4"/>
  </si>
  <si>
    <t>基準第3条の36(第108条準用)
予防基準
第36条(第85条準用)</t>
    <rPh sb="0" eb="2">
      <t>キジュン</t>
    </rPh>
    <rPh sb="2" eb="3">
      <t>ダイ</t>
    </rPh>
    <rPh sb="4" eb="5">
      <t>ジョウ</t>
    </rPh>
    <rPh sb="18" eb="20">
      <t>ヨボウ</t>
    </rPh>
    <rPh sb="20" eb="22">
      <t>キジュン</t>
    </rPh>
    <rPh sb="23" eb="24">
      <t>ダイ</t>
    </rPh>
    <rPh sb="26" eb="27">
      <t>ジョウ</t>
    </rPh>
    <phoneticPr fontId="4"/>
  </si>
  <si>
    <t>基準第84条
(第108条準用)
予防基準第60条(第85条準用)</t>
    <rPh sb="17" eb="19">
      <t>ヨボウ</t>
    </rPh>
    <rPh sb="19" eb="21">
      <t>キジュン</t>
    </rPh>
    <phoneticPr fontId="4"/>
  </si>
  <si>
    <t>基準第34条
第2項(第108条準用)
予防基準
第39条
第2項(第85条準用)</t>
    <phoneticPr fontId="3"/>
  </si>
  <si>
    <t>基準第34条
第3項(第108条準用)
予防基準
第39条
第3項(第85条準用)</t>
    <phoneticPr fontId="3"/>
  </si>
  <si>
    <t>基準第34条
第4項(第108条準用)
予防基準
第39条
第4項(第85条準用)</t>
    <phoneticPr fontId="3"/>
  </si>
  <si>
    <t>基準第3条の38
第1項
第2項(第108条準用)
予防基準
第37条
第1項
第2項(第85条準用)</t>
    <rPh sb="9" eb="10">
      <t>ダイ</t>
    </rPh>
    <rPh sb="11" eb="12">
      <t>コウ</t>
    </rPh>
    <rPh sb="13" eb="14">
      <t>ダイ</t>
    </rPh>
    <rPh sb="15" eb="16">
      <t>コウ</t>
    </rPh>
    <rPh sb="36" eb="37">
      <t>ダイ</t>
    </rPh>
    <rPh sb="38" eb="39">
      <t>コウ</t>
    </rPh>
    <rPh sb="40" eb="41">
      <t>ダイ</t>
    </rPh>
    <rPh sb="42" eb="43">
      <t>コウ</t>
    </rPh>
    <phoneticPr fontId="4"/>
  </si>
  <si>
    <t>基準第3条の38
第3項(第108条準用)
予防基準
第37条
第3項(第85条準用)</t>
    <rPh sb="9" eb="10">
      <t>ダイ</t>
    </rPh>
    <rPh sb="11" eb="12">
      <t>コウ</t>
    </rPh>
    <rPh sb="32" eb="33">
      <t>ダイ</t>
    </rPh>
    <rPh sb="34" eb="35">
      <t>コウ</t>
    </rPh>
    <phoneticPr fontId="4"/>
  </si>
  <si>
    <t>基準第3条の38の2
第1項(第108条準用)
予防基準
第37条の2
第1項(第85条準用)</t>
    <rPh sb="24" eb="26">
      <t>ヨボウ</t>
    </rPh>
    <rPh sb="26" eb="28">
      <t>キジュン</t>
    </rPh>
    <rPh sb="29" eb="30">
      <t>ダイ</t>
    </rPh>
    <rPh sb="32" eb="33">
      <t>ジョウ</t>
    </rPh>
    <rPh sb="36" eb="37">
      <t>ダイ</t>
    </rPh>
    <rPh sb="38" eb="39">
      <t>コウ</t>
    </rPh>
    <phoneticPr fontId="3"/>
  </si>
  <si>
    <t>基準第3条の38の2
第1項第1号(第108条準用)
予防基準
第37条の2
第1項第1号(第85条準用)</t>
    <rPh sb="14" eb="15">
      <t>ダイ</t>
    </rPh>
    <rPh sb="16" eb="17">
      <t>ゴウ</t>
    </rPh>
    <rPh sb="42" eb="43">
      <t>ダイ</t>
    </rPh>
    <rPh sb="44" eb="45">
      <t>ゴウ</t>
    </rPh>
    <phoneticPr fontId="3"/>
  </si>
  <si>
    <t>基準第3条の38の2
第1項第2号(第108条準用)
予防基準
第37条の2
第1項第2号(第85条準用)</t>
    <phoneticPr fontId="3"/>
  </si>
  <si>
    <t>基準第3条の38の2
第1項第3号(第108条準用)
予防基準
第37条の2
第1項第3号(第85条準用)</t>
    <phoneticPr fontId="3"/>
  </si>
  <si>
    <t>基準第3条の38の2
第1項第4号(第108条準用)
予防基準
第37条の2
第1項第4号(第85条準用)</t>
    <phoneticPr fontId="3"/>
  </si>
  <si>
    <t>基準第3条の39(第108条準用)
予防基準
第38条(第85条準用)</t>
    <rPh sb="2" eb="3">
      <t>ダイ</t>
    </rPh>
    <rPh sb="4" eb="5">
      <t>ジョウ</t>
    </rPh>
    <rPh sb="23" eb="24">
      <t>ダイ</t>
    </rPh>
    <rPh sb="26" eb="27">
      <t>ジョウ</t>
    </rPh>
    <phoneticPr fontId="4"/>
  </si>
  <si>
    <t>自らその提供する指定認知症対応型共同生活介護の質の評価を行うとともに、定期的に次に掲げるいずれかの評価を受けて、それらの結果を公表し、常にその改善を図っていますか。　　　　　　
　(1)　外部の者による評価
　(2)　第108条において準用する第34条第１項に規定する運営推進会議における評価
※定期的にとは、原則として、少なくとも年に１回。</t>
    <rPh sb="125" eb="126">
      <t>ジョウ</t>
    </rPh>
    <rPh sb="149" eb="152">
      <t>テイキテキ</t>
    </rPh>
    <rPh sb="156" eb="158">
      <t>ゲンソク</t>
    </rPh>
    <rPh sb="162" eb="163">
      <t>スク</t>
    </rPh>
    <rPh sb="167" eb="168">
      <t>ネン</t>
    </rPh>
    <rPh sb="170" eb="171">
      <t>カイ</t>
    </rPh>
    <phoneticPr fontId="4"/>
  </si>
  <si>
    <t>解釈通知
4(12)②</t>
    <phoneticPr fontId="3"/>
  </si>
  <si>
    <t>基準第101条
予防基準
第78条</t>
    <rPh sb="0" eb="2">
      <t>キジュン</t>
    </rPh>
    <rPh sb="2" eb="3">
      <t>ダイ</t>
    </rPh>
    <rPh sb="6" eb="7">
      <t>ジョウ</t>
    </rPh>
    <rPh sb="8" eb="10">
      <t>ヨボウ</t>
    </rPh>
    <rPh sb="10" eb="12">
      <t>キジュン</t>
    </rPh>
    <rPh sb="13" eb="14">
      <t>ダイ</t>
    </rPh>
    <rPh sb="16" eb="17">
      <t>ジョウ</t>
    </rPh>
    <phoneticPr fontId="4"/>
  </si>
  <si>
    <t>解釈通知
4(13)①ロ</t>
    <rPh sb="0" eb="2">
      <t>カイシャク</t>
    </rPh>
    <rPh sb="2" eb="4">
      <t>ツウチ</t>
    </rPh>
    <phoneticPr fontId="4"/>
  </si>
  <si>
    <t>解釈通知
4(30)③</t>
    <rPh sb="0" eb="2">
      <t>カイシャク</t>
    </rPh>
    <rPh sb="2" eb="4">
      <t>ツウチ</t>
    </rPh>
    <phoneticPr fontId="4"/>
  </si>
  <si>
    <t>条例第127条第2項
予防条例第85条第2項</t>
    <rPh sb="0" eb="2">
      <t>ジョウレイ</t>
    </rPh>
    <rPh sb="2" eb="3">
      <t>ダイ</t>
    </rPh>
    <rPh sb="6" eb="7">
      <t>ジョウ</t>
    </rPh>
    <rPh sb="7" eb="8">
      <t>ダイ</t>
    </rPh>
    <rPh sb="9" eb="10">
      <t>コウ</t>
    </rPh>
    <rPh sb="11" eb="13">
      <t>ヨボウ</t>
    </rPh>
    <rPh sb="13" eb="15">
      <t>ジョウレイ</t>
    </rPh>
    <rPh sb="15" eb="16">
      <t>ダイ</t>
    </rPh>
    <rPh sb="18" eb="19">
      <t>ジョウ</t>
    </rPh>
    <rPh sb="19" eb="20">
      <t>ダイ</t>
    </rPh>
    <rPh sb="21" eb="22">
      <t>コウ</t>
    </rPh>
    <phoneticPr fontId="3"/>
  </si>
  <si>
    <t>法第78条の5
第115条の15
規則第131条の13
第140条の30</t>
    <rPh sb="8" eb="9">
      <t>ダイ</t>
    </rPh>
    <rPh sb="12" eb="13">
      <t>ジョウ</t>
    </rPh>
    <rPh sb="29" eb="30">
      <t>ダイ</t>
    </rPh>
    <rPh sb="33" eb="34">
      <t>ジョウ</t>
    </rPh>
    <phoneticPr fontId="4"/>
  </si>
  <si>
    <t>・届出書類の控え</t>
    <rPh sb="1" eb="2">
      <t>トドケ</t>
    </rPh>
    <rPh sb="2" eb="3">
      <t>デ</t>
    </rPh>
    <rPh sb="3" eb="5">
      <t>ショルイ</t>
    </rPh>
    <rPh sb="6" eb="7">
      <t>ヒカ</t>
    </rPh>
    <phoneticPr fontId="4"/>
  </si>
  <si>
    <t>平18厚告126
別表5注2
大臣基準告示五十八の四</t>
    <rPh sb="16" eb="18">
      <t>ダイジン</t>
    </rPh>
    <rPh sb="18" eb="20">
      <t>キジュン</t>
    </rPh>
    <rPh sb="20" eb="22">
      <t>コクジ</t>
    </rPh>
    <rPh sb="22" eb="25">
      <t>ゴジュウハチ</t>
    </rPh>
    <rPh sb="26" eb="27">
      <t>４</t>
    </rPh>
    <phoneticPr fontId="4"/>
  </si>
  <si>
    <r>
      <t>別に厚生労働大臣が定める基準を満たさない場合は、高齢者虐待防止措置未実施減算として、所定単位数の100分の１に相当する単位数を所定単位数から減算していますか。</t>
    </r>
    <r>
      <rPr>
        <sz val="9"/>
        <rFont val="ＭＳ ゴシック"/>
        <family val="3"/>
        <charset val="128"/>
      </rPr>
      <t>（基準第3条の38の2(第108条準用)）</t>
    </r>
    <rPh sb="80" eb="82">
      <t>キジュン</t>
    </rPh>
    <rPh sb="82" eb="83">
      <t>ダイ</t>
    </rPh>
    <rPh sb="84" eb="85">
      <t>ジョウ</t>
    </rPh>
    <phoneticPr fontId="3"/>
  </si>
  <si>
    <t>別に厚生労働大臣が定める基準を満たさない場合は、業務継続計画未策定減算として、所定単位数の100分の３に相当する単位数を所定単位数から減算していますか。（基準第3条の30の2第1項(第108条準用)）</t>
    <rPh sb="87" eb="88">
      <t>ダイ</t>
    </rPh>
    <rPh sb="89" eb="90">
      <t>コウ</t>
    </rPh>
    <phoneticPr fontId="3"/>
  </si>
  <si>
    <t>（一）喀痰吸引を実施している状態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1" eb="2">
      <t>イチ</t>
    </rPh>
    <rPh sb="3" eb="5">
      <t>カクタン</t>
    </rPh>
    <rPh sb="5" eb="7">
      <t>キュウイン</t>
    </rPh>
    <rPh sb="8" eb="10">
      <t>ジッシ</t>
    </rPh>
    <rPh sb="14" eb="16">
      <t>ジョウタイ</t>
    </rPh>
    <rPh sb="18" eb="19">
      <t>ニ</t>
    </rPh>
    <rPh sb="20" eb="24">
      <t>コキュウショウガイ</t>
    </rPh>
    <rPh sb="24" eb="25">
      <t>トウ</t>
    </rPh>
    <rPh sb="28" eb="30">
      <t>ジンコウ</t>
    </rPh>
    <rPh sb="30" eb="33">
      <t>コキュウキ</t>
    </rPh>
    <rPh sb="34" eb="36">
      <t>シヨウ</t>
    </rPh>
    <rPh sb="40" eb="42">
      <t>ジョウタイ</t>
    </rPh>
    <rPh sb="44" eb="45">
      <t>サン</t>
    </rPh>
    <rPh sb="46" eb="48">
      <t>チュウシン</t>
    </rPh>
    <rPh sb="48" eb="50">
      <t>ジョウミャク</t>
    </rPh>
    <rPh sb="50" eb="52">
      <t>チュウシャ</t>
    </rPh>
    <rPh sb="53" eb="55">
      <t>ジッシ</t>
    </rPh>
    <rPh sb="59" eb="61">
      <t>ジョウタイ</t>
    </rPh>
    <rPh sb="63" eb="64">
      <t>4</t>
    </rPh>
    <rPh sb="65" eb="67">
      <t>ジンコウ</t>
    </rPh>
    <rPh sb="67" eb="69">
      <t>ジンゾウ</t>
    </rPh>
    <rPh sb="70" eb="72">
      <t>ジッシ</t>
    </rPh>
    <rPh sb="76" eb="78">
      <t>ジョウタイ</t>
    </rPh>
    <rPh sb="80" eb="81">
      <t>ゴ</t>
    </rPh>
    <rPh sb="82" eb="84">
      <t>ジュウトク</t>
    </rPh>
    <rPh sb="85" eb="90">
      <t>シンキノウショウガイ</t>
    </rPh>
    <rPh sb="91" eb="95">
      <t>コキュウショウガイ</t>
    </rPh>
    <rPh sb="95" eb="96">
      <t>トウ</t>
    </rPh>
    <rPh sb="99" eb="101">
      <t>ジョウジ</t>
    </rPh>
    <rPh sb="105" eb="107">
      <t>ソクテイ</t>
    </rPh>
    <rPh sb="108" eb="110">
      <t>ジッシ</t>
    </rPh>
    <rPh sb="114" eb="116">
      <t>ジョウタイ</t>
    </rPh>
    <rPh sb="118" eb="119">
      <t>ロク</t>
    </rPh>
    <rPh sb="120" eb="122">
      <t>ジンコウ</t>
    </rPh>
    <rPh sb="122" eb="124">
      <t>ボウコウ</t>
    </rPh>
    <rPh sb="124" eb="125">
      <t>マタ</t>
    </rPh>
    <rPh sb="126" eb="128">
      <t>ジンコウ</t>
    </rPh>
    <rPh sb="128" eb="130">
      <t>コウモン</t>
    </rPh>
    <rPh sb="131" eb="133">
      <t>ショチ</t>
    </rPh>
    <rPh sb="134" eb="136">
      <t>ジッシ</t>
    </rPh>
    <rPh sb="140" eb="142">
      <t>ジョウタイ</t>
    </rPh>
    <rPh sb="144" eb="145">
      <t>シチ</t>
    </rPh>
    <rPh sb="193" eb="197">
      <t>キカンセッカイ</t>
    </rPh>
    <rPh sb="198" eb="199">
      <t>オコナ</t>
    </rPh>
    <rPh sb="204" eb="206">
      <t>ジョウタイ</t>
    </rPh>
    <rPh sb="208" eb="209">
      <t>ジュウ</t>
    </rPh>
    <rPh sb="210" eb="212">
      <t>リュウチ</t>
    </rPh>
    <rPh sb="218" eb="220">
      <t>シヨウ</t>
    </rPh>
    <rPh sb="224" eb="226">
      <t>ジョウタイ</t>
    </rPh>
    <phoneticPr fontId="3"/>
  </si>
  <si>
    <t>（１）前項⑴、⑶及び⑷に揚げる基準に適合すること。</t>
    <rPh sb="3" eb="5">
      <t>ゼンコウ</t>
    </rPh>
    <rPh sb="8" eb="9">
      <t>オヨ</t>
    </rPh>
    <rPh sb="12" eb="13">
      <t>ア</t>
    </rPh>
    <rPh sb="15" eb="17">
      <t>キジュン</t>
    </rPh>
    <rPh sb="18" eb="20">
      <t>テキゴウ</t>
    </rPh>
    <phoneticPr fontId="3"/>
  </si>
  <si>
    <t>（４）（１）の委員会において、職員の業務負担の明確化等による業務の効率化及びケアの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7">
      <t>テイキテキ</t>
    </rPh>
    <rPh sb="98" eb="100">
      <t>カクニン</t>
    </rPh>
    <phoneticPr fontId="3"/>
  </si>
  <si>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90" eb="92">
      <t>カイゴ</t>
    </rPh>
    <rPh sb="92" eb="95">
      <t>フクシシ</t>
    </rPh>
    <rPh sb="105" eb="106">
      <t>ブン</t>
    </rPh>
    <rPh sb="109" eb="111">
      <t>イジョウ</t>
    </rPh>
    <phoneticPr fontId="4"/>
  </si>
  <si>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7年度においては、処遇改善計画書において令和8年3月末までに①及び②の定めの整備を行うことを誓約すれば、令和7年度当初からキャリアパス要件Ⅰを満たすものとして取り扱って差し支えない。ただし、必ず令和8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6" eb="337">
      <t>スエ</t>
    </rPh>
    <phoneticPr fontId="4"/>
  </si>
  <si>
    <t>【令和７年において】
処遇改善計画書において令和８年３月末までに（1）の計画を策定し、研修の実施又は研修機会の確保を行うことを誓約すれば、令和７年度当初からキャリアパス要件Ⅱを満たすものとして取り扱っても差し支えない。ただし、必ず令和８月３月末までに当該計画の策定等を行い、実績報告書においてその旨を報告すること。</t>
    <rPh sb="1" eb="3">
      <t>レイワ</t>
    </rPh>
    <rPh sb="4" eb="5">
      <t>ネン</t>
    </rPh>
    <rPh sb="11" eb="18">
      <t>ショグウカイゼンケイカクショ</t>
    </rPh>
    <rPh sb="22" eb="24">
      <t>レイワ</t>
    </rPh>
    <rPh sb="25" eb="26">
      <t>ネン</t>
    </rPh>
    <rPh sb="27" eb="29">
      <t>ガツマツ</t>
    </rPh>
    <rPh sb="36" eb="38">
      <t>ケイカク</t>
    </rPh>
    <rPh sb="39" eb="41">
      <t>サクテイ</t>
    </rPh>
    <rPh sb="43" eb="45">
      <t>ケンシュウ</t>
    </rPh>
    <rPh sb="46" eb="48">
      <t>ジッシ</t>
    </rPh>
    <rPh sb="48" eb="49">
      <t>マタ</t>
    </rPh>
    <rPh sb="50" eb="54">
      <t>ケンシュウキカイ</t>
    </rPh>
    <rPh sb="55" eb="57">
      <t>カクホ</t>
    </rPh>
    <rPh sb="58" eb="59">
      <t>オコナ</t>
    </rPh>
    <rPh sb="63" eb="65">
      <t>セイヤク</t>
    </rPh>
    <rPh sb="69" eb="71">
      <t>レイワ</t>
    </rPh>
    <rPh sb="72" eb="74">
      <t>ネンド</t>
    </rPh>
    <rPh sb="74" eb="76">
      <t>トウショ</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</si>
  <si>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７年度においては、処遇改善計画書において令和8年3月末までに（1）の仕組みの整備を行うことを誓約すれば、令和7年度当初からキャリアパス要件Ⅰを満たすものとして取り扱って差し支えない。ただし、必ず令和8年3月末までに当該定めの整備を行い、実績報告書においてその旨を報告すること。</t>
    <rPh sb="138" eb="140">
      <t>シク</t>
    </rPh>
    <rPh sb="207" eb="208">
      <t>スエ</t>
    </rPh>
    <phoneticPr fontId="3"/>
  </si>
  <si>
    <t>サービス類型ごとに一定割合以上の介護福祉士等を配置していますか。具体的に認知症対応型共同生活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8">
      <t>ニンチショウタイオウガタキョウドウセイカツカイゴ</t>
    </rPh>
    <rPh sb="51" eb="56">
      <t>カイゴショクイントウ</t>
    </rPh>
    <rPh sb="56" eb="62">
      <t>ショグウカイゼンカサン</t>
    </rPh>
    <rPh sb="62" eb="63">
      <t>トウ</t>
    </rPh>
    <rPh sb="64" eb="66">
      <t>サンテイ</t>
    </rPh>
    <rPh sb="68" eb="72">
      <t>ジギョウショマタ</t>
    </rPh>
    <rPh sb="73" eb="75">
      <t>ヘイセツ</t>
    </rPh>
    <rPh sb="77" eb="82">
      <t>ホンタイジギョウショ</t>
    </rPh>
    <rPh sb="106" eb="108">
      <t>トドケデ</t>
    </rPh>
    <rPh sb="109" eb="110">
      <t>オコナ</t>
    </rPh>
    <phoneticPr fontId="3"/>
  </si>
  <si>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ごとに定員を超えて、介護予防短期利用認知症対応型共同生活介護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カイゴ</t>
    </rPh>
    <rPh sb="45" eb="47">
      <t>ヨボウ</t>
    </rPh>
    <rPh sb="53" eb="60">
      <t>カイゴシエンセンモンイン</t>
    </rPh>
    <rPh sb="62" eb="64">
      <t>キンキュウ</t>
    </rPh>
    <rPh sb="65" eb="67">
      <t>カイゴ</t>
    </rPh>
    <rPh sb="67" eb="69">
      <t>ヨボウ</t>
    </rPh>
    <rPh sb="69" eb="71">
      <t>タンキ</t>
    </rPh>
    <rPh sb="71" eb="73">
      <t>リヨウ</t>
    </rPh>
    <rPh sb="73" eb="79">
      <t>ニンチショウタイオウガタ</t>
    </rPh>
    <rPh sb="114" eb="116">
      <t>カイゴ</t>
    </rPh>
    <rPh sb="116" eb="118">
      <t>ヨボウ</t>
    </rPh>
    <rPh sb="138" eb="140">
      <t>カイゴ</t>
    </rPh>
    <rPh sb="140" eb="142">
      <t>ヨボウ</t>
    </rPh>
    <rPh sb="208" eb="210">
      <t>キテイ</t>
    </rPh>
    <rPh sb="217" eb="219">
      <t>ジギョウ</t>
    </rPh>
    <rPh sb="219" eb="220">
      <t>ショ</t>
    </rPh>
    <rPh sb="221" eb="223">
      <t>コウセイ</t>
    </rPh>
    <rPh sb="225" eb="227">
      <t>キョウドウ</t>
    </rPh>
    <rPh sb="227" eb="229">
      <t>セイカツ</t>
    </rPh>
    <rPh sb="229" eb="231">
      <t>ジュウキョ</t>
    </rPh>
    <rPh sb="234" eb="236">
      <t>テイイン</t>
    </rPh>
    <rPh sb="237" eb="238">
      <t>コ</t>
    </rPh>
    <rPh sb="241" eb="243">
      <t>カイゴ</t>
    </rPh>
    <rPh sb="243" eb="245">
      <t>ヨボウ</t>
    </rPh>
    <rPh sb="245" eb="247">
      <t>タンキ</t>
    </rPh>
    <rPh sb="247" eb="249">
      <t>リヨウ</t>
    </rPh>
    <rPh sb="249" eb="261">
      <t>ニンチショウタイオウガタキョウドウセイカツカイゴ</t>
    </rPh>
    <rPh sb="262" eb="263">
      <t>オコナ</t>
    </rPh>
    <phoneticPr fontId="4"/>
  </si>
  <si>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ごとに定員を超えて、介護予防短期利用認知症対応型共同生活介護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54" eb="61">
      <t>カイゴシエンセンモンイン</t>
    </rPh>
    <rPh sb="63" eb="65">
      <t>キンキュウ</t>
    </rPh>
    <rPh sb="70" eb="72">
      <t>タンキ</t>
    </rPh>
    <rPh sb="72" eb="74">
      <t>リヨウ</t>
    </rPh>
    <rPh sb="74" eb="80">
      <t>ニンチショウタイオウガタ</t>
    </rPh>
    <rPh sb="209" eb="211">
      <t>キテイ</t>
    </rPh>
    <rPh sb="218" eb="220">
      <t>ジギョウ</t>
    </rPh>
    <rPh sb="220" eb="221">
      <t>ショ</t>
    </rPh>
    <rPh sb="222" eb="224">
      <t>コウセイ</t>
    </rPh>
    <phoneticPr fontId="4"/>
  </si>
  <si>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90" eb="95">
      <t>カイゴフクシシ</t>
    </rPh>
    <rPh sb="105" eb="106">
      <t>ブン</t>
    </rPh>
    <rPh sb="109" eb="111">
      <t>イジョウ</t>
    </rPh>
    <phoneticPr fontId="4"/>
  </si>
  <si>
    <r>
      <t xml:space="preserve">平18厚告126
別表5リ注
</t>
    </r>
    <r>
      <rPr>
        <u/>
        <sz val="9"/>
        <rFont val="ＭＳ ゴシック"/>
        <family val="3"/>
        <charset val="128"/>
      </rPr>
      <t>大臣基準告示五十八号
の五の二</t>
    </r>
    <r>
      <rPr>
        <sz val="9"/>
        <rFont val="ＭＳ ゴシック"/>
        <family val="3"/>
        <charset val="128"/>
      </rPr>
      <t xml:space="preserve">
利用者等告示四十一
の二</t>
    </r>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４１</t>
    </rPh>
    <rPh sb="49" eb="50">
      <t>ニ</t>
    </rPh>
    <phoneticPr fontId="4"/>
  </si>
  <si>
    <r>
      <t xml:space="preserve">平18厚告128
別表5ト注
</t>
    </r>
    <r>
      <rPr>
        <u/>
        <sz val="9"/>
        <rFont val="ＭＳ ゴシック"/>
        <family val="3"/>
        <charset val="128"/>
      </rPr>
      <t>大臣基準告示五十八号
の五の二</t>
    </r>
    <r>
      <rPr>
        <sz val="9"/>
        <rFont val="ＭＳ ゴシック"/>
        <family val="3"/>
        <charset val="128"/>
      </rPr>
      <t xml:space="preserve">
利用者等告示九十一</t>
    </r>
    <rPh sb="19" eb="21">
      <t>ダイジン</t>
    </rPh>
    <rPh sb="21" eb="23">
      <t>キジュン</t>
    </rPh>
    <rPh sb="23" eb="25">
      <t>コクジ</t>
    </rPh>
    <rPh sb="25" eb="28">
      <t>58</t>
    </rPh>
    <rPh sb="28" eb="29">
      <t>ゴウ</t>
    </rPh>
    <rPh sb="31" eb="32">
      <t>ゴ</t>
    </rPh>
    <rPh sb="33" eb="34">
      <t>ニ</t>
    </rPh>
    <rPh sb="37" eb="41">
      <t>リヨウシャトウ</t>
    </rPh>
    <rPh sb="41" eb="43">
      <t>コクジ</t>
    </rPh>
    <rPh sb="43" eb="46">
      <t>キュウジュウイチ</t>
    </rPh>
    <phoneticPr fontId="4"/>
  </si>
  <si>
    <t>平18厚告128
別表5へ注
大臣基準告示三の五
利用者等告示九十</t>
    <rPh sb="13" eb="14">
      <t>チュウ</t>
    </rPh>
    <rPh sb="20" eb="22">
      <t>ダイジン</t>
    </rPh>
    <rPh sb="22" eb="24">
      <t>キジュン</t>
    </rPh>
    <rPh sb="24" eb="26">
      <t>コクジ</t>
    </rPh>
    <rPh sb="26" eb="27">
      <t>３</t>
    </rPh>
    <rPh sb="28" eb="29">
      <t>５</t>
    </rPh>
    <rPh sb="32" eb="36">
      <t>リヨウシャトウ</t>
    </rPh>
    <rPh sb="36" eb="38">
      <t>コクジ</t>
    </rPh>
    <rPh sb="38" eb="40">
      <t>キュウジュウ</t>
    </rPh>
    <phoneticPr fontId="4"/>
  </si>
  <si>
    <t>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1" eb="413">
      <t>シュウイ</t>
    </rPh>
    <rPh sb="414" eb="415">
      <t>モノ</t>
    </rPh>
    <rPh sb="418" eb="420">
      <t>ニチジョウ</t>
    </rPh>
    <rPh sb="420" eb="422">
      <t>セイカツ</t>
    </rPh>
    <rPh sb="423" eb="424">
      <t>タイ</t>
    </rPh>
    <rPh sb="426" eb="428">
      <t>チュウイ</t>
    </rPh>
    <rPh sb="429" eb="431">
      <t>ヒツヨウ</t>
    </rPh>
    <rPh sb="434" eb="437">
      <t>ニンチショウ</t>
    </rPh>
    <rPh sb="438" eb="439">
      <t>モノ</t>
    </rPh>
    <phoneticPr fontId="3"/>
  </si>
  <si>
    <t>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75" eb="77">
      <t>カイゴ</t>
    </rPh>
    <rPh sb="77" eb="79">
      <t>ヨボウ</t>
    </rPh>
    <rPh sb="415" eb="417">
      <t>シュウイ</t>
    </rPh>
    <rPh sb="418" eb="419">
      <t>モノ</t>
    </rPh>
    <rPh sb="422" eb="424">
      <t>ニチジョウ</t>
    </rPh>
    <rPh sb="424" eb="426">
      <t>セイカツ</t>
    </rPh>
    <rPh sb="427" eb="428">
      <t>タイ</t>
    </rPh>
    <rPh sb="430" eb="432">
      <t>チュウイ</t>
    </rPh>
    <rPh sb="433" eb="435">
      <t>ヒツヨウ</t>
    </rPh>
    <rPh sb="438" eb="441">
      <t>ニンチショウ</t>
    </rPh>
    <rPh sb="442" eb="443">
      <t>モノ</t>
    </rPh>
    <phoneticPr fontId="3"/>
  </si>
  <si>
    <t>平18厚告128
別表3チ注</t>
    <phoneticPr fontId="3"/>
  </si>
  <si>
    <t>平18厚告128
別表5ヌ注
大臣基準告示六十八</t>
    <rPh sb="16" eb="18">
      <t>ダイジン</t>
    </rPh>
    <rPh sb="18" eb="20">
      <t>キジュン</t>
    </rPh>
    <rPh sb="20" eb="22">
      <t>コクジ</t>
    </rPh>
    <rPh sb="22" eb="25">
      <t>ロクジュウハチ</t>
    </rPh>
    <phoneticPr fontId="4"/>
  </si>
  <si>
    <t>平18厚告128
別表5リ注
大臣基準告示百二十七の六</t>
    <rPh sb="16" eb="18">
      <t>ダイジン</t>
    </rPh>
    <rPh sb="18" eb="20">
      <t>キジュン</t>
    </rPh>
    <rPh sb="20" eb="22">
      <t>コクジ</t>
    </rPh>
    <rPh sb="22" eb="26">
      <t>ヒャクニジュウナナ</t>
    </rPh>
    <rPh sb="27" eb="28">
      <t>６</t>
    </rPh>
    <phoneticPr fontId="4"/>
  </si>
  <si>
    <t>平18厚告128別表5ル注
大臣基準告示四十二の六</t>
    <rPh sb="21" eb="24">
      <t>ヨンジュウニ</t>
    </rPh>
    <rPh sb="25" eb="26">
      <t>ロク</t>
    </rPh>
    <phoneticPr fontId="4"/>
  </si>
  <si>
    <t>平18厚告128
別表5ヲ注</t>
    <rPh sb="0" eb="1">
      <t>ヒラ</t>
    </rPh>
    <rPh sb="3" eb="4">
      <t>コウ</t>
    </rPh>
    <rPh sb="4" eb="5">
      <t>コク</t>
    </rPh>
    <rPh sb="9" eb="11">
      <t>ベッピョウ</t>
    </rPh>
    <rPh sb="13" eb="14">
      <t>チュウ</t>
    </rPh>
    <phoneticPr fontId="4"/>
  </si>
  <si>
    <t>平18厚告126
別表5ワ注</t>
    <rPh sb="0" eb="1">
      <t>ヒラ</t>
    </rPh>
    <rPh sb="3" eb="4">
      <t>コウ</t>
    </rPh>
    <rPh sb="4" eb="5">
      <t>コク</t>
    </rPh>
    <rPh sb="9" eb="11">
      <t>ベッピョウ</t>
    </rPh>
    <rPh sb="13" eb="14">
      <t>チュウ</t>
    </rPh>
    <phoneticPr fontId="4"/>
  </si>
  <si>
    <t>平18厚告126
別表5カ注</t>
    <phoneticPr fontId="3"/>
  </si>
  <si>
    <r>
      <t>平18厚告126
別表5ヨ注
大臣基準告示百二十七号の八</t>
    </r>
    <r>
      <rPr>
        <u/>
        <sz val="9"/>
        <rFont val="ＭＳ ゴシック"/>
        <family val="3"/>
        <charset val="128"/>
      </rPr>
      <t>において準用する第三十七号の三</t>
    </r>
    <rPh sb="22" eb="26">
      <t>１２７</t>
    </rPh>
    <rPh sb="26" eb="27">
      <t>ゴウ</t>
    </rPh>
    <rPh sb="28" eb="29">
      <t>８</t>
    </rPh>
    <rPh sb="33" eb="35">
      <t>ジュンヨウ</t>
    </rPh>
    <rPh sb="37" eb="38">
      <t>ダイ</t>
    </rPh>
    <rPh sb="38" eb="41">
      <t>サンジュウナナ</t>
    </rPh>
    <rPh sb="41" eb="42">
      <t>ゴウ</t>
    </rPh>
    <rPh sb="43" eb="44">
      <t>サン</t>
    </rPh>
    <phoneticPr fontId="3"/>
  </si>
  <si>
    <t>平18厚告128別表5タ注
大臣基準告示百二十八</t>
    <rPh sb="12" eb="13">
      <t>チュウ</t>
    </rPh>
    <rPh sb="19" eb="21">
      <t>ダイジン</t>
    </rPh>
    <rPh sb="21" eb="23">
      <t>キジュン</t>
    </rPh>
    <rPh sb="23" eb="25">
      <t>コクジ</t>
    </rPh>
    <rPh sb="25" eb="29">
      <t>ヒャクニジュウハチ</t>
    </rPh>
    <phoneticPr fontId="4"/>
  </si>
  <si>
    <t>（標準様式1）</t>
    <rPh sb="1" eb="3">
      <t>ヒョウジュン</t>
    </rPh>
    <rPh sb="3" eb="5">
      <t>ヨウシキ</t>
    </rPh>
    <phoneticPr fontId="4"/>
  </si>
  <si>
    <t>従業者の勤務の体制及び勤務形態一覧表　</t>
  </si>
  <si>
    <t>サービス種別（</t>
    <rPh sb="4" eb="6">
      <t>シュベツ</t>
    </rPh>
    <phoneticPr fontId="44"/>
  </si>
  <si>
    <t>認知症対応型共同生活介護</t>
    <rPh sb="0" eb="12">
      <t>ニンチショウタイオウガタキョウドウセイカツカイゴ</t>
    </rPh>
    <phoneticPr fontId="44"/>
  </si>
  <si>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</si>
  <si>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</si>
  <si>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</si>
  <si>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</si>
  <si>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</si>
  <si>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</si>
  <si>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</si>
  <si>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t>
    <phoneticPr fontId="44"/>
  </si>
  <si>
    <t>(1)</t>
    <phoneticPr fontId="44"/>
  </si>
  <si>
    <t>４週</t>
  </si>
  <si>
    <t>(2)</t>
    <phoneticPr fontId="44"/>
  </si>
  <si>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</si>
  <si>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</si>
  <si>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</si>
  <si>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</si>
  <si>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</si>
  <si>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</si>
  <si>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(4) 利用者数</t>
    <rPh sb="4" eb="7">
      <t>リヨウシャ</t>
    </rPh>
    <rPh sb="7" eb="8">
      <t>スウ</t>
    </rPh>
    <phoneticPr fontId="44"/>
  </si>
  <si>
    <t>（前年度の平均値または推定数）</t>
    <rPh sb="1" eb="4">
      <t>ゼンネンド</t>
    </rPh>
    <rPh sb="5" eb="8">
      <t>ヘイキンチ</t>
    </rPh>
    <rPh sb="11" eb="14">
      <t>スイテイスウ</t>
    </rPh>
    <phoneticPr fontId="44"/>
  </si>
  <si>
    <t>人</t>
    <rPh sb="0" eb="1">
      <t>ニン</t>
    </rPh>
    <phoneticPr fontId="44"/>
  </si>
  <si>
    <t>(5) 事業所の共同生活住居（ユニット）数</t>
    <rPh sb="4" eb="7">
      <t>ジギョウショ</t>
    </rPh>
    <rPh sb="8" eb="10">
      <t>キョウドウ</t>
    </rPh>
    <rPh sb="10" eb="12">
      <t>セイカツ</t>
    </rPh>
    <rPh sb="12" eb="14">
      <t>ジュウキョ</t>
    </rPh>
    <rPh sb="20" eb="21">
      <t>スウ</t>
    </rPh>
    <phoneticPr fontId="44"/>
  </si>
  <si>
    <t>(6) 日中／夜間及び深夜の時間帯の区分</t>
    <rPh sb="4" eb="6">
      <t>ニッチュウ</t>
    </rPh>
    <rPh sb="7" eb="9">
      <t>ヤカン</t>
    </rPh>
    <rPh sb="9" eb="10">
      <t>オヨ</t>
    </rPh>
    <rPh sb="11" eb="13">
      <t>シンヤ</t>
    </rPh>
    <rPh sb="14" eb="17">
      <t>ジカンタイ</t>
    </rPh>
    <rPh sb="18" eb="20">
      <t>クブン</t>
    </rPh>
    <phoneticPr fontId="44"/>
  </si>
  <si>
    <t>ユニット</t>
    <phoneticPr fontId="44"/>
  </si>
  <si>
    <t>利用者の生活時間帯（日中）</t>
    <rPh sb="0" eb="3">
      <t>リヨウシャ</t>
    </rPh>
    <rPh sb="4" eb="6">
      <t>セイカツ</t>
    </rPh>
    <rPh sb="6" eb="9">
      <t>ジカンタイ</t>
    </rPh>
    <rPh sb="10" eb="12">
      <t>ニッチュウ</t>
    </rPh>
    <phoneticPr fontId="44"/>
  </si>
  <si>
    <t>～</t>
    <phoneticPr fontId="44"/>
  </si>
  <si>
    <t>ユニット目</t>
    <rPh sb="4" eb="5">
      <t>メ</t>
    </rPh>
    <phoneticPr fontId="44"/>
  </si>
  <si>
    <t>夜間及び深夜の時間帯</t>
    <rPh sb="0" eb="2">
      <t>ヤカン</t>
    </rPh>
    <rPh sb="2" eb="3">
      <t>オヨ</t>
    </rPh>
    <rPh sb="4" eb="6">
      <t>シンヤ</t>
    </rPh>
    <rPh sb="7" eb="10">
      <t>ジカンタイ</t>
    </rPh>
    <phoneticPr fontId="44"/>
  </si>
  <si>
    <t>No</t>
    <phoneticPr fontId="44"/>
  </si>
  <si>
    <t>(7) 
職種</t>
    <phoneticPr fontId="4"/>
  </si>
  <si>
    <t>(8)
勤務
形態</t>
    <phoneticPr fontId="4"/>
  </si>
  <si>
    <t>(9) 資格</t>
    <rPh sb="4" eb="6">
      <t>シカク</t>
    </rPh>
    <phoneticPr fontId="44"/>
  </si>
  <si>
    <t>(10) 氏　名</t>
    <phoneticPr fontId="4"/>
  </si>
  <si>
    <t>日中／夜間及び深夜
の区分</t>
    <rPh sb="0" eb="2">
      <t>ニッチュウ</t>
    </rPh>
    <rPh sb="3" eb="5">
      <t>ヤカン</t>
    </rPh>
    <rPh sb="5" eb="6">
      <t>オヨ</t>
    </rPh>
    <rPh sb="7" eb="9">
      <t>シンヤ</t>
    </rPh>
    <rPh sb="11" eb="13">
      <t>クブン</t>
    </rPh>
    <phoneticPr fontId="44"/>
  </si>
  <si>
    <t>(11)</t>
    <phoneticPr fontId="44"/>
  </si>
  <si>
    <t>（宿直   ･･･</t>
    <rPh sb="1" eb="3">
      <t>シュクチョク</t>
    </rPh>
    <phoneticPr fontId="44"/>
  </si>
  <si>
    <r>
      <t xml:space="preserve">(13)
</t>
    </r>
    <r>
      <rPr>
        <sz val="11"/>
        <rFont val="HGSｺﾞｼｯｸM"/>
        <family val="3"/>
        <charset val="128"/>
      </rPr>
      <t>週平均
勤務時間数</t>
    </r>
    <rPh sb="6" eb="8">
      <t>ヘイキン</t>
    </rPh>
    <rPh sb="9" eb="11">
      <t>キンム</t>
    </rPh>
    <rPh sb="11" eb="13">
      <t>ジカン</t>
    </rPh>
    <rPh sb="13" eb="14">
      <t>スウ</t>
    </rPh>
    <phoneticPr fontId="4"/>
  </si>
  <si>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</si>
  <si>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</si>
  <si>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</si>
  <si>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</si>
  <si>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</si>
  <si>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</si>
  <si>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管理者</t>
    <rPh sb="0" eb="3">
      <t>カンリシャ</t>
    </rPh>
    <phoneticPr fontId="44"/>
  </si>
  <si>
    <t>A</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</si>
  <si>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4"/>
  </si>
  <si>
    <t>厚労　太郎</t>
    <rPh sb="0" eb="2">
      <t>コウロウ</t>
    </rPh>
    <rPh sb="3" eb="5">
      <t>タロウ</t>
    </rPh>
    <phoneticPr fontId="44"/>
  </si>
  <si>
    <t>シフト記号</t>
    <rPh sb="3" eb="5">
      <t>キゴウ</t>
    </rPh>
    <phoneticPr fontId="48"/>
  </si>
  <si>
    <t>c</t>
    <phoneticPr fontId="44"/>
  </si>
  <si>
    <t>c</t>
  </si>
  <si>
    <t>日中の勤務時間数</t>
    <rPh sb="0" eb="2">
      <t>ニッチュウ</t>
    </rPh>
    <rPh sb="3" eb="5">
      <t>キンム</t>
    </rPh>
    <rPh sb="5" eb="8">
      <t>ジカンスウ</t>
    </rPh>
    <phoneticPr fontId="44"/>
  </si>
  <si>
    <t>夜間・深夜の勤務時間数</t>
    <rPh sb="0" eb="2">
      <t>ヤカン</t>
    </rPh>
    <rPh sb="3" eb="5">
      <t>シンヤ</t>
    </rPh>
    <rPh sb="6" eb="8">
      <t>キンム</t>
    </rPh>
    <rPh sb="8" eb="11">
      <t>ジカンスウ</t>
    </rPh>
    <phoneticPr fontId="48"/>
  </si>
  <si>
    <t>計画作成担当者</t>
    <rPh sb="0" eb="2">
      <t>ケイカク</t>
    </rPh>
    <rPh sb="2" eb="4">
      <t>サクセイ</t>
    </rPh>
    <rPh sb="4" eb="7">
      <t>タントウシャ</t>
    </rPh>
    <phoneticPr fontId="44"/>
  </si>
  <si>
    <t>介護支援専門員</t>
    <rPh sb="0" eb="2">
      <t>カイゴ</t>
    </rPh>
    <rPh sb="2" eb="4">
      <t>シエン</t>
    </rPh>
    <rPh sb="4" eb="7">
      <t>センモンイン</t>
    </rPh>
    <phoneticPr fontId="44"/>
  </si>
  <si>
    <t>○○　A男</t>
    <rPh sb="4" eb="5">
      <t>オトコ</t>
    </rPh>
    <phoneticPr fontId="44"/>
  </si>
  <si>
    <t>d</t>
    <phoneticPr fontId="44"/>
  </si>
  <si>
    <t>d</t>
  </si>
  <si>
    <t>介護従業者</t>
    <rPh sb="0" eb="2">
      <t>カイゴ</t>
    </rPh>
    <rPh sb="2" eb="5">
      <t>ジュウギョウシャ</t>
    </rPh>
    <phoneticPr fontId="44"/>
  </si>
  <si>
    <t>看護師</t>
    <rPh sb="0" eb="3">
      <t>カンゴシ</t>
    </rPh>
    <phoneticPr fontId="44"/>
  </si>
  <si>
    <t>○○　B子</t>
    <rPh sb="4" eb="5">
      <t>コ</t>
    </rPh>
    <phoneticPr fontId="44"/>
  </si>
  <si>
    <t>i</t>
    <phoneticPr fontId="44"/>
  </si>
  <si>
    <t>j</t>
    <phoneticPr fontId="44"/>
  </si>
  <si>
    <t>a</t>
    <phoneticPr fontId="44"/>
  </si>
  <si>
    <t>介護福祉士</t>
    <rPh sb="0" eb="2">
      <t>カイゴ</t>
    </rPh>
    <rPh sb="2" eb="5">
      <t>フクシシ</t>
    </rPh>
    <phoneticPr fontId="44"/>
  </si>
  <si>
    <t>○○　C太</t>
    <rPh sb="4" eb="5">
      <t>タ</t>
    </rPh>
    <phoneticPr fontId="44"/>
  </si>
  <si>
    <t>i</t>
  </si>
  <si>
    <t>j</t>
  </si>
  <si>
    <t>a</t>
  </si>
  <si>
    <t>b</t>
  </si>
  <si>
    <t>○○　D美</t>
    <phoneticPr fontId="44"/>
  </si>
  <si>
    <t>b</t>
    <phoneticPr fontId="44"/>
  </si>
  <si>
    <t>ー</t>
  </si>
  <si>
    <t>○○　E夫</t>
    <phoneticPr fontId="44"/>
  </si>
  <si>
    <t>○○　F子</t>
    <phoneticPr fontId="44"/>
  </si>
  <si>
    <t>准看護師</t>
    <rPh sb="0" eb="4">
      <t>ジュンカンゴシ</t>
    </rPh>
    <phoneticPr fontId="44"/>
  </si>
  <si>
    <t>○○　G太</t>
    <phoneticPr fontId="44"/>
  </si>
  <si>
    <t>○○　H美</t>
    <phoneticPr fontId="44"/>
  </si>
  <si>
    <t>C</t>
  </si>
  <si>
    <t>○○　J太郎</t>
    <rPh sb="4" eb="6">
      <t>タロウ</t>
    </rPh>
    <phoneticPr fontId="44"/>
  </si>
  <si>
    <t>f</t>
    <phoneticPr fontId="44"/>
  </si>
  <si>
    <t>○○　K子</t>
    <phoneticPr fontId="44"/>
  </si>
  <si>
    <t>f</t>
  </si>
  <si>
    <t>○○　L太</t>
    <phoneticPr fontId="44"/>
  </si>
  <si>
    <t>○○　M子</t>
    <phoneticPr fontId="44"/>
  </si>
  <si>
    <t>e</t>
    <phoneticPr fontId="44"/>
  </si>
  <si>
    <t>e</t>
  </si>
  <si>
    <t>○○　N男</t>
    <phoneticPr fontId="44"/>
  </si>
  <si>
    <t>h</t>
  </si>
  <si>
    <t>h</t>
    <phoneticPr fontId="44"/>
  </si>
  <si>
    <t>○○　P子</t>
    <rPh sb="4" eb="5">
      <t>コ</t>
    </rPh>
    <phoneticPr fontId="44"/>
  </si>
  <si>
    <t>g</t>
    <phoneticPr fontId="44"/>
  </si>
  <si>
    <t>g</t>
  </si>
  <si>
    <t>○○　R次郎</t>
    <rPh sb="4" eb="6">
      <t>ジロウ</t>
    </rPh>
    <phoneticPr fontId="44"/>
  </si>
  <si>
    <t>ag</t>
  </si>
  <si>
    <t>ag</t>
    <phoneticPr fontId="44"/>
  </si>
  <si>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4"/>
  </si>
  <si>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44"/>
  </si>
  <si>
    <t>(16) 日ごとの実利用者数</t>
    <rPh sb="5" eb="6">
      <t>ヒ</t>
    </rPh>
    <rPh sb="9" eb="10">
      <t>ジツ</t>
    </rPh>
    <rPh sb="10" eb="13">
      <t>リヨウシャ</t>
    </rPh>
    <rPh sb="13" eb="14">
      <t>スウ</t>
    </rPh>
    <phoneticPr fontId="44"/>
  </si>
  <si>
    <t>(17) 介護従業者の日中の勤務時間の合計</t>
    <rPh sb="5" eb="7">
      <t>カイゴ</t>
    </rPh>
    <rPh sb="7" eb="10">
      <t>ジュウギョウシャ</t>
    </rPh>
    <rPh sb="11" eb="13">
      <t>ニッチュウ</t>
    </rPh>
    <rPh sb="14" eb="16">
      <t>キンム</t>
    </rPh>
    <rPh sb="16" eb="18">
      <t>ジカン</t>
    </rPh>
    <rPh sb="19" eb="21">
      <t>ゴウケイ</t>
    </rPh>
    <phoneticPr fontId="44"/>
  </si>
  <si>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</si>
  <si>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</si>
  <si>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</si>
  <si>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rPh sb="3" eb="5">
      <t>ジカン</t>
    </rPh>
    <rPh sb="5" eb="7">
      <t>ヒョウキ</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</si>
  <si>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4"/>
  </si>
  <si>
    <t>勤務時間</t>
    <rPh sb="0" eb="2">
      <t>キンム</t>
    </rPh>
    <rPh sb="2" eb="4">
      <t>ジカン</t>
    </rPh>
    <phoneticPr fontId="44"/>
  </si>
  <si>
    <t>日中の時間帯</t>
    <rPh sb="0" eb="2">
      <t>ニッチュウ</t>
    </rPh>
    <rPh sb="3" eb="6">
      <t>ジカンタイ</t>
    </rPh>
    <phoneticPr fontId="44"/>
  </si>
  <si>
    <t>日中の勤務時間</t>
    <rPh sb="0" eb="2">
      <t>ニッチュウ</t>
    </rPh>
    <rPh sb="3" eb="5">
      <t>キンム</t>
    </rPh>
    <rPh sb="5" eb="7">
      <t>ジカン</t>
    </rPh>
    <phoneticPr fontId="44"/>
  </si>
  <si>
    <t>夜間及び深夜</t>
    <rPh sb="0" eb="2">
      <t>ヤカン</t>
    </rPh>
    <rPh sb="2" eb="3">
      <t>オヨ</t>
    </rPh>
    <rPh sb="4" eb="6">
      <t>シンヤ</t>
    </rPh>
    <phoneticPr fontId="44"/>
  </si>
  <si>
    <t>自由記載欄</t>
    <rPh sb="0" eb="2">
      <t>ジユウ</t>
    </rPh>
    <rPh sb="2" eb="4">
      <t>キサイ</t>
    </rPh>
    <rPh sb="4" eb="5">
      <t>ラン</t>
    </rPh>
    <phoneticPr fontId="44"/>
  </si>
  <si>
    <t>記号</t>
    <rPh sb="0" eb="2">
      <t>キゴウ</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</si>
  <si>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</si>
  <si>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</si>
  <si>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</si>
  <si>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開始時刻</t>
    <rPh sb="0" eb="2">
      <t>カイシ</t>
    </rPh>
    <rPh sb="2" eb="4">
      <t>ジコク</t>
    </rPh>
    <phoneticPr fontId="44"/>
  </si>
  <si>
    <t>終了時刻</t>
    <rPh sb="0" eb="2">
      <t>シュウリョウ</t>
    </rPh>
    <rPh sb="2" eb="4">
      <t>ジコク</t>
    </rPh>
    <phoneticPr fontId="44"/>
  </si>
  <si>
    <t>の勤務時間</t>
    <rPh sb="1" eb="3">
      <t>キンム</t>
    </rPh>
    <rPh sb="3" eb="5">
      <t>ジカン</t>
    </rPh>
    <phoneticPr fontId="44"/>
  </si>
  <si>
    <t>：</t>
    <phoneticPr fontId="44"/>
  </si>
  <si>
    <t>（</t>
    <phoneticPr fontId="44"/>
  </si>
  <si>
    <t>（夜勤）17:00～翌10:00勤務</t>
    <rPh sb="1" eb="3">
      <t>ヤキン</t>
    </rPh>
    <rPh sb="10" eb="11">
      <t>ヨク</t>
    </rPh>
    <rPh sb="16" eb="18">
      <t>キンム</t>
    </rPh>
    <phoneticPr fontId="44"/>
  </si>
  <si>
    <t>（夜勤）17:00～翌10:00勤務</t>
  </si>
  <si>
    <t>k</t>
    <phoneticPr fontId="44"/>
  </si>
  <si>
    <t>l</t>
    <phoneticPr fontId="44"/>
  </si>
  <si>
    <t>m</t>
    <phoneticPr fontId="44"/>
  </si>
  <si>
    <t>n</t>
    <phoneticPr fontId="44"/>
  </si>
  <si>
    <t>o</t>
    <phoneticPr fontId="44"/>
  </si>
  <si>
    <t>p</t>
    <phoneticPr fontId="44"/>
  </si>
  <si>
    <t>q</t>
    <phoneticPr fontId="44"/>
  </si>
  <si>
    <t>r</t>
    <phoneticPr fontId="44"/>
  </si>
  <si>
    <t>-</t>
    <phoneticPr fontId="44"/>
  </si>
  <si>
    <t>s</t>
    <phoneticPr fontId="44"/>
  </si>
  <si>
    <t>t</t>
    <phoneticPr fontId="44"/>
  </si>
  <si>
    <t>u</t>
    <phoneticPr fontId="44"/>
  </si>
  <si>
    <t>v</t>
    <phoneticPr fontId="44"/>
  </si>
  <si>
    <t>w</t>
    <phoneticPr fontId="44"/>
  </si>
  <si>
    <t>x</t>
    <phoneticPr fontId="44"/>
  </si>
  <si>
    <t>y</t>
    <phoneticPr fontId="44"/>
  </si>
  <si>
    <t>z</t>
    <phoneticPr fontId="44"/>
  </si>
  <si>
    <t>aa</t>
    <phoneticPr fontId="44"/>
  </si>
  <si>
    <t>ab</t>
    <phoneticPr fontId="44"/>
  </si>
  <si>
    <t>ac</t>
    <phoneticPr fontId="44"/>
  </si>
  <si>
    <t>ad</t>
    <phoneticPr fontId="44"/>
  </si>
  <si>
    <t>ae</t>
    <phoneticPr fontId="44"/>
  </si>
  <si>
    <t>af</t>
    <phoneticPr fontId="44"/>
  </si>
  <si>
    <t>-</t>
  </si>
  <si>
    <t>1日に2回勤務する場合</t>
    <rPh sb="1" eb="2">
      <t>ニチ</t>
    </rPh>
    <rPh sb="4" eb="5">
      <t>カイ</t>
    </rPh>
    <rPh sb="5" eb="7">
      <t>キンム</t>
    </rPh>
    <rPh sb="9" eb="11">
      <t>バアイ</t>
    </rPh>
    <phoneticPr fontId="44"/>
  </si>
  <si>
    <t>ah</t>
    <phoneticPr fontId="44"/>
  </si>
  <si>
    <t>1日に2回勤務する場合</t>
    <phoneticPr fontId="44"/>
  </si>
  <si>
    <t>ai</t>
    <phoneticPr fontId="44"/>
  </si>
  <si>
    <t>・職種ごとの勤務時間を「○：○○～○：○○」と表記することが困難な場合は、No18～33を活用し、勤務時間数のみを入力してください。</t>
    <rPh sb="45" eb="47">
      <t>カツヨウ</t>
    </rPh>
    <phoneticPr fontId="4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</si>
  <si>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</si>
  <si>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</si>
  <si>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</si>
  <si>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≪提出不要≫</t>
    <rPh sb="1" eb="3">
      <t>テイシュツ</t>
    </rPh>
    <rPh sb="3" eb="5">
      <t>フヨウ</t>
    </rPh>
    <phoneticPr fontId="44"/>
  </si>
  <si>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4"/>
  </si>
  <si>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</si>
  <si>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</si>
  <si>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</si>
  <si>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</si>
  <si>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</si>
  <si>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「４週」・「暦月」のいずれかを選択してください。</t>
    <rPh sb="7" eb="8">
      <t>シュウ</t>
    </rPh>
    <rPh sb="11" eb="12">
      <t>レキ</t>
    </rPh>
    <rPh sb="12" eb="13">
      <t>ツキ</t>
    </rPh>
    <rPh sb="20" eb="22">
      <t>センタク</t>
    </rPh>
    <phoneticPr fontId="4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</si>
  <si>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</si>
  <si>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</si>
  <si>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44"/>
  </si>
  <si>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44"/>
  </si>
  <si>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44"/>
  </si>
  <si>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44"/>
  </si>
  <si>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44"/>
  </si>
  <si>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4"/>
  </si>
  <si>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</si>
  <si>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t>
    <rPh sb="4" eb="6">
      <t>キニュウ</t>
    </rPh>
    <rPh sb="7" eb="9">
      <t>ジュンジョ</t>
    </rPh>
    <rPh sb="11" eb="13">
      <t>ショクシュ</t>
    </rPh>
    <phoneticPr fontId="44"/>
  </si>
  <si>
    <t>職種名</t>
    <rPh sb="0" eb="2">
      <t>ショクシュ</t>
    </rPh>
    <rPh sb="2" eb="3">
      <t>メイ</t>
    </rPh>
    <phoneticPr fontId="44"/>
  </si>
  <si>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</si>
  <si>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</si>
  <si>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区分</t>
    <rPh sb="0" eb="2">
      <t>クブン</t>
    </rPh>
    <phoneticPr fontId="44"/>
  </si>
  <si>
    <t>A</t>
    <phoneticPr fontId="44"/>
  </si>
  <si>
    <t>常勤で専従</t>
    <rPh sb="0" eb="2">
      <t>ジョウキン</t>
    </rPh>
    <rPh sb="3" eb="5">
      <t>センジュウ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</si>
  <si>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</si>
  <si>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</si>
  <si>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</si>
  <si>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</si>
  <si>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</si>
  <si>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</si>
  <si>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</si>
  <si>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</si>
  <si>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</si>
  <si>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</si>
  <si>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4"/>
  </si>
  <si>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4"/>
  </si>
  <si>
    <t>　(10) 従業者の氏名を記入してください。</t>
    <rPh sb="6" eb="9">
      <t>ジュウギョウシャ</t>
    </rPh>
    <rPh sb="10" eb="12">
      <t>シメイ</t>
    </rPh>
    <rPh sb="13" eb="15">
      <t>キニュウ</t>
    </rPh>
    <phoneticPr fontId="44"/>
  </si>
  <si>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4"/>
  </si>
  <si>
    <t>　　  ※ 指定基準の確認に際しては、４週分の入力で差し支えありません。</t>
  </si>
  <si>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</si>
  <si>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</si>
  <si>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</si>
  <si>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</si>
  <si>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</si>
  <si>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</si>
  <si>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4"/>
  </si>
  <si>
    <t>に色づけされます。</t>
    <rPh sb="1" eb="2">
      <t>イロ</t>
    </rPh>
    <phoneticPr fontId="44"/>
  </si>
  <si>
    <t>　(16) 通いサービスの利用者数を入力してください。</t>
    <rPh sb="6" eb="7">
      <t>カヨ</t>
    </rPh>
    <rPh sb="13" eb="16">
      <t>リヨウシャ</t>
    </rPh>
    <rPh sb="16" eb="17">
      <t>スウ</t>
    </rPh>
    <rPh sb="18" eb="20">
      <t>ニュウリョク</t>
    </rPh>
    <phoneticPr fontId="44"/>
  </si>
  <si>
    <t>　(17) 宿泊サービスの利用者数を入力してください。</t>
    <rPh sb="6" eb="8">
      <t>シュクハク</t>
    </rPh>
    <rPh sb="13" eb="16">
      <t>リヨウシャ</t>
    </rPh>
    <rPh sb="16" eb="17">
      <t>スウ</t>
    </rPh>
    <rPh sb="18" eb="20">
      <t>ニュウリョク</t>
    </rPh>
    <phoneticPr fontId="44"/>
  </si>
  <si>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44"/>
  </si>
  <si>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44"/>
  </si>
  <si>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44"/>
  </si>
  <si>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</si>
  <si>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44"/>
  </si>
  <si>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44"/>
  </si>
  <si>
    <t>実践者研修修了</t>
    <rPh sb="0" eb="3">
      <t>ジッセンシャ</t>
    </rPh>
    <rPh sb="3" eb="5">
      <t>ケンシュウ</t>
    </rPh>
    <rPh sb="5" eb="7">
      <t>シュウリョウ</t>
    </rPh>
    <phoneticPr fontId="44"/>
  </si>
  <si>
    <t>基礎課程修了</t>
    <rPh sb="0" eb="2">
      <t>キソ</t>
    </rPh>
    <rPh sb="2" eb="4">
      <t>カテイ</t>
    </rPh>
    <rPh sb="4" eb="6">
      <t>シュウリョウ</t>
    </rPh>
    <phoneticPr fontId="44"/>
  </si>
  <si>
    <t>管理者</t>
  </si>
  <si>
    <t>介護従業者</t>
  </si>
  <si>
    <t>計画作成担当者</t>
  </si>
  <si>
    <t>自己点検シート(認知症対応型共同生活介護・介護予防認知症対応型共同生活介護)</t>
    <rPh sb="0" eb="2">
      <t>ジコ</t>
    </rPh>
    <rPh sb="2" eb="4">
      <t>テンケン</t>
    </rPh>
    <rPh sb="8" eb="10">
      <t>ニンチ</t>
    </rPh>
    <rPh sb="10" eb="11">
      <t>ショウ</t>
    </rPh>
    <rPh sb="11" eb="14">
      <t>タイオウガタ</t>
    </rPh>
    <rPh sb="14" eb="16">
      <t>キョウドウ</t>
    </rPh>
    <rPh sb="16" eb="18">
      <t>セイカツ</t>
    </rPh>
    <rPh sb="18" eb="20">
      <t>カイゴ</t>
    </rPh>
    <rPh sb="21" eb="23">
      <t>カイゴ</t>
    </rPh>
    <rPh sb="23" eb="25">
      <t>ヨボウ</t>
    </rPh>
    <rPh sb="25" eb="28">
      <t>ニンチショウ</t>
    </rPh>
    <rPh sb="28" eb="31">
      <t>タイオウガタ</t>
    </rPh>
    <rPh sb="31" eb="33">
      <t>キョウドウ</t>
    </rPh>
    <rPh sb="33" eb="35">
      <t>セイカツ</t>
    </rPh>
    <rPh sb="35" eb="37">
      <t>カイゴ</t>
    </rPh>
    <phoneticPr fontId="4"/>
  </si>
  <si>
    <t>口腔衛生管理体制加算</t>
    <rPh sb="0" eb="2">
      <t>コウクウ</t>
    </rPh>
    <rPh sb="2" eb="4">
      <t>エイセイ</t>
    </rPh>
    <rPh sb="4" eb="6">
      <t>カンリ</t>
    </rPh>
    <rPh sb="6" eb="8">
      <t>タイセイ</t>
    </rPh>
    <rPh sb="8" eb="10">
      <t>カサン</t>
    </rPh>
    <phoneticPr fontId="4"/>
  </si>
  <si>
    <t xml:space="preserve">
17</t>
    <phoneticPr fontId="3"/>
  </si>
  <si>
    <t xml:space="preserve">
口腔・栄養スクリーニング加算
※いずれにも適合すること</t>
    <rPh sb="3" eb="5">
      <t>コウクウ</t>
    </rPh>
    <rPh sb="6" eb="8">
      <t>エイヨウ</t>
    </rPh>
    <rPh sb="15" eb="17">
      <t>カサン</t>
    </rPh>
    <phoneticPr fontId="4"/>
  </si>
  <si>
    <t xml:space="preserve">
介護従業者の員数が基準に満たない場合</t>
    <rPh sb="2" eb="4">
      <t>カイゴ</t>
    </rPh>
    <rPh sb="4" eb="7">
      <t>ジュウギョウシャ</t>
    </rPh>
    <rPh sb="8" eb="9">
      <t>イン</t>
    </rPh>
    <rPh sb="9" eb="10">
      <t>スウ</t>
    </rPh>
    <rPh sb="11" eb="13">
      <t>キジュン</t>
    </rPh>
    <rPh sb="14" eb="15">
      <t>ミ</t>
    </rPh>
    <rPh sb="18" eb="20">
      <t>バアイ</t>
    </rPh>
    <phoneticPr fontId="4"/>
  </si>
  <si>
    <t>（勤務形態の記号）</t>
    <rPh sb="1" eb="3">
      <t>キンム</t>
    </rPh>
    <rPh sb="3" eb="5">
      <t>ケイタイ</t>
    </rPh>
    <rPh sb="6" eb="8">
      <t>キゴウ</t>
    </rPh>
    <phoneticPr fontId="44"/>
  </si>
  <si>
    <t>非常勤で兼務</t>
    <rPh sb="0" eb="3">
      <t>ヒジョウキン</t>
    </rPh>
    <rPh sb="4" eb="6">
      <t>ケンム</t>
    </rPh>
    <phoneticPr fontId="44"/>
  </si>
  <si>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有して就業する者等についても昇給が図られる仕組みであ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0" eb="73">
      <t>グタイテキ</t>
    </rPh>
    <rPh sb="75" eb="77">
      <t>イカ</t>
    </rPh>
    <rPh sb="101" eb="103">
      <t>フクスウ</t>
    </rPh>
    <rPh sb="105" eb="106">
      <t>カ</t>
    </rPh>
    <rPh sb="248" eb="249">
      <t>トウ</t>
    </rPh>
    <phoneticPr fontId="4"/>
  </si>
  <si>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5" eb="36">
      <t>スベ</t>
    </rPh>
    <rPh sb="38" eb="40">
      <t>カイゴ</t>
    </rPh>
    <rPh sb="40" eb="42">
      <t>ショクイン</t>
    </rPh>
    <rPh sb="43" eb="45">
      <t>シュウチ</t>
    </rPh>
    <phoneticPr fontId="4"/>
  </si>
  <si>
    <t>基準第89条</t>
    <rPh sb="0" eb="2">
      <t>キジュン</t>
    </rPh>
    <rPh sb="2" eb="3">
      <t>ダイ</t>
    </rPh>
    <phoneticPr fontId="4"/>
  </si>
  <si>
    <t>認知症対応型サービス事業管理者研修（みなし措置あり）</t>
    <rPh sb="21" eb="23">
      <t>ソチ</t>
    </rPh>
    <phoneticPr fontId="4"/>
  </si>
  <si>
    <t>解釈通知
4(5)⑤</t>
    <phoneticPr fontId="3"/>
  </si>
  <si>
    <t>解釈通知
4(13)④</t>
    <phoneticPr fontId="3"/>
  </si>
  <si>
    <t>(2)事業所の職員である看護師又は病院、診療所若しくは指定訪問看護ステーションの看護師との連携により、２４時間連絡できる体制を確保していること。</t>
    <rPh sb="3" eb="6">
      <t>ジギョウショ</t>
    </rPh>
    <rPh sb="7" eb="9">
      <t>ショクイン</t>
    </rPh>
    <rPh sb="12" eb="15">
      <t>カンゴシ</t>
    </rPh>
    <rPh sb="15" eb="16">
      <t>マタ</t>
    </rPh>
    <rPh sb="17" eb="19">
      <t>ビョウイン</t>
    </rPh>
    <rPh sb="20" eb="23">
      <t>シンリョウショ</t>
    </rPh>
    <rPh sb="23" eb="24">
      <t>モ</t>
    </rPh>
    <rPh sb="27" eb="29">
      <t>シテイ</t>
    </rPh>
    <rPh sb="29" eb="31">
      <t>ホウモン</t>
    </rPh>
    <rPh sb="31" eb="33">
      <t>カンゴ</t>
    </rPh>
    <rPh sb="40" eb="41">
      <t>カン</t>
    </rPh>
    <rPh sb="41" eb="42">
      <t>マモル</t>
    </rPh>
    <rPh sb="42" eb="43">
      <t>シ</t>
    </rPh>
    <rPh sb="45" eb="47">
      <t>レンケイ</t>
    </rPh>
    <rPh sb="53" eb="55">
      <t>ジカン</t>
    </rPh>
    <rPh sb="55" eb="57">
      <t>レンラク</t>
    </rPh>
    <rPh sb="60" eb="62">
      <t>タイセイ</t>
    </rPh>
    <rPh sb="63" eb="65">
      <t>カクホ</t>
    </rPh>
    <phoneticPr fontId="4"/>
  </si>
  <si>
    <t>イ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4"/>
  </si>
  <si>
    <t>ロ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4"/>
  </si>
  <si>
    <t>指導実施日</t>
    <rPh sb="0" eb="5">
      <t>シドウジッシビ</t>
    </rPh>
    <phoneticPr fontId="4"/>
  </si>
  <si>
    <t xml:space="preserve">
基準第34条
第1項(第108条準用)
予防基準
第39条
第1項(第85条準用)</t>
    <rPh sb="8" eb="9">
      <t>ダイ</t>
    </rPh>
    <rPh sb="10" eb="11">
      <t>コウ</t>
    </rPh>
    <rPh sb="31" eb="32">
      <t>ダイ</t>
    </rPh>
    <rPh sb="33" eb="34">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</si>
</sst>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h:mm;@"/>
  </numFmts>
  <fonts count="65">
    <font>
      <sz val="11"/>
      <color theme="1"/>
      <name val="ＭＳ 明朝"/>
      <family val="2"/>
      <charset val="128"/>
    </font>
    <font>
      <sz val="11"/>
      <color theme="1"/>
      <name val="游ゴシック"/>
      <family val="2"/>
      <charset val="128"/>
      <scheme val="minor"/>
    </font>
    <font>
      <sz val="11"/>
      <color theme="1"/>
      <name val="游ゴシック"/>
      <family val="2"/>
      <charset val="128"/>
      <scheme val="minor"/>
    </font>
    <font>
      <sz val="6"/>
      <name val="ＭＳ 明朝"/>
      <family val="2"/>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11"/>
      <color indexed="9"/>
      <name val="ＭＳ Ｐゴシック"/>
      <family val="3"/>
      <charset val="128"/>
    </font>
    <font>
      <sz val="11"/>
      <color indexed="8"/>
      <name val="ＭＳ Ｐゴシック"/>
      <family val="3"/>
      <charset val="128"/>
    </font>
    <font>
      <u/>
      <sz val="9"/>
      <name val="ＭＳ ゴシック"/>
      <family val="3"/>
      <charset val="128"/>
    </font>
    <font>
      <sz val="11"/>
      <color theme="1"/>
      <name val="ＭＳ 明朝"/>
      <family val="2"/>
      <charset val="128"/>
    </font>
    <font>
      <sz val="11"/>
      <name val="ＭＳ ゴシック"/>
      <family val="3"/>
      <charset val="128"/>
    </font>
    <font>
      <b/>
      <sz val="14"/>
      <name val="ＭＳ Ｐゴシック"/>
      <family val="3"/>
      <charset val="128"/>
    </font>
    <font>
      <sz val="9"/>
      <name val="ＭＳ Ｐゴシック"/>
      <family val="3"/>
      <charset val="128"/>
    </font>
    <font>
      <sz val="6"/>
      <name val="ＭＳ ゴシック"/>
      <family val="3"/>
      <charset val="128"/>
    </font>
    <font>
      <sz val="11"/>
      <name val="ＭＳ 明朝"/>
      <family val="2"/>
      <charset val="128"/>
    </font>
    <font>
      <b/>
      <u/>
      <sz val="10"/>
      <name val="ＭＳ ゴシック"/>
      <family val="3"/>
      <charset val="128"/>
    </font>
    <font>
      <u/>
      <sz val="9"/>
      <name val="ＭＳ Ｐゴシック"/>
      <family val="3"/>
      <charset val="128"/>
    </font>
    <font>
      <sz val="11"/>
      <color theme="1"/>
      <name val="游ゴシック"/>
      <family val="3"/>
      <charset val="128"/>
      <scheme val="minor"/>
    </font>
    <font>
      <sz val="11"/>
      <color theme="1"/>
      <name val="ＭＳ ゴシック"/>
      <family val="3"/>
      <charset val="128"/>
    </font>
    <font>
      <u/>
      <sz val="11"/>
      <color theme="10"/>
      <name val="ＭＳ Ｐゴシック"/>
      <family val="3"/>
      <charset val="128"/>
    </font>
    <font>
      <sz val="16"/>
      <color theme="1"/>
      <name val="ＭＳ ゴシック"/>
      <family val="3"/>
      <charset val="128"/>
    </font>
    <font>
      <sz val="12"/>
      <color theme="1"/>
      <name val="ＭＳ 明朝"/>
      <family val="1"/>
      <charset val="128"/>
    </font>
    <font>
      <sz val="12"/>
      <color theme="1"/>
      <name val="Century"/>
      <family val="1"/>
    </font>
    <font>
      <sz val="6"/>
      <name val="游ゴシック"/>
      <family val="3"/>
      <charset val="128"/>
      <scheme val="minor"/>
    </font>
    <font>
      <sz val="7"/>
      <color theme="1"/>
      <name val="Times New Roman"/>
      <family val="1"/>
    </font>
    <font>
      <u/>
      <sz val="12"/>
      <color theme="1"/>
      <name val="ＭＳ 明朝"/>
      <family val="1"/>
      <charset val="128"/>
    </font>
    <font>
      <sz val="14"/>
      <color theme="1"/>
      <name val="ＭＳ Ｐゴシック"/>
      <family val="3"/>
      <charset val="128"/>
    </font>
    <font>
      <sz val="11"/>
      <name val="ＭＳ Ｐゴシック"/>
      <family val="3"/>
      <charset val="128"/>
    </font>
    <font>
      <b/>
      <sz val="11"/>
      <name val="ＭＳ Ｐゴシック"/>
      <family val="3"/>
      <charset val="128"/>
    </font>
    <font>
      <b/>
      <sz val="11"/>
      <name val="DejaVu Sans"/>
      <family val="2"/>
    </font>
    <font>
      <b/>
      <sz val="11"/>
      <name val="DejaVu Sans"/>
      <family val="3"/>
      <charset val="128"/>
    </font>
    <font>
      <b/>
      <sz val="11"/>
      <name val="ＭＳ ゴシック"/>
      <family val="3"/>
      <charset val="128"/>
    </font>
    <font>
      <b/>
      <sz val="11"/>
      <name val="ＭＳ ゴシック"/>
      <family val="2"/>
      <charset val="128"/>
    </font>
    <font>
      <sz val="11"/>
      <name val="DejaVu Sans"/>
      <family val="2"/>
    </font>
    <font>
      <b/>
      <sz val="12"/>
      <color indexed="10"/>
      <name val="DejaVu Sans"/>
      <family val="2"/>
    </font>
    <font>
      <sz val="10"/>
      <name val="Arial"/>
      <family val="2"/>
    </font>
    <font>
      <b/>
      <sz val="12"/>
      <color rgb="FFFF0000"/>
      <name val="ＭＳ Ｐゴシック"/>
      <family val="3"/>
      <charset val="128"/>
    </font>
    <font>
      <b/>
      <sz val="12"/>
      <name val="ＭＳ Ｐゴシック"/>
      <family val="3"/>
      <charset val="128"/>
    </font>
    <font>
      <b/>
      <sz val="12"/>
      <name val="DejaVu Sans"/>
      <family val="2"/>
    </font>
    <font>
      <sz val="16"/>
      <name val="HGSｺﾞｼｯｸM"/>
      <family val="3"/>
      <charset val="128"/>
    </font>
    <font>
      <b/>
      <sz val="16"/>
      <name val="HGSｺﾞｼｯｸM"/>
      <family val="3"/>
      <charset val="128"/>
    </font>
    <font>
      <sz val="6"/>
      <name val="游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4"/>
      <color rgb="FFFF0000"/>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4"/>
      <color theme="1"/>
      <name val="游ゴシック"/>
      <family val="3"/>
      <charset val="128"/>
      <scheme val="minor"/>
    </font>
    <font>
      <sz val="16"/>
      <name val="游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sz val="13"/>
      <name val="ＭＳ Ｐゴシック"/>
      <family val="3"/>
      <charset val="128"/>
    </font>
    <font>
      <sz val="14"/>
      <color rgb="FFFF0000"/>
      <name val="HGSｺﾞｼｯｸM"/>
      <family val="3"/>
      <charset val="128"/>
    </font>
    <font>
      <sz val="11"/>
      <color rgb="FFFF0000"/>
      <name val="HGSｺﾞｼｯｸM"/>
      <family val="3"/>
      <charset val="128"/>
    </font>
    <font>
      <sz val="9"/>
      <color theme="1"/>
      <name val="ＭＳ ゴシック"/>
      <family val="3"/>
      <charset val="128"/>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20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uble">
        <color indexed="64"/>
      </top>
      <bottom/>
      <diagonal/>
    </border>
    <border>
      <left/>
      <right/>
      <top style="hair">
        <color indexed="64"/>
      </top>
      <bottom style="thin">
        <color indexed="64"/>
      </bottom>
      <diagonal/>
    </border>
    <border>
      <left/>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style="thin">
        <color indexed="8"/>
      </top>
      <bottom style="medium">
        <color indexed="64"/>
      </bottom>
      <diagonal/>
    </border>
    <border>
      <left style="medium">
        <color indexed="64"/>
      </left>
      <right/>
      <top style="thin">
        <color indexed="8"/>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thin">
        <color indexed="8"/>
      </left>
      <right style="medium">
        <color indexed="64"/>
      </right>
      <top style="medium">
        <color indexed="64"/>
      </top>
      <bottom style="dotted">
        <color indexed="8"/>
      </bottom>
      <diagonal/>
    </border>
    <border>
      <left style="thin">
        <color indexed="8"/>
      </left>
      <right style="thin">
        <color indexed="8"/>
      </right>
      <top style="medium">
        <color indexed="64"/>
      </top>
      <bottom style="dotted">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left style="double">
        <color indexed="64"/>
      </left>
      <right/>
      <top style="thin">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11">
    <xf numFmtId="0" fontId="0" fillId="0" borderId="0">
      <alignment vertical="center"/>
    </xf>
    <xf numFmtId="0" fontId="10" fillId="0" borderId="0">
      <alignment vertical="center"/>
    </xf>
    <xf numFmtId="0" fontId="10" fillId="0" borderId="0">
      <alignment vertical="center"/>
    </xf>
    <xf numFmtId="0" fontId="12" fillId="0" borderId="0">
      <alignment vertical="center"/>
    </xf>
    <xf numFmtId="0" fontId="10" fillId="0" borderId="0">
      <alignment vertical="center"/>
    </xf>
    <xf numFmtId="0" fontId="20" fillId="0" borderId="0">
      <alignment vertical="center"/>
    </xf>
    <xf numFmtId="0" fontId="22" fillId="0" borderId="0" applyNumberFormat="0" applyFill="0" applyBorder="0" applyAlignment="0" applyProtection="0">
      <alignment vertical="top"/>
      <protection locked="0"/>
    </xf>
    <xf numFmtId="0" fontId="30" fillId="0" borderId="0"/>
    <xf numFmtId="0" fontId="38" fillId="0" borderId="0"/>
    <xf numFmtId="0" fontId="2" fillId="0" borderId="0">
      <alignment vertical="center"/>
    </xf>
    <xf numFmtId="38" fontId="2" fillId="0" borderId="0" applyFont="0" applyFill="0" applyBorder="0" applyAlignment="0" applyProtection="0">
      <alignment vertical="center"/>
    </xf>
  </cellStyleXfs>
  <cellXfs count="1166">
    <xf numFmtId="0" fontId="0" fillId="0" borderId="0" xfId="0">
      <alignment vertical="center"/>
    </xf>
    <xf numFmtId="0" fontId="6" fillId="2" borderId="8"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7" xfId="0" applyFont="1" applyBorder="1" applyAlignment="1">
      <alignment vertical="center" wrapText="1"/>
    </xf>
    <xf numFmtId="0" fontId="6" fillId="0" borderId="18" xfId="0" applyFont="1" applyBorder="1" applyAlignment="1">
      <alignment horizontal="left" vertical="center" wrapText="1"/>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shrinkToFit="1"/>
    </xf>
    <xf numFmtId="0" fontId="6" fillId="0" borderId="11" xfId="0" applyFont="1" applyBorder="1" applyAlignment="1">
      <alignment horizontal="left" vertical="center" wrapText="1"/>
    </xf>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Fill="1" applyBorder="1" applyAlignment="1">
      <alignment vertical="center" wrapText="1"/>
    </xf>
    <xf numFmtId="0" fontId="6" fillId="0" borderId="18" xfId="0" applyFont="1" applyFill="1" applyBorder="1" applyAlignment="1">
      <alignment vertical="center" wrapText="1"/>
    </xf>
    <xf numFmtId="0" fontId="6" fillId="0" borderId="16" xfId="0" applyFont="1" applyFill="1" applyBorder="1" applyAlignment="1">
      <alignment vertical="center" wrapText="1"/>
    </xf>
    <xf numFmtId="0" fontId="6" fillId="0" borderId="26" xfId="0" applyFont="1" applyFill="1" applyBorder="1" applyAlignment="1">
      <alignment wrapText="1"/>
    </xf>
    <xf numFmtId="0" fontId="6" fillId="0" borderId="12" xfId="0"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0" fontId="6" fillId="0" borderId="0" xfId="0" applyNumberFormat="1" applyFont="1" applyBorder="1" applyAlignment="1">
      <alignment horizontal="center" vertical="center" shrinkToFi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lignment vertical="center"/>
    </xf>
    <xf numFmtId="0" fontId="6" fillId="0" borderId="14" xfId="0" applyFont="1" applyFill="1" applyBorder="1" applyAlignment="1">
      <alignment vertical="center" wrapText="1"/>
    </xf>
    <xf numFmtId="0" fontId="6" fillId="0" borderId="3" xfId="0" applyFont="1" applyFill="1" applyBorder="1" applyAlignment="1">
      <alignment vertical="center" wrapText="1"/>
    </xf>
    <xf numFmtId="0" fontId="6" fillId="2" borderId="9" xfId="0" quotePrefix="1" applyNumberFormat="1" applyFont="1" applyFill="1" applyBorder="1" applyAlignment="1">
      <alignment horizontal="center" vertical="center" shrinkToFit="1"/>
    </xf>
    <xf numFmtId="0" fontId="6" fillId="0" borderId="28"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3" borderId="9" xfId="0" applyFont="1" applyFill="1" applyBorder="1" applyAlignment="1">
      <alignment vertical="center" wrapText="1"/>
    </xf>
    <xf numFmtId="0" fontId="6" fillId="3" borderId="3" xfId="0" applyFont="1" applyFill="1" applyBorder="1" applyAlignment="1">
      <alignment vertical="center" wrapText="1"/>
    </xf>
    <xf numFmtId="0" fontId="6" fillId="3" borderId="11"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6" fillId="3" borderId="8" xfId="0" applyFont="1" applyFill="1" applyBorder="1" applyAlignment="1">
      <alignment vertical="top" wrapText="1"/>
    </xf>
    <xf numFmtId="0" fontId="6" fillId="3" borderId="13"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40" xfId="0" applyFont="1" applyFill="1" applyBorder="1" applyAlignment="1">
      <alignment horizontal="center" vertical="center"/>
    </xf>
    <xf numFmtId="0" fontId="6" fillId="0" borderId="9" xfId="0" applyFont="1" applyBorder="1" applyAlignment="1">
      <alignment horizontal="center" vertical="center"/>
    </xf>
    <xf numFmtId="0" fontId="6" fillId="3" borderId="19" xfId="0" applyFont="1" applyFill="1" applyBorder="1" applyAlignment="1">
      <alignment vertical="center" wrapText="1"/>
    </xf>
    <xf numFmtId="0" fontId="6" fillId="3" borderId="14" xfId="0" applyFont="1" applyFill="1" applyBorder="1" applyAlignment="1">
      <alignment vertical="center" wrapText="1"/>
    </xf>
    <xf numFmtId="0" fontId="6" fillId="3" borderId="4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8" xfId="0" applyFont="1" applyFill="1" applyBorder="1" applyAlignment="1">
      <alignment vertical="top" wrapText="1"/>
    </xf>
    <xf numFmtId="0" fontId="6" fillId="3" borderId="12" xfId="0" applyFont="1" applyFill="1" applyBorder="1" applyAlignment="1">
      <alignment vertical="top" wrapText="1"/>
    </xf>
    <xf numFmtId="0" fontId="6" fillId="3" borderId="7" xfId="0" applyFont="1" applyFill="1" applyBorder="1" applyAlignment="1">
      <alignment horizontal="center" vertical="center" wrapText="1"/>
    </xf>
    <xf numFmtId="0" fontId="6" fillId="3" borderId="18" xfId="0" applyFont="1" applyFill="1" applyBorder="1" applyAlignment="1">
      <alignment vertical="center" wrapText="1"/>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vertical="center" wrapText="1"/>
    </xf>
    <xf numFmtId="0" fontId="6" fillId="3" borderId="12" xfId="0" applyFont="1" applyFill="1" applyBorder="1" applyAlignment="1">
      <alignment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2" xfId="0" applyFont="1" applyBorder="1" applyAlignment="1">
      <alignment vertical="center" wrapText="1"/>
    </xf>
    <xf numFmtId="0" fontId="6" fillId="3" borderId="14" xfId="1" applyFont="1" applyFill="1" applyBorder="1" applyAlignment="1">
      <alignment vertical="center" wrapText="1"/>
    </xf>
    <xf numFmtId="0" fontId="6" fillId="3" borderId="27" xfId="1" applyFont="1" applyFill="1" applyBorder="1" applyAlignment="1">
      <alignment horizontal="center" vertical="center"/>
    </xf>
    <xf numFmtId="0" fontId="6" fillId="3" borderId="18" xfId="1" applyFont="1" applyFill="1" applyBorder="1" applyAlignment="1">
      <alignment vertical="center" wrapText="1"/>
    </xf>
    <xf numFmtId="0" fontId="6" fillId="3" borderId="18" xfId="1" applyFont="1" applyFill="1" applyBorder="1" applyAlignment="1">
      <alignment horizontal="left" vertical="center" wrapText="1"/>
    </xf>
    <xf numFmtId="0" fontId="7" fillId="3" borderId="14" xfId="0" applyFont="1" applyFill="1" applyBorder="1" applyAlignment="1">
      <alignment vertical="center" wrapText="1"/>
    </xf>
    <xf numFmtId="0" fontId="6" fillId="3" borderId="22" xfId="0" applyFont="1" applyFill="1" applyBorder="1" applyAlignment="1">
      <alignment horizontal="center" vertical="center" wrapText="1"/>
    </xf>
    <xf numFmtId="0" fontId="6" fillId="3" borderId="8"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0" xfId="0" applyFont="1" applyFill="1" applyBorder="1" applyAlignment="1">
      <alignment vertical="center" wrapText="1"/>
    </xf>
    <xf numFmtId="0" fontId="6" fillId="3" borderId="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8" xfId="0" applyFont="1" applyBorder="1" applyAlignment="1">
      <alignment vertical="center" wrapText="1"/>
    </xf>
    <xf numFmtId="0" fontId="6" fillId="3" borderId="9" xfId="0" applyFont="1" applyFill="1" applyBorder="1" applyAlignment="1">
      <alignment horizontal="center" vertical="center" wrapText="1"/>
    </xf>
    <xf numFmtId="0" fontId="6" fillId="0" borderId="3" xfId="0" applyFont="1" applyBorder="1" applyAlignment="1">
      <alignment vertical="top" wrapText="1"/>
    </xf>
    <xf numFmtId="0" fontId="6" fillId="0" borderId="12" xfId="0" applyFont="1" applyFill="1" applyBorder="1" applyAlignment="1">
      <alignment horizontal="center" vertical="center"/>
    </xf>
    <xf numFmtId="0" fontId="6" fillId="0" borderId="40" xfId="0" applyFont="1" applyFill="1" applyBorder="1" applyAlignment="1">
      <alignment horizontal="center" vertical="center"/>
    </xf>
    <xf numFmtId="0" fontId="6" fillId="3" borderId="7" xfId="0" applyFont="1" applyFill="1" applyBorder="1" applyAlignment="1">
      <alignment vertical="center" wrapText="1"/>
    </xf>
    <xf numFmtId="0" fontId="6" fillId="0" borderId="2" xfId="1" applyFont="1" applyFill="1" applyBorder="1" applyAlignment="1">
      <alignment vertical="center" wrapText="1"/>
    </xf>
    <xf numFmtId="0" fontId="6" fillId="0" borderId="18" xfId="1" applyFont="1" applyFill="1" applyBorder="1" applyAlignment="1">
      <alignment vertical="center" wrapText="1"/>
    </xf>
    <xf numFmtId="0" fontId="6" fillId="3" borderId="5" xfId="0" applyFont="1" applyFill="1" applyBorder="1" applyAlignment="1">
      <alignmen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49" fontId="6" fillId="3" borderId="1" xfId="0" applyNumberFormat="1" applyFont="1" applyFill="1" applyBorder="1" applyAlignment="1">
      <alignment vertical="center" wrapText="1" shrinkToFit="1"/>
    </xf>
    <xf numFmtId="0" fontId="6" fillId="3" borderId="1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6" xfId="0" applyFont="1" applyFill="1" applyBorder="1" applyAlignment="1">
      <alignment vertical="center" wrapText="1"/>
    </xf>
    <xf numFmtId="0" fontId="6" fillId="3" borderId="19" xfId="0" applyFont="1" applyFill="1" applyBorder="1" applyAlignment="1">
      <alignment horizontal="center" vertical="center"/>
    </xf>
    <xf numFmtId="0" fontId="6" fillId="3" borderId="1" xfId="0" applyFont="1" applyFill="1" applyBorder="1" applyAlignment="1">
      <alignment vertical="center" wrapText="1"/>
    </xf>
    <xf numFmtId="0" fontId="6" fillId="3" borderId="29"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vertical="top"/>
    </xf>
    <xf numFmtId="0" fontId="6" fillId="3" borderId="6" xfId="0" applyFont="1" applyFill="1" applyBorder="1" applyAlignment="1">
      <alignment horizontal="center" vertical="center"/>
    </xf>
    <xf numFmtId="0" fontId="6" fillId="3" borderId="37" xfId="0" applyFont="1" applyFill="1" applyBorder="1" applyAlignment="1">
      <alignment vertical="center" wrapText="1"/>
    </xf>
    <xf numFmtId="0" fontId="6" fillId="3" borderId="9" xfId="0" applyFont="1" applyFill="1" applyBorder="1" applyAlignment="1">
      <alignment vertical="center"/>
    </xf>
    <xf numFmtId="0" fontId="6" fillId="3" borderId="0" xfId="0" applyFont="1" applyFill="1" applyAlignment="1">
      <alignment horizontal="left" vertical="center"/>
    </xf>
    <xf numFmtId="0" fontId="6" fillId="3" borderId="20"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5" xfId="0" applyFont="1" applyBorder="1" applyAlignment="1">
      <alignment horizontal="center" vertical="center"/>
    </xf>
    <xf numFmtId="0" fontId="6" fillId="3" borderId="3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30" xfId="0" applyFont="1" applyFill="1" applyBorder="1" applyAlignment="1">
      <alignment vertical="center" wrapText="1"/>
    </xf>
    <xf numFmtId="0" fontId="6" fillId="2" borderId="2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7" xfId="0" applyFont="1" applyFill="1" applyBorder="1" applyAlignment="1">
      <alignment horizontal="center" vertical="top" wrapText="1"/>
    </xf>
    <xf numFmtId="0" fontId="6" fillId="2" borderId="27" xfId="0" applyFont="1" applyFill="1" applyBorder="1" applyAlignment="1">
      <alignment horizontal="center" vertical="center" wrapText="1"/>
    </xf>
    <xf numFmtId="0" fontId="6" fillId="2" borderId="6" xfId="0" applyFont="1" applyFill="1" applyBorder="1" applyAlignment="1">
      <alignment horizontal="center" vertical="top" wrapText="1"/>
    </xf>
    <xf numFmtId="0" fontId="6" fillId="0" borderId="10" xfId="0" applyFont="1" applyBorder="1" applyAlignment="1">
      <alignment horizontal="left" vertical="center" wrapText="1"/>
    </xf>
    <xf numFmtId="0" fontId="6" fillId="0" borderId="1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2" borderId="59" xfId="0" applyNumberFormat="1" applyFont="1" applyFill="1" applyBorder="1" applyAlignment="1">
      <alignment horizontal="center" vertical="center"/>
    </xf>
    <xf numFmtId="0" fontId="6" fillId="2" borderId="27" xfId="0" applyNumberFormat="1" applyFont="1" applyFill="1" applyBorder="1" applyAlignment="1">
      <alignment vertical="center"/>
    </xf>
    <xf numFmtId="0" fontId="6" fillId="2" borderId="6" xfId="0" applyNumberFormat="1" applyFont="1" applyFill="1" applyBorder="1" applyAlignment="1">
      <alignment vertical="center"/>
    </xf>
    <xf numFmtId="0" fontId="6" fillId="2" borderId="9" xfId="0" applyNumberFormat="1" applyFont="1" applyFill="1" applyBorder="1" applyAlignment="1">
      <alignment horizontal="center" vertical="center"/>
    </xf>
    <xf numFmtId="0" fontId="6" fillId="3" borderId="7" xfId="0" applyFont="1" applyFill="1" applyBorder="1" applyAlignment="1">
      <alignment horizontal="center" vertical="center"/>
    </xf>
    <xf numFmtId="0" fontId="6" fillId="0" borderId="0" xfId="0" applyFont="1" applyFill="1">
      <alignment vertical="center"/>
    </xf>
    <xf numFmtId="0" fontId="6" fillId="3" borderId="14" xfId="0" applyFont="1" applyFill="1" applyBorder="1" applyAlignment="1">
      <alignment vertical="center"/>
    </xf>
    <xf numFmtId="0" fontId="6" fillId="3" borderId="27" xfId="0" applyFont="1" applyFill="1" applyBorder="1" applyAlignment="1">
      <alignment horizontal="justify" vertical="center"/>
    </xf>
    <xf numFmtId="0" fontId="6" fillId="3" borderId="27" xfId="0" applyFont="1" applyFill="1" applyBorder="1" applyAlignment="1">
      <alignment horizontal="justify" vertical="center" wrapText="1"/>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4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lignment vertical="center"/>
    </xf>
    <xf numFmtId="0" fontId="6" fillId="0" borderId="1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41" xfId="0" applyFont="1" applyFill="1" applyBorder="1" applyAlignment="1">
      <alignment horizontal="center" vertical="center"/>
    </xf>
    <xf numFmtId="0" fontId="6" fillId="0" borderId="12" xfId="1" applyFont="1" applyFill="1" applyBorder="1" applyAlignment="1">
      <alignment vertical="center" wrapText="1"/>
    </xf>
    <xf numFmtId="0" fontId="6" fillId="2" borderId="9"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3"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1" xfId="0" applyFont="1" applyFill="1" applyBorder="1" applyAlignment="1">
      <alignment vertical="center" wrapText="1"/>
    </xf>
    <xf numFmtId="0" fontId="6" fillId="0" borderId="18"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0" borderId="10" xfId="0" applyFont="1" applyFill="1" applyBorder="1" applyAlignment="1">
      <alignment vertical="center" wrapText="1"/>
    </xf>
    <xf numFmtId="0" fontId="6" fillId="0" borderId="8" xfId="0" applyFont="1" applyFill="1" applyBorder="1" applyAlignment="1">
      <alignment vertical="center" wrapText="1"/>
    </xf>
    <xf numFmtId="0" fontId="5" fillId="3" borderId="14"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6" fillId="0" borderId="25" xfId="0" applyFont="1" applyBorder="1" applyAlignment="1">
      <alignment vertical="top" wrapText="1"/>
    </xf>
    <xf numFmtId="0" fontId="6" fillId="3" borderId="10" xfId="0" applyFont="1" applyFill="1" applyBorder="1" applyAlignment="1">
      <alignment vertical="center" wrapText="1"/>
    </xf>
    <xf numFmtId="0" fontId="6" fillId="0" borderId="9" xfId="0" applyFont="1" applyFill="1" applyBorder="1" applyAlignment="1">
      <alignment vertical="center" wrapText="1"/>
    </xf>
    <xf numFmtId="0" fontId="6" fillId="0" borderId="18" xfId="0" applyFont="1" applyFill="1" applyBorder="1" applyAlignment="1">
      <alignment vertical="center"/>
    </xf>
    <xf numFmtId="0" fontId="6" fillId="0" borderId="10" xfId="0" applyFont="1" applyFill="1" applyBorder="1" applyAlignment="1">
      <alignment vertical="center"/>
    </xf>
    <xf numFmtId="0" fontId="13" fillId="3" borderId="23" xfId="0" applyFont="1" applyFill="1" applyBorder="1" applyAlignment="1">
      <alignment vertical="center" wrapText="1"/>
    </xf>
    <xf numFmtId="0" fontId="6" fillId="3" borderId="1" xfId="0" applyFont="1" applyFill="1" applyBorder="1" applyAlignment="1">
      <alignment horizontal="left" vertical="center" wrapText="1"/>
    </xf>
    <xf numFmtId="0" fontId="6" fillId="2" borderId="27" xfId="0" applyNumberFormat="1" applyFont="1" applyFill="1" applyBorder="1" applyAlignment="1">
      <alignment horizontal="center" vertical="center"/>
    </xf>
    <xf numFmtId="0" fontId="7" fillId="0" borderId="0" xfId="0" applyFont="1" applyAlignment="1">
      <alignment vertical="top" wrapText="1"/>
    </xf>
    <xf numFmtId="0" fontId="6" fillId="0" borderId="12" xfId="0" applyFont="1" applyFill="1" applyBorder="1" applyAlignment="1">
      <alignment horizontal="left" vertical="center" wrapText="1" indent="1"/>
    </xf>
    <xf numFmtId="0" fontId="6" fillId="2" borderId="14" xfId="0" applyFont="1" applyFill="1" applyBorder="1" applyAlignment="1">
      <alignment horizontal="center" vertical="center"/>
    </xf>
    <xf numFmtId="0" fontId="6" fillId="2" borderId="59" xfId="0" applyNumberFormat="1" applyFont="1" applyFill="1" applyBorder="1" applyAlignment="1">
      <alignment vertical="center"/>
    </xf>
    <xf numFmtId="0" fontId="6" fillId="0" borderId="14" xfId="0" applyFont="1" applyBorder="1" applyAlignment="1">
      <alignment horizontal="center" vertical="center"/>
    </xf>
    <xf numFmtId="0" fontId="6" fillId="2" borderId="6" xfId="0" applyNumberFormat="1" applyFont="1" applyFill="1" applyBorder="1" applyAlignment="1">
      <alignment horizontal="center" vertical="center"/>
    </xf>
    <xf numFmtId="0" fontId="6" fillId="3" borderId="69" xfId="0" applyFont="1" applyFill="1" applyBorder="1" applyAlignment="1">
      <alignment vertical="center" wrapText="1"/>
    </xf>
    <xf numFmtId="0" fontId="6" fillId="2" borderId="3"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4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69" xfId="0" applyFont="1" applyFill="1" applyBorder="1" applyAlignment="1">
      <alignment horizontal="left" vertical="center" wrapText="1"/>
    </xf>
    <xf numFmtId="0" fontId="6" fillId="0" borderId="31"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0" xfId="0" applyFont="1" applyFill="1" applyBorder="1" applyAlignment="1">
      <alignment horizontal="center" vertical="center"/>
    </xf>
    <xf numFmtId="0" fontId="7" fillId="3" borderId="54" xfId="0" applyFont="1" applyFill="1" applyBorder="1" applyAlignment="1">
      <alignment vertical="center" wrapText="1"/>
    </xf>
    <xf numFmtId="0" fontId="7" fillId="3" borderId="70" xfId="0" applyFont="1" applyFill="1" applyBorder="1" applyAlignment="1">
      <alignment vertical="center" wrapText="1"/>
    </xf>
    <xf numFmtId="0" fontId="6" fillId="0"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vertical="top" wrapText="1"/>
    </xf>
    <xf numFmtId="0" fontId="6" fillId="3" borderId="26"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9" xfId="3" applyFont="1" applyFill="1" applyBorder="1" applyAlignment="1">
      <alignment vertical="center" wrapText="1"/>
    </xf>
    <xf numFmtId="0" fontId="6" fillId="0" borderId="9" xfId="3" applyFont="1" applyFill="1" applyBorder="1" applyAlignment="1">
      <alignment horizontal="center" vertical="center"/>
    </xf>
    <xf numFmtId="0" fontId="6" fillId="0" borderId="72" xfId="3" applyFont="1" applyFill="1" applyBorder="1" applyAlignment="1">
      <alignment horizontal="center" vertical="center"/>
    </xf>
    <xf numFmtId="0" fontId="6" fillId="0" borderId="12" xfId="3" applyFont="1" applyFill="1" applyBorder="1" applyAlignment="1">
      <alignment vertical="center" wrapText="1"/>
    </xf>
    <xf numFmtId="0" fontId="6" fillId="0" borderId="12" xfId="3" applyFont="1" applyFill="1" applyBorder="1" applyAlignment="1">
      <alignment horizontal="center" vertical="center"/>
    </xf>
    <xf numFmtId="0" fontId="6" fillId="0" borderId="9" xfId="3" applyFont="1" applyFill="1" applyBorder="1" applyAlignment="1">
      <alignment vertical="center"/>
    </xf>
    <xf numFmtId="0" fontId="6" fillId="3" borderId="75" xfId="0" applyFont="1" applyFill="1" applyBorder="1" applyAlignment="1">
      <alignment vertical="center" wrapText="1"/>
    </xf>
    <xf numFmtId="0" fontId="6" fillId="3" borderId="29" xfId="0" applyFont="1" applyFill="1" applyBorder="1" applyAlignment="1">
      <alignment vertical="center" wrapText="1"/>
    </xf>
    <xf numFmtId="0" fontId="6" fillId="3" borderId="79"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50" xfId="0" applyFont="1" applyFill="1" applyBorder="1" applyAlignment="1">
      <alignment horizontal="center" vertical="center"/>
    </xf>
    <xf numFmtId="0" fontId="6" fillId="0" borderId="53" xfId="0" applyFont="1" applyBorder="1" applyAlignment="1">
      <alignment horizontal="center" vertical="center"/>
    </xf>
    <xf numFmtId="0" fontId="6" fillId="0" borderId="72" xfId="0" applyFont="1" applyBorder="1" applyAlignment="1">
      <alignment horizontal="center" vertical="center"/>
    </xf>
    <xf numFmtId="0" fontId="6" fillId="0" borderId="3" xfId="3" applyFont="1" applyFill="1" applyBorder="1" applyAlignment="1">
      <alignment horizontal="center" vertical="center"/>
    </xf>
    <xf numFmtId="0" fontId="6" fillId="2" borderId="38" xfId="0" applyNumberFormat="1" applyFont="1" applyFill="1" applyBorder="1" applyAlignment="1">
      <alignment horizontal="center" vertical="center"/>
    </xf>
    <xf numFmtId="0" fontId="6" fillId="2" borderId="38" xfId="0" applyFont="1" applyFill="1" applyBorder="1" applyAlignment="1">
      <alignment horizontal="center" vertical="top" wrapText="1"/>
    </xf>
    <xf numFmtId="0" fontId="6" fillId="2" borderId="14" xfId="0" applyNumberFormat="1" applyFont="1" applyFill="1" applyBorder="1" applyAlignment="1">
      <alignment vertical="center" shrinkToFit="1"/>
    </xf>
    <xf numFmtId="0" fontId="6" fillId="2" borderId="8" xfId="0" applyNumberFormat="1" applyFont="1" applyFill="1" applyBorder="1" applyAlignment="1">
      <alignment vertical="center" shrinkToFit="1"/>
    </xf>
    <xf numFmtId="0" fontId="6" fillId="3" borderId="18" xfId="0" applyFont="1" applyFill="1" applyBorder="1" applyAlignment="1">
      <alignment horizontal="left" vertical="center" wrapText="1" indent="1"/>
    </xf>
    <xf numFmtId="0" fontId="6" fillId="0" borderId="20" xfId="0" applyFont="1" applyFill="1" applyBorder="1">
      <alignment vertical="center"/>
    </xf>
    <xf numFmtId="0" fontId="6" fillId="0" borderId="18" xfId="1" applyFont="1" applyFill="1" applyBorder="1" applyAlignment="1">
      <alignment horizontal="left" vertical="center" wrapText="1" indent="1"/>
    </xf>
    <xf numFmtId="0" fontId="6" fillId="0" borderId="16" xfId="1" applyFont="1" applyFill="1" applyBorder="1" applyAlignment="1">
      <alignment vertical="center" wrapText="1"/>
    </xf>
    <xf numFmtId="0" fontId="6" fillId="0" borderId="8" xfId="1" applyFont="1" applyFill="1" applyBorder="1" applyAlignment="1">
      <alignment horizontal="left" vertical="center" wrapText="1" indent="1"/>
    </xf>
    <xf numFmtId="0" fontId="6" fillId="3" borderId="20" xfId="0" applyFont="1" applyFill="1" applyBorder="1" applyAlignment="1">
      <alignment horizontal="left" vertical="center" wrapText="1"/>
    </xf>
    <xf numFmtId="0" fontId="6" fillId="0" borderId="0" xfId="0" applyFont="1" applyBorder="1" applyAlignment="1">
      <alignment vertical="center"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7" xfId="0" applyFont="1" applyFill="1" applyBorder="1" applyAlignment="1">
      <alignment horizontal="left" vertical="center" wrapText="1"/>
    </xf>
    <xf numFmtId="0" fontId="6" fillId="3" borderId="11" xfId="0" applyFont="1" applyFill="1" applyBorder="1" applyAlignment="1">
      <alignment vertical="center" wrapText="1"/>
    </xf>
    <xf numFmtId="0" fontId="6" fillId="3" borderId="13"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2" borderId="8" xfId="0" applyNumberFormat="1" applyFont="1" applyFill="1" applyBorder="1" applyAlignment="1">
      <alignment horizontal="center" vertical="center" shrinkToFi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9" xfId="0" applyFont="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vertical="top" wrapText="1"/>
    </xf>
    <xf numFmtId="0" fontId="13" fillId="3" borderId="8" xfId="0" applyFont="1" applyFill="1" applyBorder="1" applyAlignment="1">
      <alignment vertical="center"/>
    </xf>
    <xf numFmtId="0" fontId="6" fillId="3" borderId="22"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3" borderId="28" xfId="0" applyFont="1" applyFill="1" applyBorder="1" applyAlignment="1">
      <alignment vertical="center" wrapText="1"/>
    </xf>
    <xf numFmtId="0" fontId="6" fillId="0" borderId="11" xfId="0" applyFont="1" applyFill="1" applyBorder="1" applyAlignment="1">
      <alignment horizontal="left" vertical="center" wrapText="1"/>
    </xf>
    <xf numFmtId="0" fontId="6" fillId="2" borderId="3"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3" borderId="14" xfId="0" applyFont="1" applyFill="1" applyBorder="1" applyAlignment="1">
      <alignment horizontal="left" vertical="center"/>
    </xf>
    <xf numFmtId="0" fontId="14" fillId="0" borderId="0" xfId="0" applyFont="1" applyFill="1" applyBorder="1" applyAlignment="1">
      <alignment horizontal="center" vertical="top" wrapText="1"/>
    </xf>
    <xf numFmtId="0" fontId="6" fillId="0" borderId="8" xfId="0" applyFont="1" applyBorder="1" applyAlignment="1">
      <alignment horizontal="left" vertical="center" wrapText="1"/>
    </xf>
    <xf numFmtId="0" fontId="6" fillId="0" borderId="3" xfId="1" applyFont="1" applyFill="1" applyBorder="1" applyAlignment="1">
      <alignment horizontal="left" vertical="center" wrapText="1"/>
    </xf>
    <xf numFmtId="0" fontId="6" fillId="2" borderId="9" xfId="0" applyNumberFormat="1" applyFont="1" applyFill="1" applyBorder="1" applyAlignment="1">
      <alignment horizontal="center" vertical="center" shrinkToFi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0" borderId="15" xfId="0" applyFont="1" applyFill="1" applyBorder="1" applyAlignment="1">
      <alignment horizontal="center" vertical="center"/>
    </xf>
    <xf numFmtId="0" fontId="6" fillId="3" borderId="41" xfId="0" applyFont="1" applyFill="1" applyBorder="1" applyAlignment="1">
      <alignment vertical="center" wrapText="1"/>
    </xf>
    <xf numFmtId="0" fontId="6" fillId="3" borderId="4" xfId="0" applyFont="1" applyFill="1" applyBorder="1" applyAlignment="1">
      <alignment vertical="center" wrapText="1"/>
    </xf>
    <xf numFmtId="0" fontId="6" fillId="3" borderId="23" xfId="0" applyFont="1" applyFill="1" applyBorder="1" applyAlignment="1">
      <alignment vertical="center" wrapText="1"/>
    </xf>
    <xf numFmtId="0" fontId="6" fillId="3" borderId="5"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17" fillId="0" borderId="0" xfId="0" applyFont="1" applyFill="1">
      <alignment vertical="center"/>
    </xf>
    <xf numFmtId="0" fontId="17" fillId="0" borderId="0" xfId="0" applyFont="1">
      <alignment vertical="center"/>
    </xf>
    <xf numFmtId="0" fontId="18" fillId="0" borderId="19" xfId="0" applyFont="1" applyBorder="1" applyAlignment="1">
      <alignment horizontal="right" vertical="center"/>
    </xf>
    <xf numFmtId="0" fontId="6" fillId="2" borderId="9"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vertical="center" wrapText="1"/>
    </xf>
    <xf numFmtId="0" fontId="6" fillId="0" borderId="19" xfId="0" applyFont="1" applyBorder="1" applyAlignment="1">
      <alignment vertical="center" wrapText="1"/>
    </xf>
    <xf numFmtId="0" fontId="6" fillId="0" borderId="7" xfId="0" applyFont="1" applyBorder="1" applyAlignment="1">
      <alignment vertical="center" wrapText="1"/>
    </xf>
    <xf numFmtId="0" fontId="13" fillId="3" borderId="8" xfId="0" applyFont="1" applyFill="1" applyBorder="1" applyAlignment="1">
      <alignment vertical="top" wrapText="1"/>
    </xf>
    <xf numFmtId="0" fontId="13" fillId="3" borderId="1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7" fillId="3" borderId="0" xfId="0" applyFont="1" applyFill="1">
      <alignment vertical="center"/>
    </xf>
    <xf numFmtId="0" fontId="13" fillId="0" borderId="16" xfId="0" applyFont="1" applyFill="1" applyBorder="1" applyAlignment="1">
      <alignment horizontal="center" vertical="center"/>
    </xf>
    <xf numFmtId="0" fontId="6" fillId="0" borderId="3" xfId="0" applyFont="1" applyBorder="1" applyAlignment="1">
      <alignment horizontal="center" vertical="center"/>
    </xf>
    <xf numFmtId="0" fontId="6" fillId="0" borderId="24" xfId="0" applyFont="1" applyFill="1" applyBorder="1" applyAlignment="1">
      <alignment horizontal="center" vertical="center"/>
    </xf>
    <xf numFmtId="0" fontId="6" fillId="0" borderId="21" xfId="0" applyFont="1" applyFill="1" applyBorder="1" applyAlignment="1">
      <alignment horizontal="center" vertical="center"/>
    </xf>
    <xf numFmtId="0" fontId="11" fillId="3" borderId="18" xfId="0" applyFont="1" applyFill="1" applyBorder="1" applyAlignment="1">
      <alignment horizontal="left" vertical="center" wrapText="1"/>
    </xf>
    <xf numFmtId="0" fontId="6" fillId="0" borderId="10" xfId="1" applyFont="1" applyFill="1" applyBorder="1" applyAlignment="1">
      <alignment vertical="center" wrapText="1"/>
    </xf>
    <xf numFmtId="0" fontId="6" fillId="3" borderId="48"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77" xfId="0" applyFont="1" applyFill="1" applyBorder="1" applyAlignment="1">
      <alignment vertical="center" wrapText="1"/>
    </xf>
    <xf numFmtId="0" fontId="6" fillId="3" borderId="58" xfId="0" applyFont="1" applyFill="1" applyBorder="1" applyAlignment="1">
      <alignment horizontal="center" vertical="center"/>
    </xf>
    <xf numFmtId="0" fontId="11" fillId="3" borderId="8" xfId="0" applyFont="1" applyFill="1" applyBorder="1" applyAlignment="1">
      <alignment vertical="center" wrapText="1"/>
    </xf>
    <xf numFmtId="0" fontId="11" fillId="3" borderId="8" xfId="0" applyFont="1" applyFill="1" applyBorder="1" applyAlignment="1">
      <alignment horizontal="left" vertical="center" wrapText="1"/>
    </xf>
    <xf numFmtId="0" fontId="6" fillId="3" borderId="52" xfId="0" applyFont="1" applyFill="1" applyBorder="1" applyAlignment="1">
      <alignment horizontal="center" vertical="center"/>
    </xf>
    <xf numFmtId="0" fontId="6" fillId="3" borderId="3" xfId="0" applyFont="1" applyFill="1" applyBorder="1" applyAlignment="1">
      <alignment vertical="top"/>
    </xf>
    <xf numFmtId="0" fontId="6" fillId="3" borderId="8" xfId="0" applyFont="1" applyFill="1" applyBorder="1" applyAlignment="1">
      <alignment horizontal="center" vertical="center"/>
    </xf>
    <xf numFmtId="0" fontId="11" fillId="3" borderId="3" xfId="0" applyFont="1" applyFill="1" applyBorder="1" applyAlignment="1">
      <alignment vertical="center" wrapText="1"/>
    </xf>
    <xf numFmtId="0" fontId="11" fillId="3" borderId="27" xfId="0" applyFont="1" applyFill="1" applyBorder="1" applyAlignment="1">
      <alignment vertical="center" wrapText="1"/>
    </xf>
    <xf numFmtId="0" fontId="6" fillId="2" borderId="59" xfId="0" applyFont="1" applyFill="1" applyBorder="1" applyAlignment="1">
      <alignment horizontal="center" vertical="center" wrapText="1"/>
    </xf>
    <xf numFmtId="0" fontId="6" fillId="3" borderId="71" xfId="0" applyFont="1" applyFill="1" applyBorder="1" applyAlignment="1">
      <alignment horizontal="center" vertical="center"/>
    </xf>
    <xf numFmtId="0" fontId="11" fillId="3" borderId="31" xfId="0" applyFont="1" applyFill="1" applyBorder="1" applyAlignment="1">
      <alignment vertical="center" wrapText="1"/>
    </xf>
    <xf numFmtId="0" fontId="11" fillId="3" borderId="68" xfId="0" applyFont="1" applyFill="1" applyBorder="1" applyAlignment="1">
      <alignment vertical="center" wrapText="1"/>
    </xf>
    <xf numFmtId="0" fontId="6" fillId="3" borderId="65"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7" fillId="0" borderId="33" xfId="0" applyFont="1" applyBorder="1" applyAlignment="1">
      <alignment horizontal="left" vertical="center" wrapText="1"/>
    </xf>
    <xf numFmtId="0" fontId="6" fillId="3" borderId="88" xfId="0" applyFont="1" applyFill="1" applyBorder="1" applyAlignment="1">
      <alignment horizontal="center" vertical="center"/>
    </xf>
    <xf numFmtId="0" fontId="11" fillId="3" borderId="62" xfId="0" applyFont="1" applyFill="1" applyBorder="1" applyAlignment="1">
      <alignment horizontal="left" vertical="center" wrapText="1"/>
    </xf>
    <xf numFmtId="0" fontId="17" fillId="0" borderId="55" xfId="0" applyFont="1" applyBorder="1" applyAlignment="1">
      <alignment horizontal="left" vertical="center" wrapText="1"/>
    </xf>
    <xf numFmtId="0" fontId="11" fillId="3" borderId="26" xfId="0" applyFont="1" applyFill="1" applyBorder="1" applyAlignment="1">
      <alignment horizontal="left" vertical="center" wrapText="1"/>
    </xf>
    <xf numFmtId="0" fontId="17" fillId="0" borderId="15" xfId="0" applyFont="1" applyBorder="1" applyAlignment="1">
      <alignment horizontal="left" vertical="center" wrapText="1"/>
    </xf>
    <xf numFmtId="0" fontId="17" fillId="0" borderId="19" xfId="0" applyFont="1" applyBorder="1" applyAlignment="1">
      <alignment horizontal="left" vertical="center" wrapText="1"/>
    </xf>
    <xf numFmtId="0" fontId="6" fillId="3" borderId="27" xfId="0" applyFont="1" applyFill="1" applyBorder="1" applyAlignment="1">
      <alignment horizontal="left" vertical="center" wrapText="1"/>
    </xf>
    <xf numFmtId="0" fontId="6" fillId="2" borderId="3" xfId="0" applyNumberFormat="1" applyFont="1" applyFill="1" applyBorder="1" applyAlignment="1">
      <alignment vertical="center"/>
    </xf>
    <xf numFmtId="0" fontId="6" fillId="0" borderId="4" xfId="0" applyFont="1" applyFill="1" applyBorder="1" applyAlignment="1">
      <alignment vertical="center" wrapText="1"/>
    </xf>
    <xf numFmtId="0" fontId="17" fillId="0" borderId="0" xfId="0" applyFont="1" applyBorder="1">
      <alignment vertical="center"/>
    </xf>
    <xf numFmtId="0" fontId="6" fillId="2" borderId="14" xfId="0" applyNumberFormat="1" applyFont="1" applyFill="1" applyBorder="1" applyAlignment="1">
      <alignment vertical="center"/>
    </xf>
    <xf numFmtId="0" fontId="6" fillId="3" borderId="0"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31" xfId="0" applyFont="1" applyBorder="1" applyAlignment="1">
      <alignment horizontal="left" vertical="center" wrapText="1"/>
    </xf>
    <xf numFmtId="0" fontId="11" fillId="0" borderId="68" xfId="0" applyFont="1" applyFill="1" applyBorder="1" applyAlignment="1">
      <alignment horizontal="left" vertical="top" wrapText="1"/>
    </xf>
    <xf numFmtId="0" fontId="19" fillId="0" borderId="14" xfId="0" applyFont="1" applyBorder="1" applyAlignment="1">
      <alignment horizontal="left" vertical="center" wrapText="1"/>
    </xf>
    <xf numFmtId="0" fontId="11" fillId="0" borderId="0" xfId="0" applyFont="1" applyFill="1" applyBorder="1" applyAlignment="1">
      <alignment horizontal="left" vertical="center" wrapText="1"/>
    </xf>
    <xf numFmtId="0" fontId="6" fillId="2" borderId="52" xfId="0" applyFont="1" applyFill="1" applyBorder="1" applyAlignment="1">
      <alignment horizontal="center" vertical="center"/>
    </xf>
    <xf numFmtId="0" fontId="6" fillId="3" borderId="27" xfId="0" applyFont="1" applyFill="1" applyBorder="1" applyAlignment="1">
      <alignment vertical="center" wrapText="1"/>
    </xf>
    <xf numFmtId="0" fontId="6" fillId="0" borderId="17" xfId="0" applyFont="1" applyFill="1" applyBorder="1" applyAlignment="1">
      <alignment horizontal="left" vertical="center" wrapText="1"/>
    </xf>
    <xf numFmtId="0" fontId="6" fillId="2" borderId="3" xfId="0" applyFont="1" applyFill="1" applyBorder="1" applyAlignment="1">
      <alignment vertical="center"/>
    </xf>
    <xf numFmtId="0" fontId="6" fillId="5" borderId="14" xfId="0" applyFont="1" applyFill="1" applyBorder="1" applyAlignment="1">
      <alignment vertical="center"/>
    </xf>
    <xf numFmtId="0" fontId="6" fillId="5" borderId="27" xfId="0" applyFont="1" applyFill="1" applyBorder="1" applyAlignment="1">
      <alignment vertical="center"/>
    </xf>
    <xf numFmtId="0" fontId="6" fillId="3" borderId="9" xfId="3" applyFont="1" applyFill="1" applyBorder="1" applyAlignment="1">
      <alignment vertical="center"/>
    </xf>
    <xf numFmtId="0" fontId="6" fillId="3" borderId="9" xfId="3" applyFont="1" applyFill="1" applyBorder="1" applyAlignment="1">
      <alignment horizontal="center" vertical="center"/>
    </xf>
    <xf numFmtId="0" fontId="6" fillId="0" borderId="31" xfId="3" applyFont="1" applyFill="1" applyBorder="1" applyAlignment="1">
      <alignment vertical="center" wrapText="1"/>
    </xf>
    <xf numFmtId="0" fontId="6" fillId="0" borderId="31" xfId="3" applyFont="1" applyFill="1" applyBorder="1" applyAlignment="1">
      <alignment horizontal="center" vertical="center"/>
    </xf>
    <xf numFmtId="0" fontId="6" fillId="0" borderId="86" xfId="3" applyFont="1" applyFill="1" applyBorder="1" applyAlignment="1">
      <alignment horizontal="center" vertical="center"/>
    </xf>
    <xf numFmtId="0" fontId="6" fillId="0" borderId="8" xfId="3" applyFont="1" applyFill="1" applyBorder="1" applyAlignment="1">
      <alignment vertical="center"/>
    </xf>
    <xf numFmtId="0" fontId="6" fillId="0" borderId="8" xfId="3" applyFont="1" applyFill="1" applyBorder="1" applyAlignment="1">
      <alignment horizontal="center" vertical="center"/>
    </xf>
    <xf numFmtId="0" fontId="6" fillId="0" borderId="52" xfId="3" applyFont="1" applyFill="1" applyBorder="1" applyAlignment="1">
      <alignment horizontal="center" vertical="center"/>
    </xf>
    <xf numFmtId="0" fontId="6" fillId="0" borderId="3" xfId="3" applyFont="1" applyFill="1" applyBorder="1" applyAlignment="1">
      <alignment vertical="center"/>
    </xf>
    <xf numFmtId="0" fontId="6" fillId="0" borderId="49" xfId="3" applyFont="1" applyFill="1" applyBorder="1" applyAlignment="1">
      <alignment horizontal="center" vertical="center"/>
    </xf>
    <xf numFmtId="0" fontId="6" fillId="0" borderId="3" xfId="3" applyFont="1" applyFill="1" applyBorder="1" applyAlignment="1">
      <alignment vertical="center" wrapText="1"/>
    </xf>
    <xf numFmtId="0" fontId="6" fillId="0" borderId="30" xfId="3" applyFont="1" applyFill="1" applyBorder="1" applyAlignment="1">
      <alignment horizontal="center" vertical="center"/>
    </xf>
    <xf numFmtId="0" fontId="6" fillId="0" borderId="27" xfId="0" applyFont="1" applyFill="1" applyBorder="1" applyAlignment="1">
      <alignment vertical="center" wrapText="1"/>
    </xf>
    <xf numFmtId="0" fontId="6" fillId="3" borderId="39" xfId="0" applyFont="1" applyFill="1" applyBorder="1" applyAlignment="1">
      <alignment vertical="center" wrapText="1"/>
    </xf>
    <xf numFmtId="0" fontId="6" fillId="3" borderId="38" xfId="0" applyFont="1" applyFill="1" applyBorder="1" applyAlignment="1">
      <alignment vertical="center" wrapText="1"/>
    </xf>
    <xf numFmtId="0" fontId="6" fillId="0" borderId="0" xfId="0" applyFont="1" applyAlignment="1">
      <alignment horizontal="center" vertical="center"/>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20"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vertical="center" wrapText="1"/>
    </xf>
    <xf numFmtId="0" fontId="6" fillId="3" borderId="20" xfId="1"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2" borderId="8" xfId="0" applyFont="1" applyFill="1" applyBorder="1" applyAlignment="1">
      <alignment horizontal="center" vertical="center"/>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5" fillId="2" borderId="6" xfId="0" applyFont="1" applyFill="1" applyBorder="1" applyAlignment="1">
      <alignment horizontal="center" vertical="center"/>
    </xf>
    <xf numFmtId="0" fontId="6" fillId="3" borderId="14" xfId="0" applyFont="1" applyFill="1" applyBorder="1" applyAlignment="1">
      <alignment horizontal="left" vertical="center" wrapText="1" shrinkToFit="1"/>
    </xf>
    <xf numFmtId="0" fontId="6" fillId="3" borderId="20" xfId="0" applyFont="1" applyFill="1" applyBorder="1" applyAlignment="1">
      <alignment horizontal="left" vertical="center" wrapText="1" shrinkToFit="1"/>
    </xf>
    <xf numFmtId="0" fontId="6" fillId="3" borderId="18" xfId="0" applyFont="1" applyFill="1" applyBorder="1" applyAlignment="1">
      <alignment horizontal="left" vertical="center" wrapText="1" shrinkToFit="1"/>
    </xf>
    <xf numFmtId="0" fontId="6" fillId="3" borderId="12" xfId="0" applyFont="1" applyFill="1" applyBorder="1" applyAlignment="1">
      <alignment horizontal="left" vertical="center" wrapText="1" shrinkToFit="1"/>
    </xf>
    <xf numFmtId="0" fontId="6" fillId="0" borderId="8" xfId="0" applyFont="1" applyBorder="1" applyAlignment="1">
      <alignment vertical="center" wrapText="1"/>
    </xf>
    <xf numFmtId="0" fontId="6" fillId="0" borderId="3" xfId="0" applyFont="1" applyBorder="1" applyAlignment="1">
      <alignment vertical="center" wrapText="1"/>
    </xf>
    <xf numFmtId="0" fontId="6" fillId="3" borderId="27" xfId="1" applyFont="1" applyFill="1" applyBorder="1" applyAlignment="1">
      <alignment horizontal="left" vertical="center" wrapText="1"/>
    </xf>
    <xf numFmtId="0" fontId="6" fillId="3" borderId="19" xfId="1" applyFont="1" applyFill="1" applyBorder="1" applyAlignment="1">
      <alignment horizontal="center" vertical="center"/>
    </xf>
    <xf numFmtId="0" fontId="6" fillId="3" borderId="18" xfId="0" applyFont="1" applyFill="1" applyBorder="1" applyAlignment="1">
      <alignment horizontal="left" vertical="center"/>
    </xf>
    <xf numFmtId="0" fontId="6" fillId="3" borderId="16" xfId="0" applyFont="1" applyFill="1" applyBorder="1" applyAlignment="1">
      <alignment vertical="center" wrapText="1"/>
    </xf>
    <xf numFmtId="0" fontId="6" fillId="0" borderId="16" xfId="0" applyFont="1" applyBorder="1" applyAlignment="1">
      <alignment vertical="center" wrapText="1"/>
    </xf>
    <xf numFmtId="0" fontId="11" fillId="3" borderId="9" xfId="0" applyFont="1" applyFill="1" applyBorder="1" applyAlignment="1">
      <alignment horizontal="left" vertical="center" wrapText="1"/>
    </xf>
    <xf numFmtId="0" fontId="6" fillId="0" borderId="23" xfId="0" applyFont="1" applyBorder="1" applyAlignment="1">
      <alignment vertical="center" wrapText="1"/>
    </xf>
    <xf numFmtId="0" fontId="11" fillId="3" borderId="10" xfId="0" applyFont="1" applyFill="1" applyBorder="1" applyAlignment="1">
      <alignment horizontal="left" vertical="center" wrapText="1"/>
    </xf>
    <xf numFmtId="0" fontId="6" fillId="3" borderId="25" xfId="0" applyFont="1" applyFill="1" applyBorder="1" applyAlignment="1">
      <alignment vertical="center" wrapText="1"/>
    </xf>
    <xf numFmtId="0" fontId="6" fillId="0" borderId="12" xfId="0" applyFont="1" applyBorder="1" applyAlignment="1">
      <alignment horizontal="left" vertical="center" wrapText="1"/>
    </xf>
    <xf numFmtId="0" fontId="6" fillId="3" borderId="21" xfId="0" applyFont="1" applyFill="1" applyBorder="1" applyAlignment="1">
      <alignment vertical="center" wrapText="1"/>
    </xf>
    <xf numFmtId="0" fontId="6" fillId="0" borderId="1" xfId="0" applyFont="1" applyFill="1" applyBorder="1" applyAlignment="1">
      <alignment vertical="center" wrapText="1"/>
    </xf>
    <xf numFmtId="0" fontId="6" fillId="3" borderId="31" xfId="0" applyFont="1" applyFill="1" applyBorder="1" applyAlignment="1">
      <alignment vertical="center" wrapText="1"/>
    </xf>
    <xf numFmtId="0" fontId="6" fillId="2" borderId="14" xfId="0" applyFont="1" applyFill="1" applyBorder="1" applyAlignment="1">
      <alignment vertical="top"/>
    </xf>
    <xf numFmtId="0" fontId="6" fillId="2" borderId="8" xfId="0" applyFont="1" applyFill="1" applyBorder="1" applyAlignment="1">
      <alignment vertical="top"/>
    </xf>
    <xf numFmtId="0" fontId="6" fillId="0" borderId="39" xfId="0" applyFont="1" applyFill="1" applyBorder="1" applyAlignment="1">
      <alignment vertical="center" wrapText="1"/>
    </xf>
    <xf numFmtId="0" fontId="6" fillId="0" borderId="31" xfId="0" applyFont="1" applyFill="1" applyBorder="1" applyAlignment="1">
      <alignment vertical="center" wrapText="1"/>
    </xf>
    <xf numFmtId="0" fontId="6" fillId="3" borderId="8" xfId="0" applyFont="1" applyFill="1" applyBorder="1" applyAlignment="1">
      <alignment horizontal="left" vertical="center" wrapText="1"/>
    </xf>
    <xf numFmtId="0" fontId="21" fillId="0" borderId="0" xfId="5" applyFont="1">
      <alignment vertical="center"/>
    </xf>
    <xf numFmtId="0" fontId="21" fillId="0" borderId="0" xfId="5" applyFont="1" applyAlignment="1">
      <alignment vertical="center"/>
    </xf>
    <xf numFmtId="0" fontId="22" fillId="0" borderId="0" xfId="6" applyAlignment="1" applyProtection="1">
      <alignment vertical="center"/>
    </xf>
    <xf numFmtId="0" fontId="21" fillId="0" borderId="0" xfId="5" applyFont="1" applyBorder="1" applyAlignment="1">
      <alignment vertical="center"/>
    </xf>
    <xf numFmtId="0" fontId="21" fillId="0" borderId="9" xfId="5" applyFont="1" applyBorder="1" applyAlignment="1">
      <alignment vertical="center"/>
    </xf>
    <xf numFmtId="0" fontId="21" fillId="0" borderId="9" xfId="5" applyFont="1" applyBorder="1" applyAlignment="1">
      <alignment horizontal="center" vertical="center"/>
    </xf>
    <xf numFmtId="0" fontId="23" fillId="0" borderId="0" xfId="5" applyFont="1" applyAlignment="1">
      <alignment horizontal="center" vertical="center"/>
    </xf>
    <xf numFmtId="0" fontId="23" fillId="0" borderId="0" xfId="5" applyFont="1" applyBorder="1" applyAlignment="1">
      <alignment horizontal="center" vertical="center"/>
    </xf>
    <xf numFmtId="0" fontId="20" fillId="0" borderId="0" xfId="5">
      <alignment vertical="center"/>
    </xf>
    <xf numFmtId="0" fontId="20" fillId="0" borderId="0" xfId="5" applyAlignment="1">
      <alignment horizontal="left" vertical="center"/>
    </xf>
    <xf numFmtId="0" fontId="25" fillId="0" borderId="0" xfId="5" applyFont="1" applyAlignment="1">
      <alignment horizontal="left" vertical="center"/>
    </xf>
    <xf numFmtId="0" fontId="24" fillId="0" borderId="0" xfId="5" applyFont="1" applyAlignment="1">
      <alignment vertical="center"/>
    </xf>
    <xf numFmtId="0" fontId="25" fillId="0" borderId="0" xfId="5" applyFont="1" applyBorder="1" applyAlignment="1">
      <alignment horizontal="justify" vertical="center" wrapText="1"/>
    </xf>
    <xf numFmtId="0" fontId="25" fillId="0" borderId="9" xfId="5" applyFont="1" applyBorder="1" applyAlignment="1">
      <alignment horizontal="justify" vertical="center" wrapText="1"/>
    </xf>
    <xf numFmtId="0" fontId="24" fillId="0" borderId="9" xfId="5" applyFont="1" applyBorder="1" applyAlignment="1">
      <alignment horizontal="justify" vertical="center" wrapText="1"/>
    </xf>
    <xf numFmtId="0" fontId="24" fillId="0" borderId="9" xfId="5" applyFont="1" applyBorder="1" applyAlignment="1">
      <alignment horizontal="center" vertical="center" wrapText="1"/>
    </xf>
    <xf numFmtId="0" fontId="25" fillId="0" borderId="9" xfId="5" applyFont="1" applyBorder="1" applyAlignment="1">
      <alignment horizontal="center" vertical="center" wrapText="1"/>
    </xf>
    <xf numFmtId="0" fontId="25" fillId="0" borderId="0" xfId="5" applyFont="1" applyAlignment="1">
      <alignment horizontal="justify" vertical="center"/>
    </xf>
    <xf numFmtId="0" fontId="28" fillId="0" borderId="0" xfId="5" applyFont="1" applyAlignment="1">
      <alignment vertical="center"/>
    </xf>
    <xf numFmtId="0" fontId="29" fillId="0" borderId="0" xfId="5" applyFont="1" applyAlignment="1">
      <alignment horizontal="justify" vertical="center"/>
    </xf>
    <xf numFmtId="0" fontId="29" fillId="0" borderId="0" xfId="5" applyFont="1" applyAlignment="1">
      <alignment vertical="center"/>
    </xf>
    <xf numFmtId="0" fontId="31" fillId="0" borderId="0" xfId="7" applyFont="1"/>
    <xf numFmtId="0" fontId="30" fillId="0" borderId="0" xfId="7" applyFont="1"/>
    <xf numFmtId="0" fontId="5" fillId="0" borderId="0" xfId="7" applyFont="1"/>
    <xf numFmtId="176" fontId="31" fillId="0" borderId="0" xfId="7" applyNumberFormat="1" applyFont="1" applyBorder="1"/>
    <xf numFmtId="0" fontId="30" fillId="0" borderId="0" xfId="7" applyFont="1" applyBorder="1" applyAlignment="1">
      <alignment horizontal="center" vertical="center"/>
    </xf>
    <xf numFmtId="0" fontId="32" fillId="0" borderId="0" xfId="7" applyFont="1" applyBorder="1" applyAlignment="1">
      <alignment horizontal="center" vertical="center"/>
    </xf>
    <xf numFmtId="0" fontId="33" fillId="0" borderId="0" xfId="7" applyFont="1" applyBorder="1" applyAlignment="1">
      <alignment horizontal="center" vertical="center" wrapText="1"/>
    </xf>
    <xf numFmtId="176" fontId="31" fillId="0" borderId="89" xfId="7" applyNumberFormat="1" applyFont="1" applyBorder="1" applyAlignment="1">
      <alignment vertical="center"/>
    </xf>
    <xf numFmtId="0" fontId="30" fillId="0" borderId="90" xfId="7" applyFont="1" applyBorder="1" applyAlignment="1">
      <alignment horizontal="center" vertical="center"/>
    </xf>
    <xf numFmtId="0" fontId="30" fillId="0" borderId="91" xfId="7" applyFont="1" applyBorder="1" applyAlignment="1">
      <alignment horizontal="center" vertical="center"/>
    </xf>
    <xf numFmtId="0" fontId="36" fillId="0" borderId="95" xfId="7" applyFont="1" applyBorder="1" applyAlignment="1">
      <alignment horizontal="right" vertical="center"/>
    </xf>
    <xf numFmtId="0" fontId="36" fillId="0" borderId="96" xfId="7" applyFont="1" applyBorder="1" applyAlignment="1">
      <alignment horizontal="right" vertical="center"/>
    </xf>
    <xf numFmtId="0" fontId="37" fillId="0" borderId="0" xfId="7" applyFont="1"/>
    <xf numFmtId="0" fontId="5" fillId="0" borderId="100" xfId="7" applyFont="1" applyBorder="1" applyAlignment="1">
      <alignment horizontal="center" vertical="center"/>
    </xf>
    <xf numFmtId="0" fontId="5" fillId="0" borderId="101" xfId="7" applyFont="1" applyBorder="1" applyAlignment="1">
      <alignment horizontal="center" vertical="center"/>
    </xf>
    <xf numFmtId="0" fontId="38" fillId="0" borderId="0" xfId="8"/>
    <xf numFmtId="0" fontId="40" fillId="0" borderId="0" xfId="7" applyFont="1" applyAlignment="1"/>
    <xf numFmtId="0" fontId="14" fillId="0" borderId="0" xfId="7" applyFont="1"/>
    <xf numFmtId="0" fontId="40" fillId="0" borderId="0" xfId="7" applyFont="1" applyBorder="1" applyAlignment="1"/>
    <xf numFmtId="0" fontId="6" fillId="0" borderId="3" xfId="0" applyFont="1" applyFill="1" applyBorder="1" applyAlignment="1">
      <alignment horizontal="center" vertical="center"/>
    </xf>
    <xf numFmtId="0" fontId="11" fillId="0" borderId="0"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11" fillId="0" borderId="3" xfId="0" applyFont="1" applyFill="1" applyBorder="1" applyAlignment="1">
      <alignment horizontal="left" vertical="center" wrapText="1"/>
    </xf>
    <xf numFmtId="0" fontId="17" fillId="0" borderId="19" xfId="0" applyFont="1" applyBorder="1" applyAlignment="1">
      <alignment horizontal="left" vertical="center" wrapText="1"/>
    </xf>
    <xf numFmtId="0" fontId="6" fillId="3" borderId="8" xfId="0" applyFont="1" applyFill="1" applyBorder="1" applyAlignment="1">
      <alignment horizontal="center" vertical="center"/>
    </xf>
    <xf numFmtId="0" fontId="6" fillId="3" borderId="68" xfId="0" applyFont="1" applyFill="1" applyBorder="1" applyAlignment="1">
      <alignment vertical="center" wrapText="1"/>
    </xf>
    <xf numFmtId="0" fontId="6" fillId="0" borderId="3" xfId="0" applyFont="1" applyFill="1" applyBorder="1" applyAlignment="1">
      <alignment vertical="center" wrapText="1"/>
    </xf>
    <xf numFmtId="0" fontId="6" fillId="3" borderId="13" xfId="0" applyFont="1" applyFill="1" applyBorder="1" applyAlignment="1">
      <alignment horizontal="left" vertical="center" wrapText="1"/>
    </xf>
    <xf numFmtId="0" fontId="6" fillId="0" borderId="20" xfId="0" applyFont="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2" fillId="0" borderId="0" xfId="9" applyFont="1">
      <alignment vertical="center"/>
    </xf>
    <xf numFmtId="0" fontId="42" fillId="0" borderId="0" xfId="9" applyFont="1" applyAlignment="1">
      <alignment horizontal="left" vertical="center"/>
    </xf>
    <xf numFmtId="0" fontId="43" fillId="0" borderId="0" xfId="9" applyFont="1" applyAlignment="1">
      <alignment horizontal="left" vertical="center"/>
    </xf>
    <xf numFmtId="0" fontId="43" fillId="0" borderId="0" xfId="9" applyFont="1" applyAlignment="1">
      <alignment horizontal="right" vertical="center"/>
    </xf>
    <xf numFmtId="0" fontId="43" fillId="0" borderId="0" xfId="9" applyFont="1">
      <alignment vertical="center"/>
    </xf>
    <xf numFmtId="0" fontId="43" fillId="0" borderId="0" xfId="9" applyFont="1" applyFill="1" applyAlignment="1">
      <alignment horizontal="right" vertical="center"/>
    </xf>
    <xf numFmtId="0" fontId="43" fillId="0" borderId="0" xfId="9" applyFont="1" applyFill="1" applyAlignment="1">
      <alignment vertical="center"/>
    </xf>
    <xf numFmtId="0" fontId="43" fillId="3" borderId="0" xfId="9" applyFont="1" applyFill="1" applyAlignment="1">
      <alignment vertical="center"/>
    </xf>
    <xf numFmtId="0" fontId="43" fillId="3" borderId="0" xfId="9" applyFont="1" applyFill="1">
      <alignment vertical="center"/>
    </xf>
    <xf numFmtId="0" fontId="43" fillId="3" borderId="0" xfId="9" applyFont="1" applyFill="1" applyAlignment="1">
      <alignment horizontal="center" vertical="center"/>
    </xf>
    <xf numFmtId="0" fontId="42" fillId="3" borderId="0" xfId="9" quotePrefix="1" applyFont="1" applyFill="1" applyBorder="1" applyAlignment="1">
      <alignment vertical="center"/>
    </xf>
    <xf numFmtId="0" fontId="43" fillId="0" borderId="0" xfId="9" applyFont="1" applyAlignment="1">
      <alignment horizontal="center" vertical="center"/>
    </xf>
    <xf numFmtId="0" fontId="42" fillId="0" borderId="0" xfId="9" applyFont="1" applyAlignment="1">
      <alignment horizontal="right" vertical="center"/>
    </xf>
    <xf numFmtId="0" fontId="42" fillId="0" borderId="0" xfId="9" applyFont="1" applyBorder="1" applyAlignment="1" applyProtection="1">
      <alignment horizontal="left" vertical="center"/>
    </xf>
    <xf numFmtId="0" fontId="42" fillId="0" borderId="0" xfId="9" applyFont="1" applyBorder="1" applyAlignment="1" applyProtection="1">
      <alignment vertical="center"/>
    </xf>
    <xf numFmtId="20" fontId="42" fillId="3" borderId="0" xfId="9" applyNumberFormat="1" applyFont="1" applyFill="1" applyBorder="1" applyAlignment="1" applyProtection="1">
      <alignment vertical="center"/>
    </xf>
    <xf numFmtId="0" fontId="42" fillId="3" borderId="0" xfId="9" applyFont="1" applyFill="1" applyBorder="1" applyAlignment="1" applyProtection="1">
      <alignment horizontal="center" vertical="center"/>
    </xf>
    <xf numFmtId="0" fontId="43" fillId="0" borderId="0" xfId="9" applyFont="1" applyProtection="1">
      <alignment vertical="center"/>
    </xf>
    <xf numFmtId="0" fontId="42" fillId="0" borderId="0" xfId="9" applyFont="1" applyProtection="1">
      <alignment vertical="center"/>
    </xf>
    <xf numFmtId="0" fontId="42" fillId="3" borderId="0" xfId="9" applyFont="1" applyFill="1" applyBorder="1" applyAlignment="1" applyProtection="1">
      <alignment vertical="center"/>
      <protection locked="0"/>
    </xf>
    <xf numFmtId="0" fontId="45" fillId="0" borderId="0" xfId="9" applyFont="1">
      <alignment vertical="center"/>
    </xf>
    <xf numFmtId="0" fontId="42" fillId="0" borderId="0" xfId="9" applyFont="1" applyBorder="1" applyAlignment="1" applyProtection="1">
      <alignment horizontal="center" vertical="center"/>
    </xf>
    <xf numFmtId="0" fontId="42" fillId="0" borderId="0" xfId="9" applyFont="1" applyAlignment="1" applyProtection="1">
      <alignment horizontal="right" vertical="center"/>
    </xf>
    <xf numFmtId="0" fontId="42" fillId="3" borderId="0" xfId="9" applyFont="1" applyFill="1" applyBorder="1" applyAlignment="1" applyProtection="1">
      <alignment horizontal="left" vertical="center"/>
    </xf>
    <xf numFmtId="20" fontId="42" fillId="0" borderId="0" xfId="9" applyNumberFormat="1" applyFont="1" applyBorder="1" applyAlignment="1" applyProtection="1">
      <alignment vertical="center"/>
    </xf>
    <xf numFmtId="0" fontId="42" fillId="0" borderId="0" xfId="9" applyFont="1" applyBorder="1" applyAlignment="1" applyProtection="1">
      <alignment horizontal="right" vertical="center"/>
    </xf>
    <xf numFmtId="177" fontId="42" fillId="0" borderId="0" xfId="9" applyNumberFormat="1" applyFont="1" applyBorder="1" applyAlignment="1" applyProtection="1">
      <alignment vertical="center"/>
    </xf>
    <xf numFmtId="0" fontId="42" fillId="3" borderId="0" xfId="9" applyFont="1" applyFill="1" applyBorder="1" applyAlignment="1" applyProtection="1">
      <alignment vertical="center"/>
    </xf>
    <xf numFmtId="0" fontId="45" fillId="0" borderId="0" xfId="9" applyFont="1" applyBorder="1" applyAlignment="1" applyProtection="1">
      <alignment horizontal="left" vertical="center"/>
    </xf>
    <xf numFmtId="0" fontId="42" fillId="3" borderId="0" xfId="9" applyFont="1" applyFill="1" applyBorder="1" applyProtection="1">
      <alignment vertical="center"/>
    </xf>
    <xf numFmtId="0" fontId="42" fillId="0" borderId="0" xfId="9" applyFont="1" applyBorder="1" applyProtection="1">
      <alignment vertical="center"/>
    </xf>
    <xf numFmtId="0" fontId="42" fillId="0" borderId="0" xfId="9" applyFont="1" applyAlignment="1" applyProtection="1">
      <alignment horizontal="center" vertical="center"/>
    </xf>
    <xf numFmtId="0" fontId="43" fillId="0" borderId="0" xfId="9" applyFont="1" applyBorder="1" applyProtection="1">
      <alignment vertical="center"/>
    </xf>
    <xf numFmtId="0" fontId="43" fillId="0" borderId="0" xfId="9" applyFont="1" applyBorder="1" applyAlignment="1" applyProtection="1">
      <alignment vertical="center"/>
    </xf>
    <xf numFmtId="0" fontId="46" fillId="0" borderId="0" xfId="9" applyFont="1" applyBorder="1" applyAlignment="1" applyProtection="1">
      <alignment vertical="center"/>
    </xf>
    <xf numFmtId="0" fontId="43" fillId="0" borderId="0" xfId="9" applyFont="1" applyBorder="1" applyAlignment="1" applyProtection="1">
      <alignment horizontal="center" vertical="center"/>
    </xf>
    <xf numFmtId="0" fontId="42" fillId="0" borderId="0" xfId="9" applyFont="1" applyProtection="1">
      <alignment vertical="center"/>
      <protection locked="0"/>
    </xf>
    <xf numFmtId="20" fontId="42" fillId="3" borderId="0" xfId="9" applyNumberFormat="1" applyFont="1" applyFill="1" applyBorder="1" applyAlignment="1" applyProtection="1">
      <alignment vertical="center"/>
      <protection locked="0"/>
    </xf>
    <xf numFmtId="0" fontId="46" fillId="0" borderId="0" xfId="9" applyFont="1" applyProtection="1">
      <alignment vertical="center"/>
    </xf>
    <xf numFmtId="0" fontId="46" fillId="0" borderId="0" xfId="9" applyFont="1" applyAlignment="1" applyProtection="1">
      <alignment horizontal="left" vertical="center"/>
    </xf>
    <xf numFmtId="0" fontId="46" fillId="0" borderId="0" xfId="9" applyFont="1">
      <alignment vertical="center"/>
    </xf>
    <xf numFmtId="0" fontId="46" fillId="0" borderId="0" xfId="9" applyFont="1" applyAlignment="1">
      <alignment horizontal="left" vertical="center"/>
    </xf>
    <xf numFmtId="0" fontId="46" fillId="0" borderId="0" xfId="9" applyFont="1" applyAlignment="1">
      <alignment horizontal="right" vertical="center"/>
    </xf>
    <xf numFmtId="0" fontId="42" fillId="0" borderId="109" xfId="9" applyFont="1" applyBorder="1" applyAlignment="1">
      <alignment horizontal="center" vertical="center" wrapText="1"/>
    </xf>
    <xf numFmtId="0" fontId="46" fillId="0" borderId="109" xfId="9" applyFont="1" applyBorder="1" applyAlignment="1">
      <alignment horizontal="center" vertical="center" wrapText="1"/>
    </xf>
    <xf numFmtId="0" fontId="42" fillId="0" borderId="113" xfId="9" applyFont="1" applyBorder="1" applyAlignment="1">
      <alignment vertical="center"/>
    </xf>
    <xf numFmtId="0" fontId="42" fillId="0" borderId="114" xfId="9" applyFont="1" applyBorder="1" applyAlignment="1">
      <alignment vertical="center"/>
    </xf>
    <xf numFmtId="0" fontId="42" fillId="0" borderId="114" xfId="9" quotePrefix="1" applyFont="1" applyBorder="1" applyAlignment="1">
      <alignment vertical="center"/>
    </xf>
    <xf numFmtId="0" fontId="42" fillId="3" borderId="114" xfId="9" applyFont="1" applyFill="1" applyBorder="1" applyAlignment="1">
      <alignment vertical="center"/>
    </xf>
    <xf numFmtId="0" fontId="42" fillId="9" borderId="114" xfId="9" applyFont="1" applyFill="1" applyBorder="1" applyAlignment="1">
      <alignment vertical="center"/>
    </xf>
    <xf numFmtId="0" fontId="42" fillId="0" borderId="115" xfId="9" applyFont="1" applyBorder="1" applyAlignment="1">
      <alignment vertical="center"/>
    </xf>
    <xf numFmtId="0" fontId="42" fillId="0" borderId="19" xfId="9" applyFont="1" applyBorder="1" applyAlignment="1">
      <alignment horizontal="center" vertical="center" wrapText="1"/>
    </xf>
    <xf numFmtId="0" fontId="46" fillId="0" borderId="19" xfId="9" applyFont="1" applyBorder="1" applyAlignment="1">
      <alignment horizontal="center" vertical="center" wrapText="1"/>
    </xf>
    <xf numFmtId="0" fontId="45" fillId="0" borderId="5" xfId="9" applyFont="1" applyBorder="1" applyAlignment="1">
      <alignment horizontal="center" vertical="center"/>
    </xf>
    <xf numFmtId="0" fontId="45" fillId="0" borderId="9" xfId="9" applyFont="1" applyBorder="1" applyAlignment="1">
      <alignment horizontal="center" vertical="center"/>
    </xf>
    <xf numFmtId="0" fontId="45" fillId="0" borderId="122" xfId="9" applyFont="1" applyBorder="1" applyAlignment="1">
      <alignment horizontal="center" vertical="center"/>
    </xf>
    <xf numFmtId="0" fontId="45" fillId="0" borderId="123" xfId="9" applyFont="1" applyBorder="1" applyAlignment="1">
      <alignment horizontal="center" vertical="center"/>
    </xf>
    <xf numFmtId="0" fontId="45" fillId="0" borderId="123" xfId="9" applyFont="1" applyFill="1" applyBorder="1" applyAlignment="1">
      <alignment horizontal="center" vertical="center"/>
    </xf>
    <xf numFmtId="0" fontId="45" fillId="0" borderId="9" xfId="9" applyFont="1" applyFill="1" applyBorder="1" applyAlignment="1">
      <alignment horizontal="center" vertical="center"/>
    </xf>
    <xf numFmtId="0" fontId="45" fillId="0" borderId="122" xfId="9" applyFont="1" applyFill="1" applyBorder="1" applyAlignment="1">
      <alignment horizontal="center" vertical="center"/>
    </xf>
    <xf numFmtId="0" fontId="42" fillId="0" borderId="126" xfId="9" applyFont="1" applyBorder="1" applyAlignment="1">
      <alignment horizontal="center" vertical="center" wrapText="1"/>
    </xf>
    <xf numFmtId="0" fontId="46" fillId="0" borderId="126" xfId="9" applyFont="1" applyBorder="1" applyAlignment="1">
      <alignment horizontal="center" vertical="center" wrapText="1"/>
    </xf>
    <xf numFmtId="0" fontId="45" fillId="0" borderId="130" xfId="9" applyNumberFormat="1" applyFont="1" applyFill="1" applyBorder="1" applyAlignment="1">
      <alignment horizontal="center" vertical="center" wrapText="1"/>
    </xf>
    <xf numFmtId="0" fontId="45" fillId="0" borderId="131" xfId="9" applyNumberFormat="1" applyFont="1" applyFill="1" applyBorder="1" applyAlignment="1">
      <alignment horizontal="center" vertical="center" wrapText="1"/>
    </xf>
    <xf numFmtId="0" fontId="45" fillId="0" borderId="132" xfId="9" applyNumberFormat="1" applyFont="1" applyFill="1" applyBorder="1" applyAlignment="1">
      <alignment horizontal="center" vertical="center" wrapText="1"/>
    </xf>
    <xf numFmtId="0" fontId="45" fillId="0" borderId="133" xfId="9" applyNumberFormat="1" applyFont="1" applyFill="1" applyBorder="1" applyAlignment="1">
      <alignment horizontal="center" vertical="center" wrapText="1"/>
    </xf>
    <xf numFmtId="0" fontId="42" fillId="0" borderId="99" xfId="9" applyFont="1" applyBorder="1" applyAlignment="1">
      <alignment vertical="center"/>
    </xf>
    <xf numFmtId="0" fontId="42" fillId="6" borderId="109" xfId="9" applyFont="1" applyFill="1" applyBorder="1" applyAlignment="1" applyProtection="1">
      <alignment horizontal="center" vertical="center" shrinkToFit="1"/>
      <protection locked="0"/>
    </xf>
    <xf numFmtId="0" fontId="42" fillId="6" borderId="109" xfId="9" applyFont="1" applyFill="1" applyBorder="1" applyAlignment="1" applyProtection="1">
      <alignment horizontal="center" vertical="center" wrapText="1"/>
      <protection locked="0"/>
    </xf>
    <xf numFmtId="0" fontId="47" fillId="0" borderId="111" xfId="9" applyFont="1" applyBorder="1" applyAlignment="1">
      <alignment vertical="center"/>
    </xf>
    <xf numFmtId="0" fontId="47" fillId="0" borderId="108" xfId="9" applyFont="1" applyBorder="1" applyAlignment="1">
      <alignment vertical="center"/>
    </xf>
    <xf numFmtId="0" fontId="49" fillId="0" borderId="108" xfId="9" applyFont="1" applyBorder="1" applyAlignment="1">
      <alignment vertical="center"/>
    </xf>
    <xf numFmtId="0" fontId="49" fillId="0" borderId="112" xfId="9" applyFont="1" applyBorder="1" applyAlignment="1">
      <alignment vertical="center"/>
    </xf>
    <xf numFmtId="178" fontId="42" fillId="6" borderId="19" xfId="9" applyNumberFormat="1" applyFont="1" applyFill="1" applyBorder="1" applyAlignment="1" applyProtection="1">
      <alignment horizontal="center" vertical="center" shrinkToFit="1"/>
      <protection locked="0"/>
    </xf>
    <xf numFmtId="178" fontId="42" fillId="6" borderId="135" xfId="9" applyNumberFormat="1" applyFont="1" applyFill="1" applyBorder="1" applyAlignment="1" applyProtection="1">
      <alignment horizontal="center" vertical="center" shrinkToFit="1"/>
      <protection locked="0"/>
    </xf>
    <xf numFmtId="178" fontId="42" fillId="6" borderId="136" xfId="9" applyNumberFormat="1" applyFont="1" applyFill="1" applyBorder="1" applyAlignment="1" applyProtection="1">
      <alignment horizontal="center" vertical="center" shrinkToFit="1"/>
      <protection locked="0"/>
    </xf>
    <xf numFmtId="0" fontId="42" fillId="0" borderId="94" xfId="9" applyFont="1" applyBorder="1" applyAlignment="1">
      <alignment horizontal="center" vertical="center"/>
    </xf>
    <xf numFmtId="0" fontId="42" fillId="6" borderId="19" xfId="9" applyFont="1" applyFill="1" applyBorder="1" applyAlignment="1" applyProtection="1">
      <alignment horizontal="center" vertical="center" shrinkToFit="1"/>
      <protection locked="0"/>
    </xf>
    <xf numFmtId="0" fontId="42" fillId="6" borderId="19" xfId="9" applyFont="1" applyFill="1" applyBorder="1" applyAlignment="1" applyProtection="1">
      <alignment horizontal="center" vertical="center" wrapText="1"/>
      <protection locked="0"/>
    </xf>
    <xf numFmtId="0" fontId="47" fillId="0" borderId="140" xfId="9" applyFont="1" applyBorder="1" applyAlignment="1">
      <alignment vertical="center"/>
    </xf>
    <xf numFmtId="0" fontId="47" fillId="0" borderId="141" xfId="9" applyFont="1" applyBorder="1" applyAlignment="1">
      <alignment vertical="center"/>
    </xf>
    <xf numFmtId="0" fontId="49" fillId="0" borderId="141" xfId="9" applyFont="1" applyBorder="1" applyAlignment="1">
      <alignment vertical="center"/>
    </xf>
    <xf numFmtId="0" fontId="49" fillId="0" borderId="142" xfId="9" applyFont="1" applyBorder="1" applyAlignment="1">
      <alignment vertical="center"/>
    </xf>
    <xf numFmtId="178" fontId="42" fillId="0" borderId="143" xfId="9" applyNumberFormat="1" applyFont="1" applyBorder="1" applyAlignment="1">
      <alignment horizontal="center" vertical="center" shrinkToFit="1"/>
    </xf>
    <xf numFmtId="178" fontId="42" fillId="0" borderId="144" xfId="9" applyNumberFormat="1" applyFont="1" applyBorder="1" applyAlignment="1">
      <alignment horizontal="center" vertical="center" shrinkToFit="1"/>
    </xf>
    <xf numFmtId="178" fontId="42" fillId="0" borderId="145" xfId="9" applyNumberFormat="1" applyFont="1" applyBorder="1" applyAlignment="1">
      <alignment horizontal="center" vertical="center" shrinkToFit="1"/>
    </xf>
    <xf numFmtId="0" fontId="42" fillId="0" borderId="148" xfId="9" applyFont="1" applyBorder="1" applyAlignment="1">
      <alignment horizontal="center" vertical="center"/>
    </xf>
    <xf numFmtId="0" fontId="42" fillId="6" borderId="7" xfId="9" applyFont="1" applyFill="1" applyBorder="1" applyAlignment="1" applyProtection="1">
      <alignment horizontal="center" vertical="center" shrinkToFit="1"/>
      <protection locked="0"/>
    </xf>
    <xf numFmtId="0" fontId="42" fillId="6" borderId="7" xfId="9" applyFont="1" applyFill="1" applyBorder="1" applyAlignment="1" applyProtection="1">
      <alignment horizontal="center" vertical="center" wrapText="1"/>
      <protection locked="0"/>
    </xf>
    <xf numFmtId="0" fontId="47" fillId="0" borderId="150" xfId="9" applyFont="1" applyBorder="1" applyAlignment="1">
      <alignment vertical="center"/>
    </xf>
    <xf numFmtId="0" fontId="47" fillId="0" borderId="21" xfId="9" applyFont="1" applyBorder="1" applyAlignment="1">
      <alignment vertical="center"/>
    </xf>
    <xf numFmtId="0" fontId="49" fillId="0" borderId="151" xfId="9" applyFont="1" applyBorder="1" applyAlignment="1">
      <alignment vertical="center"/>
    </xf>
    <xf numFmtId="0" fontId="49" fillId="0" borderId="152" xfId="9" applyFont="1" applyBorder="1" applyAlignment="1">
      <alignment horizontal="center" vertical="center"/>
    </xf>
    <xf numFmtId="178" fontId="42" fillId="0" borderId="153" xfId="9" applyNumberFormat="1" applyFont="1" applyBorder="1" applyAlignment="1">
      <alignment horizontal="center" vertical="center" shrinkToFit="1"/>
    </xf>
    <xf numFmtId="178" fontId="42" fillId="0" borderId="154" xfId="9" applyNumberFormat="1" applyFont="1" applyBorder="1" applyAlignment="1">
      <alignment horizontal="center" vertical="center" shrinkToFit="1"/>
    </xf>
    <xf numFmtId="178" fontId="42" fillId="0" borderId="155" xfId="9" applyNumberFormat="1" applyFont="1" applyBorder="1" applyAlignment="1">
      <alignment horizontal="center" vertical="center" shrinkToFit="1"/>
    </xf>
    <xf numFmtId="0" fontId="42" fillId="0" borderId="160" xfId="9" applyFont="1" applyBorder="1" applyAlignment="1">
      <alignment vertical="center"/>
    </xf>
    <xf numFmtId="0" fontId="42" fillId="6" borderId="2" xfId="9" applyFont="1" applyFill="1" applyBorder="1" applyAlignment="1" applyProtection="1">
      <alignment horizontal="center" vertical="center" shrinkToFit="1"/>
      <protection locked="0"/>
    </xf>
    <xf numFmtId="0" fontId="42" fillId="6" borderId="2" xfId="9" applyFont="1" applyFill="1" applyBorder="1" applyAlignment="1" applyProtection="1">
      <alignment horizontal="center" vertical="center" wrapText="1"/>
      <protection locked="0"/>
    </xf>
    <xf numFmtId="0" fontId="47" fillId="0" borderId="1" xfId="9" applyFont="1" applyBorder="1" applyAlignment="1">
      <alignment vertical="center"/>
    </xf>
    <xf numFmtId="0" fontId="47" fillId="0" borderId="25" xfId="9" applyFont="1" applyBorder="1" applyAlignment="1">
      <alignment vertical="center"/>
    </xf>
    <xf numFmtId="0" fontId="49" fillId="0" borderId="25" xfId="9" applyFont="1" applyBorder="1" applyAlignment="1">
      <alignment vertical="center"/>
    </xf>
    <xf numFmtId="0" fontId="49" fillId="0" borderId="162" xfId="9" applyFont="1" applyBorder="1" applyAlignment="1">
      <alignment vertical="center"/>
    </xf>
    <xf numFmtId="178" fontId="42" fillId="6" borderId="163" xfId="9" applyNumberFormat="1" applyFont="1" applyFill="1" applyBorder="1" applyAlignment="1" applyProtection="1">
      <alignment horizontal="center" vertical="center" shrinkToFit="1"/>
      <protection locked="0"/>
    </xf>
    <xf numFmtId="178" fontId="42" fillId="6" borderId="164" xfId="9" applyNumberFormat="1" applyFont="1" applyFill="1" applyBorder="1" applyAlignment="1" applyProtection="1">
      <alignment horizontal="center" vertical="center" shrinkToFit="1"/>
      <protection locked="0"/>
    </xf>
    <xf numFmtId="178" fontId="42" fillId="6" borderId="165" xfId="9" applyNumberFormat="1" applyFont="1" applyFill="1" applyBorder="1" applyAlignment="1" applyProtection="1">
      <alignment horizontal="center" vertical="center" shrinkToFit="1"/>
      <protection locked="0"/>
    </xf>
    <xf numFmtId="0" fontId="47" fillId="0" borderId="0" xfId="9" applyFont="1" applyBorder="1" applyAlignment="1">
      <alignment vertical="center"/>
    </xf>
    <xf numFmtId="0" fontId="49" fillId="0" borderId="0" xfId="9" applyFont="1" applyBorder="1" applyAlignment="1">
      <alignment vertical="center"/>
    </xf>
    <xf numFmtId="0" fontId="49" fillId="0" borderId="119" xfId="9" applyFont="1" applyBorder="1" applyAlignment="1">
      <alignment horizontal="center" vertical="center"/>
    </xf>
    <xf numFmtId="0" fontId="47" fillId="0" borderId="151" xfId="9" applyFont="1" applyBorder="1" applyAlignment="1">
      <alignment vertical="center"/>
    </xf>
    <xf numFmtId="0" fontId="49" fillId="0" borderId="21" xfId="9" applyFont="1" applyBorder="1" applyAlignment="1">
      <alignment vertical="center"/>
    </xf>
    <xf numFmtId="0" fontId="49" fillId="0" borderId="159" xfId="9" applyFont="1" applyBorder="1" applyAlignment="1">
      <alignment horizontal="center" vertical="center"/>
    </xf>
    <xf numFmtId="0" fontId="49" fillId="0" borderId="119" xfId="9" applyFont="1" applyBorder="1" applyAlignment="1">
      <alignment vertical="center"/>
    </xf>
    <xf numFmtId="0" fontId="47" fillId="0" borderId="169" xfId="9" applyFont="1" applyBorder="1" applyAlignment="1">
      <alignment vertical="center"/>
    </xf>
    <xf numFmtId="0" fontId="47" fillId="0" borderId="170" xfId="9" applyFont="1" applyBorder="1" applyAlignment="1">
      <alignment vertical="center"/>
    </xf>
    <xf numFmtId="0" fontId="49" fillId="0" borderId="170" xfId="9" applyFont="1" applyBorder="1" applyAlignment="1">
      <alignment vertical="center"/>
    </xf>
    <xf numFmtId="0" fontId="49" fillId="0" borderId="157" xfId="9" applyFont="1" applyBorder="1" applyAlignment="1">
      <alignment horizontal="center" vertical="center"/>
    </xf>
    <xf numFmtId="0" fontId="47" fillId="0" borderId="171" xfId="9" applyFont="1" applyBorder="1" applyAlignment="1">
      <alignment vertical="center"/>
    </xf>
    <xf numFmtId="0" fontId="47" fillId="0" borderId="172" xfId="9" applyFont="1" applyBorder="1" applyAlignment="1">
      <alignment vertical="center"/>
    </xf>
    <xf numFmtId="0" fontId="49" fillId="0" borderId="172" xfId="9" applyFont="1" applyBorder="1" applyAlignment="1">
      <alignment vertical="center"/>
    </xf>
    <xf numFmtId="0" fontId="49" fillId="0" borderId="173" xfId="9" applyFont="1" applyBorder="1" applyAlignment="1">
      <alignment vertical="center"/>
    </xf>
    <xf numFmtId="0" fontId="42" fillId="6" borderId="126" xfId="9" applyFont="1" applyFill="1" applyBorder="1" applyAlignment="1" applyProtection="1">
      <alignment horizontal="center" vertical="center" shrinkToFit="1"/>
      <protection locked="0"/>
    </xf>
    <xf numFmtId="0" fontId="42" fillId="6" borderId="126" xfId="9" applyFont="1" applyFill="1" applyBorder="1" applyAlignment="1" applyProtection="1">
      <alignment horizontal="center" vertical="center" wrapText="1"/>
      <protection locked="0"/>
    </xf>
    <xf numFmtId="0" fontId="47" fillId="0" borderId="128" xfId="9" applyFont="1" applyBorder="1" applyAlignment="1">
      <alignment vertical="center"/>
    </xf>
    <xf numFmtId="0" fontId="47" fillId="0" borderId="125" xfId="9" applyFont="1" applyBorder="1" applyAlignment="1">
      <alignment vertical="center"/>
    </xf>
    <xf numFmtId="0" fontId="49" fillId="0" borderId="125" xfId="9" applyFont="1" applyBorder="1" applyAlignment="1">
      <alignment vertical="center"/>
    </xf>
    <xf numFmtId="0" fontId="49" fillId="0" borderId="129" xfId="9" applyFont="1" applyBorder="1" applyAlignment="1">
      <alignment horizontal="center" vertical="center"/>
    </xf>
    <xf numFmtId="178" fontId="45" fillId="8" borderId="177" xfId="9" applyNumberFormat="1" applyFont="1" applyFill="1" applyBorder="1" applyAlignment="1" applyProtection="1">
      <alignment horizontal="center" vertical="center" shrinkToFit="1"/>
      <protection locked="0"/>
    </xf>
    <xf numFmtId="178" fontId="45" fillId="8" borderId="175" xfId="9" applyNumberFormat="1" applyFont="1" applyFill="1" applyBorder="1" applyAlignment="1" applyProtection="1">
      <alignment horizontal="center" vertical="center" shrinkToFit="1"/>
      <protection locked="0"/>
    </xf>
    <xf numFmtId="178" fontId="45" fillId="8" borderId="176" xfId="9" applyNumberFormat="1" applyFont="1" applyFill="1" applyBorder="1" applyAlignment="1" applyProtection="1">
      <alignment horizontal="center" vertical="center" shrinkToFit="1"/>
      <protection locked="0"/>
    </xf>
    <xf numFmtId="178" fontId="45" fillId="8" borderId="174" xfId="9" applyNumberFormat="1" applyFont="1" applyFill="1" applyBorder="1" applyAlignment="1" applyProtection="1">
      <alignment horizontal="center" vertical="center" shrinkToFit="1"/>
      <protection locked="0"/>
    </xf>
    <xf numFmtId="178" fontId="45" fillId="8" borderId="178" xfId="9" applyNumberFormat="1" applyFont="1" applyFill="1" applyBorder="1" applyAlignment="1" applyProtection="1">
      <alignment horizontal="center" vertical="center" shrinkToFit="1"/>
      <protection locked="0"/>
    </xf>
    <xf numFmtId="178" fontId="45" fillId="8" borderId="183" xfId="9" applyNumberFormat="1" applyFont="1" applyFill="1" applyBorder="1" applyAlignment="1" applyProtection="1">
      <alignment horizontal="center" vertical="center" shrinkToFit="1"/>
      <protection locked="0"/>
    </xf>
    <xf numFmtId="178" fontId="45" fillId="8" borderId="154" xfId="9" applyNumberFormat="1" applyFont="1" applyFill="1" applyBorder="1" applyAlignment="1" applyProtection="1">
      <alignment horizontal="center" vertical="center" shrinkToFit="1"/>
      <protection locked="0"/>
    </xf>
    <xf numFmtId="178" fontId="45" fillId="8" borderId="155" xfId="9" applyNumberFormat="1" applyFont="1" applyFill="1" applyBorder="1" applyAlignment="1" applyProtection="1">
      <alignment horizontal="center" vertical="center" shrinkToFit="1"/>
      <protection locked="0"/>
    </xf>
    <xf numFmtId="178" fontId="45" fillId="8" borderId="153" xfId="9" applyNumberFormat="1" applyFont="1" applyFill="1" applyBorder="1" applyAlignment="1" applyProtection="1">
      <alignment horizontal="center" vertical="center" shrinkToFit="1"/>
      <protection locked="0"/>
    </xf>
    <xf numFmtId="178" fontId="45" fillId="8" borderId="184" xfId="9" applyNumberFormat="1" applyFont="1" applyFill="1" applyBorder="1" applyAlignment="1" applyProtection="1">
      <alignment horizontal="center" vertical="center" shrinkToFit="1"/>
      <protection locked="0"/>
    </xf>
    <xf numFmtId="178" fontId="45" fillId="8" borderId="122" xfId="9" applyNumberFormat="1" applyFont="1" applyFill="1" applyBorder="1" applyAlignment="1" applyProtection="1">
      <alignment horizontal="center" vertical="center" shrinkToFit="1"/>
      <protection locked="0"/>
    </xf>
    <xf numFmtId="178" fontId="45" fillId="8" borderId="123" xfId="9" applyNumberFormat="1" applyFont="1" applyFill="1" applyBorder="1" applyAlignment="1" applyProtection="1">
      <alignment horizontal="center" vertical="center" shrinkToFit="1"/>
      <protection locked="0"/>
    </xf>
    <xf numFmtId="178" fontId="45" fillId="0" borderId="183" xfId="9" applyNumberFormat="1" applyFont="1" applyBorder="1" applyAlignment="1">
      <alignment horizontal="center" vertical="center" shrinkToFit="1"/>
    </xf>
    <xf numFmtId="178" fontId="45" fillId="0" borderId="154" xfId="9" applyNumberFormat="1" applyFont="1" applyBorder="1" applyAlignment="1">
      <alignment horizontal="center" vertical="center" shrinkToFit="1"/>
    </xf>
    <xf numFmtId="178" fontId="45" fillId="0" borderId="122" xfId="9" applyNumberFormat="1" applyFont="1" applyBorder="1" applyAlignment="1">
      <alignment horizontal="center" vertical="center" shrinkToFit="1"/>
    </xf>
    <xf numFmtId="178" fontId="45" fillId="0" borderId="195" xfId="9" applyNumberFormat="1" applyFont="1" applyBorder="1" applyAlignment="1">
      <alignment horizontal="center" vertical="center" shrinkToFit="1"/>
    </xf>
    <xf numFmtId="178" fontId="45" fillId="0" borderId="193" xfId="9" applyNumberFormat="1" applyFont="1" applyBorder="1" applyAlignment="1">
      <alignment horizontal="center" vertical="center" shrinkToFit="1"/>
    </xf>
    <xf numFmtId="178" fontId="45" fillId="0" borderId="194" xfId="9" applyNumberFormat="1" applyFont="1" applyBorder="1" applyAlignment="1">
      <alignment horizontal="center" vertical="center" shrinkToFit="1"/>
    </xf>
    <xf numFmtId="178" fontId="45" fillId="0" borderId="192" xfId="9" applyNumberFormat="1" applyFont="1" applyBorder="1" applyAlignment="1">
      <alignment horizontal="center" vertical="center" shrinkToFit="1"/>
    </xf>
    <xf numFmtId="178" fontId="45" fillId="0" borderId="196" xfId="9" applyNumberFormat="1" applyFont="1" applyBorder="1" applyAlignment="1">
      <alignment horizontal="center" vertical="center" shrinkToFit="1"/>
    </xf>
    <xf numFmtId="0" fontId="47" fillId="0" borderId="0" xfId="9" applyFont="1">
      <alignment vertical="center"/>
    </xf>
    <xf numFmtId="0" fontId="49" fillId="0" borderId="0" xfId="9" applyFont="1">
      <alignment vertical="center"/>
    </xf>
    <xf numFmtId="0" fontId="47" fillId="0" borderId="0" xfId="9" applyFont="1" applyBorder="1">
      <alignment vertical="center"/>
    </xf>
    <xf numFmtId="0" fontId="47" fillId="0" borderId="0" xfId="9" applyFont="1" applyAlignment="1">
      <alignment horizontal="right" vertical="center"/>
    </xf>
    <xf numFmtId="0" fontId="46" fillId="0" borderId="0" xfId="9" applyFont="1" applyFill="1">
      <alignment vertical="center"/>
    </xf>
    <xf numFmtId="0" fontId="46" fillId="0" borderId="0" xfId="9" applyFont="1" applyFill="1" applyAlignment="1">
      <alignment horizontal="left" vertical="center"/>
    </xf>
    <xf numFmtId="0" fontId="46" fillId="0" borderId="0" xfId="9" applyFont="1" applyFill="1" applyAlignment="1">
      <alignment horizontal="left" vertical="center" wrapText="1"/>
    </xf>
    <xf numFmtId="0" fontId="46" fillId="0" borderId="0" xfId="9" applyFont="1" applyAlignment="1">
      <alignment horizontal="left" vertical="center" wrapText="1"/>
    </xf>
    <xf numFmtId="0" fontId="46" fillId="0" borderId="0" xfId="9" applyFont="1" applyFill="1" applyAlignment="1">
      <alignment vertical="center" textRotation="90"/>
    </xf>
    <xf numFmtId="0" fontId="51" fillId="3" borderId="0" xfId="9" applyFont="1" applyFill="1" applyAlignment="1" applyProtection="1">
      <alignment horizontal="left" vertical="center"/>
    </xf>
    <xf numFmtId="0" fontId="52" fillId="3" borderId="0" xfId="9" applyFont="1" applyFill="1" applyAlignment="1" applyProtection="1">
      <alignment horizontal="center" vertical="center"/>
    </xf>
    <xf numFmtId="0" fontId="52" fillId="3" borderId="0" xfId="9" applyFont="1" applyFill="1" applyProtection="1">
      <alignment vertical="center"/>
    </xf>
    <xf numFmtId="0" fontId="52" fillId="3" borderId="0" xfId="9" applyFont="1" applyFill="1" applyAlignment="1" applyProtection="1">
      <alignment horizontal="left" vertical="center"/>
    </xf>
    <xf numFmtId="0" fontId="53" fillId="3" borderId="0" xfId="9" applyFont="1" applyFill="1">
      <alignment vertical="center"/>
    </xf>
    <xf numFmtId="0" fontId="52" fillId="3" borderId="0" xfId="9" applyFont="1" applyFill="1">
      <alignment vertical="center"/>
    </xf>
    <xf numFmtId="0" fontId="53" fillId="3" borderId="0" xfId="9" applyFont="1" applyFill="1" applyAlignment="1">
      <alignment horizontal="left" vertical="center"/>
    </xf>
    <xf numFmtId="0" fontId="54" fillId="3" borderId="3" xfId="9" applyFont="1" applyFill="1" applyBorder="1" applyAlignment="1" applyProtection="1">
      <alignment horizontal="center" vertical="center" shrinkToFit="1"/>
    </xf>
    <xf numFmtId="0" fontId="54" fillId="3" borderId="8" xfId="9" applyFont="1" applyFill="1" applyBorder="1" applyAlignment="1" applyProtection="1">
      <alignment horizontal="center" vertical="center"/>
    </xf>
    <xf numFmtId="0" fontId="52" fillId="3" borderId="0" xfId="9" applyFont="1" applyFill="1" applyAlignment="1" applyProtection="1">
      <alignment horizontal="center" vertical="center"/>
      <protection locked="0"/>
    </xf>
    <xf numFmtId="0" fontId="52" fillId="8" borderId="9" xfId="9" applyFont="1" applyFill="1" applyBorder="1" applyAlignment="1" applyProtection="1">
      <alignment horizontal="center" vertical="center"/>
      <protection locked="0"/>
    </xf>
    <xf numFmtId="0" fontId="52" fillId="8" borderId="0" xfId="9" applyFont="1" applyFill="1" applyBorder="1" applyAlignment="1" applyProtection="1">
      <alignment horizontal="center" vertical="center"/>
      <protection locked="0"/>
    </xf>
    <xf numFmtId="20" fontId="52" fillId="8" borderId="9" xfId="9" applyNumberFormat="1" applyFont="1" applyFill="1" applyBorder="1" applyAlignment="1" applyProtection="1">
      <alignment horizontal="center" vertical="center"/>
      <protection locked="0"/>
    </xf>
    <xf numFmtId="0" fontId="52" fillId="3" borderId="0" xfId="9" applyFont="1" applyFill="1" applyAlignment="1" applyProtection="1">
      <alignment horizontal="right" vertical="center"/>
      <protection locked="0"/>
    </xf>
    <xf numFmtId="0" fontId="52" fillId="3" borderId="0" xfId="9" applyFont="1" applyFill="1" applyProtection="1">
      <alignment vertical="center"/>
      <protection locked="0"/>
    </xf>
    <xf numFmtId="0" fontId="52" fillId="3" borderId="9" xfId="9" applyNumberFormat="1" applyFont="1" applyFill="1" applyBorder="1" applyAlignment="1" applyProtection="1">
      <alignment horizontal="center" vertical="center"/>
    </xf>
    <xf numFmtId="20" fontId="52" fillId="3" borderId="9" xfId="9" applyNumberFormat="1" applyFont="1" applyFill="1" applyBorder="1" applyAlignment="1" applyProtection="1">
      <alignment horizontal="center" vertical="center"/>
    </xf>
    <xf numFmtId="179" fontId="52" fillId="3" borderId="9" xfId="9" applyNumberFormat="1" applyFont="1" applyFill="1" applyBorder="1" applyAlignment="1" applyProtection="1">
      <alignment horizontal="center" vertical="center"/>
    </xf>
    <xf numFmtId="0" fontId="52" fillId="3" borderId="0" xfId="9" applyFont="1" applyFill="1" applyAlignment="1" applyProtection="1">
      <alignment horizontal="right" vertical="center"/>
    </xf>
    <xf numFmtId="0" fontId="52" fillId="8" borderId="9" xfId="9" applyFont="1" applyFill="1" applyBorder="1" applyAlignment="1" applyProtection="1">
      <alignment horizontal="left" vertical="center"/>
      <protection locked="0"/>
    </xf>
    <xf numFmtId="20" fontId="52" fillId="3" borderId="9" xfId="9" applyNumberFormat="1" applyFont="1" applyFill="1" applyBorder="1" applyAlignment="1" applyProtection="1">
      <alignment horizontal="center" vertical="center"/>
      <protection locked="0"/>
    </xf>
    <xf numFmtId="0" fontId="52" fillId="3" borderId="9" xfId="9" applyFont="1" applyFill="1" applyBorder="1" applyAlignment="1" applyProtection="1">
      <alignment horizontal="center" vertical="center"/>
      <protection locked="0"/>
    </xf>
    <xf numFmtId="0" fontId="52" fillId="8" borderId="9" xfId="9" applyNumberFormat="1" applyFont="1" applyFill="1" applyBorder="1" applyAlignment="1" applyProtection="1">
      <alignment horizontal="center" vertical="center"/>
      <protection locked="0"/>
    </xf>
    <xf numFmtId="0" fontId="55" fillId="8" borderId="3" xfId="9" applyFont="1" applyFill="1" applyBorder="1" applyAlignment="1" applyProtection="1">
      <alignment horizontal="center" vertical="center"/>
      <protection locked="0"/>
    </xf>
    <xf numFmtId="0" fontId="55" fillId="8" borderId="14" xfId="9" applyFont="1" applyFill="1" applyBorder="1" applyAlignment="1" applyProtection="1">
      <alignment horizontal="center" vertical="center"/>
      <protection locked="0"/>
    </xf>
    <xf numFmtId="0" fontId="55" fillId="8" borderId="8" xfId="9" applyFont="1" applyFill="1" applyBorder="1" applyAlignment="1" applyProtection="1">
      <alignment horizontal="center" vertical="center"/>
      <protection locked="0"/>
    </xf>
    <xf numFmtId="0" fontId="2" fillId="3" borderId="0" xfId="9" applyFill="1">
      <alignment vertical="center"/>
    </xf>
    <xf numFmtId="0" fontId="46" fillId="3" borderId="0" xfId="9" applyFont="1" applyFill="1" applyAlignment="1">
      <alignment horizontal="left" vertical="center"/>
    </xf>
    <xf numFmtId="0" fontId="56" fillId="3" borderId="0" xfId="9" applyFont="1" applyFill="1" applyAlignment="1">
      <alignment horizontal="left" vertical="center"/>
    </xf>
    <xf numFmtId="0" fontId="46" fillId="3" borderId="0" xfId="9" applyFont="1" applyFill="1">
      <alignment vertical="center"/>
    </xf>
    <xf numFmtId="0" fontId="46" fillId="8" borderId="9" xfId="9" applyFont="1" applyFill="1" applyBorder="1" applyAlignment="1">
      <alignment horizontal="left" vertical="center"/>
    </xf>
    <xf numFmtId="0" fontId="46" fillId="3" borderId="0" xfId="9" applyFont="1" applyFill="1" applyAlignment="1">
      <alignment vertical="center"/>
    </xf>
    <xf numFmtId="0" fontId="46" fillId="6" borderId="9" xfId="9" applyFont="1" applyFill="1" applyBorder="1" applyAlignment="1">
      <alignment horizontal="left" vertical="center"/>
    </xf>
    <xf numFmtId="0" fontId="57" fillId="3" borderId="0" xfId="9" applyFont="1" applyFill="1" applyAlignment="1">
      <alignment horizontal="left" vertical="center"/>
    </xf>
    <xf numFmtId="0" fontId="46" fillId="3" borderId="0" xfId="9" applyFont="1" applyFill="1" applyBorder="1" applyAlignment="1">
      <alignment horizontal="center" vertical="center"/>
    </xf>
    <xf numFmtId="0" fontId="46" fillId="3" borderId="0" xfId="9" applyFont="1" applyFill="1" applyBorder="1" applyAlignment="1">
      <alignment horizontal="left" vertical="center"/>
    </xf>
    <xf numFmtId="0" fontId="46" fillId="3" borderId="9" xfId="9" applyFont="1" applyFill="1" applyBorder="1" applyAlignment="1">
      <alignment horizontal="center" vertical="center"/>
    </xf>
    <xf numFmtId="0" fontId="46" fillId="3" borderId="9" xfId="9" applyFont="1" applyFill="1" applyBorder="1" applyAlignment="1">
      <alignment horizontal="left" vertical="center"/>
    </xf>
    <xf numFmtId="0" fontId="58" fillId="3" borderId="0" xfId="9" applyFont="1" applyFill="1">
      <alignment vertical="center"/>
    </xf>
    <xf numFmtId="0" fontId="58" fillId="3" borderId="0" xfId="9" applyFont="1" applyFill="1" applyAlignment="1">
      <alignment horizontal="left" vertical="center"/>
    </xf>
    <xf numFmtId="0" fontId="46" fillId="3" borderId="0" xfId="9" applyFont="1" applyFill="1" applyBorder="1">
      <alignment vertical="center"/>
    </xf>
    <xf numFmtId="0" fontId="60" fillId="3" borderId="0" xfId="9" applyFont="1" applyFill="1" applyAlignment="1">
      <alignment vertical="center"/>
    </xf>
    <xf numFmtId="0" fontId="58" fillId="3" borderId="0" xfId="9" applyFont="1" applyFill="1" applyBorder="1">
      <alignment vertical="center"/>
    </xf>
    <xf numFmtId="0" fontId="58" fillId="3" borderId="0" xfId="9" applyFont="1" applyFill="1" applyBorder="1" applyAlignment="1">
      <alignment vertical="center"/>
    </xf>
    <xf numFmtId="0" fontId="58" fillId="3" borderId="0" xfId="9" applyFont="1" applyFill="1" applyBorder="1" applyAlignment="1">
      <alignment vertical="center" shrinkToFit="1"/>
    </xf>
    <xf numFmtId="0" fontId="46" fillId="3" borderId="0" xfId="9" applyFont="1" applyFill="1" applyAlignment="1">
      <alignment vertical="center" wrapText="1"/>
    </xf>
    <xf numFmtId="0" fontId="46" fillId="9" borderId="0" xfId="9" applyFont="1" applyFill="1" applyAlignment="1">
      <alignment vertical="center" wrapText="1"/>
    </xf>
    <xf numFmtId="0" fontId="45" fillId="3" borderId="0" xfId="9" applyFont="1" applyFill="1" applyAlignment="1"/>
    <xf numFmtId="0" fontId="45" fillId="3" borderId="0" xfId="9" applyFont="1" applyFill="1">
      <alignment vertical="center"/>
    </xf>
    <xf numFmtId="0" fontId="45" fillId="3" borderId="0" xfId="9" applyFont="1" applyFill="1" applyAlignment="1">
      <alignment vertical="center" wrapText="1"/>
    </xf>
    <xf numFmtId="0" fontId="45" fillId="3" borderId="0" xfId="9" applyFont="1" applyFill="1" applyAlignment="1">
      <alignment horizontal="justify" vertical="center" wrapText="1"/>
    </xf>
    <xf numFmtId="0" fontId="6" fillId="0" borderId="3" xfId="0" applyFont="1" applyBorder="1" applyAlignment="1">
      <alignment horizontal="center" vertical="center"/>
    </xf>
    <xf numFmtId="0" fontId="6" fillId="0" borderId="3" xfId="0" applyFont="1" applyFill="1" applyBorder="1" applyAlignment="1">
      <alignment vertical="center" wrapText="1"/>
    </xf>
    <xf numFmtId="0" fontId="6" fillId="0" borderId="22" xfId="0" applyFont="1" applyFill="1" applyBorder="1" applyAlignment="1">
      <alignment horizontal="left" vertical="center" wrapText="1"/>
    </xf>
    <xf numFmtId="0" fontId="6" fillId="0" borderId="14" xfId="0" applyFont="1" applyBorder="1" applyAlignment="1">
      <alignment vertical="center" wrapText="1"/>
    </xf>
    <xf numFmtId="0" fontId="62" fillId="0" borderId="0" xfId="8" applyFont="1" applyFill="1" applyBorder="1" applyAlignment="1" applyProtection="1">
      <alignment vertical="center"/>
    </xf>
    <xf numFmtId="0" fontId="63" fillId="0" borderId="0" xfId="9" applyFont="1">
      <alignment vertical="center"/>
    </xf>
    <xf numFmtId="0" fontId="15" fillId="3" borderId="9" xfId="3" applyFont="1" applyFill="1" applyBorder="1" applyAlignment="1">
      <alignment vertical="center" wrapText="1"/>
    </xf>
    <xf numFmtId="0" fontId="6" fillId="3" borderId="9" xfId="3" applyFont="1" applyFill="1" applyBorder="1" applyAlignment="1">
      <alignment vertical="center" wrapText="1"/>
    </xf>
    <xf numFmtId="0" fontId="15" fillId="0" borderId="84" xfId="3" applyFont="1" applyFill="1" applyBorder="1" applyAlignment="1">
      <alignment vertical="center" wrapText="1"/>
    </xf>
    <xf numFmtId="0" fontId="15" fillId="0" borderId="85" xfId="3" applyFont="1" applyFill="1" applyBorder="1" applyAlignment="1">
      <alignment vertical="center" wrapText="1"/>
    </xf>
    <xf numFmtId="0" fontId="15" fillId="0" borderId="74" xfId="3" applyFont="1" applyFill="1" applyBorder="1" applyAlignment="1">
      <alignment vertical="center" wrapText="1"/>
    </xf>
    <xf numFmtId="0" fontId="15" fillId="0" borderId="85" xfId="3" applyFont="1" applyFill="1" applyBorder="1" applyAlignment="1">
      <alignment horizontal="left" vertical="center" wrapText="1"/>
    </xf>
    <xf numFmtId="0" fontId="21" fillId="0" borderId="9" xfId="5" applyFont="1" applyBorder="1" applyAlignment="1">
      <alignment horizontal="center" vertical="center"/>
    </xf>
    <xf numFmtId="0" fontId="21" fillId="0" borderId="9" xfId="5" applyFont="1" applyBorder="1" applyAlignment="1">
      <alignment horizontal="center" vertical="center"/>
    </xf>
    <xf numFmtId="0" fontId="21" fillId="0" borderId="9" xfId="5" applyFont="1" applyBorder="1" applyAlignment="1">
      <alignment vertical="center" wrapText="1"/>
    </xf>
    <xf numFmtId="0" fontId="21" fillId="0" borderId="9" xfId="5" applyFont="1" applyBorder="1" applyAlignment="1">
      <alignment vertical="center"/>
    </xf>
    <xf numFmtId="0" fontId="23" fillId="0" borderId="0" xfId="5" applyFont="1" applyAlignment="1">
      <alignment horizontal="center" vertical="center"/>
    </xf>
    <xf numFmtId="0" fontId="23" fillId="0" borderId="9" xfId="5" applyFont="1" applyBorder="1" applyAlignment="1">
      <alignment horizontal="center" vertical="center"/>
    </xf>
    <xf numFmtId="0" fontId="21" fillId="0" borderId="0" xfId="5" applyFont="1" applyAlignment="1">
      <alignment vertical="center"/>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2" borderId="3" xfId="0" applyNumberFormat="1" applyFont="1" applyFill="1" applyBorder="1" applyAlignment="1">
      <alignment horizontal="center" vertical="center" shrinkToFit="1"/>
    </xf>
    <xf numFmtId="0" fontId="6" fillId="2" borderId="14" xfId="0" applyNumberFormat="1" applyFont="1" applyFill="1" applyBorder="1" applyAlignment="1">
      <alignment horizontal="center" vertical="center" shrinkToFit="1"/>
    </xf>
    <xf numFmtId="0" fontId="15" fillId="0" borderId="73" xfId="0" applyFont="1" applyBorder="1" applyAlignment="1">
      <alignment horizontal="left" vertical="center" wrapText="1"/>
    </xf>
    <xf numFmtId="0" fontId="15" fillId="0" borderId="77" xfId="0" applyFont="1" applyBorder="1" applyAlignment="1">
      <alignment horizontal="left" vertical="center" wrapText="1"/>
    </xf>
    <xf numFmtId="0" fontId="11" fillId="0" borderId="40" xfId="0" applyFont="1" applyFill="1" applyBorder="1" applyAlignment="1">
      <alignment horizontal="left" vertical="top" wrapText="1"/>
    </xf>
    <xf numFmtId="0" fontId="17" fillId="0" borderId="44" xfId="0" applyFont="1" applyBorder="1" applyAlignment="1">
      <alignment vertical="center" wrapText="1"/>
    </xf>
    <xf numFmtId="0" fontId="17" fillId="0" borderId="13" xfId="0" applyFont="1" applyBorder="1" applyAlignment="1">
      <alignment vertical="center" wrapText="1"/>
    </xf>
    <xf numFmtId="0" fontId="11" fillId="0" borderId="4" xfId="0" applyNumberFormat="1" applyFont="1" applyFill="1" applyBorder="1" applyAlignment="1">
      <alignment horizontal="left" vertical="center" wrapText="1"/>
    </xf>
    <xf numFmtId="0" fontId="17" fillId="0" borderId="23" xfId="0" applyFont="1" applyBorder="1" applyAlignment="1">
      <alignment vertical="center" wrapText="1"/>
    </xf>
    <xf numFmtId="0" fontId="17" fillId="0" borderId="5" xfId="0" applyFont="1" applyBorder="1" applyAlignment="1">
      <alignment vertical="center" wrapText="1"/>
    </xf>
    <xf numFmtId="0" fontId="6" fillId="3" borderId="3" xfId="0" applyFont="1" applyFill="1" applyBorder="1" applyAlignment="1">
      <alignment horizontal="left" vertical="center"/>
    </xf>
    <xf numFmtId="0" fontId="6" fillId="3" borderId="14" xfId="0" applyFont="1" applyFill="1" applyBorder="1" applyAlignment="1">
      <alignment horizontal="left" vertical="center"/>
    </xf>
    <xf numFmtId="0" fontId="6" fillId="3" borderId="8" xfId="0" applyFont="1" applyFill="1" applyBorder="1" applyAlignment="1">
      <alignment horizontal="left" vertical="center"/>
    </xf>
    <xf numFmtId="0" fontId="6" fillId="2" borderId="8" xfId="0" applyNumberFormat="1" applyFont="1" applyFill="1" applyBorder="1" applyAlignment="1">
      <alignment horizontal="center" vertical="center" shrinkToFit="1"/>
    </xf>
    <xf numFmtId="0" fontId="6" fillId="4" borderId="1"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19"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2" borderId="20" xfId="0" applyNumberFormat="1" applyFont="1" applyFill="1" applyBorder="1" applyAlignment="1">
      <alignment horizontal="center" vertical="center" shrinkToFi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3" borderId="40" xfId="0" applyFont="1" applyFill="1" applyBorder="1" applyAlignment="1">
      <alignment vertical="center" wrapText="1"/>
    </xf>
    <xf numFmtId="0" fontId="6" fillId="3" borderId="44" xfId="0" applyFont="1" applyFill="1" applyBorder="1" applyAlignment="1">
      <alignment vertical="center" wrapText="1"/>
    </xf>
    <xf numFmtId="0" fontId="6" fillId="3" borderId="13" xfId="0" applyFont="1" applyFill="1" applyBorder="1" applyAlignment="1">
      <alignment vertical="center" wrapText="1"/>
    </xf>
    <xf numFmtId="0" fontId="6" fillId="3" borderId="70" xfId="0" applyFont="1" applyFill="1" applyBorder="1" applyAlignment="1">
      <alignment vertical="center" wrapText="1"/>
    </xf>
    <xf numFmtId="0" fontId="6" fillId="3" borderId="11" xfId="0" applyFont="1" applyFill="1" applyBorder="1" applyAlignment="1">
      <alignment vertical="center" wrapText="1"/>
    </xf>
    <xf numFmtId="0" fontId="6" fillId="3" borderId="64" xfId="0" applyFont="1" applyFill="1" applyBorder="1" applyAlignment="1">
      <alignment vertical="center" wrapText="1"/>
    </xf>
    <xf numFmtId="0" fontId="6" fillId="3" borderId="15" xfId="0" applyFont="1" applyFill="1" applyBorder="1" applyAlignment="1">
      <alignment vertical="center" wrapText="1"/>
    </xf>
    <xf numFmtId="0" fontId="6" fillId="3" borderId="46" xfId="0" applyFont="1" applyFill="1" applyBorder="1" applyAlignment="1">
      <alignment vertical="center" wrapText="1"/>
    </xf>
    <xf numFmtId="0" fontId="6" fillId="3" borderId="47" xfId="0" applyFont="1" applyFill="1" applyBorder="1" applyAlignment="1">
      <alignment vertical="center" wrapText="1"/>
    </xf>
    <xf numFmtId="0" fontId="19" fillId="0" borderId="75" xfId="0" applyFont="1" applyBorder="1" applyAlignment="1">
      <alignment horizontal="left" vertical="center" wrapText="1"/>
    </xf>
    <xf numFmtId="0" fontId="17" fillId="0" borderId="76" xfId="0" applyFont="1" applyBorder="1" applyAlignment="1">
      <alignment horizontal="left" vertical="center" wrapText="1"/>
    </xf>
    <xf numFmtId="0" fontId="17" fillId="0" borderId="76" xfId="0" applyFont="1" applyBorder="1" applyAlignment="1">
      <alignment vertical="center" wrapText="1"/>
    </xf>
    <xf numFmtId="0" fontId="17" fillId="0" borderId="74" xfId="0" applyFont="1" applyBorder="1" applyAlignment="1">
      <alignment vertical="center" wrapText="1"/>
    </xf>
    <xf numFmtId="0" fontId="11" fillId="0" borderId="26" xfId="0" applyNumberFormat="1" applyFont="1" applyFill="1" applyBorder="1" applyAlignment="1">
      <alignment horizontal="left" vertical="center" wrapText="1"/>
    </xf>
    <xf numFmtId="0" fontId="17" fillId="0" borderId="70" xfId="0" applyFont="1" applyBorder="1" applyAlignment="1">
      <alignment vertical="center" wrapText="1"/>
    </xf>
    <xf numFmtId="0" fontId="17" fillId="0" borderId="11" xfId="0" applyFont="1" applyBorder="1" applyAlignment="1">
      <alignment vertical="center" wrapText="1"/>
    </xf>
    <xf numFmtId="0" fontId="11" fillId="0" borderId="61" xfId="0" applyNumberFormat="1" applyFont="1" applyFill="1" applyBorder="1" applyAlignment="1">
      <alignment horizontal="left" vertical="center" wrapText="1"/>
    </xf>
    <xf numFmtId="0" fontId="17" fillId="0" borderId="46" xfId="0" applyFont="1" applyBorder="1" applyAlignment="1">
      <alignment vertical="center" wrapText="1"/>
    </xf>
    <xf numFmtId="0" fontId="17" fillId="0" borderId="47" xfId="0" applyFont="1" applyBorder="1" applyAlignment="1">
      <alignment vertical="center" wrapText="1"/>
    </xf>
    <xf numFmtId="0" fontId="6" fillId="3" borderId="54" xfId="0" applyFont="1" applyFill="1" applyBorder="1" applyAlignment="1">
      <alignment vertical="center" wrapText="1"/>
    </xf>
    <xf numFmtId="0" fontId="6" fillId="3" borderId="55" xfId="0" applyFont="1" applyFill="1" applyBorder="1" applyAlignment="1">
      <alignment vertical="center" wrapText="1"/>
    </xf>
    <xf numFmtId="0" fontId="6" fillId="0" borderId="3" xfId="3"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0" borderId="104" xfId="0" applyFont="1" applyFill="1" applyBorder="1" applyAlignment="1">
      <alignment horizontal="left" vertical="center" wrapText="1"/>
    </xf>
    <xf numFmtId="0" fontId="6" fillId="0" borderId="105" xfId="0" applyFont="1" applyFill="1" applyBorder="1" applyAlignment="1">
      <alignment horizontal="left" vertical="center" wrapText="1"/>
    </xf>
    <xf numFmtId="0" fontId="6" fillId="0" borderId="34" xfId="3" applyFont="1" applyFill="1" applyBorder="1" applyAlignment="1">
      <alignment horizontal="left" vertical="center" wrapText="1"/>
    </xf>
    <xf numFmtId="0" fontId="6" fillId="0" borderId="69" xfId="3" applyFont="1" applyFill="1" applyBorder="1" applyAlignment="1">
      <alignment horizontal="left" vertical="center" wrapText="1"/>
    </xf>
    <xf numFmtId="0" fontId="6" fillId="0" borderId="9" xfId="3"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12" xfId="3"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3" xfId="0" applyFont="1" applyFill="1" applyBorder="1" applyAlignment="1">
      <alignment horizontal="left" vertical="center"/>
    </xf>
    <xf numFmtId="0" fontId="8" fillId="0" borderId="5" xfId="0" applyFont="1" applyFill="1" applyBorder="1" applyAlignment="1">
      <alignment horizontal="left" vertical="center"/>
    </xf>
    <xf numFmtId="0" fontId="6" fillId="3" borderId="80" xfId="0" applyFont="1" applyFill="1" applyBorder="1" applyAlignment="1">
      <alignment vertical="center" wrapText="1"/>
    </xf>
    <xf numFmtId="0" fontId="6" fillId="3" borderId="81" xfId="0" applyFont="1" applyFill="1" applyBorder="1" applyAlignment="1">
      <alignment vertical="center" wrapText="1"/>
    </xf>
    <xf numFmtId="0" fontId="6" fillId="3" borderId="7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4" borderId="4" xfId="1" applyFont="1" applyFill="1" applyBorder="1" applyAlignment="1">
      <alignment horizontal="left" vertical="center" wrapText="1"/>
    </xf>
    <xf numFmtId="0" fontId="6" fillId="4" borderId="23" xfId="1" applyFont="1" applyFill="1" applyBorder="1" applyAlignment="1">
      <alignment horizontal="left" vertical="center" wrapText="1"/>
    </xf>
    <xf numFmtId="0" fontId="6" fillId="4" borderId="5" xfId="1" applyFont="1" applyFill="1" applyBorder="1" applyAlignment="1">
      <alignment horizontal="left" vertical="center" wrapText="1"/>
    </xf>
    <xf numFmtId="0" fontId="6" fillId="0" borderId="20"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xf>
    <xf numFmtId="0" fontId="6" fillId="3" borderId="75" xfId="0" applyFont="1" applyFill="1" applyBorder="1" applyAlignment="1">
      <alignment horizontal="left" vertical="center" wrapText="1"/>
    </xf>
    <xf numFmtId="0" fontId="6" fillId="3" borderId="7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8" xfId="1" applyFont="1" applyFill="1" applyBorder="1" applyAlignment="1">
      <alignment horizontal="center" vertical="center"/>
    </xf>
    <xf numFmtId="0" fontId="6" fillId="0" borderId="8" xfId="0" applyFont="1" applyBorder="1" applyAlignment="1">
      <alignment horizontal="center" vertical="center"/>
    </xf>
    <xf numFmtId="0" fontId="6" fillId="4" borderId="6" xfId="0" applyFont="1" applyFill="1" applyBorder="1" applyAlignment="1">
      <alignment horizontal="left" vertical="center" wrapText="1"/>
    </xf>
    <xf numFmtId="0" fontId="6" fillId="4" borderId="21"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3" xfId="0" applyFont="1" applyBorder="1" applyAlignment="1">
      <alignment horizontal="left" vertical="center"/>
    </xf>
    <xf numFmtId="0" fontId="6" fillId="0" borderId="14" xfId="0" applyFont="1" applyBorder="1" applyAlignment="1">
      <alignment horizontal="left" vertical="center"/>
    </xf>
    <xf numFmtId="0" fontId="6" fillId="0" borderId="8" xfId="0" applyFont="1" applyBorder="1" applyAlignment="1">
      <alignment horizontal="left" vertical="center"/>
    </xf>
    <xf numFmtId="0" fontId="6" fillId="2" borderId="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NumberFormat="1" applyFont="1" applyFill="1" applyBorder="1" applyAlignment="1">
      <alignment horizontal="center" vertical="center" shrinkToFit="1"/>
    </xf>
    <xf numFmtId="0" fontId="6" fillId="0" borderId="3"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0" applyFont="1" applyBorder="1" applyAlignment="1">
      <alignment horizontal="left" vertical="center" wrapText="1"/>
    </xf>
    <xf numFmtId="0" fontId="6" fillId="2" borderId="3" xfId="0" applyNumberFormat="1" applyFont="1" applyFill="1" applyBorder="1" applyAlignment="1">
      <alignment horizontal="center" vertical="center"/>
    </xf>
    <xf numFmtId="0" fontId="6" fillId="2" borderId="14" xfId="0" applyNumberFormat="1" applyFont="1" applyFill="1" applyBorder="1" applyAlignment="1">
      <alignment horizontal="center" vertical="center"/>
    </xf>
    <xf numFmtId="0" fontId="6" fillId="2" borderId="8" xfId="0" applyNumberFormat="1" applyFont="1" applyFill="1" applyBorder="1" applyAlignment="1">
      <alignment horizontal="center" vertical="center"/>
    </xf>
    <xf numFmtId="0" fontId="6" fillId="0" borderId="16" xfId="0" applyFont="1" applyBorder="1" applyAlignment="1">
      <alignment horizontal="left" vertical="center" wrapText="1"/>
    </xf>
    <xf numFmtId="0" fontId="6" fillId="5" borderId="14" xfId="0" applyFont="1" applyFill="1" applyBorder="1" applyAlignment="1">
      <alignment horizontal="center" vertical="center"/>
    </xf>
    <xf numFmtId="0" fontId="6" fillId="5" borderId="8" xfId="0" applyFont="1" applyFill="1" applyBorder="1" applyAlignment="1">
      <alignment horizontal="center" vertical="center"/>
    </xf>
    <xf numFmtId="0" fontId="17" fillId="0" borderId="14" xfId="0" applyFont="1" applyBorder="1" applyAlignment="1">
      <alignment horizontal="left" vertical="center" wrapText="1"/>
    </xf>
    <xf numFmtId="0" fontId="17" fillId="0" borderId="16" xfId="0" applyFont="1" applyBorder="1" applyAlignment="1">
      <alignment horizontal="left" vertical="center" wrapText="1"/>
    </xf>
    <xf numFmtId="0" fontId="11" fillId="4" borderId="23"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14" xfId="0" applyFont="1" applyFill="1" applyBorder="1" applyAlignment="1">
      <alignment horizontal="center" vertical="center"/>
    </xf>
    <xf numFmtId="0" fontId="6" fillId="3" borderId="3" xfId="0" applyFont="1" applyFill="1" applyBorder="1" applyAlignment="1">
      <alignment horizontal="center" vertical="center" wrapText="1"/>
    </xf>
    <xf numFmtId="0" fontId="0" fillId="0" borderId="14" xfId="0" applyBorder="1" applyAlignment="1">
      <alignment horizontal="center" vertical="center"/>
    </xf>
    <xf numFmtId="0" fontId="0" fillId="0" borderId="8" xfId="0" applyBorder="1" applyAlignment="1">
      <alignment horizontal="center" vertical="center"/>
    </xf>
    <xf numFmtId="0" fontId="11" fillId="4" borderId="21"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0" borderId="8" xfId="0" applyFont="1" applyFill="1" applyBorder="1" applyAlignment="1">
      <alignment horizontal="center" vertical="center"/>
    </xf>
    <xf numFmtId="0" fontId="6" fillId="3" borderId="20" xfId="0" applyFont="1" applyFill="1" applyBorder="1" applyAlignment="1">
      <alignment horizontal="left" vertical="center" wrapText="1"/>
    </xf>
    <xf numFmtId="0" fontId="6" fillId="2" borderId="3" xfId="0" quotePrefix="1" applyNumberFormat="1" applyFont="1" applyFill="1" applyBorder="1" applyAlignment="1">
      <alignment horizontal="center" vertical="center" shrinkToFit="1"/>
    </xf>
    <xf numFmtId="0" fontId="6" fillId="2" borderId="8" xfId="0" quotePrefix="1" applyNumberFormat="1" applyFont="1" applyFill="1" applyBorder="1" applyAlignment="1">
      <alignment horizontal="center" vertical="center" shrinkToFit="1"/>
    </xf>
    <xf numFmtId="0" fontId="15" fillId="0" borderId="3" xfId="0" applyFont="1" applyBorder="1" applyAlignment="1">
      <alignment horizontal="left" vertical="center"/>
    </xf>
    <xf numFmtId="0" fontId="15" fillId="0" borderId="14" xfId="0" applyFont="1" applyBorder="1" applyAlignment="1">
      <alignment horizontal="left" vertical="center"/>
    </xf>
    <xf numFmtId="0" fontId="6" fillId="5" borderId="3" xfId="0" applyFont="1" applyFill="1" applyBorder="1" applyAlignment="1">
      <alignment horizontal="center" vertical="center"/>
    </xf>
    <xf numFmtId="0" fontId="61"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8" fillId="0" borderId="2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17" fillId="0" borderId="25" xfId="0" applyFont="1" applyBorder="1" applyAlignment="1">
      <alignment vertical="center"/>
    </xf>
    <xf numFmtId="0" fontId="17" fillId="0" borderId="2" xfId="0" applyFont="1" applyBorder="1" applyAlignment="1">
      <alignment vertical="center"/>
    </xf>
    <xf numFmtId="0" fontId="15" fillId="0" borderId="73" xfId="3" applyFont="1" applyFill="1" applyBorder="1" applyAlignment="1">
      <alignment horizontal="left" vertical="center" wrapText="1"/>
    </xf>
    <xf numFmtId="0" fontId="15" fillId="0" borderId="76" xfId="3" applyFont="1" applyFill="1" applyBorder="1" applyAlignment="1">
      <alignment horizontal="left" vertical="center" wrapText="1"/>
    </xf>
    <xf numFmtId="0" fontId="15" fillId="0" borderId="74" xfId="3" applyFont="1" applyFill="1" applyBorder="1" applyAlignment="1">
      <alignment horizontal="left" vertical="center" wrapText="1"/>
    </xf>
    <xf numFmtId="0" fontId="11" fillId="3" borderId="75" xfId="0" applyFont="1" applyFill="1" applyBorder="1" applyAlignment="1">
      <alignment horizontal="left" vertical="center" wrapText="1"/>
    </xf>
    <xf numFmtId="0" fontId="6" fillId="3" borderId="76" xfId="0" applyFont="1" applyFill="1" applyBorder="1" applyAlignment="1">
      <alignment horizontal="left" vertical="center" wrapText="1"/>
    </xf>
    <xf numFmtId="0" fontId="6" fillId="3" borderId="3" xfId="0" applyFont="1" applyFill="1" applyBorder="1" applyAlignment="1">
      <alignment vertical="top" wrapText="1"/>
    </xf>
    <xf numFmtId="0" fontId="13" fillId="3" borderId="8" xfId="0" applyFont="1" applyFill="1" applyBorder="1" applyAlignment="1">
      <alignment vertical="center"/>
    </xf>
    <xf numFmtId="0" fontId="6" fillId="3" borderId="73" xfId="0" applyFont="1" applyFill="1" applyBorder="1" applyAlignment="1">
      <alignment horizontal="left" vertical="center" wrapText="1"/>
    </xf>
    <xf numFmtId="0" fontId="6" fillId="3" borderId="77"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15" fillId="0" borderId="87" xfId="3" applyFont="1" applyFill="1" applyBorder="1" applyAlignment="1">
      <alignment horizontal="left" vertical="center" wrapText="1"/>
    </xf>
    <xf numFmtId="0" fontId="15" fillId="0" borderId="32" xfId="3" applyFont="1" applyFill="1" applyBorder="1" applyAlignment="1">
      <alignment horizontal="left" vertical="center" wrapText="1"/>
    </xf>
    <xf numFmtId="0" fontId="15" fillId="0" borderId="9" xfId="3"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24"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67"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2" borderId="14" xfId="0" applyNumberFormat="1" applyFont="1" applyFill="1" applyBorder="1" applyAlignment="1">
      <alignment horizontal="center" vertical="top" wrapText="1"/>
    </xf>
    <xf numFmtId="0" fontId="6" fillId="2" borderId="27" xfId="0" applyNumberFormat="1" applyFont="1" applyFill="1" applyBorder="1" applyAlignment="1">
      <alignment horizontal="center" vertical="top" wrapText="1"/>
    </xf>
    <xf numFmtId="0" fontId="6" fillId="2" borderId="6" xfId="0" applyNumberFormat="1" applyFont="1" applyFill="1" applyBorder="1" applyAlignment="1">
      <alignment horizontal="center" vertical="top" wrapText="1"/>
    </xf>
    <xf numFmtId="0" fontId="6" fillId="3" borderId="14"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top" wrapText="1"/>
    </xf>
    <xf numFmtId="0" fontId="17" fillId="0" borderId="27" xfId="0" applyFont="1" applyBorder="1" applyAlignment="1">
      <alignment horizontal="center" vertical="top"/>
    </xf>
    <xf numFmtId="0" fontId="6" fillId="3" borderId="1"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83" xfId="0" applyFont="1" applyFill="1" applyBorder="1" applyAlignment="1">
      <alignment horizontal="left" vertical="center" wrapText="1"/>
    </xf>
    <xf numFmtId="0" fontId="11" fillId="3" borderId="73" xfId="0" applyFont="1" applyFill="1" applyBorder="1" applyAlignment="1">
      <alignment horizontal="left" vertical="center" wrapText="1"/>
    </xf>
    <xf numFmtId="0" fontId="17" fillId="0" borderId="74" xfId="0" applyFont="1" applyBorder="1" applyAlignment="1">
      <alignment horizontal="left" vertical="center" wrapText="1"/>
    </xf>
    <xf numFmtId="0" fontId="17" fillId="0" borderId="77" xfId="0" applyFont="1" applyBorder="1" applyAlignment="1">
      <alignment horizontal="left" vertical="center" wrapText="1"/>
    </xf>
    <xf numFmtId="0" fontId="11" fillId="0" borderId="75" xfId="0" applyFont="1" applyFill="1" applyBorder="1" applyAlignment="1">
      <alignment horizontal="left" vertical="center" wrapText="1"/>
    </xf>
    <xf numFmtId="0" fontId="6" fillId="3" borderId="26" xfId="0" applyFont="1" applyFill="1" applyBorder="1" applyAlignment="1">
      <alignment vertical="center" wrapText="1"/>
    </xf>
    <xf numFmtId="0" fontId="6" fillId="3" borderId="28" xfId="0" applyFont="1" applyFill="1" applyBorder="1" applyAlignment="1">
      <alignment vertical="center" wrapText="1"/>
    </xf>
    <xf numFmtId="0" fontId="6" fillId="3" borderId="24" xfId="0" applyFont="1" applyFill="1" applyBorder="1" applyAlignment="1">
      <alignment vertical="center" wrapText="1"/>
    </xf>
    <xf numFmtId="0" fontId="6" fillId="3" borderId="17" xfId="0" applyFont="1" applyFill="1" applyBorder="1" applyAlignment="1">
      <alignment vertical="center" wrapText="1"/>
    </xf>
    <xf numFmtId="0" fontId="6" fillId="0" borderId="23" xfId="0" applyFont="1" applyFill="1" applyBorder="1" applyAlignment="1">
      <alignment horizontal="left" vertical="center" wrapText="1"/>
    </xf>
    <xf numFmtId="0" fontId="6" fillId="3" borderId="6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9" fillId="0" borderId="73" xfId="0" applyFont="1" applyBorder="1" applyAlignment="1">
      <alignment horizontal="left" vertical="center" wrapText="1"/>
    </xf>
    <xf numFmtId="0" fontId="11" fillId="3" borderId="37" xfId="0" applyFont="1" applyFill="1" applyBorder="1" applyAlignment="1">
      <alignment horizontal="left" vertical="center" wrapText="1"/>
    </xf>
    <xf numFmtId="0" fontId="17" fillId="0" borderId="63" xfId="0" applyFont="1" applyBorder="1" applyAlignment="1">
      <alignment vertical="center" wrapText="1"/>
    </xf>
    <xf numFmtId="0" fontId="17" fillId="0" borderId="78" xfId="0" applyFont="1" applyBorder="1" applyAlignment="1">
      <alignment vertical="center" wrapText="1"/>
    </xf>
    <xf numFmtId="0" fontId="6" fillId="3" borderId="21"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20" xfId="0" applyFont="1" applyFill="1" applyBorder="1" applyAlignment="1">
      <alignment horizontal="center" vertical="center"/>
    </xf>
    <xf numFmtId="0" fontId="17" fillId="0" borderId="39" xfId="0" applyFont="1" applyBorder="1" applyAlignment="1">
      <alignment horizontal="center" vertical="center"/>
    </xf>
    <xf numFmtId="0" fontId="6" fillId="3" borderId="41" xfId="0" applyFont="1" applyFill="1" applyBorder="1" applyAlignment="1">
      <alignment vertical="center" wrapText="1"/>
    </xf>
    <xf numFmtId="0" fontId="6" fillId="3" borderId="4" xfId="0" applyFont="1" applyFill="1" applyBorder="1" applyAlignment="1">
      <alignment vertical="center" wrapText="1"/>
    </xf>
    <xf numFmtId="0" fontId="6" fillId="3" borderId="23" xfId="0" applyFont="1" applyFill="1" applyBorder="1" applyAlignment="1">
      <alignment vertical="center" wrapText="1"/>
    </xf>
    <xf numFmtId="0" fontId="6" fillId="3" borderId="5"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11" fillId="3" borderId="67" xfId="0" applyFont="1" applyFill="1" applyBorder="1" applyAlignment="1">
      <alignment horizontal="left" vertical="center" wrapText="1"/>
    </xf>
    <xf numFmtId="0" fontId="17" fillId="0" borderId="67" xfId="0" applyFont="1" applyBorder="1" applyAlignment="1">
      <alignment horizontal="left" vertical="center" wrapText="1"/>
    </xf>
    <xf numFmtId="0" fontId="17" fillId="0" borderId="22" xfId="0" applyFont="1" applyBorder="1" applyAlignment="1">
      <alignment horizontal="left" vertical="center" wrapText="1"/>
    </xf>
    <xf numFmtId="0" fontId="11" fillId="3" borderId="35" xfId="0" applyFont="1" applyFill="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1" fillId="3" borderId="0"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19" xfId="0" applyFont="1" applyBorder="1" applyAlignment="1">
      <alignment horizontal="left" vertical="center" wrapText="1"/>
    </xf>
    <xf numFmtId="0" fontId="6" fillId="3" borderId="42"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7" fillId="0" borderId="54" xfId="0" applyFont="1" applyBorder="1" applyAlignment="1">
      <alignment vertical="center" wrapText="1"/>
    </xf>
    <xf numFmtId="0" fontId="17" fillId="0" borderId="55" xfId="0" applyFont="1" applyBorder="1" applyAlignment="1">
      <alignment vertical="center" wrapText="1"/>
    </xf>
    <xf numFmtId="0" fontId="6" fillId="3" borderId="54"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8" fillId="3" borderId="4"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2" borderId="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5" xfId="0" applyFont="1" applyFill="1" applyBorder="1" applyAlignment="1">
      <alignment horizontal="center" vertical="center"/>
    </xf>
    <xf numFmtId="0" fontId="8" fillId="0" borderId="4"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2" borderId="16" xfId="0" applyNumberFormat="1" applyFont="1" applyFill="1" applyBorder="1" applyAlignment="1">
      <alignment horizontal="center" vertical="center" shrinkToFit="1"/>
    </xf>
    <xf numFmtId="0" fontId="8" fillId="3" borderId="4" xfId="0" applyFont="1" applyFill="1" applyBorder="1" applyAlignment="1">
      <alignment horizontal="left" vertical="center"/>
    </xf>
    <xf numFmtId="0" fontId="8" fillId="3" borderId="21" xfId="0" applyFont="1" applyFill="1" applyBorder="1" applyAlignment="1">
      <alignment horizontal="left" vertical="center"/>
    </xf>
    <xf numFmtId="0" fontId="8" fillId="3" borderId="7" xfId="0" applyFont="1" applyFill="1" applyBorder="1" applyAlignment="1">
      <alignment horizontal="left" vertical="center"/>
    </xf>
    <xf numFmtId="0" fontId="7" fillId="3" borderId="23" xfId="0" applyFont="1" applyFill="1" applyBorder="1" applyAlignment="1">
      <alignment vertical="center" wrapText="1"/>
    </xf>
    <xf numFmtId="0" fontId="13" fillId="3" borderId="23" xfId="0" applyFont="1" applyFill="1" applyBorder="1" applyAlignment="1">
      <alignment vertical="center"/>
    </xf>
    <xf numFmtId="0" fontId="6" fillId="3" borderId="73" xfId="0" applyFont="1" applyFill="1" applyBorder="1" applyAlignment="1">
      <alignment horizontal="left" vertical="top" wrapText="1"/>
    </xf>
    <xf numFmtId="0" fontId="6" fillId="3" borderId="76" xfId="0" applyFont="1" applyFill="1" applyBorder="1" applyAlignment="1">
      <alignment horizontal="left" vertical="top" wrapText="1"/>
    </xf>
    <xf numFmtId="0" fontId="6" fillId="3" borderId="77" xfId="0" applyFont="1" applyFill="1" applyBorder="1" applyAlignment="1">
      <alignment horizontal="left" vertical="top" wrapText="1"/>
    </xf>
    <xf numFmtId="0" fontId="6" fillId="3" borderId="2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7" fillId="3" borderId="21" xfId="0" applyFont="1" applyFill="1" applyBorder="1" applyAlignment="1">
      <alignment vertical="center" wrapText="1"/>
    </xf>
    <xf numFmtId="0" fontId="17" fillId="3" borderId="7" xfId="0" applyFont="1" applyFill="1" applyBorder="1" applyAlignment="1">
      <alignment vertical="center" wrapText="1"/>
    </xf>
    <xf numFmtId="0" fontId="11" fillId="0" borderId="2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19" xfId="0" applyFont="1" applyBorder="1" applyAlignment="1">
      <alignment vertical="center" wrapText="1"/>
    </xf>
    <xf numFmtId="0" fontId="11" fillId="0" borderId="63" xfId="0" applyFont="1" applyFill="1" applyBorder="1" applyAlignment="1">
      <alignment horizontal="left" vertical="center" wrapText="1"/>
    </xf>
    <xf numFmtId="0" fontId="11" fillId="0" borderId="62"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7" fillId="0" borderId="64" xfId="0" applyFont="1" applyBorder="1" applyAlignment="1">
      <alignment vertical="center" wrapText="1"/>
    </xf>
    <xf numFmtId="0" fontId="17" fillId="0" borderId="15" xfId="0" applyFont="1" applyBorder="1" applyAlignment="1">
      <alignment vertical="center" wrapText="1"/>
    </xf>
    <xf numFmtId="0" fontId="6" fillId="3" borderId="28"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6" fillId="3"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6" fillId="3" borderId="10"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10"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14" xfId="0" applyFont="1" applyBorder="1" applyAlignment="1">
      <alignment vertical="center"/>
    </xf>
    <xf numFmtId="0" fontId="6" fillId="0" borderId="8" xfId="0" applyFont="1" applyBorder="1" applyAlignment="1">
      <alignment vertical="center"/>
    </xf>
    <xf numFmtId="0" fontId="6" fillId="3" borderId="67" xfId="0" applyFont="1" applyFill="1" applyBorder="1" applyAlignment="1">
      <alignment vertical="center" wrapText="1"/>
    </xf>
    <xf numFmtId="0" fontId="6" fillId="3" borderId="22" xfId="0" applyFont="1" applyFill="1" applyBorder="1" applyAlignment="1">
      <alignment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6" fillId="0" borderId="14"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3" borderId="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8" xfId="0" applyFont="1" applyFill="1" applyBorder="1" applyAlignment="1">
      <alignment horizontal="left" vertical="top" wrapText="1"/>
    </xf>
    <xf numFmtId="0" fontId="62" fillId="0" borderId="9" xfId="8" applyFont="1" applyFill="1" applyBorder="1" applyAlignment="1" applyProtection="1">
      <alignment horizontal="center" vertical="center"/>
    </xf>
    <xf numFmtId="0" fontId="45" fillId="0" borderId="174" xfId="9" applyFont="1" applyBorder="1" applyAlignment="1">
      <alignment horizontal="center" vertical="center"/>
    </xf>
    <xf numFmtId="0" fontId="45" fillId="0" borderId="175" xfId="9" applyFont="1" applyBorder="1" applyAlignment="1">
      <alignment horizontal="center" vertical="center"/>
    </xf>
    <xf numFmtId="0" fontId="45" fillId="0" borderId="176" xfId="9" applyFont="1" applyBorder="1" applyAlignment="1">
      <alignment horizontal="center" vertical="center"/>
    </xf>
    <xf numFmtId="178" fontId="45" fillId="0" borderId="179" xfId="9" applyNumberFormat="1" applyFont="1" applyBorder="1" applyAlignment="1">
      <alignment horizontal="center" vertical="center" shrinkToFit="1"/>
    </xf>
    <xf numFmtId="178" fontId="45" fillId="0" borderId="180" xfId="9" applyNumberFormat="1" applyFont="1" applyBorder="1" applyAlignment="1">
      <alignment horizontal="center" vertical="center" shrinkToFit="1"/>
    </xf>
    <xf numFmtId="178" fontId="45" fillId="0" borderId="185" xfId="9" applyNumberFormat="1" applyFont="1" applyBorder="1" applyAlignment="1">
      <alignment horizontal="center" vertical="center" shrinkToFit="1"/>
    </xf>
    <xf numFmtId="178" fontId="45" fillId="0" borderId="186" xfId="9" applyNumberFormat="1" applyFont="1" applyBorder="1" applyAlignment="1">
      <alignment horizontal="center" vertical="center" shrinkToFit="1"/>
    </xf>
    <xf numFmtId="178" fontId="45" fillId="0" borderId="189" xfId="9" applyNumberFormat="1" applyFont="1" applyBorder="1" applyAlignment="1">
      <alignment horizontal="center" vertical="center" shrinkToFit="1"/>
    </xf>
    <xf numFmtId="178" fontId="45" fillId="0" borderId="190" xfId="9" applyNumberFormat="1" applyFont="1" applyBorder="1" applyAlignment="1">
      <alignment horizontal="center" vertical="center" shrinkToFit="1"/>
    </xf>
    <xf numFmtId="0" fontId="46" fillId="0" borderId="181" xfId="9" applyFont="1" applyBorder="1" applyAlignment="1">
      <alignment horizontal="center" vertical="center" wrapText="1"/>
    </xf>
    <xf numFmtId="0" fontId="46" fillId="0" borderId="180" xfId="9" applyFont="1" applyBorder="1" applyAlignment="1">
      <alignment horizontal="center" vertical="center" wrapText="1"/>
    </xf>
    <xf numFmtId="0" fontId="46" fillId="0" borderId="182" xfId="9" applyFont="1" applyBorder="1" applyAlignment="1">
      <alignment horizontal="center" vertical="center" wrapText="1"/>
    </xf>
    <xf numFmtId="0" fontId="46" fillId="0" borderId="187" xfId="9" applyFont="1" applyBorder="1" applyAlignment="1">
      <alignment horizontal="center" vertical="center" wrapText="1"/>
    </xf>
    <xf numFmtId="0" fontId="46" fillId="0" borderId="186" xfId="9" applyFont="1" applyBorder="1" applyAlignment="1">
      <alignment horizontal="center" vertical="center" wrapText="1"/>
    </xf>
    <xf numFmtId="0" fontId="46" fillId="0" borderId="188" xfId="9" applyFont="1" applyBorder="1" applyAlignment="1">
      <alignment horizontal="center" vertical="center" wrapText="1"/>
    </xf>
    <xf numFmtId="0" fontId="46" fillId="0" borderId="197" xfId="9" applyFont="1" applyBorder="1" applyAlignment="1">
      <alignment horizontal="center" vertical="center" wrapText="1"/>
    </xf>
    <xf numFmtId="0" fontId="46" fillId="0" borderId="198" xfId="9" applyFont="1" applyBorder="1" applyAlignment="1">
      <alignment horizontal="center" vertical="center" wrapText="1"/>
    </xf>
    <xf numFmtId="0" fontId="46" fillId="0" borderId="199" xfId="9" applyFont="1" applyBorder="1" applyAlignment="1">
      <alignment horizontal="center" vertical="center" wrapText="1"/>
    </xf>
    <xf numFmtId="0" fontId="45" fillId="0" borderId="153" xfId="9" applyFont="1" applyBorder="1" applyAlignment="1">
      <alignment horizontal="center" vertical="center"/>
    </xf>
    <xf numFmtId="0" fontId="45" fillId="0" borderId="154" xfId="9" applyFont="1" applyBorder="1" applyAlignment="1">
      <alignment horizontal="center" vertical="center"/>
    </xf>
    <xf numFmtId="0" fontId="45" fillId="0" borderId="155" xfId="9" applyFont="1" applyBorder="1" applyAlignment="1">
      <alignment horizontal="center" vertical="center"/>
    </xf>
    <xf numFmtId="178" fontId="45" fillId="0" borderId="153" xfId="9" applyNumberFormat="1" applyFont="1" applyBorder="1" applyAlignment="1">
      <alignment horizontal="center" vertical="center"/>
    </xf>
    <xf numFmtId="178" fontId="45" fillId="0" borderId="191" xfId="10" applyNumberFormat="1" applyFont="1" applyBorder="1" applyAlignment="1">
      <alignment horizontal="right" vertical="center" shrinkToFit="1"/>
    </xf>
    <xf numFmtId="178" fontId="45" fillId="0" borderId="23" xfId="10" applyNumberFormat="1" applyFont="1" applyBorder="1" applyAlignment="1">
      <alignment horizontal="right" vertical="center" shrinkToFit="1"/>
    </xf>
    <xf numFmtId="178" fontId="45" fillId="0" borderId="192" xfId="9" applyNumberFormat="1" applyFont="1" applyBorder="1" applyAlignment="1">
      <alignment horizontal="center" vertical="center"/>
    </xf>
    <xf numFmtId="0" fontId="45" fillId="0" borderId="193" xfId="9" applyFont="1" applyBorder="1" applyAlignment="1">
      <alignment horizontal="center" vertical="center"/>
    </xf>
    <xf numFmtId="0" fontId="45" fillId="0" borderId="194" xfId="9" applyFont="1" applyBorder="1" applyAlignment="1">
      <alignment horizontal="center" vertical="center"/>
    </xf>
    <xf numFmtId="178" fontId="45" fillId="0" borderId="134" xfId="10" applyNumberFormat="1" applyFont="1" applyBorder="1" applyAlignment="1">
      <alignment horizontal="right" vertical="center" shrinkToFit="1"/>
    </xf>
    <xf numFmtId="178" fontId="45" fillId="0" borderId="125" xfId="10" applyNumberFormat="1" applyFont="1" applyBorder="1" applyAlignment="1">
      <alignment horizontal="right" vertical="center" shrinkToFit="1"/>
    </xf>
    <xf numFmtId="178" fontId="42" fillId="0" borderId="168" xfId="9" applyNumberFormat="1" applyFont="1" applyBorder="1" applyAlignment="1">
      <alignment horizontal="center" vertical="center" wrapText="1"/>
    </xf>
    <xf numFmtId="178" fontId="42" fillId="0" borderId="167" xfId="9" applyNumberFormat="1" applyFont="1" applyBorder="1" applyAlignment="1">
      <alignment horizontal="center" vertical="center" wrapText="1"/>
    </xf>
    <xf numFmtId="0" fontId="42" fillId="8" borderId="161" xfId="9" applyFont="1" applyFill="1" applyBorder="1" applyAlignment="1" applyProtection="1">
      <alignment horizontal="left" vertical="center" wrapText="1"/>
      <protection locked="0"/>
    </xf>
    <xf numFmtId="0" fontId="42" fillId="8" borderId="25" xfId="9" applyFont="1" applyFill="1" applyBorder="1" applyAlignment="1" applyProtection="1">
      <alignment horizontal="left" vertical="center" wrapText="1"/>
      <protection locked="0"/>
    </xf>
    <xf numFmtId="0" fontId="42" fillId="8" borderId="162" xfId="9" applyFont="1" applyFill="1" applyBorder="1" applyAlignment="1" applyProtection="1">
      <alignment horizontal="left" vertical="center" wrapText="1"/>
      <protection locked="0"/>
    </xf>
    <xf numFmtId="0" fontId="42" fillId="8" borderId="118" xfId="9" applyFont="1" applyFill="1" applyBorder="1" applyAlignment="1" applyProtection="1">
      <alignment horizontal="left" vertical="center" wrapText="1"/>
      <protection locked="0"/>
    </xf>
    <xf numFmtId="0" fontId="42" fillId="8" borderId="0" xfId="9" applyFont="1" applyFill="1" applyBorder="1" applyAlignment="1" applyProtection="1">
      <alignment horizontal="left" vertical="center" wrapText="1"/>
      <protection locked="0"/>
    </xf>
    <xf numFmtId="0" fontId="42" fillId="8" borderId="119" xfId="9" applyFont="1" applyFill="1" applyBorder="1" applyAlignment="1" applyProtection="1">
      <alignment horizontal="left" vertical="center" wrapText="1"/>
      <protection locked="0"/>
    </xf>
    <xf numFmtId="178" fontId="42" fillId="0" borderId="146" xfId="9" applyNumberFormat="1" applyFont="1" applyBorder="1" applyAlignment="1">
      <alignment horizontal="center" vertical="center" wrapText="1"/>
    </xf>
    <xf numFmtId="178" fontId="42" fillId="0" borderId="142" xfId="9" applyNumberFormat="1" applyFont="1" applyBorder="1" applyAlignment="1">
      <alignment horizontal="center" vertical="center" wrapText="1"/>
    </xf>
    <xf numFmtId="178" fontId="42" fillId="0" borderId="147" xfId="9" applyNumberFormat="1" applyFont="1" applyBorder="1" applyAlignment="1">
      <alignment horizontal="center" vertical="center" wrapText="1"/>
    </xf>
    <xf numFmtId="178" fontId="42" fillId="0" borderId="156" xfId="9" applyNumberFormat="1" applyFont="1" applyBorder="1" applyAlignment="1">
      <alignment horizontal="center" vertical="center" wrapText="1"/>
    </xf>
    <xf numFmtId="178" fontId="42" fillId="0" borderId="157" xfId="9" applyNumberFormat="1" applyFont="1" applyBorder="1" applyAlignment="1">
      <alignment horizontal="center" vertical="center" wrapText="1"/>
    </xf>
    <xf numFmtId="178" fontId="42" fillId="0" borderId="158" xfId="9" applyNumberFormat="1" applyFont="1" applyBorder="1" applyAlignment="1">
      <alignment horizontal="center" vertical="center" wrapText="1"/>
    </xf>
    <xf numFmtId="0" fontId="42" fillId="8" borderId="149" xfId="9" applyFont="1" applyFill="1" applyBorder="1" applyAlignment="1" applyProtection="1">
      <alignment horizontal="left" vertical="center" wrapText="1"/>
      <protection locked="0"/>
    </xf>
    <xf numFmtId="0" fontId="42" fillId="8" borderId="21" xfId="9" applyFont="1" applyFill="1" applyBorder="1" applyAlignment="1" applyProtection="1">
      <alignment horizontal="left" vertical="center" wrapText="1"/>
      <protection locked="0"/>
    </xf>
    <xf numFmtId="0" fontId="42" fillId="8" borderId="159" xfId="9" applyFont="1" applyFill="1" applyBorder="1" applyAlignment="1" applyProtection="1">
      <alignment horizontal="left" vertical="center" wrapText="1"/>
      <protection locked="0"/>
    </xf>
    <xf numFmtId="0" fontId="42" fillId="6" borderId="161" xfId="9" applyFont="1" applyFill="1" applyBorder="1" applyAlignment="1" applyProtection="1">
      <alignment horizontal="center" vertical="center" shrinkToFit="1"/>
      <protection locked="0"/>
    </xf>
    <xf numFmtId="0" fontId="42" fillId="6" borderId="25" xfId="9" applyFont="1" applyFill="1" applyBorder="1" applyAlignment="1" applyProtection="1">
      <alignment horizontal="center" vertical="center" shrinkToFit="1"/>
      <protection locked="0"/>
    </xf>
    <xf numFmtId="0" fontId="42" fillId="6" borderId="2" xfId="9" applyFont="1" applyFill="1" applyBorder="1" applyAlignment="1" applyProtection="1">
      <alignment horizontal="center" vertical="center" shrinkToFit="1"/>
      <protection locked="0"/>
    </xf>
    <xf numFmtId="0" fontId="42" fillId="6" borderId="118" xfId="9" applyFont="1" applyFill="1" applyBorder="1" applyAlignment="1" applyProtection="1">
      <alignment horizontal="center" vertical="center" shrinkToFit="1"/>
      <protection locked="0"/>
    </xf>
    <xf numFmtId="0" fontId="42" fillId="6" borderId="0" xfId="9" applyFont="1" applyFill="1" applyBorder="1" applyAlignment="1" applyProtection="1">
      <alignment horizontal="center" vertical="center" shrinkToFit="1"/>
      <protection locked="0"/>
    </xf>
    <xf numFmtId="0" fontId="42" fillId="6" borderId="19" xfId="9" applyFont="1" applyFill="1" applyBorder="1" applyAlignment="1" applyProtection="1">
      <alignment horizontal="center" vertical="center" shrinkToFit="1"/>
      <protection locked="0"/>
    </xf>
    <xf numFmtId="0" fontId="42" fillId="6" borderId="124" xfId="9" applyFont="1" applyFill="1" applyBorder="1" applyAlignment="1" applyProtection="1">
      <alignment horizontal="center" vertical="center" shrinkToFit="1"/>
      <protection locked="0"/>
    </xf>
    <xf numFmtId="0" fontId="42" fillId="6" borderId="125" xfId="9" applyFont="1" applyFill="1" applyBorder="1" applyAlignment="1" applyProtection="1">
      <alignment horizontal="center" vertical="center" shrinkToFit="1"/>
      <protection locked="0"/>
    </xf>
    <xf numFmtId="0" fontId="42" fillId="6" borderId="126" xfId="9" applyFont="1" applyFill="1" applyBorder="1" applyAlignment="1" applyProtection="1">
      <alignment horizontal="center" vertical="center" shrinkToFit="1"/>
      <protection locked="0"/>
    </xf>
    <xf numFmtId="0" fontId="42" fillId="6" borderId="14" xfId="9" applyFont="1" applyFill="1" applyBorder="1" applyAlignment="1" applyProtection="1">
      <alignment horizontal="center" vertical="center" wrapText="1"/>
      <protection locked="0"/>
    </xf>
    <xf numFmtId="0" fontId="42" fillId="7" borderId="14" xfId="9" applyFont="1" applyFill="1" applyBorder="1" applyAlignment="1" applyProtection="1">
      <alignment horizontal="center" vertical="center" wrapText="1"/>
      <protection locked="0"/>
    </xf>
    <xf numFmtId="0" fontId="42" fillId="7" borderId="127" xfId="9" applyFont="1" applyFill="1" applyBorder="1" applyAlignment="1" applyProtection="1">
      <alignment horizontal="center" vertical="center" wrapText="1"/>
      <protection locked="0"/>
    </xf>
    <xf numFmtId="0" fontId="42" fillId="6" borderId="1" xfId="9" applyFont="1" applyFill="1" applyBorder="1" applyAlignment="1" applyProtection="1">
      <alignment horizontal="center" vertical="center" wrapText="1"/>
      <protection locked="0"/>
    </xf>
    <xf numFmtId="0" fontId="42" fillId="6" borderId="25" xfId="9" applyFont="1" applyFill="1" applyBorder="1" applyAlignment="1" applyProtection="1">
      <alignment horizontal="center" vertical="center" wrapText="1"/>
      <protection locked="0"/>
    </xf>
    <xf numFmtId="0" fontId="42" fillId="6" borderId="2" xfId="9" applyFont="1" applyFill="1" applyBorder="1" applyAlignment="1" applyProtection="1">
      <alignment horizontal="center" vertical="center" wrapText="1"/>
      <protection locked="0"/>
    </xf>
    <xf numFmtId="0" fontId="42" fillId="6" borderId="27" xfId="9" applyFont="1" applyFill="1" applyBorder="1" applyAlignment="1" applyProtection="1">
      <alignment horizontal="center" vertical="center" wrapText="1"/>
      <protection locked="0"/>
    </xf>
    <xf numFmtId="0" fontId="42" fillId="6" borderId="0" xfId="9" applyFont="1" applyFill="1" applyBorder="1" applyAlignment="1" applyProtection="1">
      <alignment horizontal="center" vertical="center" wrapText="1"/>
      <protection locked="0"/>
    </xf>
    <xf numFmtId="0" fontId="42" fillId="6" borderId="19" xfId="9" applyFont="1" applyFill="1" applyBorder="1" applyAlignment="1" applyProtection="1">
      <alignment horizontal="center" vertical="center" wrapText="1"/>
      <protection locked="0"/>
    </xf>
    <xf numFmtId="0" fontId="42" fillId="6" borderId="128" xfId="9" applyFont="1" applyFill="1" applyBorder="1" applyAlignment="1" applyProtection="1">
      <alignment horizontal="center" vertical="center" wrapText="1"/>
      <protection locked="0"/>
    </xf>
    <xf numFmtId="0" fontId="42" fillId="6" borderId="125" xfId="9" applyFont="1" applyFill="1" applyBorder="1" applyAlignment="1" applyProtection="1">
      <alignment horizontal="center" vertical="center" wrapText="1"/>
      <protection locked="0"/>
    </xf>
    <xf numFmtId="0" fontId="42" fillId="6" borderId="126" xfId="9" applyFont="1" applyFill="1" applyBorder="1" applyAlignment="1" applyProtection="1">
      <alignment horizontal="center" vertical="center" wrapText="1"/>
      <protection locked="0"/>
    </xf>
    <xf numFmtId="0" fontId="42" fillId="8" borderId="1" xfId="9" applyFont="1" applyFill="1" applyBorder="1" applyAlignment="1" applyProtection="1">
      <alignment horizontal="left" vertical="center" shrinkToFit="1"/>
      <protection locked="0"/>
    </xf>
    <xf numFmtId="0" fontId="42" fillId="8" borderId="25" xfId="9" applyFont="1" applyFill="1" applyBorder="1" applyAlignment="1" applyProtection="1">
      <alignment horizontal="left" vertical="center" shrinkToFit="1"/>
      <protection locked="0"/>
    </xf>
    <xf numFmtId="0" fontId="42" fillId="8" borderId="2" xfId="9" applyFont="1" applyFill="1" applyBorder="1" applyAlignment="1" applyProtection="1">
      <alignment horizontal="left" vertical="center" shrinkToFit="1"/>
      <protection locked="0"/>
    </xf>
    <xf numFmtId="0" fontId="42" fillId="8" borderId="27" xfId="9" applyFont="1" applyFill="1" applyBorder="1" applyAlignment="1" applyProtection="1">
      <alignment horizontal="left" vertical="center" shrinkToFit="1"/>
      <protection locked="0"/>
    </xf>
    <xf numFmtId="0" fontId="42" fillId="8" borderId="0" xfId="9" applyFont="1" applyFill="1" applyBorder="1" applyAlignment="1" applyProtection="1">
      <alignment horizontal="left" vertical="center" shrinkToFit="1"/>
      <protection locked="0"/>
    </xf>
    <xf numFmtId="0" fontId="42" fillId="8" borderId="19" xfId="9" applyFont="1" applyFill="1" applyBorder="1" applyAlignment="1" applyProtection="1">
      <alignment horizontal="left" vertical="center" shrinkToFit="1"/>
      <protection locked="0"/>
    </xf>
    <xf numFmtId="0" fontId="42" fillId="8" borderId="128" xfId="9" applyFont="1" applyFill="1" applyBorder="1" applyAlignment="1" applyProtection="1">
      <alignment horizontal="left" vertical="center" shrinkToFit="1"/>
      <protection locked="0"/>
    </xf>
    <xf numFmtId="0" fontId="42" fillId="8" borderId="125" xfId="9" applyFont="1" applyFill="1" applyBorder="1" applyAlignment="1" applyProtection="1">
      <alignment horizontal="left" vertical="center" shrinkToFit="1"/>
      <protection locked="0"/>
    </xf>
    <xf numFmtId="0" fontId="42" fillId="8" borderId="126" xfId="9" applyFont="1" applyFill="1" applyBorder="1" applyAlignment="1" applyProtection="1">
      <alignment horizontal="left" vertical="center" shrinkToFit="1"/>
      <protection locked="0"/>
    </xf>
    <xf numFmtId="178" fontId="42" fillId="0" borderId="166" xfId="9" applyNumberFormat="1" applyFont="1" applyBorder="1" applyAlignment="1">
      <alignment horizontal="center" vertical="center" wrapText="1"/>
    </xf>
    <xf numFmtId="0" fontId="42" fillId="6" borderId="149" xfId="9" applyFont="1" applyFill="1" applyBorder="1" applyAlignment="1" applyProtection="1">
      <alignment horizontal="center" vertical="center" shrinkToFit="1"/>
      <protection locked="0"/>
    </xf>
    <xf numFmtId="0" fontId="42" fillId="6" borderId="21" xfId="9" applyFont="1" applyFill="1" applyBorder="1" applyAlignment="1" applyProtection="1">
      <alignment horizontal="center" vertical="center" shrinkToFit="1"/>
      <protection locked="0"/>
    </xf>
    <xf numFmtId="0" fontId="42" fillId="6" borderId="7" xfId="9" applyFont="1" applyFill="1" applyBorder="1" applyAlignment="1" applyProtection="1">
      <alignment horizontal="center" vertical="center" shrinkToFit="1"/>
      <protection locked="0"/>
    </xf>
    <xf numFmtId="0" fontId="42" fillId="7" borderId="8" xfId="9" applyFont="1" applyFill="1" applyBorder="1" applyAlignment="1" applyProtection="1">
      <alignment horizontal="center" vertical="center" wrapText="1"/>
      <protection locked="0"/>
    </xf>
    <xf numFmtId="0" fontId="42" fillId="6" borderId="6" xfId="9" applyFont="1" applyFill="1" applyBorder="1" applyAlignment="1" applyProtection="1">
      <alignment horizontal="center" vertical="center" wrapText="1"/>
      <protection locked="0"/>
    </xf>
    <xf numFmtId="0" fontId="42" fillId="6" borderId="21" xfId="9" applyFont="1" applyFill="1" applyBorder="1" applyAlignment="1" applyProtection="1">
      <alignment horizontal="center" vertical="center" wrapText="1"/>
      <protection locked="0"/>
    </xf>
    <xf numFmtId="0" fontId="42" fillId="6" borderId="7" xfId="9" applyFont="1" applyFill="1" applyBorder="1" applyAlignment="1" applyProtection="1">
      <alignment horizontal="center" vertical="center" wrapText="1"/>
      <protection locked="0"/>
    </xf>
    <xf numFmtId="0" fontId="42" fillId="8" borderId="6" xfId="9" applyFont="1" applyFill="1" applyBorder="1" applyAlignment="1" applyProtection="1">
      <alignment horizontal="left" vertical="center" shrinkToFit="1"/>
      <protection locked="0"/>
    </xf>
    <xf numFmtId="0" fontId="42" fillId="8" borderId="21" xfId="9" applyFont="1" applyFill="1" applyBorder="1" applyAlignment="1" applyProtection="1">
      <alignment horizontal="left" vertical="center" shrinkToFit="1"/>
      <protection locked="0"/>
    </xf>
    <xf numFmtId="0" fontId="42" fillId="8" borderId="7" xfId="9" applyFont="1" applyFill="1" applyBorder="1" applyAlignment="1" applyProtection="1">
      <alignment horizontal="left" vertical="center" shrinkToFit="1"/>
      <protection locked="0"/>
    </xf>
    <xf numFmtId="0" fontId="42" fillId="8" borderId="107" xfId="9" applyFont="1" applyFill="1" applyBorder="1" applyAlignment="1" applyProtection="1">
      <alignment horizontal="left" vertical="center" wrapText="1"/>
      <protection locked="0"/>
    </xf>
    <xf numFmtId="0" fontId="42" fillId="8" borderId="108" xfId="9" applyFont="1" applyFill="1" applyBorder="1" applyAlignment="1" applyProtection="1">
      <alignment horizontal="left" vertical="center" wrapText="1"/>
      <protection locked="0"/>
    </xf>
    <xf numFmtId="0" fontId="42" fillId="8" borderId="112" xfId="9" applyFont="1" applyFill="1" applyBorder="1" applyAlignment="1" applyProtection="1">
      <alignment horizontal="left" vertical="center" wrapText="1"/>
      <protection locked="0"/>
    </xf>
    <xf numFmtId="178" fontId="42" fillId="0" borderId="139" xfId="9" applyNumberFormat="1" applyFont="1" applyBorder="1" applyAlignment="1">
      <alignment horizontal="center" vertical="center" wrapText="1"/>
    </xf>
    <xf numFmtId="178" fontId="42" fillId="0" borderId="138" xfId="9" applyNumberFormat="1" applyFont="1" applyBorder="1" applyAlignment="1">
      <alignment horizontal="center" vertical="center" wrapText="1"/>
    </xf>
    <xf numFmtId="0" fontId="42" fillId="6" borderId="3" xfId="9" applyFont="1" applyFill="1" applyBorder="1" applyAlignment="1" applyProtection="1">
      <alignment horizontal="center" vertical="center" wrapText="1"/>
      <protection locked="0"/>
    </xf>
    <xf numFmtId="0" fontId="42" fillId="6" borderId="107" xfId="9" applyFont="1" applyFill="1" applyBorder="1" applyAlignment="1" applyProtection="1">
      <alignment horizontal="center" vertical="center" shrinkToFit="1"/>
      <protection locked="0"/>
    </xf>
    <xf numFmtId="0" fontId="42" fillId="6" borderId="108" xfId="9" applyFont="1" applyFill="1" applyBorder="1" applyAlignment="1" applyProtection="1">
      <alignment horizontal="center" vertical="center" shrinkToFit="1"/>
      <protection locked="0"/>
    </xf>
    <xf numFmtId="0" fontId="42" fillId="6" borderId="109" xfId="9" applyFont="1" applyFill="1" applyBorder="1" applyAlignment="1" applyProtection="1">
      <alignment horizontal="center" vertical="center" shrinkToFit="1"/>
      <protection locked="0"/>
    </xf>
    <xf numFmtId="0" fontId="42" fillId="6" borderId="110" xfId="9" applyFont="1" applyFill="1" applyBorder="1" applyAlignment="1" applyProtection="1">
      <alignment horizontal="center" vertical="center" wrapText="1"/>
      <protection locked="0"/>
    </xf>
    <xf numFmtId="0" fontId="42" fillId="6" borderId="111" xfId="9" applyFont="1" applyFill="1" applyBorder="1" applyAlignment="1" applyProtection="1">
      <alignment horizontal="center" vertical="center" wrapText="1"/>
      <protection locked="0"/>
    </xf>
    <xf numFmtId="0" fontId="42" fillId="6" borderId="108" xfId="9" applyFont="1" applyFill="1" applyBorder="1" applyAlignment="1" applyProtection="1">
      <alignment horizontal="center" vertical="center" wrapText="1"/>
      <protection locked="0"/>
    </xf>
    <xf numFmtId="0" fontId="42" fillId="6" borderId="109" xfId="9" applyFont="1" applyFill="1" applyBorder="1" applyAlignment="1" applyProtection="1">
      <alignment horizontal="center" vertical="center" wrapText="1"/>
      <protection locked="0"/>
    </xf>
    <xf numFmtId="0" fontId="42" fillId="8" borderId="111" xfId="9" applyFont="1" applyFill="1" applyBorder="1" applyAlignment="1" applyProtection="1">
      <alignment horizontal="left" vertical="center" shrinkToFit="1"/>
      <protection locked="0"/>
    </xf>
    <xf numFmtId="0" fontId="42" fillId="8" borderId="108" xfId="9" applyFont="1" applyFill="1" applyBorder="1" applyAlignment="1" applyProtection="1">
      <alignment horizontal="left" vertical="center" shrinkToFit="1"/>
      <protection locked="0"/>
    </xf>
    <xf numFmtId="0" fontId="42" fillId="8" borderId="109" xfId="9" applyFont="1" applyFill="1" applyBorder="1" applyAlignment="1" applyProtection="1">
      <alignment horizontal="left" vertical="center" shrinkToFit="1"/>
      <protection locked="0"/>
    </xf>
    <xf numFmtId="178" fontId="42" fillId="0" borderId="137" xfId="9" applyNumberFormat="1" applyFont="1" applyBorder="1" applyAlignment="1">
      <alignment horizontal="center" vertical="center" wrapText="1"/>
    </xf>
    <xf numFmtId="0" fontId="42" fillId="0" borderId="23" xfId="9" applyFont="1" applyFill="1" applyBorder="1" applyAlignment="1">
      <alignment horizontal="center" vertical="center"/>
    </xf>
    <xf numFmtId="0" fontId="42" fillId="0" borderId="120" xfId="9" applyFont="1" applyFill="1" applyBorder="1" applyAlignment="1">
      <alignment horizontal="center" vertical="center"/>
    </xf>
    <xf numFmtId="0" fontId="42" fillId="0" borderId="121" xfId="9" applyFont="1" applyFill="1" applyBorder="1" applyAlignment="1">
      <alignment horizontal="center" vertical="center"/>
    </xf>
    <xf numFmtId="0" fontId="42" fillId="0" borderId="106" xfId="9" applyFont="1" applyBorder="1" applyAlignment="1">
      <alignment horizontal="center" vertical="center"/>
    </xf>
    <xf numFmtId="0" fontId="42" fillId="0" borderId="117" xfId="9" applyFont="1" applyBorder="1" applyAlignment="1">
      <alignment horizontal="center" vertical="center"/>
    </xf>
    <xf numFmtId="0" fontId="42" fillId="0" borderId="89" xfId="9" applyFont="1" applyBorder="1" applyAlignment="1">
      <alignment horizontal="center" vertical="center"/>
    </xf>
    <xf numFmtId="0" fontId="42" fillId="0" borderId="107" xfId="9" applyFont="1" applyBorder="1" applyAlignment="1">
      <alignment horizontal="center" vertical="center" wrapText="1"/>
    </xf>
    <xf numFmtId="0" fontId="42" fillId="0" borderId="108" xfId="9" applyFont="1" applyBorder="1" applyAlignment="1">
      <alignment horizontal="center" vertical="center" wrapText="1"/>
    </xf>
    <xf numFmtId="0" fontId="42" fillId="0" borderId="109" xfId="9" applyFont="1" applyBorder="1" applyAlignment="1">
      <alignment horizontal="center" vertical="center" wrapText="1"/>
    </xf>
    <xf numFmtId="0" fontId="42" fillId="0" borderId="118" xfId="9" applyFont="1" applyBorder="1" applyAlignment="1">
      <alignment horizontal="center" vertical="center" wrapText="1"/>
    </xf>
    <xf numFmtId="0" fontId="42" fillId="0" borderId="0" xfId="9" applyFont="1" applyBorder="1" applyAlignment="1">
      <alignment horizontal="center" vertical="center" wrapText="1"/>
    </xf>
    <xf numFmtId="0" fontId="42" fillId="0" borderId="19" xfId="9" applyFont="1" applyBorder="1" applyAlignment="1">
      <alignment horizontal="center" vertical="center" wrapText="1"/>
    </xf>
    <xf numFmtId="0" fontId="42" fillId="0" borderId="124" xfId="9" applyFont="1" applyBorder="1" applyAlignment="1">
      <alignment horizontal="center" vertical="center" wrapText="1"/>
    </xf>
    <xf numFmtId="0" fontId="42" fillId="0" borderId="125" xfId="9" applyFont="1" applyBorder="1" applyAlignment="1">
      <alignment horizontal="center" vertical="center" wrapText="1"/>
    </xf>
    <xf numFmtId="0" fontId="42" fillId="0" borderId="126" xfId="9" applyFont="1" applyBorder="1" applyAlignment="1">
      <alignment horizontal="center" vertical="center" wrapText="1"/>
    </xf>
    <xf numFmtId="0" fontId="46" fillId="0" borderId="110" xfId="9" applyFont="1" applyBorder="1" applyAlignment="1">
      <alignment horizontal="center" vertical="center" wrapText="1"/>
    </xf>
    <xf numFmtId="0" fontId="46" fillId="0" borderId="14" xfId="9" applyFont="1" applyBorder="1" applyAlignment="1">
      <alignment horizontal="center" vertical="center" wrapText="1"/>
    </xf>
    <xf numFmtId="0" fontId="46" fillId="0" borderId="127" xfId="9" applyFont="1" applyBorder="1" applyAlignment="1">
      <alignment horizontal="center" vertical="center" wrapText="1"/>
    </xf>
    <xf numFmtId="0" fontId="42" fillId="0" borderId="111" xfId="9" applyFont="1" applyBorder="1" applyAlignment="1">
      <alignment horizontal="center" vertical="center" wrapText="1"/>
    </xf>
    <xf numFmtId="0" fontId="42" fillId="0" borderId="27" xfId="9" applyFont="1" applyBorder="1" applyAlignment="1">
      <alignment horizontal="center" vertical="center" wrapText="1"/>
    </xf>
    <xf numFmtId="0" fontId="42" fillId="0" borderId="128" xfId="9" applyFont="1" applyBorder="1" applyAlignment="1">
      <alignment horizontal="center" vertical="center" wrapText="1"/>
    </xf>
    <xf numFmtId="0" fontId="42" fillId="0" borderId="112" xfId="9" applyFont="1" applyBorder="1" applyAlignment="1">
      <alignment horizontal="center" vertical="center" wrapText="1"/>
    </xf>
    <xf numFmtId="0" fontId="42" fillId="0" borderId="119" xfId="9" applyFont="1" applyBorder="1" applyAlignment="1">
      <alignment horizontal="center" vertical="center" wrapText="1"/>
    </xf>
    <xf numFmtId="0" fontId="42" fillId="0" borderId="129" xfId="9" applyFont="1" applyBorder="1" applyAlignment="1">
      <alignment horizontal="center" vertical="center" wrapText="1"/>
    </xf>
    <xf numFmtId="0" fontId="42" fillId="8" borderId="9" xfId="9" applyFont="1" applyFill="1" applyBorder="1" applyAlignment="1" applyProtection="1">
      <alignment horizontal="center" vertical="center"/>
      <protection locked="0"/>
    </xf>
    <xf numFmtId="20" fontId="42" fillId="8" borderId="4" xfId="9" applyNumberFormat="1" applyFont="1" applyFill="1" applyBorder="1" applyAlignment="1" applyProtection="1">
      <alignment horizontal="center" vertical="center"/>
      <protection locked="0"/>
    </xf>
    <xf numFmtId="20" fontId="42" fillId="8" borderId="23" xfId="9" applyNumberFormat="1" applyFont="1" applyFill="1" applyBorder="1" applyAlignment="1" applyProtection="1">
      <alignment horizontal="center" vertical="center"/>
      <protection locked="0"/>
    </xf>
    <xf numFmtId="20" fontId="42" fillId="8" borderId="5" xfId="9" applyNumberFormat="1" applyFont="1" applyFill="1" applyBorder="1" applyAlignment="1" applyProtection="1">
      <alignment horizontal="center" vertical="center"/>
      <protection locked="0"/>
    </xf>
    <xf numFmtId="0" fontId="42" fillId="6" borderId="4" xfId="9" applyFont="1" applyFill="1" applyBorder="1" applyAlignment="1" applyProtection="1">
      <alignment horizontal="center" vertical="center"/>
      <protection locked="0"/>
    </xf>
    <xf numFmtId="0" fontId="42" fillId="7" borderId="23" xfId="9" applyFont="1" applyFill="1" applyBorder="1" applyAlignment="1" applyProtection="1">
      <alignment horizontal="center" vertical="center"/>
      <protection locked="0"/>
    </xf>
    <xf numFmtId="0" fontId="42" fillId="7" borderId="5" xfId="9" applyFont="1" applyFill="1" applyBorder="1" applyAlignment="1" applyProtection="1">
      <alignment horizontal="center" vertical="center"/>
      <protection locked="0"/>
    </xf>
    <xf numFmtId="0" fontId="42" fillId="8" borderId="4" xfId="9" applyFont="1" applyFill="1" applyBorder="1" applyAlignment="1" applyProtection="1">
      <alignment horizontal="center" vertical="center"/>
      <protection locked="0"/>
    </xf>
    <xf numFmtId="0" fontId="42" fillId="8" borderId="5" xfId="9" applyFont="1" applyFill="1" applyBorder="1" applyAlignment="1" applyProtection="1">
      <alignment horizontal="center" vertical="center"/>
      <protection locked="0"/>
    </xf>
    <xf numFmtId="0" fontId="42" fillId="3" borderId="4" xfId="9" applyFont="1" applyFill="1" applyBorder="1" applyAlignment="1" applyProtection="1">
      <alignment horizontal="center" vertical="center"/>
    </xf>
    <xf numFmtId="0" fontId="42" fillId="3" borderId="5" xfId="9" applyFont="1" applyFill="1" applyBorder="1" applyAlignment="1" applyProtection="1">
      <alignment horizontal="center" vertical="center"/>
    </xf>
    <xf numFmtId="0" fontId="46" fillId="0" borderId="116" xfId="9" applyFont="1" applyFill="1" applyBorder="1" applyAlignment="1">
      <alignment horizontal="center" vertical="center" wrapText="1"/>
    </xf>
    <xf numFmtId="0" fontId="46" fillId="0" borderId="112" xfId="9" applyFont="1" applyFill="1" applyBorder="1" applyAlignment="1">
      <alignment horizontal="center" vertical="center" wrapText="1"/>
    </xf>
    <xf numFmtId="0" fontId="46" fillId="0" borderId="32" xfId="9" applyFont="1" applyFill="1" applyBorder="1" applyAlignment="1">
      <alignment horizontal="center" vertical="center" wrapText="1"/>
    </xf>
    <xf numFmtId="0" fontId="46" fillId="0" borderId="119" xfId="9" applyFont="1" applyFill="1" applyBorder="1" applyAlignment="1">
      <alignment horizontal="center" vertical="center" wrapText="1"/>
    </xf>
    <xf numFmtId="0" fontId="46" fillId="0" borderId="134" xfId="9" applyFont="1" applyFill="1" applyBorder="1" applyAlignment="1">
      <alignment horizontal="center" vertical="center" wrapText="1"/>
    </xf>
    <xf numFmtId="0" fontId="46" fillId="0" borderId="129" xfId="9" applyFont="1" applyFill="1" applyBorder="1" applyAlignment="1">
      <alignment horizontal="center" vertical="center" wrapText="1"/>
    </xf>
    <xf numFmtId="0" fontId="46" fillId="0" borderId="107" xfId="9" applyFont="1" applyBorder="1" applyAlignment="1">
      <alignment horizontal="center" vertical="center" wrapText="1"/>
    </xf>
    <xf numFmtId="0" fontId="46" fillId="0" borderId="112" xfId="9" applyFont="1" applyBorder="1" applyAlignment="1">
      <alignment horizontal="center" vertical="center" wrapText="1"/>
    </xf>
    <xf numFmtId="0" fontId="46" fillId="0" borderId="118" xfId="9" applyFont="1" applyBorder="1" applyAlignment="1">
      <alignment horizontal="center" vertical="center" wrapText="1"/>
    </xf>
    <xf numFmtId="0" fontId="46" fillId="0" borderId="119" xfId="9" applyFont="1" applyBorder="1" applyAlignment="1">
      <alignment horizontal="center" vertical="center" wrapText="1"/>
    </xf>
    <xf numFmtId="0" fontId="46" fillId="0" borderId="124" xfId="9" applyFont="1" applyBorder="1" applyAlignment="1">
      <alignment horizontal="center" vertical="center" wrapText="1"/>
    </xf>
    <xf numFmtId="0" fontId="46" fillId="0" borderId="129" xfId="9" applyFont="1" applyBorder="1" applyAlignment="1">
      <alignment horizontal="center" vertical="center" wrapText="1"/>
    </xf>
    <xf numFmtId="177" fontId="42" fillId="0" borderId="0" xfId="9" applyNumberFormat="1" applyFont="1" applyBorder="1" applyAlignment="1" applyProtection="1">
      <alignment horizontal="center" vertical="center"/>
    </xf>
    <xf numFmtId="0" fontId="43" fillId="6" borderId="0" xfId="9" applyFont="1" applyFill="1" applyAlignment="1" applyProtection="1">
      <alignment horizontal="center" vertical="center" shrinkToFit="1"/>
      <protection locked="0"/>
    </xf>
    <xf numFmtId="0" fontId="43" fillId="7" borderId="0" xfId="9" applyFont="1" applyFill="1" applyAlignment="1" applyProtection="1">
      <alignment horizontal="center" vertical="center" shrinkToFit="1"/>
      <protection locked="0"/>
    </xf>
    <xf numFmtId="0" fontId="43" fillId="8" borderId="0" xfId="9" applyFont="1" applyFill="1" applyAlignment="1" applyProtection="1">
      <alignment horizontal="center" vertical="center"/>
      <protection locked="0"/>
    </xf>
    <xf numFmtId="0" fontId="43" fillId="0" borderId="0" xfId="9" applyFont="1" applyFill="1" applyAlignment="1">
      <alignment horizontal="center" vertical="center"/>
    </xf>
    <xf numFmtId="0" fontId="52" fillId="3" borderId="9" xfId="9" applyFont="1" applyFill="1" applyBorder="1" applyAlignment="1" applyProtection="1">
      <alignment horizontal="center" vertical="center"/>
    </xf>
    <xf numFmtId="0" fontId="45" fillId="0" borderId="192" xfId="9" applyFont="1" applyBorder="1" applyAlignment="1">
      <alignment horizontal="center" vertical="center"/>
    </xf>
    <xf numFmtId="0" fontId="46" fillId="3" borderId="0" xfId="9" applyFont="1" applyFill="1" applyBorder="1" applyAlignment="1">
      <alignment horizontal="left" vertical="center" indent="1"/>
    </xf>
    <xf numFmtId="0" fontId="30" fillId="0" borderId="99" xfId="7" applyFont="1" applyBorder="1" applyAlignment="1">
      <alignment horizontal="center" vertical="center" wrapText="1"/>
    </xf>
    <xf numFmtId="0" fontId="30" fillId="0" borderId="94" xfId="7" applyFont="1" applyBorder="1" applyAlignment="1">
      <alignment horizontal="center" vertical="center" wrapText="1"/>
    </xf>
    <xf numFmtId="0" fontId="32" fillId="0" borderId="103" xfId="7" applyFont="1" applyBorder="1" applyAlignment="1">
      <alignment horizontal="center" vertical="center"/>
    </xf>
    <xf numFmtId="0" fontId="32" fillId="0" borderId="102" xfId="7" applyFont="1" applyBorder="1" applyAlignment="1">
      <alignment horizontal="center" vertical="center"/>
    </xf>
    <xf numFmtId="0" fontId="32" fillId="0" borderId="98" xfId="7" applyFont="1" applyBorder="1" applyAlignment="1">
      <alignment horizontal="center" vertical="center"/>
    </xf>
    <xf numFmtId="0" fontId="32" fillId="0" borderId="97" xfId="7" applyFont="1" applyBorder="1" applyAlignment="1">
      <alignment horizontal="center" vertical="center"/>
    </xf>
    <xf numFmtId="0" fontId="41" fillId="0" borderId="0" xfId="7" applyFont="1" applyBorder="1" applyAlignment="1">
      <alignment horizontal="left"/>
    </xf>
    <xf numFmtId="0" fontId="33" fillId="0" borderId="93" xfId="7" applyFont="1" applyBorder="1" applyAlignment="1">
      <alignment horizontal="center" vertical="center" wrapText="1"/>
    </xf>
    <xf numFmtId="0" fontId="32" fillId="0" borderId="92" xfId="7" applyFont="1" applyBorder="1" applyAlignment="1">
      <alignment horizontal="center" vertical="center"/>
    </xf>
    <xf numFmtId="0" fontId="39" fillId="0" borderId="0" xfId="7" applyFont="1" applyBorder="1" applyAlignment="1">
      <alignment horizontal="left" vertical="top" wrapText="1"/>
    </xf>
    <xf numFmtId="0" fontId="24" fillId="0" borderId="0" xfId="5" applyFont="1" applyAlignment="1">
      <alignment horizontal="left" vertical="center"/>
    </xf>
    <xf numFmtId="0" fontId="25" fillId="0" borderId="0" xfId="5" applyFont="1" applyAlignment="1">
      <alignment horizontal="left" vertical="center" wrapText="1"/>
    </xf>
    <xf numFmtId="0" fontId="29" fillId="0" borderId="0" xfId="5" applyFont="1" applyAlignment="1">
      <alignment horizontal="center" vertical="center"/>
    </xf>
    <xf numFmtId="0" fontId="25" fillId="0" borderId="0" xfId="5" applyFont="1" applyAlignment="1">
      <alignment horizontal="left" vertical="center"/>
    </xf>
    <xf numFmtId="0" fontId="64" fillId="0" borderId="9" xfId="5" applyFont="1" applyBorder="1" applyAlignment="1">
      <alignment horizontal="center" vertical="center"/>
    </xf>
  </cellXfs>
  <cellStyles count="11">
    <cellStyle name="Excel Built-in Explanatory Text" xfId="7" xr:uid="{251762DD-FB0D-489C-B22F-CC131CDDFB55}"/>
    <cellStyle name="ハイパーリンク" xfId="6" builtinId="8"/>
    <cellStyle name="桁区切り 2" xfId="10" xr:uid="{30EF93BE-0622-4510-8486-44ADD92E54C7}"/>
    <cellStyle name="標準" xfId="0" builtinId="0"/>
    <cellStyle name="標準 2" xfId="2" xr:uid="{00000000-0005-0000-0000-000001000000}"/>
    <cellStyle name="標準 2 2" xfId="4" xr:uid="{00000000-0005-0000-0000-000002000000}"/>
    <cellStyle name="標準 3" xfId="3" xr:uid="{00000000-0005-0000-0000-000003000000}"/>
    <cellStyle name="標準 4" xfId="5" xr:uid="{F9AC6E44-71B4-498B-B8B2-D0163734E470}"/>
    <cellStyle name="標準 5" xfId="8" xr:uid="{F13ABE46-C241-408A-94DF-E4BBC8D8EC2D}"/>
    <cellStyle name="標準 6" xfId="9" xr:uid="{AD117AF5-6098-4C70-BED3-8D2DC7C2A82E}"/>
    <cellStyle name="標準_Book1" xfId="1" xr:uid="{00000000-0005-0000-0000-000004000000}"/>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82550</xdr:colOff>
      <xdr:row>0</xdr:row>
      <xdr:rowOff>266699</xdr:rowOff>
    </xdr:from>
    <xdr:to>
      <xdr:col>7</xdr:col>
      <xdr:colOff>217805</xdr:colOff>
      <xdr:row>1</xdr:row>
      <xdr:rowOff>437028</xdr:rowOff>
    </xdr:to>
    <xdr:sp macro="" textlink="">
      <xdr:nvSpPr>
        <xdr:cNvPr id="6" name="AutoShape 4">
          <a:extLst>
            <a:ext uri="{FF2B5EF4-FFF2-40B4-BE49-F238E27FC236}">
              <a16:creationId xmlns:a16="http://schemas.microsoft.com/office/drawing/2014/main" id="{00000000-0008-0000-0300-000006000000}"/>
            </a:ext>
          </a:extLst>
        </xdr:cNvPr>
        <xdr:cNvSpPr>
          <a:spLocks noChangeArrowheads="1"/>
        </xdr:cNvSpPr>
      </xdr:nvSpPr>
      <xdr:spPr bwMode="auto">
        <a:xfrm>
          <a:off x="698874" y="266699"/>
          <a:ext cx="6657078" cy="4742329"/>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根拠</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確認事項の根拠となる条文及び通知等を記載しています。</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effectLst/>
              <a:latin typeface="ＭＳ ゴシック" panose="020B0609070205080204" pitchFamily="49" charset="-128"/>
              <a:ea typeface="ＭＳ ゴシック" panose="020B0609070205080204" pitchFamily="49" charset="-128"/>
              <a:cs typeface="+mn-cs"/>
            </a:rPr>
            <a:t>「法」</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介護保険法（平成</a:t>
          </a:r>
          <a:r>
            <a:rPr lang="en-US" altLang="ja-JP" sz="900" b="0" i="0">
              <a:effectLst/>
              <a:latin typeface="ＭＳ ゴシック" panose="020B0609070205080204" pitchFamily="49" charset="-128"/>
              <a:ea typeface="ＭＳ ゴシック" panose="020B0609070205080204" pitchFamily="49" charset="-128"/>
              <a:cs typeface="+mn-cs"/>
            </a:rPr>
            <a:t>9</a:t>
          </a:r>
          <a:r>
            <a:rPr lang="ja-JP" altLang="ja-JP" sz="900" b="0" i="0">
              <a:effectLst/>
              <a:latin typeface="ＭＳ ゴシック" panose="020B0609070205080204" pitchFamily="49" charset="-128"/>
              <a:ea typeface="ＭＳ ゴシック" panose="020B0609070205080204" pitchFamily="49" charset="-128"/>
              <a:cs typeface="+mn-cs"/>
            </a:rPr>
            <a:t>年法律第</a:t>
          </a:r>
          <a:r>
            <a:rPr lang="en-US" altLang="ja-JP" sz="900" b="0" i="0">
              <a:effectLst/>
              <a:latin typeface="ＭＳ ゴシック" panose="020B0609070205080204" pitchFamily="49" charset="-128"/>
              <a:ea typeface="ＭＳ ゴシック" panose="020B0609070205080204" pitchFamily="49" charset="-128"/>
              <a:cs typeface="+mn-cs"/>
            </a:rPr>
            <a:t>123</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rtl="0"/>
          <a:r>
            <a:rPr lang="ja-JP" altLang="en-US" sz="900" b="0" i="0">
              <a:effectLst/>
              <a:latin typeface="ＭＳ ゴシック" panose="020B0609070205080204" pitchFamily="49" charset="-128"/>
              <a:ea typeface="ＭＳ ゴシック" panose="020B0609070205080204" pitchFamily="49" charset="-128"/>
              <a:cs typeface="+mn-cs"/>
            </a:rPr>
            <a:t>「規則」</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介護保険法施行規則（平成</a:t>
          </a:r>
          <a:r>
            <a:rPr lang="en-US" altLang="ja-JP" sz="900" b="0" i="0">
              <a:effectLst/>
              <a:latin typeface="ＭＳ ゴシック" panose="020B0609070205080204" pitchFamily="49" charset="-128"/>
              <a:ea typeface="ＭＳ ゴシック" panose="020B0609070205080204" pitchFamily="49" charset="-128"/>
              <a:cs typeface="+mn-cs"/>
            </a:rPr>
            <a:t>11</a:t>
          </a:r>
          <a:r>
            <a:rPr lang="ja-JP" altLang="en-US" sz="900" b="0" i="0">
              <a:effectLst/>
              <a:latin typeface="ＭＳ ゴシック" panose="020B0609070205080204" pitchFamily="49" charset="-128"/>
              <a:ea typeface="ＭＳ ゴシック" panose="020B0609070205080204" pitchFamily="49" charset="-128"/>
              <a:cs typeface="+mn-cs"/>
            </a:rPr>
            <a:t>年厚生労働省令第</a:t>
          </a:r>
          <a:r>
            <a:rPr lang="en-US" altLang="ja-JP" sz="900" b="0" i="0">
              <a:effectLst/>
              <a:latin typeface="ＭＳ ゴシック" panose="020B0609070205080204" pitchFamily="49" charset="-128"/>
              <a:ea typeface="ＭＳ ゴシック" panose="020B0609070205080204" pitchFamily="49" charset="-128"/>
              <a:cs typeface="+mn-cs"/>
            </a:rPr>
            <a:t>36</a:t>
          </a:r>
          <a:r>
            <a:rPr lang="ja-JP" altLang="en-US" sz="900" b="0" i="0">
              <a:effectLst/>
              <a:latin typeface="ＭＳ ゴシック" panose="020B0609070205080204" pitchFamily="49" charset="-128"/>
              <a:ea typeface="ＭＳ ゴシック" panose="020B0609070205080204" pitchFamily="49" charset="-128"/>
              <a:cs typeface="+mn-cs"/>
            </a:rPr>
            <a:t>号）</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指定地域密着型サービスの事業の人員、設備及び運営に関する基準（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「解釈通知」</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指定地域密着型サービス及び指定地域密着型介護予防サービスに関する基準について（平成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31</a:t>
          </a:r>
          <a:r>
            <a:rPr lang="ja-JP" altLang="ja-JP" sz="900" b="0" i="0">
              <a:effectLst/>
              <a:latin typeface="ＭＳ ゴシック" panose="020B0609070205080204" pitchFamily="49" charset="-128"/>
              <a:ea typeface="ＭＳ ゴシック" panose="020B0609070205080204" pitchFamily="49" charset="-128"/>
              <a:cs typeface="+mn-cs"/>
            </a:rPr>
            <a:t>日老計発第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号・老振発第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号・老老発第</a:t>
          </a:r>
          <a:r>
            <a:rPr lang="en-US" altLang="ja-JP" sz="900" b="0" i="0">
              <a:effectLst/>
              <a:latin typeface="ＭＳ ゴシック" panose="020B0609070205080204" pitchFamily="49" charset="-128"/>
              <a:ea typeface="ＭＳ ゴシック" panose="020B0609070205080204" pitchFamily="49" charset="-128"/>
              <a:cs typeface="+mn-cs"/>
            </a:rPr>
            <a:t>0331017</a:t>
          </a:r>
          <a:r>
            <a:rPr lang="ja-JP" altLang="ja-JP" sz="900" b="0" i="0">
              <a:effectLst/>
              <a:latin typeface="ＭＳ ゴシック" panose="020B0609070205080204" pitchFamily="49" charset="-128"/>
              <a:ea typeface="ＭＳ ゴシック" panose="020B0609070205080204" pitchFamily="49" charset="-128"/>
              <a:cs typeface="+mn-cs"/>
            </a:rPr>
            <a:t>号）の「第</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　地域密着型サービス」の「</a:t>
          </a:r>
          <a:r>
            <a:rPr lang="ja-JP" altLang="en-US" sz="900" b="0" i="0">
              <a:effectLst/>
              <a:latin typeface="ＭＳ ゴシック" panose="020B0609070205080204" pitchFamily="49" charset="-128"/>
              <a:ea typeface="ＭＳ ゴシック" panose="020B0609070205080204" pitchFamily="49" charset="-128"/>
              <a:cs typeface="+mn-cs"/>
            </a:rPr>
            <a:t>五</a:t>
          </a:r>
          <a:r>
            <a:rPr lang="ja-JP" altLang="ja-JP" sz="900" b="0" i="0">
              <a:effectLst/>
              <a:latin typeface="ＭＳ ゴシック" panose="020B0609070205080204" pitchFamily="49" charset="-128"/>
              <a:ea typeface="ＭＳ ゴシック" panose="020B0609070205080204" pitchFamily="49" charset="-128"/>
              <a:cs typeface="+mn-cs"/>
            </a:rPr>
            <a:t>　認知症対応型通所介護」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研修通知」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年老高</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号・老振発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号・老老発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号）</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「医療費控除取扱」</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平成</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日付事務連絡</a:t>
          </a:r>
          <a:r>
            <a:rPr lang="en-US" altLang="ja-JP" sz="900">
              <a:effectLst/>
              <a:latin typeface="ＭＳ ゴシック" panose="020B0609070205080204" pitchFamily="49" charset="-128"/>
              <a:ea typeface="ＭＳ ゴシック" panose="020B0609070205080204" pitchFamily="49" charset="-128"/>
            </a:rPr>
            <a:t>)</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自己評価等通知」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「地域密着型サービスの事業の人員、設備及び運営に関する基準」第</a:t>
          </a:r>
          <a:r>
            <a:rPr lang="en-US" altLang="ja-JP" sz="900">
              <a:effectLst/>
              <a:latin typeface="ＭＳ ゴシック" panose="020B0609070205080204" pitchFamily="49" charset="-128"/>
              <a:ea typeface="ＭＳ ゴシック" panose="020B0609070205080204" pitchFamily="49" charset="-128"/>
            </a:rPr>
            <a:t>97</a:t>
          </a:r>
          <a:r>
            <a:rPr lang="ja-JP" altLang="en-US" sz="900">
              <a:effectLst/>
              <a:latin typeface="ＭＳ ゴシック" panose="020B0609070205080204" pitchFamily="49" charset="-128"/>
              <a:ea typeface="ＭＳ ゴシック" panose="020B0609070205080204" pitchFamily="49" charset="-128"/>
            </a:rPr>
            <a:t>条第</a:t>
          </a:r>
          <a:r>
            <a:rPr lang="en-US" altLang="ja-JP" sz="900">
              <a:effectLst/>
              <a:latin typeface="ＭＳ ゴシック" panose="020B0609070205080204" pitchFamily="49" charset="-128"/>
              <a:ea typeface="ＭＳ ゴシック" panose="020B0609070205080204" pitchFamily="49" charset="-128"/>
            </a:rPr>
            <a:t>7</a:t>
          </a:r>
          <a:r>
            <a:rPr lang="ja-JP" altLang="en-US" sz="900">
              <a:effectLst/>
              <a:latin typeface="ＭＳ ゴシック" panose="020B0609070205080204" pitchFamily="49" charset="-128"/>
              <a:ea typeface="ＭＳ ゴシック" panose="020B0609070205080204" pitchFamily="49" charset="-128"/>
            </a:rPr>
            <a:t>項等に規定する自己評価・外部評価の実施等について（平成</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10</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17</a:t>
          </a:r>
          <a:r>
            <a:rPr lang="ja-JP" altLang="en-US" sz="900">
              <a:effectLst/>
              <a:latin typeface="ＭＳ ゴシック" panose="020B0609070205080204" pitchFamily="49" charset="-128"/>
              <a:ea typeface="ＭＳ ゴシック" panose="020B0609070205080204" pitchFamily="49" charset="-128"/>
            </a:rPr>
            <a:t>日老計発第</a:t>
          </a:r>
          <a:r>
            <a:rPr lang="en-US" altLang="ja-JP" sz="900">
              <a:effectLst/>
              <a:latin typeface="ＭＳ ゴシック" panose="020B0609070205080204" pitchFamily="49" charset="-128"/>
              <a:ea typeface="ＭＳ ゴシック" panose="020B0609070205080204" pitchFamily="49" charset="-128"/>
            </a:rPr>
            <a:t>1017001</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指定地域密着型介護予防サービスに要する費用の額の算定に関する基準（平成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「留意事項」</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指定地域密着型サービスに要する費用の関する基準及び指定地域密着型予防サービスに要する費用に関する基準の制定に伴う実施上の留意事項について</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「利用者等告示」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厚生労働大臣が定める基準に適合する利用者等（平成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94</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「大臣基準告示」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95</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b="0" i="0">
              <a:effectLst/>
              <a:latin typeface="ＭＳ ゴシック" panose="020B0609070205080204" pitchFamily="49" charset="-128"/>
              <a:ea typeface="ＭＳ ゴシック" panose="020B0609070205080204" pitchFamily="49" charset="-128"/>
              <a:cs typeface="+mn-cs"/>
            </a:rPr>
            <a:t>「施設基準」</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厚生労働大臣が定める施設基準（平成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en-US"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en-US"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en-US"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96</a:t>
          </a:r>
          <a:r>
            <a:rPr lang="ja-JP" altLang="en-US"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a:effectLst/>
              <a:latin typeface="ＭＳ ゴシック" panose="020B0609070205080204" pitchFamily="49" charset="-128"/>
              <a:ea typeface="ＭＳ ゴシック" panose="020B0609070205080204" pitchFamily="49" charset="-128"/>
              <a:cs typeface="+mn-cs"/>
            </a:rPr>
            <a:t>「条例」</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「つくば市指定地域密着型サービスの指定基準に関する条例」（平成</a:t>
          </a:r>
          <a:r>
            <a:rPr lang="en-US" altLang="ja-JP" sz="900" b="0" i="0">
              <a:effectLst/>
              <a:latin typeface="ＭＳ ゴシック" panose="020B0609070205080204" pitchFamily="49" charset="-128"/>
              <a:ea typeface="ＭＳ ゴシック" panose="020B0609070205080204" pitchFamily="49" charset="-128"/>
              <a:cs typeface="+mn-cs"/>
            </a:rPr>
            <a:t>25</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22</a:t>
          </a:r>
          <a:r>
            <a:rPr lang="ja-JP" altLang="ja-JP" sz="900" b="0" i="0">
              <a:effectLst/>
              <a:latin typeface="ＭＳ ゴシック" panose="020B0609070205080204" pitchFamily="49" charset="-128"/>
              <a:ea typeface="ＭＳ ゴシック" panose="020B0609070205080204" pitchFamily="49" charset="-128"/>
              <a:cs typeface="+mn-cs"/>
            </a:rPr>
            <a:t>日つくば市条例第</a:t>
          </a:r>
          <a:r>
            <a:rPr lang="en-US" altLang="ja-JP" sz="900" b="0" i="0">
              <a:effectLst/>
              <a:latin typeface="ＭＳ ゴシック" panose="020B0609070205080204" pitchFamily="49" charset="-128"/>
              <a:ea typeface="ＭＳ ゴシック" panose="020B0609070205080204" pitchFamily="49" charset="-128"/>
              <a:cs typeface="+mn-cs"/>
            </a:rPr>
            <a:t>15</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6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「予防条例」</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「つくば市指定地域密着型介護予防サービスの指定基準等に関する条例」（平成</a:t>
          </a:r>
          <a:r>
            <a:rPr lang="en-US" altLang="ja-JP" sz="900">
              <a:effectLst/>
              <a:latin typeface="ＭＳ ゴシック" panose="020B0609070205080204" pitchFamily="49" charset="-128"/>
              <a:ea typeface="ＭＳ ゴシック" panose="020B0609070205080204" pitchFamily="49" charset="-128"/>
            </a:rPr>
            <a:t>25</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3</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22</a:t>
          </a:r>
          <a:r>
            <a:rPr lang="ja-JP" altLang="en-US" sz="900">
              <a:effectLst/>
              <a:latin typeface="ＭＳ ゴシック" panose="020B0609070205080204" pitchFamily="49" charset="-128"/>
              <a:ea typeface="ＭＳ ゴシック" panose="020B0609070205080204" pitchFamily="49" charset="-128"/>
            </a:rPr>
            <a:t>日</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つくば市条例第</a:t>
          </a:r>
          <a:r>
            <a:rPr lang="en-US" altLang="ja-JP" sz="900">
              <a:effectLst/>
              <a:latin typeface="ＭＳ ゴシック" panose="020B0609070205080204" pitchFamily="49" charset="-128"/>
              <a:ea typeface="ＭＳ ゴシック" panose="020B0609070205080204" pitchFamily="49" charset="-128"/>
            </a:rPr>
            <a:t>16</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333375</xdr:colOff>
      <xdr:row>267</xdr:row>
      <xdr:rowOff>47625</xdr:rowOff>
    </xdr:from>
    <xdr:to>
      <xdr:col>2</xdr:col>
      <xdr:colOff>2867025</xdr:colOff>
      <xdr:row>267</xdr:row>
      <xdr:rowOff>1495425</xdr:rowOff>
    </xdr:to>
    <xdr:sp macro="" textlink="">
      <xdr:nvSpPr>
        <xdr:cNvPr id="5" name="AutoShape 6">
          <a:extLst>
            <a:ext uri="{FF2B5EF4-FFF2-40B4-BE49-F238E27FC236}">
              <a16:creationId xmlns:a16="http://schemas.microsoft.com/office/drawing/2014/main" id="{00000000-0008-0000-0300-000005000000}"/>
            </a:ext>
          </a:extLst>
        </xdr:cNvPr>
        <xdr:cNvSpPr>
          <a:spLocks noChangeArrowheads="1"/>
        </xdr:cNvSpPr>
      </xdr:nvSpPr>
      <xdr:spPr bwMode="auto">
        <a:xfrm>
          <a:off x="533400" y="1519904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267</xdr:row>
      <xdr:rowOff>28575</xdr:rowOff>
    </xdr:from>
    <xdr:to>
      <xdr:col>7</xdr:col>
      <xdr:colOff>333376</xdr:colOff>
      <xdr:row>267</xdr:row>
      <xdr:rowOff>1495425</xdr:rowOff>
    </xdr:to>
    <xdr:sp macro="" textlink="">
      <xdr:nvSpPr>
        <xdr:cNvPr id="7" name="AutoShape 7">
          <a:extLst>
            <a:ext uri="{FF2B5EF4-FFF2-40B4-BE49-F238E27FC236}">
              <a16:creationId xmlns:a16="http://schemas.microsoft.com/office/drawing/2014/main" id="{00000000-0008-0000-0300-000007000000}"/>
            </a:ext>
          </a:extLst>
        </xdr:cNvPr>
        <xdr:cNvSpPr>
          <a:spLocks noChangeArrowheads="1"/>
        </xdr:cNvSpPr>
      </xdr:nvSpPr>
      <xdr:spPr bwMode="auto">
        <a:xfrm>
          <a:off x="3933825" y="1519713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1</xdr:col>
      <xdr:colOff>333375</xdr:colOff>
      <xdr:row>412</xdr:row>
      <xdr:rowOff>47625</xdr:rowOff>
    </xdr:from>
    <xdr:to>
      <xdr:col>2</xdr:col>
      <xdr:colOff>2867025</xdr:colOff>
      <xdr:row>412</xdr:row>
      <xdr:rowOff>1495425</xdr:rowOff>
    </xdr:to>
    <xdr:sp macro="" textlink="">
      <xdr:nvSpPr>
        <xdr:cNvPr id="8" name="AutoShape 6">
          <a:extLst>
            <a:ext uri="{FF2B5EF4-FFF2-40B4-BE49-F238E27FC236}">
              <a16:creationId xmlns:a16="http://schemas.microsoft.com/office/drawing/2014/main" id="{00000000-0008-0000-0300-000008000000}"/>
            </a:ext>
          </a:extLst>
        </xdr:cNvPr>
        <xdr:cNvSpPr>
          <a:spLocks noChangeArrowheads="1"/>
        </xdr:cNvSpPr>
      </xdr:nvSpPr>
      <xdr:spPr bwMode="auto">
        <a:xfrm>
          <a:off x="533400" y="1520666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412</xdr:row>
      <xdr:rowOff>28575</xdr:rowOff>
    </xdr:from>
    <xdr:to>
      <xdr:col>7</xdr:col>
      <xdr:colOff>333376</xdr:colOff>
      <xdr:row>412</xdr:row>
      <xdr:rowOff>1495425</xdr:rowOff>
    </xdr:to>
    <xdr:sp macro="" textlink="">
      <xdr:nvSpPr>
        <xdr:cNvPr id="9" name="AutoShape 7">
          <a:extLst>
            <a:ext uri="{FF2B5EF4-FFF2-40B4-BE49-F238E27FC236}">
              <a16:creationId xmlns:a16="http://schemas.microsoft.com/office/drawing/2014/main" id="{00000000-0008-0000-0300-000009000000}"/>
            </a:ext>
          </a:extLst>
        </xdr:cNvPr>
        <xdr:cNvSpPr>
          <a:spLocks noChangeArrowheads="1"/>
        </xdr:cNvSpPr>
      </xdr:nvSpPr>
      <xdr:spPr bwMode="auto">
        <a:xfrm>
          <a:off x="3933825" y="1520475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editAs="oneCell">
    <xdr:from>
      <xdr:col>2</xdr:col>
      <xdr:colOff>9340</xdr:colOff>
      <xdr:row>363</xdr:row>
      <xdr:rowOff>27953</xdr:rowOff>
    </xdr:from>
    <xdr:to>
      <xdr:col>7</xdr:col>
      <xdr:colOff>311752</xdr:colOff>
      <xdr:row>363</xdr:row>
      <xdr:rowOff>2065057</xdr:rowOff>
    </xdr:to>
    <xdr:pic>
      <xdr:nvPicPr>
        <xdr:cNvPr id="2" name="図 1">
          <a:extLst>
            <a:ext uri="{FF2B5EF4-FFF2-40B4-BE49-F238E27FC236}">
              <a16:creationId xmlns:a16="http://schemas.microsoft.com/office/drawing/2014/main" id="{10BE10B2-9543-4A9A-99B1-D403C6C96ABF}"/>
            </a:ext>
          </a:extLst>
        </xdr:cNvPr>
        <xdr:cNvPicPr>
          <a:picLocks noChangeAspect="1"/>
        </xdr:cNvPicPr>
      </xdr:nvPicPr>
      <xdr:blipFill>
        <a:blip xmlns:r="http://schemas.openxmlformats.org/officeDocument/2006/relationships" r:embed="rId1"/>
        <a:stretch>
          <a:fillRect/>
        </a:stretch>
      </xdr:blipFill>
      <xdr:spPr>
        <a:xfrm>
          <a:off x="1533340" y="308055247"/>
          <a:ext cx="5919734" cy="2033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2" name="正方形/長方形 1">
          <a:extLst>
            <a:ext uri="{FF2B5EF4-FFF2-40B4-BE49-F238E27FC236}">
              <a16:creationId xmlns:a16="http://schemas.microsoft.com/office/drawing/2014/main" id="{8480DB30-DAA3-4E78-9F74-594D07D19F4A}"/>
            </a:ext>
          </a:extLst>
        </xdr:cNvPr>
        <xdr:cNvSpPr/>
      </xdr:nvSpPr>
      <xdr:spPr>
        <a:xfrm>
          <a:off x="0" y="32385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FB743ADB-9C8B-4AC1-B19A-9B6A176EA751}"/>
            </a:ext>
          </a:extLst>
        </xdr:cNvPr>
        <xdr:cNvSpPr/>
      </xdr:nvSpPr>
      <xdr:spPr>
        <a:xfrm>
          <a:off x="50927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1B1D12B4-1804-4270-9035-50893D14E58C}"/>
            </a:ext>
          </a:extLst>
        </xdr:cNvPr>
        <xdr:cNvSpPr/>
      </xdr:nvSpPr>
      <xdr:spPr>
        <a:xfrm>
          <a:off x="33337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168;/&#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8168;/&#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知症対応型通所介護"/>
      <sheetName val="①自己点検シート"/>
      <sheetName val="②勤務形態一覧表"/>
      <sheetName val="②勤務形態一覧表（100名）"/>
      <sheetName val="シフト記号表（勤務時間帯）"/>
      <sheetName val="記入方法"/>
      <sheetName val="プルダウン・リスト"/>
      <sheetName val="Sheet5"/>
    </sheetNames>
    <sheetDataSet>
      <sheetData sheetId="0" refreshError="1"/>
      <sheetData sheetId="1" refreshError="1"/>
      <sheetData sheetId="2" refreshError="1"/>
      <sheetData sheetId="3" refreshError="1"/>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refreshError="1"/>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規模多機能型居宅介護 "/>
      <sheetName val="①自己点検シート"/>
      <sheetName val="②勤務形態一覧表"/>
      <sheetName val="シフト記号表（勤務時間帯）"/>
      <sheetName val="プルダウン・リスト"/>
      <sheetName val="④利用者の状況"/>
      <sheetName val="⑤身体拘束者名簿"/>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row r="14">
          <cell r="C14" t="str">
            <v>管理者</v>
          </cell>
          <cell r="D14" t="str">
            <v>介護従業者</v>
          </cell>
          <cell r="E14" t="str">
            <v>介護支援専門員</v>
          </cell>
          <cell r="F14" t="str">
            <v>計画作成担当者</v>
          </cell>
          <cell r="G14" t="str">
            <v>ー</v>
          </cell>
          <cell r="H14" t="str">
            <v>ー</v>
          </cell>
          <cell r="I14" t="str">
            <v>ー</v>
          </cell>
          <cell r="J14" t="str">
            <v>ー</v>
          </cell>
          <cell r="K14" t="str">
            <v>ー</v>
          </cell>
          <cell r="L14" t="str">
            <v>ー</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FFEA-C9E9-4EEA-836A-AF61C18FC7BD}">
  <dimension ref="A1:I29"/>
  <sheetViews>
    <sheetView tabSelected="1" view="pageBreakPreview" zoomScaleNormal="100" zoomScaleSheetLayoutView="100" workbookViewId="0">
      <selection sqref="A1:I1"/>
    </sheetView>
  </sheetViews>
  <sheetFormatPr defaultColWidth="9" defaultRowHeight="13.5"/>
  <cols>
    <col min="1" max="5" width="10.625" style="418" customWidth="1"/>
    <col min="6" max="16384" width="9" style="418"/>
  </cols>
  <sheetData>
    <row r="1" spans="1:9" ht="21" customHeight="1">
      <c r="A1" s="696" t="s">
        <v>825</v>
      </c>
      <c r="B1" s="696"/>
      <c r="C1" s="696"/>
      <c r="D1" s="696"/>
      <c r="E1" s="696"/>
      <c r="F1" s="696"/>
      <c r="G1" s="696"/>
      <c r="H1" s="696"/>
      <c r="I1" s="696"/>
    </row>
    <row r="2" spans="1:9" ht="15" customHeight="1">
      <c r="A2" s="424"/>
      <c r="B2" s="424"/>
      <c r="C2" s="424"/>
      <c r="D2" s="424"/>
      <c r="E2" s="424"/>
      <c r="F2" s="425"/>
      <c r="G2" s="425"/>
      <c r="H2" s="425"/>
      <c r="I2" s="425"/>
    </row>
    <row r="3" spans="1:9" ht="24.95" customHeight="1">
      <c r="A3" s="424"/>
      <c r="B3" s="424"/>
      <c r="C3" s="424"/>
      <c r="D3" s="424"/>
      <c r="E3" s="424"/>
      <c r="F3" s="692" t="s">
        <v>794</v>
      </c>
      <c r="G3" s="697"/>
      <c r="H3" s="697"/>
      <c r="I3" s="697"/>
    </row>
    <row r="4" spans="1:9" ht="24.95" customHeight="1">
      <c r="F4" s="692" t="s">
        <v>793</v>
      </c>
      <c r="G4" s="693"/>
      <c r="H4" s="693"/>
      <c r="I4" s="693"/>
    </row>
    <row r="5" spans="1:9" ht="24.95" customHeight="1">
      <c r="F5" s="692" t="s">
        <v>792</v>
      </c>
      <c r="G5" s="693"/>
      <c r="H5" s="693"/>
      <c r="I5" s="693"/>
    </row>
    <row r="6" spans="1:9" ht="24.95" customHeight="1">
      <c r="F6" s="692" t="s">
        <v>791</v>
      </c>
      <c r="G6" s="693"/>
      <c r="H6" s="693"/>
      <c r="I6" s="693"/>
    </row>
    <row r="7" spans="1:9" ht="24.95" customHeight="1">
      <c r="F7" s="692" t="s">
        <v>790</v>
      </c>
      <c r="G7" s="693"/>
      <c r="H7" s="693"/>
      <c r="I7" s="693"/>
    </row>
    <row r="8" spans="1:9" ht="24.95" customHeight="1">
      <c r="F8" s="1165" t="s">
        <v>1153</v>
      </c>
      <c r="G8" s="693"/>
      <c r="H8" s="693"/>
      <c r="I8" s="693"/>
    </row>
    <row r="9" spans="1:9" ht="21" customHeight="1"/>
    <row r="10" spans="1:9" ht="15" customHeight="1">
      <c r="A10" s="693" t="s">
        <v>789</v>
      </c>
      <c r="B10" s="693"/>
      <c r="C10" s="693"/>
      <c r="D10" s="693"/>
      <c r="E10" s="693"/>
      <c r="F10" s="693" t="s">
        <v>788</v>
      </c>
      <c r="G10" s="693"/>
      <c r="H10" s="693"/>
      <c r="I10" s="423" t="s">
        <v>787</v>
      </c>
    </row>
    <row r="11" spans="1:9" ht="39.950000000000003" customHeight="1">
      <c r="A11" s="694" t="s">
        <v>786</v>
      </c>
      <c r="B11" s="695"/>
      <c r="C11" s="695"/>
      <c r="D11" s="695"/>
      <c r="E11" s="695"/>
      <c r="F11" s="693" t="s">
        <v>781</v>
      </c>
      <c r="G11" s="693"/>
      <c r="H11" s="693"/>
      <c r="I11" s="422"/>
    </row>
    <row r="12" spans="1:9" ht="39.950000000000003" customHeight="1">
      <c r="A12" s="694" t="s">
        <v>785</v>
      </c>
      <c r="B12" s="695"/>
      <c r="C12" s="695"/>
      <c r="D12" s="695"/>
      <c r="E12" s="695"/>
      <c r="F12" s="693" t="s">
        <v>781</v>
      </c>
      <c r="G12" s="693"/>
      <c r="H12" s="693"/>
      <c r="I12" s="422"/>
    </row>
    <row r="13" spans="1:9" ht="39.950000000000003" customHeight="1">
      <c r="A13" s="694" t="s">
        <v>784</v>
      </c>
      <c r="B13" s="695"/>
      <c r="C13" s="695"/>
      <c r="D13" s="695"/>
      <c r="E13" s="695"/>
      <c r="F13" s="693" t="s">
        <v>781</v>
      </c>
      <c r="G13" s="693"/>
      <c r="H13" s="693"/>
      <c r="I13" s="422"/>
    </row>
    <row r="14" spans="1:9" ht="39.950000000000003" customHeight="1">
      <c r="A14" s="694" t="s">
        <v>783</v>
      </c>
      <c r="B14" s="695"/>
      <c r="C14" s="695"/>
      <c r="D14" s="695"/>
      <c r="E14" s="695"/>
      <c r="F14" s="693" t="s">
        <v>781</v>
      </c>
      <c r="G14" s="693"/>
      <c r="H14" s="693"/>
      <c r="I14" s="422"/>
    </row>
    <row r="15" spans="1:9" ht="39.950000000000003" customHeight="1">
      <c r="A15" s="694" t="s">
        <v>782</v>
      </c>
      <c r="B15" s="695"/>
      <c r="C15" s="695"/>
      <c r="D15" s="695"/>
      <c r="E15" s="695"/>
      <c r="F15" s="693" t="s">
        <v>781</v>
      </c>
      <c r="G15" s="693"/>
      <c r="H15" s="693"/>
      <c r="I15" s="422"/>
    </row>
    <row r="16" spans="1:9">
      <c r="A16" s="421"/>
      <c r="B16" s="421"/>
      <c r="C16" s="421"/>
      <c r="D16" s="421"/>
      <c r="E16" s="421"/>
      <c r="F16" s="421"/>
      <c r="G16" s="421"/>
      <c r="H16" s="421"/>
      <c r="I16" s="421"/>
    </row>
    <row r="17" spans="1:9">
      <c r="A17" s="421"/>
      <c r="B17" s="421"/>
      <c r="C17" s="421"/>
      <c r="D17" s="421"/>
      <c r="E17" s="421"/>
      <c r="F17" s="421"/>
      <c r="G17" s="421"/>
      <c r="H17" s="421"/>
      <c r="I17" s="421"/>
    </row>
    <row r="21" spans="1:9">
      <c r="A21" s="418" t="s">
        <v>780</v>
      </c>
    </row>
    <row r="22" spans="1:9">
      <c r="A22" s="418" t="s">
        <v>779</v>
      </c>
    </row>
    <row r="23" spans="1:9">
      <c r="A23" s="418" t="s">
        <v>778</v>
      </c>
    </row>
    <row r="24" spans="1:9">
      <c r="A24" s="418" t="s">
        <v>777</v>
      </c>
    </row>
    <row r="25" spans="1:9">
      <c r="A25" s="418" t="s">
        <v>776</v>
      </c>
    </row>
    <row r="26" spans="1:9">
      <c r="A26" s="418" t="s">
        <v>775</v>
      </c>
    </row>
    <row r="27" spans="1:9">
      <c r="A27" s="418" t="s">
        <v>774</v>
      </c>
    </row>
    <row r="28" spans="1:9">
      <c r="A28" s="420" t="s">
        <v>773</v>
      </c>
    </row>
    <row r="29" spans="1:9">
      <c r="A29" s="698"/>
      <c r="B29" s="698"/>
      <c r="C29" s="698"/>
      <c r="D29" s="698"/>
      <c r="E29" s="698"/>
      <c r="F29" s="698"/>
      <c r="G29" s="698"/>
      <c r="H29" s="698"/>
      <c r="I29" s="419"/>
    </row>
  </sheetData>
  <mergeCells count="21">
    <mergeCell ref="A29:E29"/>
    <mergeCell ref="F29:H29"/>
    <mergeCell ref="A13:E13"/>
    <mergeCell ref="F13:H13"/>
    <mergeCell ref="A14:E14"/>
    <mergeCell ref="F14:H14"/>
    <mergeCell ref="A15:E15"/>
    <mergeCell ref="F15:H15"/>
    <mergeCell ref="A1:I1"/>
    <mergeCell ref="G4:I4"/>
    <mergeCell ref="G5:I5"/>
    <mergeCell ref="G6:I6"/>
    <mergeCell ref="G8:I8"/>
    <mergeCell ref="G3:I3"/>
    <mergeCell ref="G7:I7"/>
    <mergeCell ref="A10:E10"/>
    <mergeCell ref="F10:H10"/>
    <mergeCell ref="A11:E11"/>
    <mergeCell ref="F11:H11"/>
    <mergeCell ref="A12:E12"/>
    <mergeCell ref="F12:H12"/>
  </mergeCells>
  <phoneticPr fontId="3"/>
  <hyperlinks>
    <hyperlink ref="A28" r:id="rId1" xr:uid="{678D26B1-F283-412A-A4E5-E55AF918B69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85"/>
  <sheetViews>
    <sheetView view="pageBreakPreview" zoomScale="90" zoomScaleNormal="100" zoomScaleSheetLayoutView="90" workbookViewId="0">
      <selection sqref="A1:H1"/>
    </sheetView>
  </sheetViews>
  <sheetFormatPr defaultColWidth="8.875" defaultRowHeight="13.5"/>
  <cols>
    <col min="1" max="1" width="2.625" style="24" customWidth="1"/>
    <col min="2" max="2" width="10.5" style="25" customWidth="1"/>
    <col min="3" max="3" width="41.625" style="26" customWidth="1"/>
    <col min="4" max="4" width="9" style="177"/>
    <col min="5" max="5" width="20.625" style="27" customWidth="1"/>
    <col min="6" max="7" width="4.625" style="27" customWidth="1"/>
    <col min="8" max="8" width="4.625" style="376" customWidth="1"/>
    <col min="9" max="16384" width="8.875" style="292"/>
  </cols>
  <sheetData>
    <row r="1" spans="1:8" ht="360" customHeight="1">
      <c r="A1" s="833" t="s">
        <v>1137</v>
      </c>
      <c r="B1" s="834"/>
      <c r="C1" s="834"/>
      <c r="D1" s="834"/>
      <c r="E1" s="834"/>
      <c r="F1" s="834"/>
      <c r="G1" s="834"/>
      <c r="H1" s="834"/>
    </row>
    <row r="2" spans="1:8" ht="73.150000000000006" customHeight="1">
      <c r="A2" s="270"/>
      <c r="B2" s="270"/>
      <c r="C2" s="270"/>
      <c r="D2" s="270"/>
      <c r="E2" s="270"/>
      <c r="F2" s="270"/>
      <c r="G2" s="270"/>
      <c r="H2" s="293"/>
    </row>
    <row r="3" spans="1:8" ht="20.100000000000001" customHeight="1">
      <c r="A3" s="932" t="s">
        <v>0</v>
      </c>
      <c r="B3" s="933"/>
      <c r="C3" s="837" t="s">
        <v>1</v>
      </c>
      <c r="D3" s="936" t="s">
        <v>2</v>
      </c>
      <c r="E3" s="936" t="s">
        <v>3</v>
      </c>
      <c r="F3" s="941" t="s">
        <v>4</v>
      </c>
      <c r="G3" s="942"/>
      <c r="H3" s="943"/>
    </row>
    <row r="4" spans="1:8" ht="20.100000000000001" customHeight="1">
      <c r="A4" s="934"/>
      <c r="B4" s="935"/>
      <c r="C4" s="839"/>
      <c r="D4" s="937"/>
      <c r="E4" s="937"/>
      <c r="F4" s="390" t="s">
        <v>5</v>
      </c>
      <c r="G4" s="393" t="s">
        <v>6</v>
      </c>
      <c r="H4" s="294" t="s">
        <v>121</v>
      </c>
    </row>
    <row r="5" spans="1:8" ht="57.6" customHeight="1">
      <c r="A5" s="837">
        <v>1</v>
      </c>
      <c r="B5" s="700" t="s">
        <v>122</v>
      </c>
      <c r="C5" s="243" t="s">
        <v>123</v>
      </c>
      <c r="D5" s="394" t="s">
        <v>124</v>
      </c>
      <c r="E5" s="167"/>
      <c r="F5" s="49" t="s">
        <v>7</v>
      </c>
      <c r="G5" s="50" t="s">
        <v>7</v>
      </c>
      <c r="H5" s="295"/>
    </row>
    <row r="6" spans="1:8" ht="72.599999999999994" customHeight="1">
      <c r="A6" s="838"/>
      <c r="B6" s="701"/>
      <c r="C6" s="231" t="s">
        <v>760</v>
      </c>
      <c r="D6" s="395" t="s">
        <v>125</v>
      </c>
      <c r="E6" s="168"/>
      <c r="F6" s="119" t="s">
        <v>7</v>
      </c>
      <c r="G6" s="147" t="s">
        <v>7</v>
      </c>
      <c r="H6" s="296"/>
    </row>
    <row r="7" spans="1:8" ht="89.25" customHeight="1">
      <c r="A7" s="838"/>
      <c r="B7" s="701"/>
      <c r="C7" s="66" t="s">
        <v>647</v>
      </c>
      <c r="D7" s="396" t="s">
        <v>338</v>
      </c>
      <c r="E7" s="145"/>
      <c r="F7" s="112" t="s">
        <v>339</v>
      </c>
      <c r="G7" s="102" t="s">
        <v>339</v>
      </c>
      <c r="H7" s="297"/>
    </row>
    <row r="8" spans="1:8" ht="67.150000000000006" customHeight="1">
      <c r="A8" s="839"/>
      <c r="B8" s="702"/>
      <c r="C8" s="73" t="s">
        <v>340</v>
      </c>
      <c r="D8" s="397" t="s">
        <v>341</v>
      </c>
      <c r="E8" s="146"/>
      <c r="F8" s="51" t="s">
        <v>41</v>
      </c>
      <c r="G8" s="52" t="s">
        <v>41</v>
      </c>
      <c r="H8" s="298"/>
    </row>
    <row r="9" spans="1:8" ht="30" customHeight="1">
      <c r="A9" s="769" t="s">
        <v>8</v>
      </c>
      <c r="B9" s="835"/>
      <c r="C9" s="835"/>
      <c r="D9" s="835"/>
      <c r="E9" s="835"/>
      <c r="F9" s="835"/>
      <c r="G9" s="835"/>
      <c r="H9" s="836"/>
    </row>
    <row r="10" spans="1:8" ht="96.6" customHeight="1">
      <c r="A10" s="703">
        <v>1</v>
      </c>
      <c r="B10" s="42" t="s">
        <v>9</v>
      </c>
      <c r="C10" s="175" t="s">
        <v>126</v>
      </c>
      <c r="D10" s="386" t="s">
        <v>1146</v>
      </c>
      <c r="E10" s="700" t="s">
        <v>10</v>
      </c>
      <c r="F10" s="43" t="s">
        <v>11</v>
      </c>
      <c r="G10" s="44" t="s">
        <v>7</v>
      </c>
      <c r="H10" s="299"/>
    </row>
    <row r="11" spans="1:8" ht="91.15" customHeight="1">
      <c r="A11" s="716"/>
      <c r="B11" s="45" t="s">
        <v>648</v>
      </c>
      <c r="C11" s="45" t="s">
        <v>127</v>
      </c>
      <c r="D11" s="73" t="s">
        <v>552</v>
      </c>
      <c r="E11" s="702"/>
      <c r="F11" s="47" t="s">
        <v>11</v>
      </c>
      <c r="G11" s="48" t="s">
        <v>11</v>
      </c>
      <c r="H11" s="298"/>
    </row>
    <row r="12" spans="1:8" ht="30.75" customHeight="1">
      <c r="A12" s="944" t="s">
        <v>12</v>
      </c>
      <c r="B12" s="770"/>
      <c r="C12" s="770"/>
      <c r="D12" s="770"/>
      <c r="E12" s="770"/>
      <c r="F12" s="770"/>
      <c r="G12" s="770"/>
      <c r="H12" s="771"/>
    </row>
    <row r="13" spans="1:8" ht="33" customHeight="1">
      <c r="A13" s="703">
        <v>1</v>
      </c>
      <c r="B13" s="945" t="s">
        <v>13</v>
      </c>
      <c r="C13" s="720" t="s">
        <v>649</v>
      </c>
      <c r="D13" s="721"/>
      <c r="E13" s="721"/>
      <c r="F13" s="721"/>
      <c r="G13" s="721"/>
      <c r="H13" s="722"/>
    </row>
    <row r="14" spans="1:8" ht="33.6" customHeight="1">
      <c r="A14" s="704"/>
      <c r="B14" s="946"/>
      <c r="C14" s="792" t="s">
        <v>650</v>
      </c>
      <c r="D14" s="793"/>
      <c r="E14" s="793"/>
      <c r="F14" s="793"/>
      <c r="G14" s="793"/>
      <c r="H14" s="794"/>
    </row>
    <row r="15" spans="1:8" ht="69" customHeight="1">
      <c r="A15" s="704"/>
      <c r="B15" s="946"/>
      <c r="C15" s="133" t="s">
        <v>128</v>
      </c>
      <c r="D15" s="726" t="s">
        <v>553</v>
      </c>
      <c r="E15" s="731" t="s">
        <v>463</v>
      </c>
      <c r="F15" s="134" t="s">
        <v>7</v>
      </c>
      <c r="G15" s="135" t="s">
        <v>7</v>
      </c>
      <c r="H15" s="299"/>
    </row>
    <row r="16" spans="1:8" ht="55.15" customHeight="1">
      <c r="A16" s="704"/>
      <c r="B16" s="946"/>
      <c r="C16" s="6" t="s">
        <v>129</v>
      </c>
      <c r="D16" s="727"/>
      <c r="E16" s="732"/>
      <c r="F16" s="3" t="s">
        <v>7</v>
      </c>
      <c r="G16" s="32" t="s">
        <v>7</v>
      </c>
      <c r="H16" s="297"/>
    </row>
    <row r="17" spans="1:8" ht="153" customHeight="1">
      <c r="A17" s="704"/>
      <c r="B17" s="946"/>
      <c r="C17" s="6" t="s">
        <v>354</v>
      </c>
      <c r="D17" s="811"/>
      <c r="E17" s="732"/>
      <c r="F17" s="3"/>
      <c r="G17" s="32"/>
      <c r="H17" s="297"/>
    </row>
    <row r="18" spans="1:8" ht="76.900000000000006" customHeight="1">
      <c r="A18" s="704"/>
      <c r="B18" s="946"/>
      <c r="C18" s="4" t="s">
        <v>130</v>
      </c>
      <c r="D18" s="5" t="s">
        <v>554</v>
      </c>
      <c r="E18" s="732"/>
      <c r="F18" s="3" t="s">
        <v>7</v>
      </c>
      <c r="G18" s="32" t="s">
        <v>7</v>
      </c>
      <c r="H18" s="297"/>
    </row>
    <row r="19" spans="1:8" ht="87.75" customHeight="1">
      <c r="A19" s="704"/>
      <c r="B19" s="946"/>
      <c r="C19" s="4" t="s">
        <v>844</v>
      </c>
      <c r="D19" s="5" t="s">
        <v>555</v>
      </c>
      <c r="E19" s="732"/>
      <c r="F19" s="3" t="s">
        <v>7</v>
      </c>
      <c r="G19" s="32" t="s">
        <v>7</v>
      </c>
      <c r="H19" s="297" t="s">
        <v>120</v>
      </c>
    </row>
    <row r="20" spans="1:8" ht="81" customHeight="1">
      <c r="A20" s="947"/>
      <c r="B20" s="946"/>
      <c r="C20" s="6" t="s">
        <v>631</v>
      </c>
      <c r="D20" s="5" t="s">
        <v>556</v>
      </c>
      <c r="E20" s="779"/>
      <c r="F20" s="3" t="s">
        <v>7</v>
      </c>
      <c r="G20" s="32" t="s">
        <v>7</v>
      </c>
      <c r="H20" s="297"/>
    </row>
    <row r="21" spans="1:8" ht="90" customHeight="1">
      <c r="A21" s="704"/>
      <c r="B21" s="732" t="s">
        <v>464</v>
      </c>
      <c r="C21" s="6" t="s">
        <v>131</v>
      </c>
      <c r="D21" s="5" t="s">
        <v>557</v>
      </c>
      <c r="E21" s="4" t="s">
        <v>132</v>
      </c>
      <c r="F21" s="3" t="s">
        <v>7</v>
      </c>
      <c r="G21" s="32" t="s">
        <v>7</v>
      </c>
      <c r="H21" s="297"/>
    </row>
    <row r="22" spans="1:8" ht="90" customHeight="1">
      <c r="A22" s="704"/>
      <c r="B22" s="732"/>
      <c r="C22" s="4" t="s">
        <v>133</v>
      </c>
      <c r="D22" s="89" t="s">
        <v>558</v>
      </c>
      <c r="E22" s="778" t="s">
        <v>428</v>
      </c>
      <c r="F22" s="3" t="s">
        <v>7</v>
      </c>
      <c r="G22" s="32" t="s">
        <v>7</v>
      </c>
      <c r="H22" s="297"/>
    </row>
    <row r="23" spans="1:8" ht="210" customHeight="1">
      <c r="A23" s="716"/>
      <c r="B23" s="789"/>
      <c r="C23" s="239" t="s">
        <v>475</v>
      </c>
      <c r="D23" s="77" t="s">
        <v>559</v>
      </c>
      <c r="E23" s="789"/>
      <c r="F23" s="88" t="s">
        <v>7</v>
      </c>
      <c r="G23" s="33" t="s">
        <v>7</v>
      </c>
      <c r="H23" s="298"/>
    </row>
    <row r="24" spans="1:8" ht="30" customHeight="1">
      <c r="A24" s="703">
        <v>2</v>
      </c>
      <c r="B24" s="700" t="s">
        <v>465</v>
      </c>
      <c r="C24" s="792" t="s">
        <v>651</v>
      </c>
      <c r="D24" s="823"/>
      <c r="E24" s="823"/>
      <c r="F24" s="823"/>
      <c r="G24" s="823"/>
      <c r="H24" s="824"/>
    </row>
    <row r="25" spans="1:8" ht="30" customHeight="1">
      <c r="A25" s="704"/>
      <c r="B25" s="701"/>
      <c r="C25" s="720" t="s">
        <v>652</v>
      </c>
      <c r="D25" s="816"/>
      <c r="E25" s="816"/>
      <c r="F25" s="816"/>
      <c r="G25" s="816"/>
      <c r="H25" s="817"/>
    </row>
    <row r="26" spans="1:8" ht="39" customHeight="1">
      <c r="A26" s="704"/>
      <c r="B26" s="701"/>
      <c r="C26" s="233" t="s">
        <v>16</v>
      </c>
      <c r="D26" s="700" t="s">
        <v>632</v>
      </c>
      <c r="E26" s="700" t="s">
        <v>430</v>
      </c>
      <c r="F26" s="43" t="s">
        <v>11</v>
      </c>
      <c r="G26" s="44" t="s">
        <v>11</v>
      </c>
      <c r="H26" s="300"/>
    </row>
    <row r="27" spans="1:8" ht="29.25" customHeight="1">
      <c r="A27" s="704"/>
      <c r="B27" s="701"/>
      <c r="C27" s="55" t="s">
        <v>134</v>
      </c>
      <c r="D27" s="701"/>
      <c r="E27" s="701"/>
      <c r="F27" s="840" t="s">
        <v>17</v>
      </c>
      <c r="G27" s="840" t="s">
        <v>7</v>
      </c>
      <c r="H27" s="785"/>
    </row>
    <row r="28" spans="1:8">
      <c r="A28" s="704"/>
      <c r="B28" s="701"/>
      <c r="C28" s="55" t="s">
        <v>18</v>
      </c>
      <c r="D28" s="701"/>
      <c r="E28" s="701"/>
      <c r="F28" s="841"/>
      <c r="G28" s="841"/>
      <c r="H28" s="930"/>
    </row>
    <row r="29" spans="1:8">
      <c r="A29" s="704"/>
      <c r="B29" s="701"/>
      <c r="C29" s="55" t="s">
        <v>19</v>
      </c>
      <c r="D29" s="701"/>
      <c r="E29" s="701"/>
      <c r="F29" s="841"/>
      <c r="G29" s="841"/>
      <c r="H29" s="930"/>
    </row>
    <row r="30" spans="1:8" ht="22.5">
      <c r="A30" s="704"/>
      <c r="B30" s="701"/>
      <c r="C30" s="55" t="s">
        <v>20</v>
      </c>
      <c r="D30" s="701"/>
      <c r="E30" s="701"/>
      <c r="F30" s="841"/>
      <c r="G30" s="841"/>
      <c r="H30" s="930"/>
    </row>
    <row r="31" spans="1:8" ht="19.5" customHeight="1">
      <c r="A31" s="704"/>
      <c r="B31" s="701"/>
      <c r="C31" s="142" t="s">
        <v>21</v>
      </c>
      <c r="D31" s="701"/>
      <c r="E31" s="701"/>
      <c r="F31" s="841"/>
      <c r="G31" s="841"/>
      <c r="H31" s="930"/>
    </row>
    <row r="32" spans="1:8" ht="44.45" customHeight="1">
      <c r="A32" s="704"/>
      <c r="B32" s="701"/>
      <c r="C32" s="55" t="s">
        <v>633</v>
      </c>
      <c r="D32" s="701"/>
      <c r="E32" s="701"/>
      <c r="F32" s="841"/>
      <c r="G32" s="841"/>
      <c r="H32" s="930"/>
    </row>
    <row r="33" spans="1:8" ht="42" customHeight="1">
      <c r="A33" s="704"/>
      <c r="B33" s="701"/>
      <c r="C33" s="281" t="s">
        <v>22</v>
      </c>
      <c r="D33" s="825"/>
      <c r="E33" s="825"/>
      <c r="F33" s="842"/>
      <c r="G33" s="842"/>
      <c r="H33" s="786"/>
    </row>
    <row r="34" spans="1:8" ht="70.900000000000006" customHeight="1">
      <c r="A34" s="704"/>
      <c r="B34" s="701"/>
      <c r="C34" s="261" t="s">
        <v>355</v>
      </c>
      <c r="D34" s="378" t="s">
        <v>560</v>
      </c>
      <c r="E34" s="234"/>
      <c r="F34" s="58"/>
      <c r="G34" s="59"/>
      <c r="H34" s="297"/>
    </row>
    <row r="35" spans="1:8" ht="74.45" customHeight="1">
      <c r="A35" s="704"/>
      <c r="B35" s="702"/>
      <c r="C35" s="84" t="s">
        <v>135</v>
      </c>
      <c r="D35" s="417" t="s">
        <v>826</v>
      </c>
      <c r="E35" s="251" t="s">
        <v>136</v>
      </c>
      <c r="F35" s="65" t="s">
        <v>7</v>
      </c>
      <c r="G35" s="60" t="s">
        <v>7</v>
      </c>
      <c r="H35" s="301"/>
    </row>
    <row r="36" spans="1:8" ht="19.149999999999999" customHeight="1">
      <c r="A36" s="224"/>
      <c r="B36" s="700" t="s">
        <v>465</v>
      </c>
      <c r="C36" s="143" t="s">
        <v>23</v>
      </c>
      <c r="D36" s="82"/>
      <c r="E36" s="701" t="s">
        <v>429</v>
      </c>
      <c r="F36" s="841" t="s">
        <v>15</v>
      </c>
      <c r="G36" s="841" t="s">
        <v>7</v>
      </c>
      <c r="H36" s="930"/>
    </row>
    <row r="37" spans="1:8" ht="39" customHeight="1">
      <c r="A37" s="224"/>
      <c r="B37" s="702"/>
      <c r="C37" s="144" t="s">
        <v>1147</v>
      </c>
      <c r="D37" s="55" t="s">
        <v>623</v>
      </c>
      <c r="E37" s="701"/>
      <c r="F37" s="841"/>
      <c r="G37" s="841"/>
      <c r="H37" s="930"/>
    </row>
    <row r="38" spans="1:8" ht="102" customHeight="1">
      <c r="A38" s="703">
        <v>3</v>
      </c>
      <c r="B38" s="700" t="s">
        <v>24</v>
      </c>
      <c r="C38" s="262" t="s">
        <v>658</v>
      </c>
      <c r="D38" s="386" t="s">
        <v>634</v>
      </c>
      <c r="E38" s="250" t="s">
        <v>137</v>
      </c>
      <c r="F38" s="43" t="s">
        <v>11</v>
      </c>
      <c r="G38" s="44" t="s">
        <v>11</v>
      </c>
      <c r="H38" s="299"/>
    </row>
    <row r="39" spans="1:8" ht="186" customHeight="1">
      <c r="A39" s="716"/>
      <c r="B39" s="702"/>
      <c r="C39" s="246" t="s">
        <v>635</v>
      </c>
      <c r="D39" s="45" t="s">
        <v>636</v>
      </c>
      <c r="E39" s="45" t="s">
        <v>184</v>
      </c>
      <c r="F39" s="47" t="s">
        <v>11</v>
      </c>
      <c r="G39" s="48" t="s">
        <v>11</v>
      </c>
      <c r="H39" s="298"/>
    </row>
    <row r="40" spans="1:8" ht="33" customHeight="1">
      <c r="A40" s="769" t="s">
        <v>25</v>
      </c>
      <c r="B40" s="835"/>
      <c r="C40" s="835"/>
      <c r="D40" s="835"/>
      <c r="E40" s="835"/>
      <c r="F40" s="835"/>
      <c r="G40" s="835"/>
      <c r="H40" s="836"/>
    </row>
    <row r="41" spans="1:8" ht="30" customHeight="1">
      <c r="A41" s="703">
        <v>1</v>
      </c>
      <c r="B41" s="726" t="s">
        <v>26</v>
      </c>
      <c r="C41" s="720" t="s">
        <v>431</v>
      </c>
      <c r="D41" s="721"/>
      <c r="E41" s="721"/>
      <c r="F41" s="721"/>
      <c r="G41" s="721"/>
      <c r="H41" s="722"/>
    </row>
    <row r="42" spans="1:8" ht="30" customHeight="1">
      <c r="A42" s="704"/>
      <c r="B42" s="727"/>
      <c r="C42" s="720" t="s">
        <v>432</v>
      </c>
      <c r="D42" s="721"/>
      <c r="E42" s="721"/>
      <c r="F42" s="721"/>
      <c r="G42" s="721"/>
      <c r="H42" s="722"/>
    </row>
    <row r="43" spans="1:8" ht="96" customHeight="1">
      <c r="A43" s="704"/>
      <c r="B43" s="727"/>
      <c r="C43" s="242" t="s">
        <v>653</v>
      </c>
      <c r="D43" s="385" t="s">
        <v>564</v>
      </c>
      <c r="E43" s="55" t="s">
        <v>433</v>
      </c>
      <c r="F43" s="252" t="s">
        <v>11</v>
      </c>
      <c r="G43" s="57" t="s">
        <v>11</v>
      </c>
      <c r="H43" s="181"/>
    </row>
    <row r="44" spans="1:8" ht="72" customHeight="1">
      <c r="A44" s="704"/>
      <c r="B44" s="727"/>
      <c r="C44" s="234" t="s">
        <v>845</v>
      </c>
      <c r="D44" s="66" t="s">
        <v>563</v>
      </c>
      <c r="E44" s="66" t="s">
        <v>434</v>
      </c>
      <c r="F44" s="58" t="s">
        <v>11</v>
      </c>
      <c r="G44" s="59" t="s">
        <v>11</v>
      </c>
      <c r="H44" s="297"/>
    </row>
    <row r="45" spans="1:8" ht="93" customHeight="1">
      <c r="A45" s="704"/>
      <c r="B45" s="727"/>
      <c r="C45" s="234" t="s">
        <v>654</v>
      </c>
      <c r="D45" s="378" t="s">
        <v>637</v>
      </c>
      <c r="E45" s="234" t="s">
        <v>138</v>
      </c>
      <c r="F45" s="58" t="s">
        <v>11</v>
      </c>
      <c r="G45" s="59" t="s">
        <v>476</v>
      </c>
      <c r="H45" s="297"/>
    </row>
    <row r="46" spans="1:8" ht="60" customHeight="1">
      <c r="A46" s="704"/>
      <c r="B46" s="727"/>
      <c r="C46" s="234" t="s">
        <v>655</v>
      </c>
      <c r="D46" s="378" t="s">
        <v>562</v>
      </c>
      <c r="E46" s="62"/>
      <c r="F46" s="58" t="s">
        <v>11</v>
      </c>
      <c r="G46" s="59" t="s">
        <v>11</v>
      </c>
      <c r="H46" s="297"/>
    </row>
    <row r="47" spans="1:8" ht="57" customHeight="1">
      <c r="A47" s="716"/>
      <c r="B47" s="730"/>
      <c r="C47" s="251" t="s">
        <v>139</v>
      </c>
      <c r="D47" s="382" t="s">
        <v>561</v>
      </c>
      <c r="E47" s="251" t="s">
        <v>435</v>
      </c>
      <c r="F47" s="65" t="s">
        <v>11</v>
      </c>
      <c r="G47" s="60" t="s">
        <v>11</v>
      </c>
      <c r="H47" s="301"/>
    </row>
    <row r="48" spans="1:8" ht="30" customHeight="1">
      <c r="A48" s="938" t="s">
        <v>27</v>
      </c>
      <c r="B48" s="939"/>
      <c r="C48" s="939"/>
      <c r="D48" s="939"/>
      <c r="E48" s="939"/>
      <c r="F48" s="939"/>
      <c r="G48" s="939"/>
      <c r="H48" s="940"/>
    </row>
    <row r="49" spans="1:8" ht="30" customHeight="1">
      <c r="A49" s="703">
        <v>1</v>
      </c>
      <c r="B49" s="726" t="s">
        <v>28</v>
      </c>
      <c r="C49" s="720" t="s">
        <v>656</v>
      </c>
      <c r="D49" s="721"/>
      <c r="E49" s="721"/>
      <c r="F49" s="721"/>
      <c r="G49" s="721"/>
      <c r="H49" s="722"/>
    </row>
    <row r="50" spans="1:8" ht="30" customHeight="1">
      <c r="A50" s="704"/>
      <c r="B50" s="727"/>
      <c r="C50" s="792" t="s">
        <v>657</v>
      </c>
      <c r="D50" s="793"/>
      <c r="E50" s="793"/>
      <c r="F50" s="793"/>
      <c r="G50" s="793"/>
      <c r="H50" s="794"/>
    </row>
    <row r="51" spans="1:8" ht="108" customHeight="1">
      <c r="A51" s="716"/>
      <c r="B51" s="730"/>
      <c r="C51" s="7" t="s">
        <v>140</v>
      </c>
      <c r="D51" s="8" t="s">
        <v>846</v>
      </c>
      <c r="E51" s="8" t="s">
        <v>415</v>
      </c>
      <c r="F51" s="9" t="s">
        <v>7</v>
      </c>
      <c r="G51" s="34" t="s">
        <v>141</v>
      </c>
      <c r="H51" s="53"/>
    </row>
    <row r="52" spans="1:8" ht="72" customHeight="1">
      <c r="A52" s="11">
        <v>2</v>
      </c>
      <c r="B52" s="250" t="s">
        <v>29</v>
      </c>
      <c r="C52" s="279" t="s">
        <v>30</v>
      </c>
      <c r="D52" s="41" t="s">
        <v>847</v>
      </c>
      <c r="E52" s="42" t="s">
        <v>31</v>
      </c>
      <c r="F52" s="67" t="s">
        <v>11</v>
      </c>
      <c r="G52" s="68" t="s">
        <v>11</v>
      </c>
      <c r="H52" s="53"/>
    </row>
    <row r="53" spans="1:8" ht="33.6" customHeight="1">
      <c r="A53" s="703">
        <v>3</v>
      </c>
      <c r="B53" s="700" t="s">
        <v>32</v>
      </c>
      <c r="C53" s="720" t="s">
        <v>659</v>
      </c>
      <c r="D53" s="721"/>
      <c r="E53" s="721"/>
      <c r="F53" s="721"/>
      <c r="G53" s="721"/>
      <c r="H53" s="722"/>
    </row>
    <row r="54" spans="1:8" ht="80.45" customHeight="1">
      <c r="A54" s="716"/>
      <c r="B54" s="702"/>
      <c r="C54" s="284" t="s">
        <v>625</v>
      </c>
      <c r="D54" s="41" t="s">
        <v>848</v>
      </c>
      <c r="E54" s="41" t="s">
        <v>142</v>
      </c>
      <c r="F54" s="164" t="s">
        <v>11</v>
      </c>
      <c r="G54" s="99" t="s">
        <v>11</v>
      </c>
      <c r="H54" s="53"/>
    </row>
    <row r="55" spans="1:8" ht="104.45" customHeight="1">
      <c r="A55" s="703">
        <v>4</v>
      </c>
      <c r="B55" s="700" t="s">
        <v>33</v>
      </c>
      <c r="C55" s="72" t="s">
        <v>143</v>
      </c>
      <c r="D55" s="386" t="s">
        <v>849</v>
      </c>
      <c r="E55" s="42"/>
      <c r="F55" s="61" t="s">
        <v>11</v>
      </c>
      <c r="G55" s="69" t="s">
        <v>11</v>
      </c>
      <c r="H55" s="299"/>
    </row>
    <row r="56" spans="1:8" ht="100.5" customHeight="1">
      <c r="A56" s="716"/>
      <c r="B56" s="702"/>
      <c r="C56" s="73" t="s">
        <v>144</v>
      </c>
      <c r="D56" s="73" t="s">
        <v>850</v>
      </c>
      <c r="E56" s="73" t="s">
        <v>34</v>
      </c>
      <c r="F56" s="74" t="s">
        <v>11</v>
      </c>
      <c r="G56" s="48" t="s">
        <v>11</v>
      </c>
      <c r="H56" s="298"/>
    </row>
    <row r="57" spans="1:8" ht="30" customHeight="1">
      <c r="A57" s="703">
        <v>5</v>
      </c>
      <c r="B57" s="726" t="s">
        <v>35</v>
      </c>
      <c r="C57" s="720" t="s">
        <v>36</v>
      </c>
      <c r="D57" s="721"/>
      <c r="E57" s="721"/>
      <c r="F57" s="721"/>
      <c r="G57" s="721"/>
      <c r="H57" s="722"/>
    </row>
    <row r="58" spans="1:8" ht="30" customHeight="1">
      <c r="A58" s="704"/>
      <c r="B58" s="727"/>
      <c r="C58" s="792" t="s">
        <v>37</v>
      </c>
      <c r="D58" s="793"/>
      <c r="E58" s="793"/>
      <c r="F58" s="793"/>
      <c r="G58" s="793"/>
      <c r="H58" s="794"/>
    </row>
    <row r="59" spans="1:8" ht="60" customHeight="1">
      <c r="A59" s="704"/>
      <c r="B59" s="727"/>
      <c r="C59" s="13" t="s">
        <v>145</v>
      </c>
      <c r="D59" s="14" t="s">
        <v>565</v>
      </c>
      <c r="E59" s="14" t="s">
        <v>660</v>
      </c>
      <c r="F59" s="15" t="s">
        <v>147</v>
      </c>
      <c r="G59" s="35" t="s">
        <v>148</v>
      </c>
      <c r="H59" s="299"/>
    </row>
    <row r="60" spans="1:8" ht="66" customHeight="1">
      <c r="A60" s="704"/>
      <c r="B60" s="727"/>
      <c r="C60" s="245" t="s">
        <v>146</v>
      </c>
      <c r="D60" s="89" t="s">
        <v>566</v>
      </c>
      <c r="E60" s="63"/>
      <c r="F60" s="62" t="s">
        <v>11</v>
      </c>
      <c r="G60" s="59" t="s">
        <v>11</v>
      </c>
      <c r="H60" s="112"/>
    </row>
    <row r="61" spans="1:8" ht="66" customHeight="1">
      <c r="A61" s="704"/>
      <c r="B61" s="727"/>
      <c r="C61" s="244" t="s">
        <v>149</v>
      </c>
      <c r="D61" s="89" t="s">
        <v>567</v>
      </c>
      <c r="E61" s="245" t="s">
        <v>661</v>
      </c>
      <c r="F61" s="62" t="s">
        <v>11</v>
      </c>
      <c r="G61" s="59" t="s">
        <v>11</v>
      </c>
      <c r="H61" s="112"/>
    </row>
    <row r="62" spans="1:8" ht="60" customHeight="1">
      <c r="A62" s="704"/>
      <c r="B62" s="727"/>
      <c r="C62" s="45" t="s">
        <v>150</v>
      </c>
      <c r="D62" s="77" t="s">
        <v>568</v>
      </c>
      <c r="E62" s="64"/>
      <c r="F62" s="74" t="s">
        <v>11</v>
      </c>
      <c r="G62" s="48" t="s">
        <v>11</v>
      </c>
      <c r="H62" s="51"/>
    </row>
    <row r="63" spans="1:8" ht="66" customHeight="1">
      <c r="A63" s="716"/>
      <c r="B63" s="730"/>
      <c r="C63" s="286" t="s">
        <v>151</v>
      </c>
      <c r="D63" s="398" t="s">
        <v>569</v>
      </c>
      <c r="E63" s="46"/>
      <c r="F63" s="289" t="s">
        <v>11</v>
      </c>
      <c r="G63" s="60" t="s">
        <v>11</v>
      </c>
      <c r="H63" s="325"/>
    </row>
    <row r="64" spans="1:8" ht="35.1" customHeight="1">
      <c r="A64" s="703">
        <v>6</v>
      </c>
      <c r="B64" s="726" t="s">
        <v>38</v>
      </c>
      <c r="C64" s="720" t="s">
        <v>662</v>
      </c>
      <c r="D64" s="721"/>
      <c r="E64" s="721"/>
      <c r="F64" s="721"/>
      <c r="G64" s="721"/>
      <c r="H64" s="722"/>
    </row>
    <row r="65" spans="1:8" ht="35.1" customHeight="1">
      <c r="A65" s="704"/>
      <c r="B65" s="727"/>
      <c r="C65" s="792" t="s">
        <v>663</v>
      </c>
      <c r="D65" s="793"/>
      <c r="E65" s="793"/>
      <c r="F65" s="793"/>
      <c r="G65" s="793"/>
      <c r="H65" s="794"/>
    </row>
    <row r="66" spans="1:8" ht="60" customHeight="1">
      <c r="A66" s="704"/>
      <c r="B66" s="727"/>
      <c r="C66" s="54" t="s">
        <v>153</v>
      </c>
      <c r="D66" s="55" t="s">
        <v>570</v>
      </c>
      <c r="E66" s="55"/>
      <c r="F66" s="61" t="s">
        <v>11</v>
      </c>
      <c r="G66" s="69" t="s">
        <v>11</v>
      </c>
      <c r="H66" s="299"/>
    </row>
    <row r="67" spans="1:8" ht="60" customHeight="1">
      <c r="A67" s="716"/>
      <c r="B67" s="730"/>
      <c r="C67" s="76" t="s">
        <v>39</v>
      </c>
      <c r="D67" s="77" t="s">
        <v>571</v>
      </c>
      <c r="E67" s="77" t="s">
        <v>152</v>
      </c>
      <c r="F67" s="74" t="s">
        <v>11</v>
      </c>
      <c r="G67" s="48" t="s">
        <v>11</v>
      </c>
      <c r="H67" s="298"/>
    </row>
    <row r="68" spans="1:8" ht="33" customHeight="1">
      <c r="A68" s="703">
        <v>7</v>
      </c>
      <c r="B68" s="726" t="s">
        <v>40</v>
      </c>
      <c r="C68" s="717" t="s">
        <v>664</v>
      </c>
      <c r="D68" s="718"/>
      <c r="E68" s="718"/>
      <c r="F68" s="718"/>
      <c r="G68" s="718"/>
      <c r="H68" s="719"/>
    </row>
    <row r="69" spans="1:8" ht="33" customHeight="1">
      <c r="A69" s="704"/>
      <c r="B69" s="727"/>
      <c r="C69" s="720" t="s">
        <v>665</v>
      </c>
      <c r="D69" s="721"/>
      <c r="E69" s="721"/>
      <c r="F69" s="721"/>
      <c r="G69" s="721"/>
      <c r="H69" s="722"/>
    </row>
    <row r="70" spans="1:8" ht="63.75" customHeight="1">
      <c r="A70" s="704"/>
      <c r="B70" s="727"/>
      <c r="C70" s="18" t="s">
        <v>155</v>
      </c>
      <c r="D70" s="399" t="s">
        <v>572</v>
      </c>
      <c r="E70" s="169"/>
      <c r="F70" s="274" t="s">
        <v>148</v>
      </c>
      <c r="G70" s="39" t="s">
        <v>7</v>
      </c>
      <c r="H70" s="299"/>
    </row>
    <row r="71" spans="1:8" ht="65.25" customHeight="1">
      <c r="A71" s="704"/>
      <c r="B71" s="727"/>
      <c r="C71" s="264" t="s">
        <v>158</v>
      </c>
      <c r="D71" s="399" t="s">
        <v>573</v>
      </c>
      <c r="E71" s="63"/>
      <c r="F71" s="58" t="s">
        <v>11</v>
      </c>
      <c r="G71" s="59" t="s">
        <v>11</v>
      </c>
      <c r="H71" s="112"/>
    </row>
    <row r="72" spans="1:8" ht="118.9" customHeight="1">
      <c r="A72" s="704"/>
      <c r="B72" s="727"/>
      <c r="C72" s="66" t="s">
        <v>159</v>
      </c>
      <c r="D72" s="399" t="s">
        <v>574</v>
      </c>
      <c r="E72" s="63"/>
      <c r="F72" s="58" t="s">
        <v>11</v>
      </c>
      <c r="G72" s="59" t="s">
        <v>11</v>
      </c>
      <c r="H72" s="112"/>
    </row>
    <row r="73" spans="1:8" ht="63.75" customHeight="1">
      <c r="A73" s="704"/>
      <c r="B73" s="727"/>
      <c r="C73" s="80" t="s">
        <v>160</v>
      </c>
      <c r="D73" s="399" t="s">
        <v>575</v>
      </c>
      <c r="E73" s="81"/>
      <c r="F73" s="58" t="s">
        <v>11</v>
      </c>
      <c r="G73" s="59" t="s">
        <v>11</v>
      </c>
      <c r="H73" s="112"/>
    </row>
    <row r="74" spans="1:8" ht="49.5" customHeight="1">
      <c r="A74" s="704"/>
      <c r="B74" s="727"/>
      <c r="C74" s="80" t="s">
        <v>161</v>
      </c>
      <c r="D74" s="81" t="s">
        <v>156</v>
      </c>
      <c r="E74" s="387" t="s">
        <v>154</v>
      </c>
      <c r="F74" s="58" t="s">
        <v>11</v>
      </c>
      <c r="G74" s="59" t="s">
        <v>11</v>
      </c>
      <c r="H74" s="112"/>
    </row>
    <row r="75" spans="1:8" ht="47.25" customHeight="1">
      <c r="A75" s="704"/>
      <c r="B75" s="727"/>
      <c r="C75" s="78" t="s">
        <v>162</v>
      </c>
      <c r="D75" s="400" t="s">
        <v>157</v>
      </c>
      <c r="E75" s="402" t="s">
        <v>666</v>
      </c>
      <c r="F75" s="401" t="s">
        <v>7</v>
      </c>
      <c r="G75" s="79" t="s">
        <v>7</v>
      </c>
      <c r="H75" s="49"/>
    </row>
    <row r="76" spans="1:8" ht="74.099999999999994" customHeight="1">
      <c r="A76" s="273">
        <v>8</v>
      </c>
      <c r="B76" s="279" t="s">
        <v>42</v>
      </c>
      <c r="C76" s="283" t="s">
        <v>163</v>
      </c>
      <c r="D76" s="41" t="s">
        <v>851</v>
      </c>
      <c r="E76" s="41" t="s">
        <v>43</v>
      </c>
      <c r="F76" s="71" t="s">
        <v>11</v>
      </c>
      <c r="G76" s="70" t="s">
        <v>11</v>
      </c>
      <c r="H76" s="98"/>
    </row>
    <row r="77" spans="1:8" ht="39.950000000000003" customHeight="1">
      <c r="A77" s="703">
        <v>9</v>
      </c>
      <c r="B77" s="731" t="s">
        <v>196</v>
      </c>
      <c r="C77" s="717" t="s">
        <v>436</v>
      </c>
      <c r="D77" s="718"/>
      <c r="E77" s="718"/>
      <c r="F77" s="718"/>
      <c r="G77" s="718"/>
      <c r="H77" s="719"/>
    </row>
    <row r="78" spans="1:8" ht="39.950000000000003" customHeight="1">
      <c r="A78" s="704"/>
      <c r="B78" s="732"/>
      <c r="C78" s="720" t="s">
        <v>437</v>
      </c>
      <c r="D78" s="721"/>
      <c r="E78" s="721"/>
      <c r="F78" s="721"/>
      <c r="G78" s="721"/>
      <c r="H78" s="722"/>
    </row>
    <row r="79" spans="1:8" ht="39.950000000000003" customHeight="1">
      <c r="A79" s="704"/>
      <c r="B79" s="732"/>
      <c r="C79" s="720" t="s">
        <v>438</v>
      </c>
      <c r="D79" s="721"/>
      <c r="E79" s="721"/>
      <c r="F79" s="721"/>
      <c r="G79" s="721"/>
      <c r="H79" s="722"/>
    </row>
    <row r="80" spans="1:8" ht="39.950000000000003" customHeight="1">
      <c r="A80" s="704"/>
      <c r="B80" s="732"/>
      <c r="C80" s="792" t="s">
        <v>439</v>
      </c>
      <c r="D80" s="793"/>
      <c r="E80" s="793"/>
      <c r="F80" s="793"/>
      <c r="G80" s="793"/>
      <c r="H80" s="794"/>
    </row>
    <row r="81" spans="1:8" ht="54" customHeight="1">
      <c r="A81" s="704"/>
      <c r="B81" s="732"/>
      <c r="C81" s="262" t="s">
        <v>164</v>
      </c>
      <c r="D81" s="170" t="s">
        <v>576</v>
      </c>
      <c r="E81" s="700" t="s">
        <v>46</v>
      </c>
      <c r="F81" s="75" t="s">
        <v>11</v>
      </c>
      <c r="G81" s="44" t="s">
        <v>11</v>
      </c>
      <c r="H81" s="299"/>
    </row>
    <row r="82" spans="1:8" ht="60" customHeight="1">
      <c r="A82" s="704"/>
      <c r="B82" s="732"/>
      <c r="C82" s="245" t="s">
        <v>165</v>
      </c>
      <c r="D82" s="403" t="s">
        <v>579</v>
      </c>
      <c r="E82" s="825"/>
      <c r="F82" s="62" t="s">
        <v>11</v>
      </c>
      <c r="G82" s="59" t="s">
        <v>11</v>
      </c>
      <c r="H82" s="297"/>
    </row>
    <row r="83" spans="1:8" ht="54" customHeight="1">
      <c r="A83" s="704"/>
      <c r="B83" s="732"/>
      <c r="C83" s="245" t="s">
        <v>166</v>
      </c>
      <c r="D83" s="66" t="s">
        <v>577</v>
      </c>
      <c r="E83" s="232"/>
      <c r="F83" s="62" t="s">
        <v>11</v>
      </c>
      <c r="G83" s="59" t="s">
        <v>11</v>
      </c>
      <c r="H83" s="297"/>
    </row>
    <row r="84" spans="1:8" ht="60" customHeight="1">
      <c r="A84" s="704"/>
      <c r="B84" s="732"/>
      <c r="C84" s="245" t="s">
        <v>167</v>
      </c>
      <c r="D84" s="66" t="s">
        <v>578</v>
      </c>
      <c r="E84" s="63"/>
      <c r="F84" s="62" t="s">
        <v>11</v>
      </c>
      <c r="G84" s="59" t="s">
        <v>11</v>
      </c>
      <c r="H84" s="297"/>
    </row>
    <row r="85" spans="1:8" ht="60" customHeight="1">
      <c r="A85" s="704"/>
      <c r="B85" s="732"/>
      <c r="C85" s="2" t="s">
        <v>667</v>
      </c>
      <c r="D85" s="19" t="s">
        <v>580</v>
      </c>
      <c r="E85" s="63" t="s">
        <v>181</v>
      </c>
      <c r="F85" s="62" t="s">
        <v>11</v>
      </c>
      <c r="G85" s="59" t="s">
        <v>11</v>
      </c>
      <c r="H85" s="297"/>
    </row>
    <row r="86" spans="1:8" ht="66" customHeight="1">
      <c r="A86" s="704"/>
      <c r="B86" s="732"/>
      <c r="C86" s="2" t="s">
        <v>668</v>
      </c>
      <c r="D86" s="19" t="s">
        <v>581</v>
      </c>
      <c r="E86" s="5" t="s">
        <v>182</v>
      </c>
      <c r="F86" s="62" t="s">
        <v>11</v>
      </c>
      <c r="G86" s="59" t="s">
        <v>11</v>
      </c>
      <c r="H86" s="297"/>
    </row>
    <row r="87" spans="1:8" ht="40.15" customHeight="1">
      <c r="A87" s="704"/>
      <c r="B87" s="732"/>
      <c r="C87" s="165" t="s">
        <v>669</v>
      </c>
      <c r="D87" s="731" t="s">
        <v>582</v>
      </c>
      <c r="E87" s="302"/>
      <c r="F87" s="75" t="s">
        <v>11</v>
      </c>
      <c r="G87" s="44" t="s">
        <v>11</v>
      </c>
      <c r="H87" s="300"/>
    </row>
    <row r="88" spans="1:8" ht="72" customHeight="1">
      <c r="A88" s="704"/>
      <c r="B88" s="732"/>
      <c r="C88" s="163" t="s">
        <v>622</v>
      </c>
      <c r="D88" s="732"/>
      <c r="E88" s="303" t="s">
        <v>180</v>
      </c>
      <c r="F88" s="62" t="s">
        <v>11</v>
      </c>
      <c r="G88" s="59" t="s">
        <v>11</v>
      </c>
      <c r="H88" s="297"/>
    </row>
    <row r="89" spans="1:8" ht="40.15" customHeight="1">
      <c r="A89" s="704"/>
      <c r="B89" s="732"/>
      <c r="C89" s="163" t="s">
        <v>44</v>
      </c>
      <c r="D89" s="732"/>
      <c r="E89" s="89" t="s">
        <v>440</v>
      </c>
      <c r="F89" s="62" t="s">
        <v>11</v>
      </c>
      <c r="G89" s="59" t="s">
        <v>11</v>
      </c>
      <c r="H89" s="297"/>
    </row>
    <row r="90" spans="1:8" ht="40.15" customHeight="1">
      <c r="A90" s="704"/>
      <c r="B90" s="732"/>
      <c r="C90" s="178" t="s">
        <v>168</v>
      </c>
      <c r="D90" s="789"/>
      <c r="E90" s="304"/>
      <c r="F90" s="74" t="s">
        <v>11</v>
      </c>
      <c r="G90" s="48" t="s">
        <v>11</v>
      </c>
      <c r="H90" s="298"/>
    </row>
    <row r="91" spans="1:8" ht="126" customHeight="1">
      <c r="A91" s="249"/>
      <c r="B91" s="166"/>
      <c r="C91" s="236" t="s">
        <v>886</v>
      </c>
      <c r="D91" s="380" t="s">
        <v>638</v>
      </c>
      <c r="E91" s="166" t="s">
        <v>441</v>
      </c>
      <c r="F91" s="254" t="s">
        <v>11</v>
      </c>
      <c r="G91" s="60" t="s">
        <v>11</v>
      </c>
      <c r="H91" s="301"/>
    </row>
    <row r="92" spans="1:8" ht="33" customHeight="1">
      <c r="A92" s="703">
        <v>10</v>
      </c>
      <c r="B92" s="726" t="s">
        <v>169</v>
      </c>
      <c r="C92" s="717" t="s">
        <v>671</v>
      </c>
      <c r="D92" s="718"/>
      <c r="E92" s="718"/>
      <c r="F92" s="718"/>
      <c r="G92" s="718"/>
      <c r="H92" s="719"/>
    </row>
    <row r="93" spans="1:8" ht="33" customHeight="1">
      <c r="A93" s="704"/>
      <c r="B93" s="727"/>
      <c r="C93" s="720" t="s">
        <v>672</v>
      </c>
      <c r="D93" s="721"/>
      <c r="E93" s="721"/>
      <c r="F93" s="721"/>
      <c r="G93" s="721"/>
      <c r="H93" s="722"/>
    </row>
    <row r="94" spans="1:8" ht="33" customHeight="1">
      <c r="A94" s="704"/>
      <c r="B94" s="727"/>
      <c r="C94" s="723" t="s">
        <v>673</v>
      </c>
      <c r="D94" s="724"/>
      <c r="E94" s="724"/>
      <c r="F94" s="724"/>
      <c r="G94" s="724"/>
      <c r="H94" s="725"/>
    </row>
    <row r="95" spans="1:8" ht="33" customHeight="1">
      <c r="A95" s="704"/>
      <c r="B95" s="727"/>
      <c r="C95" s="720" t="s">
        <v>674</v>
      </c>
      <c r="D95" s="721"/>
      <c r="E95" s="721"/>
      <c r="F95" s="721"/>
      <c r="G95" s="721"/>
      <c r="H95" s="722"/>
    </row>
    <row r="96" spans="1:8" ht="33" customHeight="1">
      <c r="A96" s="704"/>
      <c r="B96" s="727"/>
      <c r="C96" s="723" t="s">
        <v>675</v>
      </c>
      <c r="D96" s="724"/>
      <c r="E96" s="724"/>
      <c r="F96" s="724"/>
      <c r="G96" s="724"/>
      <c r="H96" s="725"/>
    </row>
    <row r="97" spans="1:8" ht="33" customHeight="1">
      <c r="A97" s="704"/>
      <c r="B97" s="727"/>
      <c r="C97" s="720" t="s">
        <v>670</v>
      </c>
      <c r="D97" s="721"/>
      <c r="E97" s="721"/>
      <c r="F97" s="721"/>
      <c r="G97" s="721"/>
      <c r="H97" s="722"/>
    </row>
    <row r="98" spans="1:8" ht="33" customHeight="1">
      <c r="A98" s="704"/>
      <c r="B98" s="727"/>
      <c r="C98" s="720" t="s">
        <v>676</v>
      </c>
      <c r="D98" s="721"/>
      <c r="E98" s="721"/>
      <c r="F98" s="721"/>
      <c r="G98" s="721"/>
      <c r="H98" s="722"/>
    </row>
    <row r="99" spans="1:8" ht="33" customHeight="1">
      <c r="A99" s="704"/>
      <c r="B99" s="727"/>
      <c r="C99" s="792" t="s">
        <v>677</v>
      </c>
      <c r="D99" s="793"/>
      <c r="E99" s="793"/>
      <c r="F99" s="793"/>
      <c r="G99" s="793"/>
      <c r="H99" s="794"/>
    </row>
    <row r="100" spans="1:8" ht="59.25" customHeight="1">
      <c r="A100" s="704"/>
      <c r="B100" s="727"/>
      <c r="C100" s="288" t="s">
        <v>45</v>
      </c>
      <c r="D100" s="170" t="s">
        <v>583</v>
      </c>
      <c r="E100" s="285" t="s">
        <v>170</v>
      </c>
      <c r="F100" s="61" t="s">
        <v>11</v>
      </c>
      <c r="G100" s="69" t="s">
        <v>11</v>
      </c>
      <c r="H100" s="310"/>
    </row>
    <row r="101" spans="1:8" ht="60.75" customHeight="1">
      <c r="A101" s="704"/>
      <c r="B101" s="727"/>
      <c r="C101" s="287" t="s">
        <v>171</v>
      </c>
      <c r="D101" s="403" t="s">
        <v>584</v>
      </c>
      <c r="E101" s="290" t="s">
        <v>173</v>
      </c>
      <c r="F101" s="62" t="s">
        <v>11</v>
      </c>
      <c r="G101" s="59" t="s">
        <v>11</v>
      </c>
      <c r="H101" s="297"/>
    </row>
    <row r="102" spans="1:8" ht="95.45" customHeight="1">
      <c r="A102" s="704"/>
      <c r="B102" s="727"/>
      <c r="C102" s="357" t="s">
        <v>172</v>
      </c>
      <c r="D102" s="404" t="s">
        <v>585</v>
      </c>
      <c r="E102" s="20" t="s">
        <v>178</v>
      </c>
      <c r="F102" s="62" t="s">
        <v>11</v>
      </c>
      <c r="G102" s="59" t="s">
        <v>11</v>
      </c>
      <c r="H102" s="297"/>
    </row>
    <row r="103" spans="1:8" ht="64.900000000000006" customHeight="1">
      <c r="A103" s="704"/>
      <c r="B103" s="727"/>
      <c r="C103" s="357" t="s">
        <v>174</v>
      </c>
      <c r="D103" s="404" t="s">
        <v>586</v>
      </c>
      <c r="E103" s="778" t="s">
        <v>414</v>
      </c>
      <c r="F103" s="62" t="s">
        <v>11</v>
      </c>
      <c r="G103" s="59" t="s">
        <v>11</v>
      </c>
      <c r="H103" s="297"/>
    </row>
    <row r="104" spans="1:8" ht="67.150000000000006" customHeight="1">
      <c r="A104" s="704"/>
      <c r="B104" s="727"/>
      <c r="C104" s="682" t="s">
        <v>175</v>
      </c>
      <c r="D104" s="683" t="s">
        <v>587</v>
      </c>
      <c r="E104" s="732"/>
      <c r="F104" s="471" t="s">
        <v>11</v>
      </c>
      <c r="G104" s="56" t="s">
        <v>11</v>
      </c>
      <c r="H104" s="469"/>
    </row>
    <row r="105" spans="1:8" ht="93" customHeight="1">
      <c r="A105" s="728"/>
      <c r="B105" s="729"/>
      <c r="C105" s="4" t="s">
        <v>176</v>
      </c>
      <c r="D105" s="89" t="s">
        <v>588</v>
      </c>
      <c r="E105" s="19" t="s">
        <v>179</v>
      </c>
      <c r="F105" s="62" t="s">
        <v>11</v>
      </c>
      <c r="G105" s="59" t="s">
        <v>11</v>
      </c>
      <c r="H105" s="297"/>
    </row>
    <row r="106" spans="1:8" ht="78" customHeight="1">
      <c r="A106" s="716"/>
      <c r="B106" s="730"/>
      <c r="C106" s="468" t="s">
        <v>183</v>
      </c>
      <c r="D106" s="73" t="s">
        <v>1148</v>
      </c>
      <c r="E106" s="305"/>
      <c r="F106" s="306" t="s">
        <v>7</v>
      </c>
      <c r="G106" s="307" t="s">
        <v>7</v>
      </c>
      <c r="H106" s="470"/>
    </row>
    <row r="107" spans="1:8" ht="48" customHeight="1">
      <c r="A107" s="803">
        <v>11</v>
      </c>
      <c r="B107" s="699" t="s">
        <v>185</v>
      </c>
      <c r="C107" s="233" t="s">
        <v>186</v>
      </c>
      <c r="D107" s="377" t="s">
        <v>589</v>
      </c>
      <c r="E107" s="170" t="s">
        <v>189</v>
      </c>
      <c r="F107" s="43" t="s">
        <v>11</v>
      </c>
      <c r="G107" s="44" t="s">
        <v>11</v>
      </c>
      <c r="H107" s="300"/>
    </row>
    <row r="108" spans="1:8" ht="63" customHeight="1">
      <c r="A108" s="803"/>
      <c r="B108" s="699"/>
      <c r="C108" s="260" t="s">
        <v>47</v>
      </c>
      <c r="D108" s="378" t="s">
        <v>590</v>
      </c>
      <c r="E108" s="66"/>
      <c r="F108" s="83" t="s">
        <v>11</v>
      </c>
      <c r="G108" s="56" t="s">
        <v>11</v>
      </c>
      <c r="H108" s="297"/>
    </row>
    <row r="109" spans="1:8" ht="63" customHeight="1">
      <c r="A109" s="803"/>
      <c r="B109" s="699"/>
      <c r="C109" s="260" t="s">
        <v>187</v>
      </c>
      <c r="D109" s="378" t="s">
        <v>591</v>
      </c>
      <c r="E109" s="66" t="s">
        <v>177</v>
      </c>
      <c r="F109" s="83" t="s">
        <v>11</v>
      </c>
      <c r="G109" s="56" t="s">
        <v>11</v>
      </c>
      <c r="H109" s="297"/>
    </row>
    <row r="110" spans="1:8" ht="54" customHeight="1">
      <c r="A110" s="803"/>
      <c r="B110" s="699"/>
      <c r="C110" s="73" t="s">
        <v>188</v>
      </c>
      <c r="D110" s="45" t="s">
        <v>592</v>
      </c>
      <c r="E110" s="73"/>
      <c r="F110" s="47" t="s">
        <v>11</v>
      </c>
      <c r="G110" s="48" t="s">
        <v>11</v>
      </c>
      <c r="H110" s="298"/>
    </row>
    <row r="111" spans="1:8" ht="30" customHeight="1">
      <c r="A111" s="703">
        <v>12</v>
      </c>
      <c r="B111" s="731" t="s">
        <v>48</v>
      </c>
      <c r="C111" s="720" t="s">
        <v>678</v>
      </c>
      <c r="D111" s="721"/>
      <c r="E111" s="721"/>
      <c r="F111" s="721"/>
      <c r="G111" s="721"/>
      <c r="H111" s="722"/>
    </row>
    <row r="112" spans="1:8" ht="30" customHeight="1">
      <c r="A112" s="704"/>
      <c r="B112" s="732"/>
      <c r="C112" s="792" t="s">
        <v>679</v>
      </c>
      <c r="D112" s="793"/>
      <c r="E112" s="793"/>
      <c r="F112" s="793"/>
      <c r="G112" s="793"/>
      <c r="H112" s="794"/>
    </row>
    <row r="113" spans="1:8" ht="57" customHeight="1">
      <c r="A113" s="704"/>
      <c r="B113" s="732"/>
      <c r="C113" s="85" t="s">
        <v>190</v>
      </c>
      <c r="D113" s="379" t="s">
        <v>593</v>
      </c>
      <c r="E113" s="30" t="s">
        <v>191</v>
      </c>
      <c r="F113" s="253" t="s">
        <v>11</v>
      </c>
      <c r="G113" s="38" t="s">
        <v>11</v>
      </c>
      <c r="H113" s="299"/>
    </row>
    <row r="114" spans="1:8" ht="102" customHeight="1">
      <c r="A114" s="704"/>
      <c r="B114" s="732"/>
      <c r="C114" s="4" t="s">
        <v>192</v>
      </c>
      <c r="D114" s="4" t="s">
        <v>594</v>
      </c>
      <c r="E114" s="19"/>
      <c r="F114" s="62" t="s">
        <v>11</v>
      </c>
      <c r="G114" s="62" t="s">
        <v>11</v>
      </c>
      <c r="H114" s="297"/>
    </row>
    <row r="115" spans="1:8" ht="51" customHeight="1">
      <c r="A115" s="704"/>
      <c r="B115" s="732"/>
      <c r="C115" s="4" t="s">
        <v>195</v>
      </c>
      <c r="D115" s="4" t="s">
        <v>595</v>
      </c>
      <c r="E115" s="19"/>
      <c r="F115" s="62" t="s">
        <v>11</v>
      </c>
      <c r="G115" s="62" t="s">
        <v>11</v>
      </c>
      <c r="H115" s="297"/>
    </row>
    <row r="116" spans="1:8" ht="114" customHeight="1">
      <c r="A116" s="704"/>
      <c r="B116" s="732"/>
      <c r="C116" s="4" t="s">
        <v>193</v>
      </c>
      <c r="D116" s="4" t="s">
        <v>596</v>
      </c>
      <c r="E116" s="19" t="s">
        <v>194</v>
      </c>
      <c r="F116" s="62" t="s">
        <v>11</v>
      </c>
      <c r="G116" s="62" t="s">
        <v>11</v>
      </c>
      <c r="H116" s="297"/>
    </row>
    <row r="117" spans="1:8" ht="54" customHeight="1">
      <c r="A117" s="716"/>
      <c r="B117" s="789"/>
      <c r="C117" s="76" t="s">
        <v>218</v>
      </c>
      <c r="D117" s="22" t="s">
        <v>597</v>
      </c>
      <c r="E117" s="76"/>
      <c r="F117" s="88" t="s">
        <v>11</v>
      </c>
      <c r="G117" s="33" t="s">
        <v>11</v>
      </c>
      <c r="H117" s="298"/>
    </row>
    <row r="118" spans="1:8" ht="39.950000000000003" customHeight="1">
      <c r="A118" s="703">
        <v>13</v>
      </c>
      <c r="B118" s="797" t="s">
        <v>49</v>
      </c>
      <c r="C118" s="720" t="s">
        <v>442</v>
      </c>
      <c r="D118" s="721"/>
      <c r="E118" s="721"/>
      <c r="F118" s="721"/>
      <c r="G118" s="721"/>
      <c r="H118" s="722"/>
    </row>
    <row r="119" spans="1:8" ht="39.950000000000003" customHeight="1">
      <c r="A119" s="704"/>
      <c r="B119" s="798"/>
      <c r="C119" s="720" t="s">
        <v>626</v>
      </c>
      <c r="D119" s="721"/>
      <c r="E119" s="721"/>
      <c r="F119" s="721"/>
      <c r="G119" s="721"/>
      <c r="H119" s="722"/>
    </row>
    <row r="120" spans="1:8" ht="61.15" customHeight="1">
      <c r="A120" s="704"/>
      <c r="B120" s="798"/>
      <c r="C120" s="233" t="s">
        <v>197</v>
      </c>
      <c r="D120" s="386" t="s">
        <v>598</v>
      </c>
      <c r="E120" s="700" t="s">
        <v>443</v>
      </c>
      <c r="F120" s="75" t="s">
        <v>11</v>
      </c>
      <c r="G120" s="44" t="s">
        <v>11</v>
      </c>
      <c r="H120" s="155"/>
    </row>
    <row r="121" spans="1:8" ht="64.900000000000006" customHeight="1">
      <c r="A121" s="704"/>
      <c r="B121" s="798"/>
      <c r="C121" s="245" t="s">
        <v>198</v>
      </c>
      <c r="D121" s="66" t="s">
        <v>599</v>
      </c>
      <c r="E121" s="701"/>
      <c r="F121" s="62" t="s">
        <v>11</v>
      </c>
      <c r="G121" s="59" t="s">
        <v>11</v>
      </c>
      <c r="H121" s="112"/>
    </row>
    <row r="122" spans="1:8" ht="64.900000000000006" customHeight="1">
      <c r="A122" s="716"/>
      <c r="B122" s="799"/>
      <c r="C122" s="246" t="s">
        <v>680</v>
      </c>
      <c r="D122" s="55" t="s">
        <v>600</v>
      </c>
      <c r="E122" s="702"/>
      <c r="F122" s="62" t="s">
        <v>11</v>
      </c>
      <c r="G122" s="59" t="s">
        <v>11</v>
      </c>
      <c r="H122" s="113"/>
    </row>
    <row r="123" spans="1:8" ht="75" customHeight="1">
      <c r="A123" s="703">
        <v>14</v>
      </c>
      <c r="B123" s="700" t="s">
        <v>50</v>
      </c>
      <c r="C123" s="233" t="s">
        <v>51</v>
      </c>
      <c r="D123" s="381" t="s">
        <v>601</v>
      </c>
      <c r="E123" s="700" t="s">
        <v>52</v>
      </c>
      <c r="F123" s="75" t="s">
        <v>11</v>
      </c>
      <c r="G123" s="44" t="s">
        <v>11</v>
      </c>
      <c r="H123" s="299"/>
    </row>
    <row r="124" spans="1:8" ht="75" customHeight="1">
      <c r="A124" s="704"/>
      <c r="B124" s="701"/>
      <c r="C124" s="234" t="s">
        <v>199</v>
      </c>
      <c r="D124" s="378" t="s">
        <v>602</v>
      </c>
      <c r="E124" s="701"/>
      <c r="F124" s="62" t="s">
        <v>11</v>
      </c>
      <c r="G124" s="59" t="s">
        <v>11</v>
      </c>
      <c r="H124" s="297"/>
    </row>
    <row r="125" spans="1:8" ht="75" customHeight="1">
      <c r="A125" s="716"/>
      <c r="B125" s="702"/>
      <c r="C125" s="45" t="s">
        <v>53</v>
      </c>
      <c r="D125" s="382" t="s">
        <v>603</v>
      </c>
      <c r="E125" s="702"/>
      <c r="F125" s="74" t="s">
        <v>11</v>
      </c>
      <c r="G125" s="48" t="s">
        <v>11</v>
      </c>
      <c r="H125" s="301"/>
    </row>
    <row r="126" spans="1:8" ht="93.95" customHeight="1">
      <c r="A126" s="703">
        <v>15</v>
      </c>
      <c r="B126" s="700" t="s">
        <v>54</v>
      </c>
      <c r="C126" s="262" t="s">
        <v>761</v>
      </c>
      <c r="D126" s="381" t="s">
        <v>852</v>
      </c>
      <c r="E126" s="700" t="s">
        <v>427</v>
      </c>
      <c r="F126" s="43" t="s">
        <v>11</v>
      </c>
      <c r="G126" s="44" t="s">
        <v>11</v>
      </c>
      <c r="H126" s="299"/>
    </row>
    <row r="127" spans="1:8" ht="102.6" customHeight="1">
      <c r="A127" s="716"/>
      <c r="B127" s="702"/>
      <c r="C127" s="241" t="s">
        <v>762</v>
      </c>
      <c r="D127" s="45" t="s">
        <v>853</v>
      </c>
      <c r="E127" s="702"/>
      <c r="F127" s="47" t="s">
        <v>11</v>
      </c>
      <c r="G127" s="48" t="s">
        <v>11</v>
      </c>
      <c r="H127" s="298"/>
    </row>
    <row r="128" spans="1:8" ht="33.6" customHeight="1">
      <c r="A128" s="808">
        <v>16</v>
      </c>
      <c r="B128" s="726" t="s">
        <v>55</v>
      </c>
      <c r="C128" s="720" t="s">
        <v>681</v>
      </c>
      <c r="D128" s="721"/>
      <c r="E128" s="721"/>
      <c r="F128" s="721"/>
      <c r="G128" s="721"/>
      <c r="H128" s="722"/>
    </row>
    <row r="129" spans="1:9" ht="33.6" customHeight="1">
      <c r="A129" s="809"/>
      <c r="B129" s="727"/>
      <c r="C129" s="792" t="s">
        <v>682</v>
      </c>
      <c r="D129" s="793"/>
      <c r="E129" s="793"/>
      <c r="F129" s="793"/>
      <c r="G129" s="793"/>
      <c r="H129" s="794"/>
    </row>
    <row r="130" spans="1:9" ht="89.45" customHeight="1">
      <c r="A130" s="809"/>
      <c r="B130" s="727"/>
      <c r="C130" s="265" t="s">
        <v>202</v>
      </c>
      <c r="D130" s="383" t="s">
        <v>854</v>
      </c>
      <c r="E130" s="731" t="s">
        <v>200</v>
      </c>
      <c r="F130" s="15" t="s">
        <v>201</v>
      </c>
      <c r="G130" s="35" t="s">
        <v>201</v>
      </c>
      <c r="H130" s="299"/>
    </row>
    <row r="131" spans="1:9" ht="52.9" customHeight="1">
      <c r="A131" s="810"/>
      <c r="B131" s="730"/>
      <c r="C131" s="241" t="s">
        <v>203</v>
      </c>
      <c r="D131" s="45" t="s">
        <v>887</v>
      </c>
      <c r="E131" s="789"/>
      <c r="F131" s="74" t="s">
        <v>11</v>
      </c>
      <c r="G131" s="48" t="s">
        <v>11</v>
      </c>
      <c r="H131" s="51"/>
    </row>
    <row r="132" spans="1:9" ht="89.1" customHeight="1">
      <c r="A132" s="828">
        <v>17</v>
      </c>
      <c r="B132" s="700" t="s">
        <v>56</v>
      </c>
      <c r="C132" s="247" t="s">
        <v>204</v>
      </c>
      <c r="D132" s="381" t="s">
        <v>855</v>
      </c>
      <c r="E132" s="700" t="s">
        <v>117</v>
      </c>
      <c r="F132" s="61" t="s">
        <v>11</v>
      </c>
      <c r="G132" s="69" t="s">
        <v>11</v>
      </c>
      <c r="H132" s="204"/>
      <c r="I132" s="308"/>
    </row>
    <row r="133" spans="1:9" ht="81" customHeight="1">
      <c r="A133" s="829"/>
      <c r="B133" s="702"/>
      <c r="C133" s="246" t="s">
        <v>57</v>
      </c>
      <c r="D133" s="45" t="s">
        <v>856</v>
      </c>
      <c r="E133" s="702"/>
      <c r="F133" s="74" t="s">
        <v>7</v>
      </c>
      <c r="G133" s="48" t="s">
        <v>7</v>
      </c>
      <c r="H133" s="113"/>
      <c r="I133" s="308"/>
    </row>
    <row r="134" spans="1:9" ht="118.15" customHeight="1">
      <c r="A134" s="31">
        <v>18</v>
      </c>
      <c r="B134" s="279" t="s">
        <v>58</v>
      </c>
      <c r="C134" s="279" t="s">
        <v>639</v>
      </c>
      <c r="D134" s="405" t="s">
        <v>888</v>
      </c>
      <c r="E134" s="41" t="s">
        <v>90</v>
      </c>
      <c r="F134" s="90" t="s">
        <v>7</v>
      </c>
      <c r="G134" s="70" t="s">
        <v>7</v>
      </c>
      <c r="H134" s="98"/>
      <c r="I134" s="308"/>
    </row>
    <row r="135" spans="1:9" ht="148.5" customHeight="1">
      <c r="A135" s="703">
        <v>19</v>
      </c>
      <c r="B135" s="797" t="s">
        <v>205</v>
      </c>
      <c r="C135" s="720" t="s">
        <v>683</v>
      </c>
      <c r="D135" s="721"/>
      <c r="E135" s="721"/>
      <c r="F135" s="721"/>
      <c r="G135" s="721"/>
      <c r="H135" s="722"/>
    </row>
    <row r="136" spans="1:9" ht="52.15" customHeight="1">
      <c r="A136" s="716"/>
      <c r="B136" s="799"/>
      <c r="C136" s="263" t="s">
        <v>206</v>
      </c>
      <c r="D136" s="406" t="s">
        <v>604</v>
      </c>
      <c r="E136" s="8" t="s">
        <v>467</v>
      </c>
      <c r="F136" s="10" t="s">
        <v>207</v>
      </c>
      <c r="G136" s="34" t="s">
        <v>208</v>
      </c>
      <c r="H136" s="53"/>
    </row>
    <row r="137" spans="1:9" ht="39.950000000000003" customHeight="1">
      <c r="A137" s="703">
        <v>20</v>
      </c>
      <c r="B137" s="726" t="s">
        <v>59</v>
      </c>
      <c r="C137" s="717" t="s">
        <v>627</v>
      </c>
      <c r="D137" s="718"/>
      <c r="E137" s="718"/>
      <c r="F137" s="718"/>
      <c r="G137" s="718"/>
      <c r="H137" s="719"/>
    </row>
    <row r="138" spans="1:9" ht="39.950000000000003" customHeight="1">
      <c r="A138" s="704"/>
      <c r="B138" s="727"/>
      <c r="C138" s="720" t="s">
        <v>444</v>
      </c>
      <c r="D138" s="721"/>
      <c r="E138" s="721"/>
      <c r="F138" s="721"/>
      <c r="G138" s="721"/>
      <c r="H138" s="722"/>
    </row>
    <row r="139" spans="1:9" ht="39.950000000000003" customHeight="1">
      <c r="A139" s="704"/>
      <c r="B139" s="727"/>
      <c r="C139" s="723" t="s">
        <v>445</v>
      </c>
      <c r="D139" s="724"/>
      <c r="E139" s="724"/>
      <c r="F139" s="724"/>
      <c r="G139" s="724"/>
      <c r="H139" s="725"/>
    </row>
    <row r="140" spans="1:9" ht="39.950000000000003" customHeight="1">
      <c r="A140" s="704"/>
      <c r="B140" s="727"/>
      <c r="C140" s="720" t="s">
        <v>446</v>
      </c>
      <c r="D140" s="721"/>
      <c r="E140" s="721"/>
      <c r="F140" s="721"/>
      <c r="G140" s="721"/>
      <c r="H140" s="722"/>
    </row>
    <row r="141" spans="1:9" ht="39.950000000000003" customHeight="1">
      <c r="A141" s="704"/>
      <c r="B141" s="727"/>
      <c r="C141" s="792" t="s">
        <v>447</v>
      </c>
      <c r="D141" s="793"/>
      <c r="E141" s="793"/>
      <c r="F141" s="793"/>
      <c r="G141" s="793"/>
      <c r="H141" s="794"/>
    </row>
    <row r="142" spans="1:9" ht="75" customHeight="1">
      <c r="A142" s="704"/>
      <c r="B142" s="727"/>
      <c r="C142" s="240" t="s">
        <v>209</v>
      </c>
      <c r="D142" s="381" t="s">
        <v>605</v>
      </c>
      <c r="E142" s="700" t="s">
        <v>448</v>
      </c>
      <c r="F142" s="75" t="s">
        <v>11</v>
      </c>
      <c r="G142" s="44" t="s">
        <v>11</v>
      </c>
      <c r="H142" s="299"/>
    </row>
    <row r="143" spans="1:9" ht="75" customHeight="1">
      <c r="A143" s="704"/>
      <c r="B143" s="727"/>
      <c r="C143" s="245" t="s">
        <v>684</v>
      </c>
      <c r="D143" s="378" t="s">
        <v>606</v>
      </c>
      <c r="E143" s="825"/>
      <c r="F143" s="62" t="s">
        <v>11</v>
      </c>
      <c r="G143" s="59" t="s">
        <v>11</v>
      </c>
      <c r="H143" s="297"/>
    </row>
    <row r="144" spans="1:9" ht="60.75" customHeight="1">
      <c r="A144" s="704"/>
      <c r="B144" s="727"/>
      <c r="C144" s="255" t="s">
        <v>210</v>
      </c>
      <c r="D144" s="827" t="s">
        <v>607</v>
      </c>
      <c r="E144" s="778" t="s">
        <v>118</v>
      </c>
      <c r="F144" s="17" t="s">
        <v>11</v>
      </c>
      <c r="G144" s="37" t="s">
        <v>11</v>
      </c>
      <c r="H144" s="298"/>
    </row>
    <row r="145" spans="1:8" s="291" customFormat="1" ht="110.45" customHeight="1">
      <c r="A145" s="704"/>
      <c r="B145" s="727"/>
      <c r="C145" s="19" t="s">
        <v>685</v>
      </c>
      <c r="D145" s="825"/>
      <c r="E145" s="732"/>
      <c r="F145" s="238" t="s">
        <v>41</v>
      </c>
      <c r="G145" s="280" t="s">
        <v>41</v>
      </c>
      <c r="H145" s="309"/>
    </row>
    <row r="146" spans="1:8" ht="96" customHeight="1">
      <c r="A146" s="704"/>
      <c r="B146" s="727"/>
      <c r="C146" s="19" t="s">
        <v>686</v>
      </c>
      <c r="D146" s="19" t="s">
        <v>608</v>
      </c>
      <c r="E146" s="778" t="s">
        <v>449</v>
      </c>
      <c r="F146" s="795" t="s">
        <v>11</v>
      </c>
      <c r="G146" s="795" t="s">
        <v>11</v>
      </c>
      <c r="H146" s="785"/>
    </row>
    <row r="147" spans="1:8" ht="77.25" customHeight="1">
      <c r="A147" s="704"/>
      <c r="B147" s="727"/>
      <c r="C147" s="19" t="s">
        <v>398</v>
      </c>
      <c r="D147" s="732" t="s">
        <v>402</v>
      </c>
      <c r="E147" s="732"/>
      <c r="F147" s="819"/>
      <c r="G147" s="819"/>
      <c r="H147" s="930"/>
    </row>
    <row r="148" spans="1:8" ht="214.15" customHeight="1">
      <c r="A148" s="716"/>
      <c r="B148" s="730"/>
      <c r="C148" s="178" t="s">
        <v>399</v>
      </c>
      <c r="D148" s="789"/>
      <c r="E148" s="789"/>
      <c r="F148" s="826"/>
      <c r="G148" s="826"/>
      <c r="H148" s="791"/>
    </row>
    <row r="149" spans="1:8" ht="39.950000000000003" customHeight="1">
      <c r="A149" s="832">
        <v>21</v>
      </c>
      <c r="B149" s="731" t="s">
        <v>342</v>
      </c>
      <c r="C149" s="792" t="s">
        <v>687</v>
      </c>
      <c r="D149" s="823"/>
      <c r="E149" s="823"/>
      <c r="F149" s="823"/>
      <c r="G149" s="823"/>
      <c r="H149" s="824"/>
    </row>
    <row r="150" spans="1:8" ht="39.950000000000003" customHeight="1">
      <c r="A150" s="812"/>
      <c r="B150" s="732"/>
      <c r="C150" s="720" t="s">
        <v>688</v>
      </c>
      <c r="D150" s="816"/>
      <c r="E150" s="816"/>
      <c r="F150" s="816"/>
      <c r="G150" s="816"/>
      <c r="H150" s="817"/>
    </row>
    <row r="151" spans="1:8" ht="39.950000000000003" customHeight="1">
      <c r="A151" s="812"/>
      <c r="B151" s="732"/>
      <c r="C151" s="720" t="s">
        <v>689</v>
      </c>
      <c r="D151" s="721"/>
      <c r="E151" s="721"/>
      <c r="F151" s="721"/>
      <c r="G151" s="721"/>
      <c r="H151" s="722"/>
    </row>
    <row r="152" spans="1:8" ht="98.25" customHeight="1">
      <c r="A152" s="812"/>
      <c r="B152" s="732"/>
      <c r="C152" s="165" t="s">
        <v>690</v>
      </c>
      <c r="D152" s="165" t="s">
        <v>857</v>
      </c>
      <c r="E152" s="726" t="s">
        <v>343</v>
      </c>
      <c r="F152" s="818" t="s">
        <v>41</v>
      </c>
      <c r="G152" s="818" t="s">
        <v>339</v>
      </c>
      <c r="H152" s="931"/>
    </row>
    <row r="153" spans="1:8" ht="52.15" customHeight="1">
      <c r="A153" s="812"/>
      <c r="B153" s="732"/>
      <c r="C153" s="19" t="s">
        <v>400</v>
      </c>
      <c r="D153" s="778" t="s">
        <v>630</v>
      </c>
      <c r="E153" s="727"/>
      <c r="F153" s="819"/>
      <c r="G153" s="819"/>
      <c r="H153" s="930"/>
    </row>
    <row r="154" spans="1:8" ht="180.6" customHeight="1">
      <c r="A154" s="812"/>
      <c r="B154" s="732"/>
      <c r="C154" s="163" t="s">
        <v>401</v>
      </c>
      <c r="D154" s="779"/>
      <c r="E154" s="811"/>
      <c r="F154" s="796"/>
      <c r="G154" s="796"/>
      <c r="H154" s="786"/>
    </row>
    <row r="155" spans="1:8" ht="99.95" customHeight="1">
      <c r="A155" s="812"/>
      <c r="B155" s="732"/>
      <c r="C155" s="19" t="s">
        <v>691</v>
      </c>
      <c r="D155" s="19" t="s">
        <v>858</v>
      </c>
      <c r="E155" s="729" t="s">
        <v>450</v>
      </c>
      <c r="F155" s="148" t="s">
        <v>41</v>
      </c>
      <c r="G155" s="311" t="s">
        <v>41</v>
      </c>
      <c r="H155" s="297"/>
    </row>
    <row r="156" spans="1:8" ht="234.6" customHeight="1">
      <c r="A156" s="812"/>
      <c r="B156" s="732"/>
      <c r="C156" s="29" t="s">
        <v>416</v>
      </c>
      <c r="D156" s="19" t="s">
        <v>403</v>
      </c>
      <c r="E156" s="811"/>
      <c r="F156" s="148"/>
      <c r="G156" s="148"/>
      <c r="H156" s="181"/>
    </row>
    <row r="157" spans="1:8" ht="102.6" customHeight="1">
      <c r="A157" s="813"/>
      <c r="B157" s="789"/>
      <c r="C157" s="76" t="s">
        <v>692</v>
      </c>
      <c r="D157" s="166" t="s">
        <v>859</v>
      </c>
      <c r="E157" s="271" t="s">
        <v>344</v>
      </c>
      <c r="F157" s="193" t="s">
        <v>41</v>
      </c>
      <c r="G157" s="312" t="s">
        <v>41</v>
      </c>
      <c r="H157" s="298"/>
    </row>
    <row r="158" spans="1:8" ht="33" customHeight="1">
      <c r="A158" s="703">
        <v>22</v>
      </c>
      <c r="B158" s="797" t="s">
        <v>60</v>
      </c>
      <c r="C158" s="717" t="s">
        <v>693</v>
      </c>
      <c r="D158" s="718"/>
      <c r="E158" s="718"/>
      <c r="F158" s="718"/>
      <c r="G158" s="718"/>
      <c r="H158" s="719"/>
    </row>
    <row r="159" spans="1:8" ht="47.45" customHeight="1">
      <c r="A159" s="716"/>
      <c r="B159" s="799"/>
      <c r="C159" s="263" t="s">
        <v>212</v>
      </c>
      <c r="D159" s="8" t="s">
        <v>609</v>
      </c>
      <c r="E159" s="171" t="s">
        <v>211</v>
      </c>
      <c r="F159" s="10" t="s">
        <v>7</v>
      </c>
      <c r="G159" s="34" t="s">
        <v>7</v>
      </c>
      <c r="H159" s="53"/>
    </row>
    <row r="160" spans="1:8" ht="75" customHeight="1">
      <c r="A160" s="703">
        <v>23</v>
      </c>
      <c r="B160" s="700" t="s">
        <v>611</v>
      </c>
      <c r="C160" s="233" t="s">
        <v>214</v>
      </c>
      <c r="D160" s="388" t="s">
        <v>610</v>
      </c>
      <c r="E160" s="700" t="s">
        <v>217</v>
      </c>
      <c r="F160" s="75" t="s">
        <v>11</v>
      </c>
      <c r="G160" s="44" t="s">
        <v>11</v>
      </c>
      <c r="H160" s="300"/>
    </row>
    <row r="161" spans="1:8" ht="126" customHeight="1">
      <c r="A161" s="704"/>
      <c r="B161" s="701"/>
      <c r="C161" s="313" t="s">
        <v>694</v>
      </c>
      <c r="D161" s="407" t="s">
        <v>612</v>
      </c>
      <c r="E161" s="814"/>
      <c r="F161" s="62" t="s">
        <v>477</v>
      </c>
      <c r="G161" s="59" t="s">
        <v>477</v>
      </c>
      <c r="H161" s="297"/>
    </row>
    <row r="162" spans="1:8" ht="72" customHeight="1">
      <c r="A162" s="224"/>
      <c r="B162" s="55"/>
      <c r="C162" s="313" t="s">
        <v>478</v>
      </c>
      <c r="D162" s="407" t="s">
        <v>613</v>
      </c>
      <c r="E162" s="814"/>
      <c r="F162" s="62" t="s">
        <v>477</v>
      </c>
      <c r="G162" s="59" t="s">
        <v>477</v>
      </c>
      <c r="H162" s="297"/>
    </row>
    <row r="163" spans="1:8" ht="109.15" customHeight="1">
      <c r="A163" s="224"/>
      <c r="B163" s="55"/>
      <c r="C163" s="313" t="s">
        <v>479</v>
      </c>
      <c r="D163" s="407" t="s">
        <v>614</v>
      </c>
      <c r="E163" s="814"/>
      <c r="F163" s="62" t="s">
        <v>477</v>
      </c>
      <c r="G163" s="59" t="s">
        <v>477</v>
      </c>
      <c r="H163" s="297"/>
    </row>
    <row r="164" spans="1:8" ht="75" customHeight="1">
      <c r="A164" s="224"/>
      <c r="B164" s="55"/>
      <c r="C164" s="313" t="s">
        <v>480</v>
      </c>
      <c r="D164" s="407" t="s">
        <v>615</v>
      </c>
      <c r="E164" s="814"/>
      <c r="F164" s="62" t="s">
        <v>477</v>
      </c>
      <c r="G164" s="59" t="s">
        <v>477</v>
      </c>
      <c r="H164" s="297"/>
    </row>
    <row r="165" spans="1:8" ht="75" customHeight="1">
      <c r="A165" s="224"/>
      <c r="B165" s="55"/>
      <c r="C165" s="313" t="s">
        <v>481</v>
      </c>
      <c r="D165" s="407" t="s">
        <v>616</v>
      </c>
      <c r="E165" s="814"/>
      <c r="F165" s="252" t="s">
        <v>477</v>
      </c>
      <c r="G165" s="57" t="s">
        <v>477</v>
      </c>
      <c r="H165" s="181"/>
    </row>
    <row r="166" spans="1:8" ht="75" customHeight="1">
      <c r="A166" s="224"/>
      <c r="B166" s="55"/>
      <c r="C166" s="234" t="s">
        <v>215</v>
      </c>
      <c r="D166" s="377" t="s">
        <v>617</v>
      </c>
      <c r="E166" s="815"/>
      <c r="F166" s="62" t="s">
        <v>11</v>
      </c>
      <c r="G166" s="59" t="s">
        <v>11</v>
      </c>
      <c r="H166" s="297"/>
    </row>
    <row r="167" spans="1:8" ht="75" customHeight="1">
      <c r="A167" s="225"/>
      <c r="B167" s="84"/>
      <c r="C167" s="248" t="s">
        <v>216</v>
      </c>
      <c r="D167" s="388" t="s">
        <v>618</v>
      </c>
      <c r="E167" s="251" t="s">
        <v>213</v>
      </c>
      <c r="F167" s="254" t="s">
        <v>11</v>
      </c>
      <c r="G167" s="60" t="s">
        <v>11</v>
      </c>
      <c r="H167" s="301"/>
    </row>
    <row r="168" spans="1:8" ht="33.6" customHeight="1">
      <c r="A168" s="703">
        <v>24</v>
      </c>
      <c r="B168" s="830" t="s">
        <v>61</v>
      </c>
      <c r="C168" s="717" t="s">
        <v>695</v>
      </c>
      <c r="D168" s="718"/>
      <c r="E168" s="718"/>
      <c r="F168" s="718"/>
      <c r="G168" s="718"/>
      <c r="H168" s="719"/>
    </row>
    <row r="169" spans="1:8" ht="33.6" customHeight="1">
      <c r="A169" s="704"/>
      <c r="B169" s="831"/>
      <c r="C169" s="720" t="s">
        <v>696</v>
      </c>
      <c r="D169" s="721"/>
      <c r="E169" s="721"/>
      <c r="F169" s="721"/>
      <c r="G169" s="721"/>
      <c r="H169" s="722"/>
    </row>
    <row r="170" spans="1:8" ht="33.6" customHeight="1">
      <c r="A170" s="704"/>
      <c r="B170" s="831"/>
      <c r="C170" s="723" t="s">
        <v>697</v>
      </c>
      <c r="D170" s="724"/>
      <c r="E170" s="724"/>
      <c r="F170" s="724"/>
      <c r="G170" s="724"/>
      <c r="H170" s="725"/>
    </row>
    <row r="171" spans="1:8" ht="33.6" customHeight="1">
      <c r="A171" s="704"/>
      <c r="B171" s="831"/>
      <c r="C171" s="720" t="s">
        <v>698</v>
      </c>
      <c r="D171" s="721"/>
      <c r="E171" s="721"/>
      <c r="F171" s="721"/>
      <c r="G171" s="721"/>
      <c r="H171" s="722"/>
    </row>
    <row r="172" spans="1:8" ht="33.6" customHeight="1">
      <c r="A172" s="704"/>
      <c r="B172" s="831"/>
      <c r="C172" s="792" t="s">
        <v>699</v>
      </c>
      <c r="D172" s="793"/>
      <c r="E172" s="793"/>
      <c r="F172" s="793"/>
      <c r="G172" s="793"/>
      <c r="H172" s="794"/>
    </row>
    <row r="173" spans="1:8" ht="101.45" customHeight="1">
      <c r="A173" s="704"/>
      <c r="B173" s="831"/>
      <c r="C173" s="165" t="s">
        <v>700</v>
      </c>
      <c r="D173" s="133" t="s">
        <v>860</v>
      </c>
      <c r="E173" s="14" t="s">
        <v>451</v>
      </c>
      <c r="F173" s="15" t="s">
        <v>7</v>
      </c>
      <c r="G173" s="35" t="s">
        <v>7</v>
      </c>
      <c r="H173" s="300"/>
    </row>
    <row r="174" spans="1:8" ht="99.6" customHeight="1">
      <c r="A174" s="704"/>
      <c r="B174" s="831"/>
      <c r="C174" s="19" t="s">
        <v>219</v>
      </c>
      <c r="D174" s="6" t="s">
        <v>861</v>
      </c>
      <c r="E174" s="89" t="s">
        <v>220</v>
      </c>
      <c r="F174" s="16" t="s">
        <v>7</v>
      </c>
      <c r="G174" s="36" t="s">
        <v>7</v>
      </c>
      <c r="H174" s="297"/>
    </row>
    <row r="175" spans="1:8" ht="39.950000000000003" customHeight="1">
      <c r="A175" s="703">
        <v>25</v>
      </c>
      <c r="B175" s="726" t="s">
        <v>62</v>
      </c>
      <c r="C175" s="717" t="s">
        <v>63</v>
      </c>
      <c r="D175" s="718"/>
      <c r="E175" s="718"/>
      <c r="F175" s="718"/>
      <c r="G175" s="718"/>
      <c r="H175" s="719"/>
    </row>
    <row r="176" spans="1:8" ht="39.950000000000003" customHeight="1">
      <c r="A176" s="704"/>
      <c r="B176" s="727"/>
      <c r="C176" s="720" t="s">
        <v>64</v>
      </c>
      <c r="D176" s="721"/>
      <c r="E176" s="721"/>
      <c r="F176" s="721"/>
      <c r="G176" s="721"/>
      <c r="H176" s="722"/>
    </row>
    <row r="177" spans="1:8" ht="39.950000000000003" customHeight="1">
      <c r="A177" s="704"/>
      <c r="B177" s="727"/>
      <c r="C177" s="792" t="s">
        <v>452</v>
      </c>
      <c r="D177" s="793"/>
      <c r="E177" s="793"/>
      <c r="F177" s="793"/>
      <c r="G177" s="793"/>
      <c r="H177" s="794"/>
    </row>
    <row r="178" spans="1:8" ht="87" customHeight="1">
      <c r="A178" s="704"/>
      <c r="B178" s="727"/>
      <c r="C178" s="18" t="s">
        <v>221</v>
      </c>
      <c r="D178" s="399" t="s">
        <v>862</v>
      </c>
      <c r="E178" s="21"/>
      <c r="F178" s="274" t="s">
        <v>7</v>
      </c>
      <c r="G178" s="39" t="s">
        <v>7</v>
      </c>
      <c r="H178" s="299"/>
    </row>
    <row r="179" spans="1:8" s="141" customFormat="1" ht="39.950000000000003" customHeight="1">
      <c r="A179" s="704"/>
      <c r="B179" s="727"/>
      <c r="C179" s="720" t="s">
        <v>701</v>
      </c>
      <c r="D179" s="721"/>
      <c r="E179" s="721"/>
      <c r="F179" s="721"/>
      <c r="G179" s="721"/>
      <c r="H179" s="722"/>
    </row>
    <row r="180" spans="1:8" s="141" customFormat="1" ht="111.95" customHeight="1">
      <c r="A180" s="704"/>
      <c r="B180" s="727"/>
      <c r="C180" s="20" t="s">
        <v>702</v>
      </c>
      <c r="D180" s="399" t="s">
        <v>863</v>
      </c>
      <c r="E180" s="162" t="s">
        <v>455</v>
      </c>
      <c r="F180" s="152" t="s">
        <v>351</v>
      </c>
      <c r="G180" s="238" t="s">
        <v>352</v>
      </c>
      <c r="H180" s="238"/>
    </row>
    <row r="181" spans="1:8" s="141" customFormat="1" ht="113.45" customHeight="1">
      <c r="A181" s="704"/>
      <c r="B181" s="727"/>
      <c r="C181" s="19" t="s">
        <v>703</v>
      </c>
      <c r="D181" s="19" t="s">
        <v>864</v>
      </c>
      <c r="E181" s="778" t="s">
        <v>453</v>
      </c>
      <c r="F181" s="795" t="s">
        <v>41</v>
      </c>
      <c r="G181" s="795" t="s">
        <v>41</v>
      </c>
      <c r="H181" s="795"/>
    </row>
    <row r="182" spans="1:8" s="141" customFormat="1" ht="154.15" customHeight="1">
      <c r="A182" s="704"/>
      <c r="B182" s="727"/>
      <c r="C182" s="226" t="s">
        <v>704</v>
      </c>
      <c r="D182" s="19" t="s">
        <v>404</v>
      </c>
      <c r="E182" s="779"/>
      <c r="F182" s="796"/>
      <c r="G182" s="796"/>
      <c r="H182" s="796"/>
    </row>
    <row r="183" spans="1:8" s="141" customFormat="1" ht="108.6" customHeight="1">
      <c r="A183" s="704"/>
      <c r="B183" s="727"/>
      <c r="C183" s="86" t="s">
        <v>705</v>
      </c>
      <c r="D183" s="29" t="s">
        <v>865</v>
      </c>
      <c r="E183" s="778" t="s">
        <v>454</v>
      </c>
      <c r="F183" s="795" t="s">
        <v>405</v>
      </c>
      <c r="G183" s="795" t="s">
        <v>7</v>
      </c>
      <c r="H183" s="795"/>
    </row>
    <row r="184" spans="1:8" s="141" customFormat="1" ht="217.9" customHeight="1">
      <c r="A184" s="704"/>
      <c r="B184" s="727"/>
      <c r="C184" s="226" t="s">
        <v>417</v>
      </c>
      <c r="D184" s="19" t="s">
        <v>407</v>
      </c>
      <c r="E184" s="779"/>
      <c r="F184" s="796"/>
      <c r="G184" s="796"/>
      <c r="H184" s="796"/>
    </row>
    <row r="185" spans="1:8" ht="74.45" customHeight="1">
      <c r="A185" s="704"/>
      <c r="B185" s="727"/>
      <c r="C185" s="4" t="s">
        <v>353</v>
      </c>
      <c r="D185" s="89" t="s">
        <v>889</v>
      </c>
      <c r="E185" s="4" t="s">
        <v>222</v>
      </c>
      <c r="F185" s="16" t="s">
        <v>7</v>
      </c>
      <c r="G185" s="36" t="s">
        <v>7</v>
      </c>
      <c r="H185" s="297"/>
    </row>
    <row r="186" spans="1:8" ht="96.95" customHeight="1">
      <c r="A186" s="703">
        <v>26</v>
      </c>
      <c r="B186" s="713" t="s">
        <v>65</v>
      </c>
      <c r="C186" s="250" t="s">
        <v>223</v>
      </c>
      <c r="D186" s="408" t="s">
        <v>866</v>
      </c>
      <c r="E186" s="258"/>
      <c r="F186" s="820" t="s">
        <v>11</v>
      </c>
      <c r="G186" s="820" t="s">
        <v>11</v>
      </c>
      <c r="H186" s="155"/>
    </row>
    <row r="187" spans="1:8" s="141" customFormat="1" ht="99" customHeight="1">
      <c r="A187" s="704"/>
      <c r="B187" s="714"/>
      <c r="C187" s="86" t="s">
        <v>345</v>
      </c>
      <c r="D187" s="384" t="s">
        <v>867</v>
      </c>
      <c r="E187" s="29"/>
      <c r="F187" s="821"/>
      <c r="G187" s="821"/>
      <c r="H187" s="227"/>
    </row>
    <row r="188" spans="1:8" s="141" customFormat="1" ht="102" customHeight="1">
      <c r="A188" s="716"/>
      <c r="B188" s="715"/>
      <c r="C188" s="76" t="s">
        <v>706</v>
      </c>
      <c r="D188" s="22" t="s">
        <v>868</v>
      </c>
      <c r="E188" s="166"/>
      <c r="F188" s="822"/>
      <c r="G188" s="822"/>
      <c r="H188" s="149"/>
    </row>
    <row r="189" spans="1:8" ht="39.950000000000003" customHeight="1">
      <c r="A189" s="703">
        <v>27</v>
      </c>
      <c r="B189" s="797" t="s">
        <v>66</v>
      </c>
      <c r="C189" s="720" t="s">
        <v>707</v>
      </c>
      <c r="D189" s="721"/>
      <c r="E189" s="721"/>
      <c r="F189" s="721"/>
      <c r="G189" s="721"/>
      <c r="H189" s="722"/>
    </row>
    <row r="190" spans="1:8" ht="39.950000000000003" customHeight="1">
      <c r="A190" s="704"/>
      <c r="B190" s="798"/>
      <c r="C190" s="792" t="s">
        <v>708</v>
      </c>
      <c r="D190" s="793"/>
      <c r="E190" s="793"/>
      <c r="F190" s="793"/>
      <c r="G190" s="793"/>
      <c r="H190" s="794"/>
    </row>
    <row r="191" spans="1:8" ht="102" customHeight="1">
      <c r="A191" s="704"/>
      <c r="B191" s="798"/>
      <c r="C191" s="235" t="s">
        <v>224</v>
      </c>
      <c r="D191" s="133" t="s">
        <v>869</v>
      </c>
      <c r="E191" s="91"/>
      <c r="F191" s="274" t="s">
        <v>7</v>
      </c>
      <c r="G191" s="39" t="s">
        <v>7</v>
      </c>
      <c r="H191" s="299"/>
    </row>
    <row r="192" spans="1:8" ht="102" customHeight="1">
      <c r="A192" s="704"/>
      <c r="B192" s="798"/>
      <c r="C192" s="4" t="s">
        <v>424</v>
      </c>
      <c r="D192" s="6" t="s">
        <v>870</v>
      </c>
      <c r="E192" s="4" t="s">
        <v>456</v>
      </c>
      <c r="F192" s="16" t="s">
        <v>7</v>
      </c>
      <c r="G192" s="36" t="s">
        <v>7</v>
      </c>
      <c r="H192" s="297"/>
    </row>
    <row r="193" spans="1:8" ht="102.95" customHeight="1">
      <c r="A193" s="716"/>
      <c r="B193" s="799"/>
      <c r="C193" s="22" t="s">
        <v>226</v>
      </c>
      <c r="D193" s="409" t="s">
        <v>871</v>
      </c>
      <c r="E193" s="22" t="s">
        <v>225</v>
      </c>
      <c r="F193" s="17" t="s">
        <v>7</v>
      </c>
      <c r="G193" s="37" t="s">
        <v>7</v>
      </c>
      <c r="H193" s="298"/>
    </row>
    <row r="194" spans="1:8" ht="34.15" customHeight="1">
      <c r="A194" s="703">
        <v>28</v>
      </c>
      <c r="B194" s="797" t="s">
        <v>67</v>
      </c>
      <c r="C194" s="720" t="s">
        <v>68</v>
      </c>
      <c r="D194" s="721"/>
      <c r="E194" s="721"/>
      <c r="F194" s="721"/>
      <c r="G194" s="721"/>
      <c r="H194" s="722"/>
    </row>
    <row r="195" spans="1:8" ht="83.1" customHeight="1">
      <c r="A195" s="716"/>
      <c r="B195" s="799"/>
      <c r="C195" s="263" t="s">
        <v>69</v>
      </c>
      <c r="D195" s="406" t="s">
        <v>872</v>
      </c>
      <c r="E195" s="256" t="s">
        <v>227</v>
      </c>
      <c r="F195" s="275" t="s">
        <v>11</v>
      </c>
      <c r="G195" s="40" t="s">
        <v>11</v>
      </c>
      <c r="H195" s="53"/>
    </row>
    <row r="196" spans="1:8" ht="75.95" customHeight="1">
      <c r="A196" s="703">
        <v>29</v>
      </c>
      <c r="B196" s="700" t="s">
        <v>70</v>
      </c>
      <c r="C196" s="247" t="s">
        <v>228</v>
      </c>
      <c r="D196" s="381" t="s">
        <v>619</v>
      </c>
      <c r="E196" s="258"/>
      <c r="F196" s="61" t="s">
        <v>11</v>
      </c>
      <c r="G196" s="69" t="s">
        <v>11</v>
      </c>
      <c r="H196" s="155"/>
    </row>
    <row r="197" spans="1:8" ht="78" customHeight="1">
      <c r="A197" s="716"/>
      <c r="B197" s="702"/>
      <c r="C197" s="73" t="s">
        <v>229</v>
      </c>
      <c r="D197" s="45" t="s">
        <v>620</v>
      </c>
      <c r="E197" s="64"/>
      <c r="F197" s="74" t="s">
        <v>11</v>
      </c>
      <c r="G197" s="48" t="s">
        <v>11</v>
      </c>
      <c r="H197" s="51"/>
    </row>
    <row r="198" spans="1:8" ht="33.6" customHeight="1">
      <c r="A198" s="703">
        <v>30</v>
      </c>
      <c r="B198" s="726" t="s">
        <v>71</v>
      </c>
      <c r="C198" s="717" t="s">
        <v>709</v>
      </c>
      <c r="D198" s="718"/>
      <c r="E198" s="718"/>
      <c r="F198" s="718"/>
      <c r="G198" s="718"/>
      <c r="H198" s="719"/>
    </row>
    <row r="199" spans="1:8" ht="33.6" customHeight="1">
      <c r="A199" s="704"/>
      <c r="B199" s="727"/>
      <c r="C199" s="720" t="s">
        <v>710</v>
      </c>
      <c r="D199" s="721"/>
      <c r="E199" s="721"/>
      <c r="F199" s="721"/>
      <c r="G199" s="721"/>
      <c r="H199" s="722"/>
    </row>
    <row r="200" spans="1:8" ht="33.6" customHeight="1">
      <c r="A200" s="704"/>
      <c r="B200" s="727"/>
      <c r="C200" s="792" t="s">
        <v>711</v>
      </c>
      <c r="D200" s="793"/>
      <c r="E200" s="793"/>
      <c r="F200" s="793"/>
      <c r="G200" s="793"/>
      <c r="H200" s="794"/>
    </row>
    <row r="201" spans="1:8" ht="63" customHeight="1">
      <c r="A201" s="704"/>
      <c r="B201" s="727"/>
      <c r="C201" s="29" t="s">
        <v>763</v>
      </c>
      <c r="D201" s="979" t="s">
        <v>873</v>
      </c>
      <c r="E201" s="731" t="s">
        <v>230</v>
      </c>
      <c r="F201" s="818" t="s">
        <v>119</v>
      </c>
      <c r="G201" s="818" t="s">
        <v>231</v>
      </c>
      <c r="H201" s="931"/>
    </row>
    <row r="202" spans="1:8" ht="45.75" customHeight="1">
      <c r="A202" s="704"/>
      <c r="B202" s="727"/>
      <c r="C202" s="29" t="s">
        <v>232</v>
      </c>
      <c r="D202" s="980"/>
      <c r="E202" s="732"/>
      <c r="F202" s="796"/>
      <c r="G202" s="796"/>
      <c r="H202" s="786"/>
    </row>
    <row r="203" spans="1:8" ht="69.599999999999994" customHeight="1">
      <c r="A203" s="716"/>
      <c r="B203" s="730"/>
      <c r="C203" s="76" t="s">
        <v>233</v>
      </c>
      <c r="D203" s="981"/>
      <c r="E203" s="789"/>
      <c r="F203" s="92" t="s">
        <v>119</v>
      </c>
      <c r="G203" s="93" t="s">
        <v>119</v>
      </c>
      <c r="H203" s="301"/>
    </row>
    <row r="204" spans="1:8" ht="90" customHeight="1">
      <c r="A204" s="273">
        <v>31</v>
      </c>
      <c r="B204" s="41" t="s">
        <v>72</v>
      </c>
      <c r="C204" s="94" t="s">
        <v>764</v>
      </c>
      <c r="D204" s="410" t="s">
        <v>874</v>
      </c>
      <c r="E204" s="46"/>
      <c r="F204" s="254" t="s">
        <v>11</v>
      </c>
      <c r="G204" s="60" t="s">
        <v>11</v>
      </c>
      <c r="H204" s="53"/>
    </row>
    <row r="205" spans="1:8" ht="33" customHeight="1">
      <c r="A205" s="803">
        <v>32</v>
      </c>
      <c r="B205" s="807" t="s">
        <v>73</v>
      </c>
      <c r="C205" s="717" t="s">
        <v>712</v>
      </c>
      <c r="D205" s="718"/>
      <c r="E205" s="718"/>
      <c r="F205" s="718"/>
      <c r="G205" s="718"/>
      <c r="H205" s="719"/>
    </row>
    <row r="206" spans="1:8" ht="33" customHeight="1">
      <c r="A206" s="803"/>
      <c r="B206" s="807"/>
      <c r="C206" s="720" t="s">
        <v>713</v>
      </c>
      <c r="D206" s="721"/>
      <c r="E206" s="721"/>
      <c r="F206" s="721"/>
      <c r="G206" s="721"/>
      <c r="H206" s="722"/>
    </row>
    <row r="207" spans="1:8" ht="33" customHeight="1">
      <c r="A207" s="803"/>
      <c r="B207" s="807"/>
      <c r="C207" s="723" t="s">
        <v>714</v>
      </c>
      <c r="D207" s="724"/>
      <c r="E207" s="724"/>
      <c r="F207" s="724"/>
      <c r="G207" s="724"/>
      <c r="H207" s="725"/>
    </row>
    <row r="208" spans="1:8" ht="33" customHeight="1">
      <c r="A208" s="803"/>
      <c r="B208" s="807"/>
      <c r="C208" s="720" t="s">
        <v>715</v>
      </c>
      <c r="D208" s="721"/>
      <c r="E208" s="721"/>
      <c r="F208" s="721"/>
      <c r="G208" s="721"/>
      <c r="H208" s="722"/>
    </row>
    <row r="209" spans="1:8" ht="123.6" customHeight="1">
      <c r="A209" s="803"/>
      <c r="B209" s="807"/>
      <c r="C209" s="233" t="s">
        <v>765</v>
      </c>
      <c r="D209" s="975" t="s">
        <v>1154</v>
      </c>
      <c r="E209" s="977" t="s">
        <v>234</v>
      </c>
      <c r="F209" s="75" t="s">
        <v>11</v>
      </c>
      <c r="G209" s="44" t="s">
        <v>11</v>
      </c>
      <c r="H209" s="204"/>
    </row>
    <row r="210" spans="1:8" ht="59.45" customHeight="1">
      <c r="A210" s="803"/>
      <c r="B210" s="807"/>
      <c r="C210" s="4" t="s">
        <v>235</v>
      </c>
      <c r="D210" s="976"/>
      <c r="E210" s="978"/>
      <c r="F210" s="62" t="s">
        <v>11</v>
      </c>
      <c r="G210" s="59" t="s">
        <v>11</v>
      </c>
      <c r="H210" s="297"/>
    </row>
    <row r="211" spans="1:8" ht="86.45" customHeight="1">
      <c r="A211" s="803"/>
      <c r="B211" s="807"/>
      <c r="C211" s="4" t="s">
        <v>236</v>
      </c>
      <c r="D211" s="6" t="s">
        <v>875</v>
      </c>
      <c r="E211" s="234"/>
      <c r="F211" s="62" t="s">
        <v>11</v>
      </c>
      <c r="G211" s="59" t="s">
        <v>11</v>
      </c>
      <c r="H211" s="297"/>
    </row>
    <row r="212" spans="1:8" ht="96.6" customHeight="1">
      <c r="A212" s="803"/>
      <c r="B212" s="807"/>
      <c r="C212" s="234" t="s">
        <v>237</v>
      </c>
      <c r="D212" s="6" t="s">
        <v>876</v>
      </c>
      <c r="E212" s="234"/>
      <c r="F212" s="62" t="s">
        <v>11</v>
      </c>
      <c r="G212" s="59" t="s">
        <v>11</v>
      </c>
      <c r="H212" s="297"/>
    </row>
    <row r="213" spans="1:8" ht="90.95" customHeight="1">
      <c r="A213" s="803"/>
      <c r="B213" s="807"/>
      <c r="C213" s="22" t="s">
        <v>766</v>
      </c>
      <c r="D213" s="409" t="s">
        <v>877</v>
      </c>
      <c r="E213" s="76"/>
      <c r="F213" s="74" t="s">
        <v>11</v>
      </c>
      <c r="G213" s="48" t="s">
        <v>11</v>
      </c>
      <c r="H213" s="298"/>
    </row>
    <row r="214" spans="1:8" ht="32.450000000000003" customHeight="1">
      <c r="A214" s="703">
        <v>33</v>
      </c>
      <c r="B214" s="804" t="s">
        <v>74</v>
      </c>
      <c r="C214" s="717" t="s">
        <v>716</v>
      </c>
      <c r="D214" s="718"/>
      <c r="E214" s="718"/>
      <c r="F214" s="718"/>
      <c r="G214" s="718"/>
      <c r="H214" s="719"/>
    </row>
    <row r="215" spans="1:8" ht="32.450000000000003" customHeight="1">
      <c r="A215" s="704"/>
      <c r="B215" s="805"/>
      <c r="C215" s="720" t="s">
        <v>717</v>
      </c>
      <c r="D215" s="721"/>
      <c r="E215" s="721"/>
      <c r="F215" s="721"/>
      <c r="G215" s="721"/>
      <c r="H215" s="722"/>
    </row>
    <row r="216" spans="1:8" ht="32.450000000000003" customHeight="1">
      <c r="A216" s="704"/>
      <c r="B216" s="805"/>
      <c r="C216" s="723" t="s">
        <v>718</v>
      </c>
      <c r="D216" s="724"/>
      <c r="E216" s="724"/>
      <c r="F216" s="724"/>
      <c r="G216" s="724"/>
      <c r="H216" s="725"/>
    </row>
    <row r="217" spans="1:8" ht="32.450000000000003" customHeight="1">
      <c r="A217" s="704"/>
      <c r="B217" s="805"/>
      <c r="C217" s="720" t="s">
        <v>719</v>
      </c>
      <c r="D217" s="721"/>
      <c r="E217" s="721"/>
      <c r="F217" s="721"/>
      <c r="G217" s="721"/>
      <c r="H217" s="722"/>
    </row>
    <row r="218" spans="1:8" ht="32.450000000000003" customHeight="1">
      <c r="A218" s="704"/>
      <c r="B218" s="805"/>
      <c r="C218" s="792" t="s">
        <v>720</v>
      </c>
      <c r="D218" s="793"/>
      <c r="E218" s="793"/>
      <c r="F218" s="793"/>
      <c r="G218" s="793"/>
      <c r="H218" s="794"/>
    </row>
    <row r="219" spans="1:8" ht="148.9" customHeight="1">
      <c r="A219" s="704"/>
      <c r="B219" s="805"/>
      <c r="C219" s="95" t="s">
        <v>767</v>
      </c>
      <c r="D219" s="383" t="s">
        <v>878</v>
      </c>
      <c r="E219" s="272" t="s">
        <v>457</v>
      </c>
      <c r="F219" s="274" t="s">
        <v>7</v>
      </c>
      <c r="G219" s="39" t="s">
        <v>7</v>
      </c>
      <c r="H219" s="299"/>
    </row>
    <row r="220" spans="1:8" ht="102.6" customHeight="1">
      <c r="A220" s="704"/>
      <c r="B220" s="805"/>
      <c r="C220" s="96" t="s">
        <v>238</v>
      </c>
      <c r="D220" s="6" t="s">
        <v>879</v>
      </c>
      <c r="E220" s="172"/>
      <c r="F220" s="16" t="s">
        <v>7</v>
      </c>
      <c r="G220" s="36" t="s">
        <v>7</v>
      </c>
      <c r="H220" s="297"/>
    </row>
    <row r="221" spans="1:8" ht="69" customHeight="1">
      <c r="A221" s="716"/>
      <c r="B221" s="806"/>
      <c r="C221" s="153" t="s">
        <v>239</v>
      </c>
      <c r="D221" s="409" t="s">
        <v>890</v>
      </c>
      <c r="E221" s="76" t="s">
        <v>458</v>
      </c>
      <c r="F221" s="17" t="s">
        <v>7</v>
      </c>
      <c r="G221" s="37" t="s">
        <v>7</v>
      </c>
      <c r="H221" s="298"/>
    </row>
    <row r="222" spans="1:8" ht="33.6" customHeight="1">
      <c r="A222" s="800">
        <v>34</v>
      </c>
      <c r="B222" s="726" t="s">
        <v>346</v>
      </c>
      <c r="C222" s="780" t="s">
        <v>721</v>
      </c>
      <c r="D222" s="781"/>
      <c r="E222" s="781"/>
      <c r="F222" s="781"/>
      <c r="G222" s="781"/>
      <c r="H222" s="782"/>
    </row>
    <row r="223" spans="1:8" ht="33.6" customHeight="1">
      <c r="A223" s="801"/>
      <c r="B223" s="727"/>
      <c r="C223" s="780" t="s">
        <v>722</v>
      </c>
      <c r="D223" s="781"/>
      <c r="E223" s="781"/>
      <c r="F223" s="781"/>
      <c r="G223" s="781"/>
      <c r="H223" s="782"/>
    </row>
    <row r="224" spans="1:8" ht="33.6" customHeight="1">
      <c r="A224" s="801"/>
      <c r="B224" s="727"/>
      <c r="C224" s="780" t="s">
        <v>723</v>
      </c>
      <c r="D224" s="781"/>
      <c r="E224" s="781"/>
      <c r="F224" s="781"/>
      <c r="G224" s="781"/>
      <c r="H224" s="782"/>
    </row>
    <row r="225" spans="1:9" ht="33.6" customHeight="1">
      <c r="A225" s="801"/>
      <c r="B225" s="727"/>
      <c r="C225" s="780" t="s">
        <v>724</v>
      </c>
      <c r="D225" s="781"/>
      <c r="E225" s="781"/>
      <c r="F225" s="781"/>
      <c r="G225" s="781"/>
      <c r="H225" s="782"/>
    </row>
    <row r="226" spans="1:9" ht="101.45" customHeight="1">
      <c r="A226" s="801"/>
      <c r="B226" s="727"/>
      <c r="C226" s="314" t="s">
        <v>725</v>
      </c>
      <c r="D226" s="165" t="s">
        <v>880</v>
      </c>
      <c r="E226" s="173"/>
      <c r="F226" s="150"/>
      <c r="G226" s="151"/>
      <c r="H226" s="300"/>
    </row>
    <row r="227" spans="1:9" ht="121.5" customHeight="1">
      <c r="A227" s="801"/>
      <c r="B227" s="727"/>
      <c r="C227" s="96" t="s">
        <v>349</v>
      </c>
      <c r="D227" s="19" t="s">
        <v>881</v>
      </c>
      <c r="E227" s="778" t="s">
        <v>459</v>
      </c>
      <c r="F227" s="783" t="s">
        <v>119</v>
      </c>
      <c r="G227" s="783" t="s">
        <v>119</v>
      </c>
      <c r="H227" s="785"/>
    </row>
    <row r="228" spans="1:9" ht="201.75" customHeight="1">
      <c r="A228" s="801"/>
      <c r="B228" s="727"/>
      <c r="C228" s="228" t="s">
        <v>406</v>
      </c>
      <c r="D228" s="19" t="s">
        <v>408</v>
      </c>
      <c r="E228" s="779"/>
      <c r="F228" s="784"/>
      <c r="G228" s="784"/>
      <c r="H228" s="786"/>
    </row>
    <row r="229" spans="1:9" ht="122.45" customHeight="1">
      <c r="A229" s="801"/>
      <c r="B229" s="727"/>
      <c r="C229" s="96" t="s">
        <v>347</v>
      </c>
      <c r="D229" s="19" t="s">
        <v>882</v>
      </c>
      <c r="E229" s="778" t="s">
        <v>460</v>
      </c>
      <c r="F229" s="783" t="s">
        <v>119</v>
      </c>
      <c r="G229" s="783" t="s">
        <v>119</v>
      </c>
      <c r="H229" s="785"/>
    </row>
    <row r="230" spans="1:9" ht="200.45" customHeight="1">
      <c r="A230" s="801"/>
      <c r="B230" s="727"/>
      <c r="C230" s="228" t="s">
        <v>409</v>
      </c>
      <c r="D230" s="19" t="s">
        <v>410</v>
      </c>
      <c r="E230" s="779"/>
      <c r="F230" s="784"/>
      <c r="G230" s="784"/>
      <c r="H230" s="786"/>
    </row>
    <row r="231" spans="1:9" ht="128.44999999999999" customHeight="1">
      <c r="A231" s="801"/>
      <c r="B231" s="727"/>
      <c r="C231" s="96" t="s">
        <v>350</v>
      </c>
      <c r="D231" s="19" t="s">
        <v>883</v>
      </c>
      <c r="E231" s="778" t="s">
        <v>461</v>
      </c>
      <c r="F231" s="783" t="s">
        <v>119</v>
      </c>
      <c r="G231" s="783" t="s">
        <v>119</v>
      </c>
      <c r="H231" s="785"/>
    </row>
    <row r="232" spans="1:9" ht="62.45" customHeight="1">
      <c r="A232" s="801"/>
      <c r="B232" s="727"/>
      <c r="C232" s="228" t="s">
        <v>412</v>
      </c>
      <c r="D232" s="19" t="s">
        <v>411</v>
      </c>
      <c r="E232" s="779"/>
      <c r="F232" s="784"/>
      <c r="G232" s="784"/>
      <c r="H232" s="786"/>
    </row>
    <row r="233" spans="1:9" ht="119.45" customHeight="1">
      <c r="A233" s="801"/>
      <c r="B233" s="727"/>
      <c r="C233" s="229" t="s">
        <v>348</v>
      </c>
      <c r="D233" s="20" t="s">
        <v>884</v>
      </c>
      <c r="E233" s="778" t="s">
        <v>462</v>
      </c>
      <c r="F233" s="783" t="s">
        <v>119</v>
      </c>
      <c r="G233" s="783" t="s">
        <v>119</v>
      </c>
      <c r="H233" s="785"/>
      <c r="I233" s="291"/>
    </row>
    <row r="234" spans="1:9" ht="65.099999999999994" customHeight="1">
      <c r="A234" s="802"/>
      <c r="B234" s="730"/>
      <c r="C234" s="230" t="s">
        <v>413</v>
      </c>
      <c r="D234" s="166" t="s">
        <v>1149</v>
      </c>
      <c r="E234" s="789"/>
      <c r="F234" s="790"/>
      <c r="G234" s="790"/>
      <c r="H234" s="791"/>
      <c r="I234" s="291"/>
    </row>
    <row r="235" spans="1:9" ht="78" customHeight="1">
      <c r="A235" s="23">
        <v>35</v>
      </c>
      <c r="B235" s="41" t="s">
        <v>75</v>
      </c>
      <c r="C235" s="97" t="s">
        <v>76</v>
      </c>
      <c r="D235" s="41" t="s">
        <v>885</v>
      </c>
      <c r="E235" s="117" t="s">
        <v>77</v>
      </c>
      <c r="F235" s="98" t="s">
        <v>11</v>
      </c>
      <c r="G235" s="99" t="s">
        <v>11</v>
      </c>
      <c r="H235" s="98"/>
    </row>
    <row r="236" spans="1:9" ht="64.900000000000006" customHeight="1">
      <c r="A236" s="703">
        <v>36</v>
      </c>
      <c r="B236" s="700" t="s">
        <v>78</v>
      </c>
      <c r="C236" s="42" t="s">
        <v>240</v>
      </c>
      <c r="D236" s="170" t="s">
        <v>621</v>
      </c>
      <c r="E236" s="42" t="s">
        <v>79</v>
      </c>
      <c r="F236" s="61" t="s">
        <v>11</v>
      </c>
      <c r="G236" s="69" t="s">
        <v>11</v>
      </c>
      <c r="H236" s="155"/>
    </row>
    <row r="237" spans="1:9" ht="166.15" customHeight="1">
      <c r="A237" s="704"/>
      <c r="B237" s="701"/>
      <c r="C237" s="234" t="s">
        <v>768</v>
      </c>
      <c r="D237" s="66" t="s">
        <v>891</v>
      </c>
      <c r="E237" s="66" t="s">
        <v>80</v>
      </c>
      <c r="F237" s="62" t="s">
        <v>15</v>
      </c>
      <c r="G237" s="59" t="s">
        <v>11</v>
      </c>
      <c r="H237" s="112"/>
    </row>
    <row r="238" spans="1:9" ht="30.75" customHeight="1">
      <c r="A238" s="769" t="s">
        <v>491</v>
      </c>
      <c r="B238" s="835"/>
      <c r="C238" s="835"/>
      <c r="D238" s="835"/>
      <c r="E238" s="835"/>
      <c r="F238" s="835"/>
      <c r="G238" s="835"/>
      <c r="H238" s="836"/>
    </row>
    <row r="239" spans="1:9" ht="108" customHeight="1">
      <c r="A239" s="12">
        <v>1</v>
      </c>
      <c r="B239" s="41" t="s">
        <v>81</v>
      </c>
      <c r="C239" s="279" t="s">
        <v>769</v>
      </c>
      <c r="D239" s="41" t="s">
        <v>892</v>
      </c>
      <c r="E239" s="41" t="s">
        <v>893</v>
      </c>
      <c r="F239" s="90" t="s">
        <v>11</v>
      </c>
      <c r="G239" s="70" t="s">
        <v>11</v>
      </c>
      <c r="H239" s="53"/>
    </row>
    <row r="240" spans="1:9" ht="46.5" customHeight="1">
      <c r="A240" s="769" t="s">
        <v>726</v>
      </c>
      <c r="B240" s="770"/>
      <c r="C240" s="770"/>
      <c r="D240" s="770"/>
      <c r="E240" s="770"/>
      <c r="F240" s="770"/>
      <c r="G240" s="770"/>
      <c r="H240" s="771"/>
    </row>
    <row r="241" spans="1:9" ht="109.9" customHeight="1">
      <c r="A241" s="808">
        <v>1</v>
      </c>
      <c r="B241" s="713" t="s">
        <v>82</v>
      </c>
      <c r="C241" s="100" t="s">
        <v>244</v>
      </c>
      <c r="D241" s="391" t="s">
        <v>241</v>
      </c>
      <c r="E241" s="700" t="s">
        <v>83</v>
      </c>
      <c r="F241" s="87" t="s">
        <v>11</v>
      </c>
      <c r="G241" s="69" t="s">
        <v>11</v>
      </c>
      <c r="H241" s="155"/>
      <c r="I241" s="308"/>
    </row>
    <row r="242" spans="1:9" ht="71.45" customHeight="1">
      <c r="A242" s="809"/>
      <c r="B242" s="714"/>
      <c r="C242" s="264" t="s">
        <v>245</v>
      </c>
      <c r="D242" s="66" t="s">
        <v>242</v>
      </c>
      <c r="E242" s="701"/>
      <c r="F242" s="101" t="s">
        <v>11</v>
      </c>
      <c r="G242" s="102" t="s">
        <v>11</v>
      </c>
      <c r="H242" s="112"/>
      <c r="I242" s="308"/>
    </row>
    <row r="243" spans="1:9" ht="57" customHeight="1">
      <c r="A243" s="810"/>
      <c r="B243" s="715"/>
      <c r="C243" s="103" t="s">
        <v>246</v>
      </c>
      <c r="D243" s="84" t="s">
        <v>243</v>
      </c>
      <c r="E243" s="702"/>
      <c r="F243" s="104" t="s">
        <v>11</v>
      </c>
      <c r="G243" s="50" t="s">
        <v>11</v>
      </c>
      <c r="H243" s="113"/>
      <c r="I243" s="308"/>
    </row>
    <row r="244" spans="1:9" ht="119.45" customHeight="1" thickBot="1">
      <c r="A244" s="266">
        <v>2</v>
      </c>
      <c r="B244" s="42" t="s">
        <v>84</v>
      </c>
      <c r="C244" s="42" t="s">
        <v>320</v>
      </c>
      <c r="D244" s="391" t="s">
        <v>250</v>
      </c>
      <c r="E244" s="250" t="s">
        <v>85</v>
      </c>
      <c r="F244" s="155" t="s">
        <v>11</v>
      </c>
      <c r="G244" s="155" t="s">
        <v>11</v>
      </c>
      <c r="H244" s="155"/>
      <c r="I244" s="308"/>
    </row>
    <row r="245" spans="1:9" ht="33.6" customHeight="1" thickTop="1">
      <c r="A245" s="137"/>
      <c r="B245" s="787" t="s">
        <v>247</v>
      </c>
      <c r="C245" s="760" t="s">
        <v>253</v>
      </c>
      <c r="D245" s="760"/>
      <c r="E245" s="761"/>
      <c r="F245" s="106" t="s">
        <v>11</v>
      </c>
      <c r="G245" s="106" t="s">
        <v>11</v>
      </c>
      <c r="H245" s="315" t="s">
        <v>119</v>
      </c>
      <c r="I245" s="308"/>
    </row>
    <row r="246" spans="1:9" ht="33.6" customHeight="1">
      <c r="A246" s="137"/>
      <c r="B246" s="788"/>
      <c r="C246" s="776" t="s">
        <v>254</v>
      </c>
      <c r="D246" s="776"/>
      <c r="E246" s="777"/>
      <c r="F246" s="51" t="s">
        <v>11</v>
      </c>
      <c r="G246" s="51" t="s">
        <v>11</v>
      </c>
      <c r="H246" s="316"/>
      <c r="I246" s="308"/>
    </row>
    <row r="247" spans="1:9" ht="32.450000000000003" customHeight="1">
      <c r="A247" s="137"/>
      <c r="B247" s="772" t="s">
        <v>248</v>
      </c>
      <c r="C247" s="774" t="s">
        <v>255</v>
      </c>
      <c r="D247" s="774"/>
      <c r="E247" s="775"/>
      <c r="F247" s="204" t="s">
        <v>11</v>
      </c>
      <c r="G247" s="204" t="s">
        <v>11</v>
      </c>
      <c r="H247" s="317" t="s">
        <v>119</v>
      </c>
      <c r="I247" s="308"/>
    </row>
    <row r="248" spans="1:9" ht="32.450000000000003" customHeight="1">
      <c r="A248" s="137"/>
      <c r="B248" s="773"/>
      <c r="C248" s="776" t="s">
        <v>254</v>
      </c>
      <c r="D248" s="776"/>
      <c r="E248" s="777"/>
      <c r="F248" s="51" t="s">
        <v>11</v>
      </c>
      <c r="G248" s="51" t="s">
        <v>11</v>
      </c>
      <c r="H248" s="316"/>
      <c r="I248" s="308"/>
    </row>
    <row r="249" spans="1:9" ht="33" customHeight="1">
      <c r="A249" s="137"/>
      <c r="B249" s="853" t="s">
        <v>249</v>
      </c>
      <c r="C249" s="905" t="s">
        <v>256</v>
      </c>
      <c r="D249" s="905"/>
      <c r="E249" s="906"/>
      <c r="F249" s="49" t="s">
        <v>11</v>
      </c>
      <c r="G249" s="49" t="s">
        <v>11</v>
      </c>
      <c r="H249" s="217" t="s">
        <v>119</v>
      </c>
      <c r="I249" s="308"/>
    </row>
    <row r="250" spans="1:9" ht="54.6" customHeight="1">
      <c r="A250" s="137"/>
      <c r="B250" s="850"/>
      <c r="C250" s="859" t="s">
        <v>759</v>
      </c>
      <c r="D250" s="859"/>
      <c r="E250" s="860"/>
      <c r="F250" s="112" t="s">
        <v>11</v>
      </c>
      <c r="G250" s="112" t="s">
        <v>11</v>
      </c>
      <c r="H250" s="159"/>
      <c r="I250" s="308"/>
    </row>
    <row r="251" spans="1:9" ht="102.75" customHeight="1">
      <c r="A251" s="137"/>
      <c r="B251" s="850"/>
      <c r="C251" s="859" t="s">
        <v>257</v>
      </c>
      <c r="D251" s="859"/>
      <c r="E251" s="860"/>
      <c r="F251" s="112" t="s">
        <v>11</v>
      </c>
      <c r="G251" s="112" t="s">
        <v>11</v>
      </c>
      <c r="H251" s="159"/>
      <c r="I251" s="308"/>
    </row>
    <row r="252" spans="1:9" ht="42" customHeight="1">
      <c r="A252" s="137"/>
      <c r="B252" s="850"/>
      <c r="C252" s="861" t="s">
        <v>468</v>
      </c>
      <c r="D252" s="861"/>
      <c r="E252" s="862"/>
      <c r="F252" s="112" t="s">
        <v>86</v>
      </c>
      <c r="G252" s="112" t="s">
        <v>87</v>
      </c>
      <c r="H252" s="159"/>
      <c r="I252" s="308"/>
    </row>
    <row r="253" spans="1:9" ht="42" customHeight="1">
      <c r="A253" s="180"/>
      <c r="B253" s="865"/>
      <c r="C253" s="861" t="s">
        <v>252</v>
      </c>
      <c r="D253" s="861"/>
      <c r="E253" s="862"/>
      <c r="F253" s="112" t="s">
        <v>86</v>
      </c>
      <c r="G253" s="112" t="s">
        <v>14</v>
      </c>
      <c r="H253" s="159"/>
      <c r="I253" s="308"/>
    </row>
    <row r="254" spans="1:9" ht="33" customHeight="1">
      <c r="A254" s="180"/>
      <c r="B254" s="875" t="s">
        <v>466</v>
      </c>
      <c r="C254" s="859" t="s">
        <v>258</v>
      </c>
      <c r="D254" s="859"/>
      <c r="E254" s="860"/>
      <c r="F254" s="112" t="s">
        <v>11</v>
      </c>
      <c r="G254" s="112" t="s">
        <v>11</v>
      </c>
      <c r="H254" s="159"/>
      <c r="I254" s="308"/>
    </row>
    <row r="255" spans="1:9" ht="42" customHeight="1">
      <c r="A255" s="137"/>
      <c r="B255" s="850"/>
      <c r="C255" s="859" t="s">
        <v>259</v>
      </c>
      <c r="D255" s="859"/>
      <c r="E255" s="860"/>
      <c r="F255" s="112" t="s">
        <v>11</v>
      </c>
      <c r="G255" s="112" t="s">
        <v>11</v>
      </c>
      <c r="H255" s="159"/>
      <c r="I255" s="308"/>
    </row>
    <row r="256" spans="1:9" ht="32.450000000000003" customHeight="1">
      <c r="A256" s="180"/>
      <c r="B256" s="788"/>
      <c r="C256" s="776" t="s">
        <v>260</v>
      </c>
      <c r="D256" s="776"/>
      <c r="E256" s="777"/>
      <c r="F256" s="51" t="s">
        <v>11</v>
      </c>
      <c r="G256" s="51" t="s">
        <v>11</v>
      </c>
      <c r="H256" s="316"/>
      <c r="I256" s="308"/>
    </row>
    <row r="257" spans="1:9" ht="33.6" customHeight="1">
      <c r="A257" s="136"/>
      <c r="B257" s="853" t="s">
        <v>262</v>
      </c>
      <c r="C257" s="905" t="s">
        <v>261</v>
      </c>
      <c r="D257" s="905"/>
      <c r="E257" s="906"/>
      <c r="F257" s="49" t="s">
        <v>11</v>
      </c>
      <c r="G257" s="49" t="s">
        <v>11</v>
      </c>
      <c r="H257" s="217" t="s">
        <v>119</v>
      </c>
      <c r="I257" s="308"/>
    </row>
    <row r="258" spans="1:9" ht="53.45" customHeight="1">
      <c r="A258" s="176"/>
      <c r="B258" s="850"/>
      <c r="C258" s="859" t="s">
        <v>727</v>
      </c>
      <c r="D258" s="859"/>
      <c r="E258" s="860"/>
      <c r="F258" s="112" t="s">
        <v>11</v>
      </c>
      <c r="G258" s="112" t="s">
        <v>11</v>
      </c>
      <c r="H258" s="159"/>
      <c r="I258" s="308"/>
    </row>
    <row r="259" spans="1:9" ht="100.9" customHeight="1">
      <c r="A259" s="176"/>
      <c r="B259" s="850"/>
      <c r="C259" s="859" t="s">
        <v>275</v>
      </c>
      <c r="D259" s="859"/>
      <c r="E259" s="860"/>
      <c r="F259" s="112" t="s">
        <v>11</v>
      </c>
      <c r="G259" s="112" t="s">
        <v>11</v>
      </c>
      <c r="H259" s="159"/>
      <c r="I259" s="308"/>
    </row>
    <row r="260" spans="1:9" ht="33" customHeight="1">
      <c r="A260" s="176"/>
      <c r="B260" s="850"/>
      <c r="C260" s="861" t="s">
        <v>468</v>
      </c>
      <c r="D260" s="861"/>
      <c r="E260" s="862"/>
      <c r="F260" s="112" t="s">
        <v>7</v>
      </c>
      <c r="G260" s="112" t="s">
        <v>7</v>
      </c>
      <c r="H260" s="159"/>
      <c r="I260" s="308"/>
    </row>
    <row r="261" spans="1:9" ht="42.6" customHeight="1">
      <c r="A261" s="176"/>
      <c r="B261" s="850"/>
      <c r="C261" s="861" t="s">
        <v>252</v>
      </c>
      <c r="D261" s="861"/>
      <c r="E261" s="862"/>
      <c r="F261" s="112" t="s">
        <v>7</v>
      </c>
      <c r="G261" s="112" t="s">
        <v>7</v>
      </c>
      <c r="H261" s="159"/>
      <c r="I261" s="308"/>
    </row>
    <row r="262" spans="1:9" ht="33.6" customHeight="1">
      <c r="A262" s="176"/>
      <c r="B262" s="850"/>
      <c r="C262" s="859" t="s">
        <v>258</v>
      </c>
      <c r="D262" s="859"/>
      <c r="E262" s="860"/>
      <c r="F262" s="112" t="s">
        <v>11</v>
      </c>
      <c r="G262" s="112" t="s">
        <v>11</v>
      </c>
      <c r="H262" s="159"/>
      <c r="I262" s="308"/>
    </row>
    <row r="263" spans="1:9" ht="42.6" customHeight="1">
      <c r="A263" s="176"/>
      <c r="B263" s="850"/>
      <c r="C263" s="859" t="s">
        <v>259</v>
      </c>
      <c r="D263" s="859"/>
      <c r="E263" s="860"/>
      <c r="F263" s="112" t="s">
        <v>11</v>
      </c>
      <c r="G263" s="112" t="s">
        <v>11</v>
      </c>
      <c r="H263" s="159"/>
      <c r="I263" s="308"/>
    </row>
    <row r="264" spans="1:9" ht="33.6" customHeight="1" thickBot="1">
      <c r="A264" s="176"/>
      <c r="B264" s="854"/>
      <c r="C264" s="887" t="s">
        <v>260</v>
      </c>
      <c r="D264" s="887"/>
      <c r="E264" s="888"/>
      <c r="F264" s="120" t="s">
        <v>11</v>
      </c>
      <c r="G264" s="120" t="s">
        <v>11</v>
      </c>
      <c r="H264" s="318"/>
      <c r="I264" s="308"/>
    </row>
    <row r="265" spans="1:9" ht="68.25" customHeight="1" thickTop="1">
      <c r="A265" s="266">
        <v>3</v>
      </c>
      <c r="B265" s="55" t="s">
        <v>263</v>
      </c>
      <c r="C265" s="55" t="s">
        <v>265</v>
      </c>
      <c r="D265" s="55" t="s">
        <v>273</v>
      </c>
      <c r="E265" s="257" t="s">
        <v>267</v>
      </c>
      <c r="F265" s="49" t="s">
        <v>266</v>
      </c>
      <c r="G265" s="49" t="s">
        <v>266</v>
      </c>
      <c r="H265" s="106" t="s">
        <v>119</v>
      </c>
      <c r="I265" s="308"/>
    </row>
    <row r="266" spans="1:9" ht="68.25" customHeight="1">
      <c r="A266" s="266">
        <v>4</v>
      </c>
      <c r="B266" s="42" t="s">
        <v>268</v>
      </c>
      <c r="C266" s="282" t="s">
        <v>270</v>
      </c>
      <c r="D266" s="41" t="s">
        <v>264</v>
      </c>
      <c r="E266" s="41" t="s">
        <v>483</v>
      </c>
      <c r="F266" s="98" t="s">
        <v>11</v>
      </c>
      <c r="G266" s="99" t="s">
        <v>11</v>
      </c>
      <c r="H266" s="53" t="s">
        <v>11</v>
      </c>
      <c r="I266" s="308"/>
    </row>
    <row r="267" spans="1:9" s="28" customFormat="1" ht="63.6" customHeight="1">
      <c r="A267" s="129">
        <v>5</v>
      </c>
      <c r="B267" s="851" t="s">
        <v>425</v>
      </c>
      <c r="C267" s="282" t="s">
        <v>276</v>
      </c>
      <c r="D267" s="391" t="s">
        <v>274</v>
      </c>
      <c r="E267" s="41" t="s">
        <v>484</v>
      </c>
      <c r="F267" s="98" t="s">
        <v>11</v>
      </c>
      <c r="G267" s="99" t="s">
        <v>11</v>
      </c>
      <c r="H267" s="53" t="s">
        <v>272</v>
      </c>
    </row>
    <row r="268" spans="1:9" s="28" customFormat="1" ht="127.5" customHeight="1">
      <c r="A268" s="1"/>
      <c r="B268" s="852"/>
      <c r="C268" s="174"/>
      <c r="D268" s="951"/>
      <c r="E268" s="951"/>
      <c r="F268" s="952"/>
      <c r="G268" s="952"/>
      <c r="H268" s="121"/>
    </row>
    <row r="269" spans="1:9" ht="98.45" customHeight="1" thickBot="1">
      <c r="A269" s="266">
        <v>6</v>
      </c>
      <c r="B269" s="175" t="s">
        <v>356</v>
      </c>
      <c r="C269" s="42" t="s">
        <v>640</v>
      </c>
      <c r="D269" s="391" t="s">
        <v>894</v>
      </c>
      <c r="E269" s="72"/>
      <c r="F269" s="155" t="s">
        <v>88</v>
      </c>
      <c r="G269" s="68" t="s">
        <v>7</v>
      </c>
      <c r="H269" s="108" t="s">
        <v>266</v>
      </c>
      <c r="I269" s="308"/>
    </row>
    <row r="270" spans="1:9" ht="67.900000000000006" customHeight="1" thickTop="1">
      <c r="A270" s="176"/>
      <c r="B270" s="214"/>
      <c r="C270" s="926" t="s">
        <v>277</v>
      </c>
      <c r="D270" s="926"/>
      <c r="E270" s="927"/>
      <c r="F270" s="125" t="s">
        <v>7</v>
      </c>
      <c r="G270" s="125" t="s">
        <v>7</v>
      </c>
      <c r="H270" s="160"/>
      <c r="I270" s="308"/>
    </row>
    <row r="271" spans="1:9" ht="95.45" customHeight="1" thickBot="1">
      <c r="A271" s="138"/>
      <c r="B271" s="319"/>
      <c r="C271" s="973" t="s">
        <v>278</v>
      </c>
      <c r="D271" s="973"/>
      <c r="E271" s="974"/>
      <c r="F271" s="123" t="s">
        <v>7</v>
      </c>
      <c r="G271" s="124" t="s">
        <v>7</v>
      </c>
      <c r="H271" s="320"/>
      <c r="I271" s="308"/>
    </row>
    <row r="272" spans="1:9" ht="95.45" customHeight="1" thickTop="1">
      <c r="A272" s="182">
        <v>7</v>
      </c>
      <c r="B272" s="321" t="s">
        <v>482</v>
      </c>
      <c r="C272" s="322" t="s">
        <v>895</v>
      </c>
      <c r="D272" s="84" t="s">
        <v>728</v>
      </c>
      <c r="E272" s="248" t="s">
        <v>486</v>
      </c>
      <c r="F272" s="113" t="s">
        <v>7</v>
      </c>
      <c r="G272" s="115" t="s">
        <v>7</v>
      </c>
      <c r="H272" s="110"/>
      <c r="I272" s="308"/>
    </row>
    <row r="273" spans="1:9" ht="95.45" customHeight="1">
      <c r="A273" s="182">
        <v>8</v>
      </c>
      <c r="B273" s="321" t="s">
        <v>485</v>
      </c>
      <c r="C273" s="322" t="s">
        <v>896</v>
      </c>
      <c r="D273" s="41" t="s">
        <v>729</v>
      </c>
      <c r="E273" s="243" t="s">
        <v>487</v>
      </c>
      <c r="F273" s="51" t="s">
        <v>7</v>
      </c>
      <c r="G273" s="52" t="s">
        <v>7</v>
      </c>
      <c r="H273" s="49"/>
      <c r="I273" s="308"/>
    </row>
    <row r="274" spans="1:9" ht="90.75" customHeight="1">
      <c r="A274" s="182">
        <v>9</v>
      </c>
      <c r="B274" s="41" t="s">
        <v>469</v>
      </c>
      <c r="C274" s="41" t="s">
        <v>358</v>
      </c>
      <c r="D274" s="41" t="s">
        <v>730</v>
      </c>
      <c r="E274" s="41" t="s">
        <v>357</v>
      </c>
      <c r="F274" s="98" t="s">
        <v>11</v>
      </c>
      <c r="G274" s="99" t="s">
        <v>11</v>
      </c>
      <c r="H274" s="53" t="s">
        <v>120</v>
      </c>
    </row>
    <row r="275" spans="1:9" ht="98.25" customHeight="1" thickBot="1">
      <c r="A275" s="182">
        <v>10</v>
      </c>
      <c r="B275" s="127" t="s">
        <v>89</v>
      </c>
      <c r="C275" s="55" t="s">
        <v>419</v>
      </c>
      <c r="D275" s="55" t="s">
        <v>731</v>
      </c>
      <c r="E275" s="269" t="s">
        <v>90</v>
      </c>
      <c r="F275" s="49" t="s">
        <v>11</v>
      </c>
      <c r="G275" s="50" t="s">
        <v>11</v>
      </c>
      <c r="H275" s="120" t="s">
        <v>119</v>
      </c>
      <c r="I275" s="308"/>
    </row>
    <row r="276" spans="1:9" ht="33" customHeight="1" thickTop="1">
      <c r="A276" s="130"/>
      <c r="B276" s="787" t="s">
        <v>280</v>
      </c>
      <c r="C276" s="760" t="s">
        <v>290</v>
      </c>
      <c r="D276" s="760"/>
      <c r="E276" s="761"/>
      <c r="F276" s="106" t="s">
        <v>11</v>
      </c>
      <c r="G276" s="107" t="s">
        <v>11</v>
      </c>
      <c r="H276" s="315"/>
      <c r="I276" s="308"/>
    </row>
    <row r="277" spans="1:9" ht="33" customHeight="1">
      <c r="A277" s="130"/>
      <c r="B277" s="850"/>
      <c r="C277" s="859" t="s">
        <v>291</v>
      </c>
      <c r="D277" s="859"/>
      <c r="E277" s="860"/>
      <c r="F277" s="112" t="s">
        <v>11</v>
      </c>
      <c r="G277" s="102" t="s">
        <v>11</v>
      </c>
      <c r="H277" s="159"/>
      <c r="I277" s="308"/>
    </row>
    <row r="278" spans="1:9" ht="33" customHeight="1">
      <c r="A278" s="130"/>
      <c r="B278" s="788"/>
      <c r="C278" s="897" t="s">
        <v>292</v>
      </c>
      <c r="D278" s="897"/>
      <c r="E278" s="898"/>
      <c r="F278" s="113" t="s">
        <v>11</v>
      </c>
      <c r="G278" s="115" t="s">
        <v>11</v>
      </c>
      <c r="H278" s="323"/>
      <c r="I278" s="308"/>
    </row>
    <row r="279" spans="1:9" ht="33.6" customHeight="1">
      <c r="A279" s="130"/>
      <c r="B279" s="850" t="s">
        <v>281</v>
      </c>
      <c r="C279" s="905" t="s">
        <v>293</v>
      </c>
      <c r="D279" s="905"/>
      <c r="E279" s="906"/>
      <c r="F279" s="49" t="s">
        <v>11</v>
      </c>
      <c r="G279" s="50" t="s">
        <v>11</v>
      </c>
      <c r="H279" s="217"/>
      <c r="I279" s="308"/>
    </row>
    <row r="280" spans="1:9" ht="33.6" customHeight="1">
      <c r="A280" s="130"/>
      <c r="B280" s="850"/>
      <c r="C280" s="859" t="s">
        <v>294</v>
      </c>
      <c r="D280" s="859"/>
      <c r="E280" s="860"/>
      <c r="F280" s="112" t="s">
        <v>11</v>
      </c>
      <c r="G280" s="102" t="s">
        <v>11</v>
      </c>
      <c r="H280" s="159"/>
      <c r="I280" s="308"/>
    </row>
    <row r="281" spans="1:9" ht="42" customHeight="1" thickBot="1">
      <c r="A281" s="130"/>
      <c r="B281" s="854"/>
      <c r="C281" s="887" t="s">
        <v>295</v>
      </c>
      <c r="D281" s="887"/>
      <c r="E281" s="888"/>
      <c r="F281" s="120" t="s">
        <v>11</v>
      </c>
      <c r="G281" s="122" t="s">
        <v>11</v>
      </c>
      <c r="H281" s="318"/>
      <c r="I281" s="308"/>
    </row>
    <row r="282" spans="1:9" ht="100.15" customHeight="1" thickTop="1">
      <c r="A282" s="139">
        <v>11</v>
      </c>
      <c r="B282" s="84" t="s">
        <v>91</v>
      </c>
      <c r="C282" s="103" t="s">
        <v>418</v>
      </c>
      <c r="D282" s="84" t="s">
        <v>732</v>
      </c>
      <c r="E282" s="84" t="s">
        <v>92</v>
      </c>
      <c r="F282" s="113" t="s">
        <v>11</v>
      </c>
      <c r="G282" s="115" t="s">
        <v>11</v>
      </c>
      <c r="H282" s="110" t="s">
        <v>283</v>
      </c>
      <c r="I282" s="308"/>
    </row>
    <row r="283" spans="1:9" ht="132.75" customHeight="1">
      <c r="A283" s="139">
        <v>12</v>
      </c>
      <c r="B283" s="41" t="s">
        <v>93</v>
      </c>
      <c r="C283" s="282" t="s">
        <v>282</v>
      </c>
      <c r="D283" s="171" t="s">
        <v>733</v>
      </c>
      <c r="E283" s="114"/>
      <c r="F283" s="98" t="s">
        <v>11</v>
      </c>
      <c r="G283" s="99" t="s">
        <v>11</v>
      </c>
      <c r="H283" s="98" t="s">
        <v>119</v>
      </c>
      <c r="I283" s="308"/>
    </row>
    <row r="284" spans="1:9" ht="89.45" customHeight="1">
      <c r="A284" s="808">
        <v>13</v>
      </c>
      <c r="B284" s="700" t="s">
        <v>284</v>
      </c>
      <c r="C284" s="105" t="s">
        <v>366</v>
      </c>
      <c r="D284" s="700" t="s">
        <v>734</v>
      </c>
      <c r="E284" s="324"/>
      <c r="F284" s="928" t="s">
        <v>14</v>
      </c>
      <c r="G284" s="928" t="s">
        <v>14</v>
      </c>
      <c r="H284" s="928" t="s">
        <v>119</v>
      </c>
      <c r="I284" s="308"/>
    </row>
    <row r="285" spans="1:9" ht="87" customHeight="1">
      <c r="A285" s="810"/>
      <c r="B285" s="702"/>
      <c r="C285" s="84" t="s">
        <v>285</v>
      </c>
      <c r="D285" s="702"/>
      <c r="E285" s="259"/>
      <c r="F285" s="929"/>
      <c r="G285" s="929"/>
      <c r="H285" s="929"/>
      <c r="I285" s="308"/>
    </row>
    <row r="286" spans="1:9" ht="157.9" customHeight="1">
      <c r="A286" s="266">
        <v>14</v>
      </c>
      <c r="B286" s="55" t="s">
        <v>470</v>
      </c>
      <c r="C286" s="105" t="s">
        <v>426</v>
      </c>
      <c r="D286" s="389" t="s">
        <v>735</v>
      </c>
      <c r="E286" s="250" t="s">
        <v>286</v>
      </c>
      <c r="F286" s="155" t="s">
        <v>11</v>
      </c>
      <c r="G286" s="68" t="s">
        <v>11</v>
      </c>
      <c r="H286" s="155" t="s">
        <v>119</v>
      </c>
      <c r="I286" s="308"/>
    </row>
    <row r="287" spans="1:9" ht="39.950000000000003" customHeight="1">
      <c r="A287" s="866"/>
      <c r="B287" s="869"/>
      <c r="C287" s="889" t="s">
        <v>287</v>
      </c>
      <c r="D287" s="774"/>
      <c r="E287" s="775"/>
      <c r="F287" s="204" t="s">
        <v>11</v>
      </c>
      <c r="G287" s="206" t="s">
        <v>11</v>
      </c>
      <c r="H287" s="204"/>
      <c r="I287" s="308"/>
    </row>
    <row r="288" spans="1:9" ht="39.950000000000003" customHeight="1">
      <c r="A288" s="866"/>
      <c r="B288" s="869"/>
      <c r="C288" s="859" t="s">
        <v>288</v>
      </c>
      <c r="D288" s="859"/>
      <c r="E288" s="860"/>
      <c r="F288" s="112" t="s">
        <v>11</v>
      </c>
      <c r="G288" s="102" t="s">
        <v>11</v>
      </c>
      <c r="H288" s="112"/>
      <c r="I288" s="308"/>
    </row>
    <row r="289" spans="1:9" ht="39.950000000000003" customHeight="1">
      <c r="A289" s="866"/>
      <c r="B289" s="869"/>
      <c r="C289" s="863" t="s">
        <v>289</v>
      </c>
      <c r="D289" s="863"/>
      <c r="E289" s="864"/>
      <c r="F289" s="119" t="s">
        <v>11</v>
      </c>
      <c r="G289" s="147" t="s">
        <v>11</v>
      </c>
      <c r="H289" s="119"/>
      <c r="I289" s="308"/>
    </row>
    <row r="290" spans="1:9" ht="39.950000000000003" customHeight="1">
      <c r="A290" s="866"/>
      <c r="B290" s="205"/>
      <c r="C290" s="970" t="s">
        <v>827</v>
      </c>
      <c r="D290" s="859"/>
      <c r="E290" s="860"/>
      <c r="F290" s="112" t="s">
        <v>11</v>
      </c>
      <c r="G290" s="102" t="s">
        <v>11</v>
      </c>
      <c r="H290" s="112"/>
      <c r="I290" s="308"/>
    </row>
    <row r="291" spans="1:9" ht="60.6" customHeight="1">
      <c r="A291" s="867"/>
      <c r="B291" s="205"/>
      <c r="C291" s="885" t="s">
        <v>828</v>
      </c>
      <c r="D291" s="885"/>
      <c r="E291" s="886"/>
      <c r="F291" s="185" t="s">
        <v>11</v>
      </c>
      <c r="G291" s="186" t="s">
        <v>11</v>
      </c>
      <c r="H291" s="112"/>
      <c r="I291" s="308"/>
    </row>
    <row r="292" spans="1:9" ht="64.900000000000006" customHeight="1">
      <c r="A292" s="868"/>
      <c r="B292" s="46"/>
      <c r="C292" s="890" t="s">
        <v>829</v>
      </c>
      <c r="D292" s="776"/>
      <c r="E292" s="777"/>
      <c r="F292" s="51" t="s">
        <v>11</v>
      </c>
      <c r="G292" s="52" t="s">
        <v>11</v>
      </c>
      <c r="H292" s="51"/>
      <c r="I292" s="308"/>
    </row>
    <row r="293" spans="1:9" ht="72" customHeight="1">
      <c r="A293" s="268">
        <v>15</v>
      </c>
      <c r="B293" s="84" t="s">
        <v>94</v>
      </c>
      <c r="C293" s="103" t="s">
        <v>641</v>
      </c>
      <c r="D293" s="84" t="s">
        <v>296</v>
      </c>
      <c r="E293" s="251" t="s">
        <v>95</v>
      </c>
      <c r="F293" s="113" t="s">
        <v>11</v>
      </c>
      <c r="G293" s="115" t="s">
        <v>11</v>
      </c>
      <c r="H293" s="113"/>
      <c r="I293" s="308"/>
    </row>
    <row r="294" spans="1:9" ht="177.6" customHeight="1">
      <c r="A294" s="268">
        <v>16</v>
      </c>
      <c r="B294" s="326" t="s">
        <v>488</v>
      </c>
      <c r="C294" s="327" t="s">
        <v>736</v>
      </c>
      <c r="D294" s="55" t="s">
        <v>737</v>
      </c>
      <c r="E294" s="257"/>
      <c r="F294" s="49" t="s">
        <v>489</v>
      </c>
      <c r="G294" s="50" t="s">
        <v>489</v>
      </c>
      <c r="H294" s="113"/>
      <c r="I294" s="308"/>
    </row>
    <row r="295" spans="1:9" ht="171.6" customHeight="1" thickBot="1">
      <c r="A295" s="870" t="s">
        <v>1139</v>
      </c>
      <c r="B295" s="42" t="s">
        <v>96</v>
      </c>
      <c r="C295" s="105" t="s">
        <v>830</v>
      </c>
      <c r="D295" s="391" t="s">
        <v>738</v>
      </c>
      <c r="E295" s="42" t="s">
        <v>97</v>
      </c>
      <c r="F295" s="155" t="s">
        <v>11</v>
      </c>
      <c r="G295" s="68" t="s">
        <v>11</v>
      </c>
      <c r="H295" s="108" t="s">
        <v>119</v>
      </c>
      <c r="I295" s="308"/>
    </row>
    <row r="296" spans="1:9" ht="42" customHeight="1" thickTop="1">
      <c r="A296" s="871"/>
      <c r="B296" s="849" t="s">
        <v>493</v>
      </c>
      <c r="C296" s="926" t="s">
        <v>642</v>
      </c>
      <c r="D296" s="926"/>
      <c r="E296" s="927"/>
      <c r="F296" s="125" t="s">
        <v>11</v>
      </c>
      <c r="G296" s="126" t="s">
        <v>11</v>
      </c>
      <c r="H296" s="160"/>
      <c r="I296" s="308"/>
    </row>
    <row r="297" spans="1:9" ht="33" customHeight="1">
      <c r="A297" s="871"/>
      <c r="B297" s="850"/>
      <c r="C297" s="971" t="s">
        <v>1150</v>
      </c>
      <c r="D297" s="971"/>
      <c r="E297" s="972"/>
      <c r="F297" s="112" t="s">
        <v>11</v>
      </c>
      <c r="G297" s="102" t="s">
        <v>11</v>
      </c>
      <c r="H297" s="159"/>
      <c r="I297" s="308"/>
    </row>
    <row r="298" spans="1:9" ht="42" customHeight="1">
      <c r="A298" s="871"/>
      <c r="B298" s="788"/>
      <c r="C298" s="776" t="s">
        <v>297</v>
      </c>
      <c r="D298" s="776"/>
      <c r="E298" s="777"/>
      <c r="F298" s="51" t="s">
        <v>11</v>
      </c>
      <c r="G298" s="52" t="s">
        <v>11</v>
      </c>
      <c r="H298" s="316"/>
      <c r="I298" s="308"/>
    </row>
    <row r="299" spans="1:9" ht="33.6" customHeight="1">
      <c r="A299" s="131"/>
      <c r="B299" s="876" t="s">
        <v>494</v>
      </c>
      <c r="C299" s="956" t="s">
        <v>298</v>
      </c>
      <c r="D299" s="956"/>
      <c r="E299" s="957"/>
      <c r="F299" s="155" t="s">
        <v>11</v>
      </c>
      <c r="G299" s="68" t="s">
        <v>11</v>
      </c>
      <c r="H299" s="317"/>
      <c r="I299" s="308"/>
    </row>
    <row r="300" spans="1:9" ht="70.150000000000006" customHeight="1">
      <c r="A300" s="131"/>
      <c r="B300" s="850"/>
      <c r="C300" s="859" t="s">
        <v>500</v>
      </c>
      <c r="D300" s="859"/>
      <c r="E300" s="860"/>
      <c r="F300" s="112" t="s">
        <v>11</v>
      </c>
      <c r="G300" s="102" t="s">
        <v>11</v>
      </c>
      <c r="H300" s="159"/>
      <c r="I300" s="308"/>
    </row>
    <row r="301" spans="1:9" ht="40.15" customHeight="1">
      <c r="A301" s="131"/>
      <c r="B301" s="788"/>
      <c r="C301" s="776" t="s">
        <v>501</v>
      </c>
      <c r="D301" s="776"/>
      <c r="E301" s="777"/>
      <c r="F301" s="51" t="s">
        <v>98</v>
      </c>
      <c r="G301" s="52" t="s">
        <v>7</v>
      </c>
      <c r="H301" s="316"/>
      <c r="I301" s="308"/>
    </row>
    <row r="302" spans="1:9" ht="40.15" customHeight="1">
      <c r="A302" s="328"/>
      <c r="B302" s="876" t="s">
        <v>495</v>
      </c>
      <c r="C302" s="774" t="s">
        <v>739</v>
      </c>
      <c r="D302" s="774"/>
      <c r="E302" s="775"/>
      <c r="F302" s="204" t="s">
        <v>11</v>
      </c>
      <c r="G302" s="206" t="s">
        <v>11</v>
      </c>
      <c r="H302" s="329"/>
      <c r="I302" s="308"/>
    </row>
    <row r="303" spans="1:9" ht="40.15" customHeight="1">
      <c r="A303" s="131"/>
      <c r="B303" s="743"/>
      <c r="C303" s="859" t="s">
        <v>643</v>
      </c>
      <c r="D303" s="859"/>
      <c r="E303" s="860"/>
      <c r="F303" s="112" t="s">
        <v>11</v>
      </c>
      <c r="G303" s="102" t="s">
        <v>11</v>
      </c>
      <c r="H303" s="159"/>
      <c r="I303" s="308"/>
    </row>
    <row r="304" spans="1:9" ht="40.15" customHeight="1">
      <c r="A304" s="131"/>
      <c r="B304" s="877"/>
      <c r="C304" s="776" t="s">
        <v>502</v>
      </c>
      <c r="D304" s="776"/>
      <c r="E304" s="777"/>
      <c r="F304" s="51" t="s">
        <v>7</v>
      </c>
      <c r="G304" s="52" t="s">
        <v>7</v>
      </c>
      <c r="H304" s="316"/>
      <c r="I304" s="308"/>
    </row>
    <row r="305" spans="1:18" ht="40.15" customHeight="1">
      <c r="A305" s="328"/>
      <c r="B305" s="876" t="s">
        <v>496</v>
      </c>
      <c r="C305" s="913" t="s">
        <v>498</v>
      </c>
      <c r="D305" s="914"/>
      <c r="E305" s="915"/>
      <c r="F305" s="49" t="s">
        <v>497</v>
      </c>
      <c r="G305" s="50" t="s">
        <v>497</v>
      </c>
      <c r="H305" s="217"/>
      <c r="I305" s="308"/>
      <c r="R305" s="292" t="s">
        <v>499</v>
      </c>
    </row>
    <row r="306" spans="1:18" ht="40.15" customHeight="1">
      <c r="A306" s="328"/>
      <c r="B306" s="743"/>
      <c r="C306" s="907" t="s">
        <v>503</v>
      </c>
      <c r="D306" s="908"/>
      <c r="E306" s="909"/>
      <c r="F306" s="899" t="s">
        <v>497</v>
      </c>
      <c r="G306" s="899" t="s">
        <v>497</v>
      </c>
      <c r="H306" s="218"/>
      <c r="I306" s="308"/>
    </row>
    <row r="307" spans="1:18" ht="127.9" customHeight="1" thickBot="1">
      <c r="A307" s="328"/>
      <c r="B307" s="878"/>
      <c r="C307" s="910" t="s">
        <v>897</v>
      </c>
      <c r="D307" s="911"/>
      <c r="E307" s="912"/>
      <c r="F307" s="900"/>
      <c r="G307" s="900"/>
      <c r="H307" s="318"/>
      <c r="I307" s="308"/>
    </row>
    <row r="308" spans="1:18" ht="103.15" customHeight="1" thickTop="1">
      <c r="A308" s="268">
        <v>18</v>
      </c>
      <c r="B308" s="330" t="s">
        <v>490</v>
      </c>
      <c r="C308" s="331" t="s">
        <v>740</v>
      </c>
      <c r="D308" s="412" t="s">
        <v>644</v>
      </c>
      <c r="E308" s="183"/>
      <c r="F308" s="110" t="s">
        <v>7</v>
      </c>
      <c r="G308" s="111" t="s">
        <v>7</v>
      </c>
      <c r="H308" s="110" t="s">
        <v>119</v>
      </c>
      <c r="I308" s="308"/>
    </row>
    <row r="309" spans="1:18" ht="152.44999999999999" customHeight="1">
      <c r="A309" s="139">
        <v>19</v>
      </c>
      <c r="B309" s="84" t="s">
        <v>99</v>
      </c>
      <c r="C309" s="103" t="s">
        <v>299</v>
      </c>
      <c r="D309" s="84" t="s">
        <v>645</v>
      </c>
      <c r="E309" s="84" t="s">
        <v>100</v>
      </c>
      <c r="F309" s="113" t="s">
        <v>11</v>
      </c>
      <c r="G309" s="115" t="s">
        <v>11</v>
      </c>
      <c r="H309" s="113" t="s">
        <v>119</v>
      </c>
      <c r="I309" s="308"/>
    </row>
    <row r="310" spans="1:18" ht="202.9" customHeight="1" thickBot="1">
      <c r="A310" s="266">
        <v>20</v>
      </c>
      <c r="B310" s="72" t="s">
        <v>101</v>
      </c>
      <c r="C310" s="282" t="s">
        <v>646</v>
      </c>
      <c r="D310" s="41" t="s">
        <v>741</v>
      </c>
      <c r="E310" s="41" t="s">
        <v>102</v>
      </c>
      <c r="F310" s="98" t="s">
        <v>11</v>
      </c>
      <c r="G310" s="99" t="s">
        <v>11</v>
      </c>
      <c r="H310" s="98" t="s">
        <v>119</v>
      </c>
      <c r="I310" s="308"/>
    </row>
    <row r="311" spans="1:18" ht="42.6" customHeight="1" thickTop="1">
      <c r="A311" s="131"/>
      <c r="B311" s="787" t="s">
        <v>300</v>
      </c>
      <c r="C311" s="905" t="s">
        <v>302</v>
      </c>
      <c r="D311" s="905"/>
      <c r="E311" s="906"/>
      <c r="F311" s="49" t="s">
        <v>11</v>
      </c>
      <c r="G311" s="50" t="s">
        <v>11</v>
      </c>
      <c r="H311" s="217"/>
      <c r="I311" s="308"/>
    </row>
    <row r="312" spans="1:18" ht="54" customHeight="1">
      <c r="A312" s="131"/>
      <c r="B312" s="850"/>
      <c r="C312" s="859" t="s">
        <v>303</v>
      </c>
      <c r="D312" s="859"/>
      <c r="E312" s="860"/>
      <c r="F312" s="112" t="s">
        <v>11</v>
      </c>
      <c r="G312" s="102" t="s">
        <v>11</v>
      </c>
      <c r="H312" s="159"/>
      <c r="I312" s="308"/>
    </row>
    <row r="313" spans="1:18" ht="42.6" customHeight="1">
      <c r="A313" s="131"/>
      <c r="B313" s="788"/>
      <c r="C313" s="776" t="s">
        <v>304</v>
      </c>
      <c r="D313" s="776"/>
      <c r="E313" s="777"/>
      <c r="F313" s="51" t="s">
        <v>11</v>
      </c>
      <c r="G313" s="52" t="s">
        <v>11</v>
      </c>
      <c r="H313" s="316"/>
      <c r="I313" s="308"/>
    </row>
    <row r="314" spans="1:18" ht="33.6" customHeight="1">
      <c r="A314" s="130"/>
      <c r="B314" s="850" t="s">
        <v>301</v>
      </c>
      <c r="C314" s="885" t="s">
        <v>305</v>
      </c>
      <c r="D314" s="885"/>
      <c r="E314" s="886"/>
      <c r="F314" s="185" t="s">
        <v>11</v>
      </c>
      <c r="G314" s="186" t="s">
        <v>11</v>
      </c>
      <c r="H314" s="332"/>
      <c r="I314" s="308"/>
    </row>
    <row r="315" spans="1:18" ht="42" customHeight="1">
      <c r="A315" s="130"/>
      <c r="B315" s="850"/>
      <c r="C315" s="859" t="s">
        <v>306</v>
      </c>
      <c r="D315" s="859"/>
      <c r="E315" s="860"/>
      <c r="F315" s="112" t="s">
        <v>11</v>
      </c>
      <c r="G315" s="102" t="s">
        <v>11</v>
      </c>
      <c r="H315" s="159"/>
      <c r="I315" s="308"/>
    </row>
    <row r="316" spans="1:18" ht="42" customHeight="1" thickBot="1">
      <c r="A316" s="132"/>
      <c r="B316" s="854"/>
      <c r="C316" s="887" t="s">
        <v>307</v>
      </c>
      <c r="D316" s="887"/>
      <c r="E316" s="888"/>
      <c r="F316" s="120" t="s">
        <v>11</v>
      </c>
      <c r="G316" s="122" t="s">
        <v>11</v>
      </c>
      <c r="H316" s="318"/>
      <c r="I316" s="308"/>
    </row>
    <row r="317" spans="1:18" ht="272.45" customHeight="1" thickTop="1" thickBot="1">
      <c r="A317" s="184">
        <v>21</v>
      </c>
      <c r="B317" s="333" t="s">
        <v>504</v>
      </c>
      <c r="C317" s="334" t="s">
        <v>911</v>
      </c>
      <c r="D317" s="215" t="s">
        <v>908</v>
      </c>
      <c r="E317" s="335"/>
      <c r="F317" s="106" t="s">
        <v>505</v>
      </c>
      <c r="G317" s="107" t="s">
        <v>505</v>
      </c>
      <c r="H317" s="336" t="s">
        <v>119</v>
      </c>
      <c r="I317" s="308"/>
    </row>
    <row r="318" spans="1:18" ht="28.15" customHeight="1" thickTop="1">
      <c r="A318" s="131"/>
      <c r="B318" s="849" t="s">
        <v>506</v>
      </c>
      <c r="C318" s="337" t="s">
        <v>507</v>
      </c>
      <c r="D318" s="201"/>
      <c r="E318" s="338"/>
      <c r="F318" s="125" t="s">
        <v>7</v>
      </c>
      <c r="G318" s="126" t="s">
        <v>7</v>
      </c>
      <c r="H318" s="160" t="s">
        <v>119</v>
      </c>
      <c r="I318" s="308"/>
    </row>
    <row r="319" spans="1:18" ht="52.15" customHeight="1">
      <c r="A319" s="131"/>
      <c r="B319" s="743"/>
      <c r="C319" s="891" t="s">
        <v>509</v>
      </c>
      <c r="D319" s="708"/>
      <c r="E319" s="709"/>
      <c r="F319" s="113" t="s">
        <v>7</v>
      </c>
      <c r="G319" s="115" t="s">
        <v>7</v>
      </c>
      <c r="H319" s="323" t="s">
        <v>119</v>
      </c>
      <c r="I319" s="308"/>
    </row>
    <row r="320" spans="1:18" ht="69.599999999999994" customHeight="1">
      <c r="A320" s="131"/>
      <c r="B320" s="743"/>
      <c r="C320" s="892" t="s">
        <v>510</v>
      </c>
      <c r="D320" s="711"/>
      <c r="E320" s="712"/>
      <c r="F320" s="113" t="s">
        <v>7</v>
      </c>
      <c r="G320" s="115" t="s">
        <v>7</v>
      </c>
      <c r="H320" s="323" t="s">
        <v>119</v>
      </c>
      <c r="I320" s="308"/>
    </row>
    <row r="321" spans="1:9" ht="82.15" customHeight="1">
      <c r="A321" s="131"/>
      <c r="B321" s="743"/>
      <c r="C321" s="892" t="s">
        <v>511</v>
      </c>
      <c r="D321" s="711"/>
      <c r="E321" s="712"/>
      <c r="F321" s="113" t="s">
        <v>527</v>
      </c>
      <c r="G321" s="115" t="s">
        <v>527</v>
      </c>
      <c r="H321" s="323" t="s">
        <v>119</v>
      </c>
      <c r="I321" s="308"/>
    </row>
    <row r="322" spans="1:9" ht="45" customHeight="1">
      <c r="A322" s="131"/>
      <c r="B322" s="877"/>
      <c r="C322" s="892" t="s">
        <v>512</v>
      </c>
      <c r="D322" s="711"/>
      <c r="E322" s="712"/>
      <c r="F322" s="98" t="s">
        <v>527</v>
      </c>
      <c r="G322" s="115" t="s">
        <v>527</v>
      </c>
      <c r="H322" s="323" t="s">
        <v>119</v>
      </c>
      <c r="I322" s="308"/>
    </row>
    <row r="323" spans="1:9" ht="24" customHeight="1">
      <c r="A323" s="131"/>
      <c r="B323" s="893" t="s">
        <v>508</v>
      </c>
      <c r="C323" s="339" t="s">
        <v>507</v>
      </c>
      <c r="D323" s="202"/>
      <c r="E323" s="340"/>
      <c r="F323" s="185" t="s">
        <v>527</v>
      </c>
      <c r="G323" s="186" t="s">
        <v>527</v>
      </c>
      <c r="H323" s="332" t="s">
        <v>119</v>
      </c>
      <c r="I323" s="308"/>
    </row>
    <row r="324" spans="1:9" ht="31.15" customHeight="1">
      <c r="A324" s="131"/>
      <c r="B324" s="743"/>
      <c r="C324" s="891" t="s">
        <v>898</v>
      </c>
      <c r="D324" s="708"/>
      <c r="E324" s="341"/>
      <c r="F324" s="185" t="s">
        <v>527</v>
      </c>
      <c r="G324" s="186" t="s">
        <v>527</v>
      </c>
      <c r="H324" s="332" t="s">
        <v>119</v>
      </c>
      <c r="I324" s="308"/>
    </row>
    <row r="325" spans="1:9" ht="47.45" customHeight="1" thickBot="1">
      <c r="A325" s="131"/>
      <c r="B325" s="878"/>
      <c r="C325" s="894" t="s">
        <v>513</v>
      </c>
      <c r="D325" s="895"/>
      <c r="E325" s="896"/>
      <c r="F325" s="108" t="s">
        <v>527</v>
      </c>
      <c r="G325" s="109" t="s">
        <v>527</v>
      </c>
      <c r="H325" s="216" t="s">
        <v>119</v>
      </c>
      <c r="I325" s="308"/>
    </row>
    <row r="326" spans="1:9" ht="133.15" customHeight="1" thickTop="1">
      <c r="A326" s="808">
        <v>22</v>
      </c>
      <c r="B326" s="701" t="s">
        <v>471</v>
      </c>
      <c r="C326" s="20" t="s">
        <v>359</v>
      </c>
      <c r="D326" s="701" t="s">
        <v>742</v>
      </c>
      <c r="E326" s="701" t="s">
        <v>421</v>
      </c>
      <c r="F326" s="49" t="s">
        <v>360</v>
      </c>
      <c r="G326" s="185" t="s">
        <v>103</v>
      </c>
      <c r="H326" s="125" t="s">
        <v>119</v>
      </c>
      <c r="I326" s="308"/>
    </row>
    <row r="327" spans="1:9" ht="197.45" customHeight="1">
      <c r="A327" s="810"/>
      <c r="B327" s="702"/>
      <c r="C327" s="76" t="s">
        <v>420</v>
      </c>
      <c r="D327" s="702"/>
      <c r="E327" s="702"/>
      <c r="F327" s="51" t="s">
        <v>361</v>
      </c>
      <c r="G327" s="115" t="s">
        <v>362</v>
      </c>
      <c r="H327" s="113" t="s">
        <v>363</v>
      </c>
      <c r="I327" s="308"/>
    </row>
    <row r="328" spans="1:9" ht="103.9" customHeight="1">
      <c r="A328" s="267">
        <v>23</v>
      </c>
      <c r="B328" s="342" t="s">
        <v>472</v>
      </c>
      <c r="C328" s="105" t="s">
        <v>364</v>
      </c>
      <c r="D328" s="105" t="s">
        <v>743</v>
      </c>
      <c r="E328" s="42" t="s">
        <v>422</v>
      </c>
      <c r="F328" s="155" t="s">
        <v>7</v>
      </c>
      <c r="G328" s="68" t="s">
        <v>7</v>
      </c>
      <c r="H328" s="98" t="s">
        <v>119</v>
      </c>
      <c r="I328" s="308"/>
    </row>
    <row r="329" spans="1:9" ht="79.5" customHeight="1">
      <c r="A329" s="808">
        <v>24</v>
      </c>
      <c r="B329" s="872" t="s">
        <v>365</v>
      </c>
      <c r="C329" s="105" t="s">
        <v>308</v>
      </c>
      <c r="D329" s="105" t="s">
        <v>744</v>
      </c>
      <c r="E329" s="42" t="s">
        <v>423</v>
      </c>
      <c r="F329" s="155" t="s">
        <v>104</v>
      </c>
      <c r="G329" s="68" t="s">
        <v>103</v>
      </c>
      <c r="H329" s="155" t="s">
        <v>119</v>
      </c>
      <c r="I329" s="308"/>
    </row>
    <row r="330" spans="1:9" ht="39.950000000000003" customHeight="1">
      <c r="A330" s="809"/>
      <c r="B330" s="873"/>
      <c r="C330" s="889" t="s">
        <v>309</v>
      </c>
      <c r="D330" s="774"/>
      <c r="E330" s="775"/>
      <c r="F330" s="204" t="s">
        <v>311</v>
      </c>
      <c r="G330" s="206" t="s">
        <v>311</v>
      </c>
      <c r="H330" s="204"/>
      <c r="I330" s="308"/>
    </row>
    <row r="331" spans="1:9" ht="39.950000000000003" customHeight="1">
      <c r="A331" s="810"/>
      <c r="B331" s="874"/>
      <c r="C331" s="916" t="s">
        <v>310</v>
      </c>
      <c r="D331" s="863"/>
      <c r="E331" s="864"/>
      <c r="F331" s="119" t="s">
        <v>7</v>
      </c>
      <c r="G331" s="147" t="s">
        <v>103</v>
      </c>
      <c r="H331" s="119"/>
      <c r="I331" s="308"/>
    </row>
    <row r="332" spans="1:9" ht="99" customHeight="1">
      <c r="A332" s="343">
        <v>25</v>
      </c>
      <c r="B332" s="988" t="s">
        <v>1140</v>
      </c>
      <c r="C332" s="344" t="s">
        <v>395</v>
      </c>
      <c r="D332" s="392" t="s">
        <v>745</v>
      </c>
      <c r="E332" s="41" t="s">
        <v>368</v>
      </c>
      <c r="F332" s="98" t="s">
        <v>119</v>
      </c>
      <c r="G332" s="98" t="s">
        <v>119</v>
      </c>
      <c r="H332" s="98" t="s">
        <v>119</v>
      </c>
      <c r="I332" s="308"/>
    </row>
    <row r="333" spans="1:9" ht="63.6" customHeight="1">
      <c r="A333" s="137"/>
      <c r="B333" s="989"/>
      <c r="C333" s="902" t="s">
        <v>392</v>
      </c>
      <c r="D333" s="903"/>
      <c r="E333" s="904"/>
      <c r="F333" s="98" t="s">
        <v>7</v>
      </c>
      <c r="G333" s="98" t="s">
        <v>7</v>
      </c>
      <c r="H333" s="300"/>
      <c r="I333" s="345"/>
    </row>
    <row r="334" spans="1:9" ht="51" customHeight="1">
      <c r="A334" s="346"/>
      <c r="B334" s="347"/>
      <c r="C334" s="901" t="s">
        <v>393</v>
      </c>
      <c r="D334" s="738"/>
      <c r="E334" s="739"/>
      <c r="F334" s="185" t="s">
        <v>367</v>
      </c>
      <c r="G334" s="186" t="s">
        <v>7</v>
      </c>
      <c r="H334" s="297"/>
    </row>
    <row r="335" spans="1:9" ht="30" customHeight="1">
      <c r="A335" s="138"/>
      <c r="B335" s="103"/>
      <c r="C335" s="733" t="s">
        <v>394</v>
      </c>
      <c r="D335" s="734"/>
      <c r="E335" s="735"/>
      <c r="F335" s="51" t="s">
        <v>7</v>
      </c>
      <c r="G335" s="51" t="s">
        <v>7</v>
      </c>
      <c r="H335" s="298"/>
      <c r="I335" s="345"/>
    </row>
    <row r="336" spans="1:9" ht="66.75" customHeight="1">
      <c r="A336" s="358">
        <v>26</v>
      </c>
      <c r="B336" s="411" t="s">
        <v>473</v>
      </c>
      <c r="C336" s="29" t="s">
        <v>372</v>
      </c>
      <c r="D336" s="29" t="s">
        <v>746</v>
      </c>
      <c r="E336" s="29" t="s">
        <v>369</v>
      </c>
      <c r="F336" s="156" t="s">
        <v>370</v>
      </c>
      <c r="G336" s="156" t="s">
        <v>370</v>
      </c>
      <c r="H336" s="237" t="s">
        <v>370</v>
      </c>
    </row>
    <row r="337" spans="1:8" ht="52.9" customHeight="1">
      <c r="A337" s="413"/>
      <c r="B337" s="984"/>
      <c r="C337" s="917" t="s">
        <v>373</v>
      </c>
      <c r="D337" s="918"/>
      <c r="E337" s="919"/>
      <c r="F337" s="237" t="s">
        <v>119</v>
      </c>
      <c r="G337" s="237" t="s">
        <v>119</v>
      </c>
      <c r="H337" s="200"/>
    </row>
    <row r="338" spans="1:8" ht="53.45" customHeight="1">
      <c r="A338" s="414"/>
      <c r="B338" s="985"/>
      <c r="C338" s="920" t="s">
        <v>374</v>
      </c>
      <c r="D338" s="921"/>
      <c r="E338" s="922"/>
      <c r="F338" s="92" t="s">
        <v>119</v>
      </c>
      <c r="G338" s="92" t="s">
        <v>371</v>
      </c>
      <c r="H338" s="193"/>
    </row>
    <row r="339" spans="1:8" ht="148.9" customHeight="1" thickBot="1">
      <c r="A339" s="179">
        <v>27</v>
      </c>
      <c r="B339" s="348" t="s">
        <v>514</v>
      </c>
      <c r="C339" s="349" t="s">
        <v>519</v>
      </c>
      <c r="D339" s="415" t="s">
        <v>747</v>
      </c>
      <c r="E339" s="278"/>
      <c r="F339" s="161" t="s">
        <v>515</v>
      </c>
      <c r="G339" s="188" t="s">
        <v>515</v>
      </c>
      <c r="H339" s="161" t="s">
        <v>119</v>
      </c>
    </row>
    <row r="340" spans="1:8" ht="31.9" customHeight="1" thickTop="1">
      <c r="A340" s="128"/>
      <c r="B340" s="879" t="s">
        <v>517</v>
      </c>
      <c r="C340" s="923" t="s">
        <v>516</v>
      </c>
      <c r="D340" s="924"/>
      <c r="E340" s="925"/>
      <c r="F340" s="189" t="s">
        <v>515</v>
      </c>
      <c r="G340" s="190" t="s">
        <v>515</v>
      </c>
      <c r="H340" s="157" t="s">
        <v>119</v>
      </c>
    </row>
    <row r="341" spans="1:8" ht="38.450000000000003" customHeight="1">
      <c r="A341" s="128"/>
      <c r="B341" s="743"/>
      <c r="C341" s="958" t="s">
        <v>748</v>
      </c>
      <c r="D341" s="959"/>
      <c r="E341" s="960"/>
      <c r="F341" s="156" t="s">
        <v>515</v>
      </c>
      <c r="G341" s="187" t="s">
        <v>515</v>
      </c>
      <c r="H341" s="194" t="s">
        <v>119</v>
      </c>
    </row>
    <row r="342" spans="1:8" ht="55.9" customHeight="1">
      <c r="A342" s="128"/>
      <c r="B342" s="743"/>
      <c r="C342" s="961" t="s">
        <v>520</v>
      </c>
      <c r="D342" s="711"/>
      <c r="E342" s="712"/>
      <c r="F342" s="191" t="s">
        <v>515</v>
      </c>
      <c r="G342" s="192" t="s">
        <v>515</v>
      </c>
      <c r="H342" s="195" t="s">
        <v>119</v>
      </c>
    </row>
    <row r="343" spans="1:8" ht="42.6" customHeight="1">
      <c r="A343" s="128"/>
      <c r="B343" s="877"/>
      <c r="C343" s="962" t="s">
        <v>521</v>
      </c>
      <c r="D343" s="963"/>
      <c r="E343" s="964"/>
      <c r="F343" s="237" t="s">
        <v>515</v>
      </c>
      <c r="G343" s="203" t="s">
        <v>515</v>
      </c>
      <c r="H343" s="195" t="s">
        <v>119</v>
      </c>
    </row>
    <row r="344" spans="1:8" ht="61.15" customHeight="1" thickBot="1">
      <c r="A344" s="128"/>
      <c r="B344" s="350" t="s">
        <v>518</v>
      </c>
      <c r="C344" s="965" t="s">
        <v>522</v>
      </c>
      <c r="D344" s="895"/>
      <c r="E344" s="896"/>
      <c r="F344" s="196" t="s">
        <v>515</v>
      </c>
      <c r="G344" s="196" t="s">
        <v>515</v>
      </c>
      <c r="H344" s="158" t="s">
        <v>119</v>
      </c>
    </row>
    <row r="345" spans="1:8" ht="117.6" customHeight="1" thickTop="1">
      <c r="A345" s="154">
        <v>28</v>
      </c>
      <c r="B345" s="351" t="s">
        <v>523</v>
      </c>
      <c r="C345" s="352" t="s">
        <v>749</v>
      </c>
      <c r="D345" s="416" t="s">
        <v>750</v>
      </c>
      <c r="E345" s="197"/>
      <c r="F345" s="198" t="s">
        <v>531</v>
      </c>
      <c r="G345" s="199" t="s">
        <v>531</v>
      </c>
      <c r="H345" s="198" t="s">
        <v>119</v>
      </c>
    </row>
    <row r="346" spans="1:8" ht="157.15" customHeight="1" thickBot="1">
      <c r="A346" s="128">
        <v>29</v>
      </c>
      <c r="B346" s="353" t="s">
        <v>524</v>
      </c>
      <c r="C346" s="354" t="s">
        <v>528</v>
      </c>
      <c r="D346" s="29" t="s">
        <v>751</v>
      </c>
      <c r="E346" s="276"/>
      <c r="F346" s="156" t="s">
        <v>531</v>
      </c>
      <c r="G346" s="187" t="s">
        <v>531</v>
      </c>
      <c r="H346" s="161" t="s">
        <v>119</v>
      </c>
    </row>
    <row r="347" spans="1:8" ht="21" customHeight="1" thickTop="1">
      <c r="A347" s="128"/>
      <c r="B347" s="742" t="s">
        <v>525</v>
      </c>
      <c r="C347" s="966" t="s">
        <v>516</v>
      </c>
      <c r="D347" s="924"/>
      <c r="E347" s="925"/>
      <c r="F347" s="189" t="s">
        <v>531</v>
      </c>
      <c r="G347" s="190" t="s">
        <v>531</v>
      </c>
      <c r="H347" s="157" t="s">
        <v>119</v>
      </c>
    </row>
    <row r="348" spans="1:8" ht="42" customHeight="1">
      <c r="A348" s="128"/>
      <c r="B348" s="743"/>
      <c r="C348" s="967" t="s">
        <v>526</v>
      </c>
      <c r="D348" s="968"/>
      <c r="E348" s="969"/>
      <c r="F348" s="156" t="s">
        <v>531</v>
      </c>
      <c r="G348" s="187" t="s">
        <v>531</v>
      </c>
      <c r="H348" s="194" t="s">
        <v>119</v>
      </c>
    </row>
    <row r="349" spans="1:8" ht="102.6" customHeight="1">
      <c r="A349" s="128"/>
      <c r="B349" s="743"/>
      <c r="C349" s="707" t="s">
        <v>532</v>
      </c>
      <c r="D349" s="708"/>
      <c r="E349" s="709"/>
      <c r="F349" s="156" t="s">
        <v>531</v>
      </c>
      <c r="G349" s="187" t="s">
        <v>531</v>
      </c>
      <c r="H349" s="194" t="s">
        <v>119</v>
      </c>
    </row>
    <row r="350" spans="1:8" ht="33.6" customHeight="1">
      <c r="A350" s="128"/>
      <c r="B350" s="743"/>
      <c r="C350" s="710" t="s">
        <v>533</v>
      </c>
      <c r="D350" s="711"/>
      <c r="E350" s="712"/>
      <c r="F350" s="156" t="s">
        <v>531</v>
      </c>
      <c r="G350" s="187" t="s">
        <v>531</v>
      </c>
      <c r="H350" s="194" t="s">
        <v>119</v>
      </c>
    </row>
    <row r="351" spans="1:8" ht="22.15" customHeight="1">
      <c r="A351" s="128"/>
      <c r="B351" s="743"/>
      <c r="C351" s="710" t="s">
        <v>534</v>
      </c>
      <c r="D351" s="711"/>
      <c r="E351" s="712"/>
      <c r="F351" s="191" t="s">
        <v>531</v>
      </c>
      <c r="G351" s="192" t="s">
        <v>531</v>
      </c>
      <c r="H351" s="195" t="s">
        <v>119</v>
      </c>
    </row>
    <row r="352" spans="1:8" ht="41.45" customHeight="1">
      <c r="A352" s="128"/>
      <c r="B352" s="744"/>
      <c r="C352" s="710" t="s">
        <v>899</v>
      </c>
      <c r="D352" s="711"/>
      <c r="E352" s="712"/>
      <c r="F352" s="191" t="s">
        <v>531</v>
      </c>
      <c r="G352" s="192" t="s">
        <v>531</v>
      </c>
      <c r="H352" s="195" t="s">
        <v>119</v>
      </c>
    </row>
    <row r="353" spans="1:9" ht="33.6" customHeight="1">
      <c r="A353" s="128"/>
      <c r="B353" s="745"/>
      <c r="C353" s="710" t="s">
        <v>752</v>
      </c>
      <c r="D353" s="711"/>
      <c r="E353" s="712"/>
      <c r="F353" s="191" t="s">
        <v>531</v>
      </c>
      <c r="G353" s="192" t="s">
        <v>531</v>
      </c>
      <c r="H353" s="195" t="s">
        <v>119</v>
      </c>
    </row>
    <row r="354" spans="1:9" ht="21" customHeight="1">
      <c r="A354" s="128"/>
      <c r="B354" s="705" t="s">
        <v>529</v>
      </c>
      <c r="C354" s="746" t="s">
        <v>530</v>
      </c>
      <c r="D354" s="747"/>
      <c r="E354" s="748"/>
      <c r="F354" s="237" t="s">
        <v>531</v>
      </c>
      <c r="G354" s="203" t="s">
        <v>531</v>
      </c>
      <c r="H354" s="207" t="s">
        <v>119</v>
      </c>
    </row>
    <row r="355" spans="1:9" ht="69.599999999999994" customHeight="1" thickBot="1">
      <c r="A355" s="355"/>
      <c r="B355" s="706"/>
      <c r="C355" s="749" t="s">
        <v>753</v>
      </c>
      <c r="D355" s="750"/>
      <c r="E355" s="751"/>
      <c r="F355" s="161" t="s">
        <v>531</v>
      </c>
      <c r="G355" s="188" t="s">
        <v>531</v>
      </c>
      <c r="H355" s="158" t="s">
        <v>119</v>
      </c>
    </row>
    <row r="356" spans="1:9" ht="157.9" customHeight="1" thickTop="1" thickBot="1">
      <c r="A356" s="267">
        <v>30</v>
      </c>
      <c r="B356" s="55" t="s">
        <v>474</v>
      </c>
      <c r="C356" s="356" t="s">
        <v>755</v>
      </c>
      <c r="D356" s="374" t="s">
        <v>754</v>
      </c>
      <c r="E356" s="55" t="s">
        <v>105</v>
      </c>
      <c r="F356" s="49" t="s">
        <v>11</v>
      </c>
      <c r="G356" s="50" t="s">
        <v>11</v>
      </c>
      <c r="H356" s="336" t="s">
        <v>311</v>
      </c>
      <c r="I356" s="308"/>
    </row>
    <row r="357" spans="1:9" ht="76.900000000000006" customHeight="1" thickTop="1">
      <c r="A357" s="130"/>
      <c r="B357" s="787" t="s">
        <v>756</v>
      </c>
      <c r="C357" s="752" t="s">
        <v>900</v>
      </c>
      <c r="D357" s="752"/>
      <c r="E357" s="753"/>
      <c r="F357" s="125" t="s">
        <v>11</v>
      </c>
      <c r="G357" s="126" t="s">
        <v>11</v>
      </c>
      <c r="H357" s="160"/>
      <c r="I357" s="308"/>
    </row>
    <row r="358" spans="1:9" ht="39.950000000000003" customHeight="1">
      <c r="A358" s="130"/>
      <c r="B358" s="788"/>
      <c r="C358" s="733" t="s">
        <v>313</v>
      </c>
      <c r="D358" s="734"/>
      <c r="E358" s="735"/>
      <c r="F358" s="51" t="s">
        <v>11</v>
      </c>
      <c r="G358" s="52" t="s">
        <v>11</v>
      </c>
      <c r="H358" s="316"/>
      <c r="I358" s="308"/>
    </row>
    <row r="359" spans="1:9" ht="39.950000000000003" customHeight="1">
      <c r="A359" s="130"/>
      <c r="B359" s="853" t="s">
        <v>757</v>
      </c>
      <c r="C359" s="736" t="s">
        <v>312</v>
      </c>
      <c r="D359" s="736"/>
      <c r="E359" s="737"/>
      <c r="F359" s="204" t="s">
        <v>11</v>
      </c>
      <c r="G359" s="206" t="s">
        <v>11</v>
      </c>
      <c r="H359" s="329"/>
      <c r="I359" s="308"/>
    </row>
    <row r="360" spans="1:9" ht="39.950000000000003" customHeight="1">
      <c r="A360" s="130"/>
      <c r="B360" s="788"/>
      <c r="C360" s="734" t="s">
        <v>313</v>
      </c>
      <c r="D360" s="734"/>
      <c r="E360" s="735"/>
      <c r="F360" s="51" t="s">
        <v>11</v>
      </c>
      <c r="G360" s="52" t="s">
        <v>11</v>
      </c>
      <c r="H360" s="316"/>
      <c r="I360" s="308"/>
    </row>
    <row r="361" spans="1:9" ht="97.15" customHeight="1">
      <c r="A361" s="130"/>
      <c r="B361" s="850" t="s">
        <v>758</v>
      </c>
      <c r="C361" s="738" t="s">
        <v>376</v>
      </c>
      <c r="D361" s="738"/>
      <c r="E361" s="739"/>
      <c r="F361" s="185" t="s">
        <v>375</v>
      </c>
      <c r="G361" s="186" t="s">
        <v>11</v>
      </c>
      <c r="H361" s="332"/>
      <c r="I361" s="308"/>
    </row>
    <row r="362" spans="1:9" ht="33.6" customHeight="1" thickBot="1">
      <c r="A362" s="132"/>
      <c r="B362" s="854"/>
      <c r="C362" s="740" t="s">
        <v>313</v>
      </c>
      <c r="D362" s="740"/>
      <c r="E362" s="741"/>
      <c r="F362" s="123" t="s">
        <v>11</v>
      </c>
      <c r="G362" s="124" t="s">
        <v>11</v>
      </c>
      <c r="H362" s="320"/>
      <c r="I362" s="308"/>
    </row>
    <row r="363" spans="1:9" s="28" customFormat="1" ht="83.25" customHeight="1" thickTop="1">
      <c r="A363" s="360">
        <v>31</v>
      </c>
      <c r="B363" s="686" t="s">
        <v>536</v>
      </c>
      <c r="C363" s="687" t="s">
        <v>770</v>
      </c>
      <c r="D363" s="687" t="s">
        <v>624</v>
      </c>
      <c r="E363" s="361"/>
      <c r="F363" s="362" t="s">
        <v>7</v>
      </c>
      <c r="G363" s="362" t="s">
        <v>7</v>
      </c>
      <c r="H363" s="362" t="s">
        <v>119</v>
      </c>
      <c r="I363" s="118"/>
    </row>
    <row r="364" spans="1:9" s="28" customFormat="1" ht="165" customHeight="1" thickBot="1">
      <c r="A364" s="359"/>
      <c r="B364" s="399" t="s">
        <v>537</v>
      </c>
      <c r="C364" s="843"/>
      <c r="D364" s="844"/>
      <c r="E364" s="844"/>
      <c r="F364" s="844"/>
      <c r="G364" s="844"/>
      <c r="H364" s="845"/>
      <c r="I364" s="118"/>
    </row>
    <row r="365" spans="1:9" s="28" customFormat="1" ht="71.45" customHeight="1" thickTop="1">
      <c r="A365" s="359"/>
      <c r="B365" s="688" t="s">
        <v>106</v>
      </c>
      <c r="C365" s="764" t="s">
        <v>771</v>
      </c>
      <c r="D365" s="765"/>
      <c r="E365" s="363" t="s">
        <v>538</v>
      </c>
      <c r="F365" s="364" t="s">
        <v>7</v>
      </c>
      <c r="G365" s="364" t="s">
        <v>7</v>
      </c>
      <c r="H365" s="365"/>
      <c r="I365" s="118"/>
    </row>
    <row r="366" spans="1:9" s="28" customFormat="1" ht="52.9" customHeight="1">
      <c r="A366" s="359"/>
      <c r="B366" s="689" t="s">
        <v>107</v>
      </c>
      <c r="C366" s="766" t="s">
        <v>539</v>
      </c>
      <c r="D366" s="766"/>
      <c r="E366" s="213" t="s">
        <v>108</v>
      </c>
      <c r="F366" s="209" t="s">
        <v>7</v>
      </c>
      <c r="G366" s="209" t="s">
        <v>7</v>
      </c>
      <c r="H366" s="210"/>
      <c r="I366" s="118"/>
    </row>
    <row r="367" spans="1:9" s="28" customFormat="1" ht="48.6" customHeight="1">
      <c r="A367" s="360"/>
      <c r="B367" s="690" t="s">
        <v>377</v>
      </c>
      <c r="C367" s="767" t="s">
        <v>772</v>
      </c>
      <c r="D367" s="767"/>
      <c r="E367" s="366" t="s">
        <v>378</v>
      </c>
      <c r="F367" s="367" t="s">
        <v>7</v>
      </c>
      <c r="G367" s="367" t="s">
        <v>7</v>
      </c>
      <c r="H367" s="368"/>
      <c r="I367" s="118"/>
    </row>
    <row r="368" spans="1:9" s="28" customFormat="1" ht="59.45" customHeight="1">
      <c r="A368" s="360"/>
      <c r="B368" s="689" t="s">
        <v>379</v>
      </c>
      <c r="C368" s="766" t="s">
        <v>380</v>
      </c>
      <c r="D368" s="766"/>
      <c r="E368" s="213"/>
      <c r="F368" s="209" t="s">
        <v>7</v>
      </c>
      <c r="G368" s="209" t="s">
        <v>7</v>
      </c>
      <c r="H368" s="210"/>
      <c r="I368" s="118"/>
    </row>
    <row r="369" spans="1:11" s="28" customFormat="1" ht="51" customHeight="1">
      <c r="A369" s="360"/>
      <c r="B369" s="689" t="s">
        <v>113</v>
      </c>
      <c r="C369" s="754" t="s">
        <v>381</v>
      </c>
      <c r="D369" s="754"/>
      <c r="E369" s="369" t="s">
        <v>114</v>
      </c>
      <c r="F369" s="221" t="s">
        <v>7</v>
      </c>
      <c r="G369" s="221" t="s">
        <v>7</v>
      </c>
      <c r="H369" s="370"/>
      <c r="I369" s="118"/>
    </row>
    <row r="370" spans="1:11" s="28" customFormat="1" ht="64.900000000000006" customHeight="1">
      <c r="A370" s="360"/>
      <c r="B370" s="689" t="s">
        <v>540</v>
      </c>
      <c r="C370" s="756" t="s">
        <v>541</v>
      </c>
      <c r="D370" s="757"/>
      <c r="E370" s="369" t="s">
        <v>542</v>
      </c>
      <c r="F370" s="221" t="s">
        <v>7</v>
      </c>
      <c r="G370" s="221" t="s">
        <v>7</v>
      </c>
      <c r="H370" s="370"/>
      <c r="I370" s="118"/>
    </row>
    <row r="371" spans="1:11" s="28" customFormat="1" ht="88.9" customHeight="1">
      <c r="A371" s="360"/>
      <c r="B371" s="689" t="s">
        <v>543</v>
      </c>
      <c r="C371" s="756" t="s">
        <v>544</v>
      </c>
      <c r="D371" s="757"/>
      <c r="E371" s="213" t="s">
        <v>542</v>
      </c>
      <c r="F371" s="209" t="s">
        <v>7</v>
      </c>
      <c r="G371" s="209" t="s">
        <v>7</v>
      </c>
      <c r="H371" s="210" t="s">
        <v>11</v>
      </c>
      <c r="I371" s="118"/>
    </row>
    <row r="372" spans="1:11" s="28" customFormat="1" ht="205.9" customHeight="1">
      <c r="A372" s="360"/>
      <c r="B372" s="689" t="s">
        <v>545</v>
      </c>
      <c r="C372" s="766" t="s">
        <v>901</v>
      </c>
      <c r="D372" s="766"/>
      <c r="E372" s="208" t="s">
        <v>109</v>
      </c>
      <c r="F372" s="209" t="s">
        <v>7</v>
      </c>
      <c r="G372" s="209" t="s">
        <v>7</v>
      </c>
      <c r="H372" s="209"/>
      <c r="I372" s="118"/>
    </row>
    <row r="373" spans="1:11" s="28" customFormat="1" ht="161.44999999999999" customHeight="1">
      <c r="A373" s="360"/>
      <c r="B373" s="856" t="s">
        <v>110</v>
      </c>
      <c r="C373" s="754" t="s">
        <v>547</v>
      </c>
      <c r="D373" s="754"/>
      <c r="E373" s="369" t="s">
        <v>111</v>
      </c>
      <c r="F373" s="221" t="s">
        <v>7</v>
      </c>
      <c r="G373" s="221" t="s">
        <v>7</v>
      </c>
      <c r="H373" s="221"/>
      <c r="I373" s="118"/>
    </row>
    <row r="374" spans="1:11" s="28" customFormat="1" ht="27" customHeight="1">
      <c r="A374" s="360"/>
      <c r="B374" s="857"/>
      <c r="C374" s="768" t="s">
        <v>546</v>
      </c>
      <c r="D374" s="768"/>
      <c r="E374" s="211" t="s">
        <v>382</v>
      </c>
      <c r="F374" s="212" t="s">
        <v>7</v>
      </c>
      <c r="G374" s="212" t="s">
        <v>7</v>
      </c>
      <c r="H374" s="212"/>
      <c r="I374" s="118"/>
    </row>
    <row r="375" spans="1:11" s="28" customFormat="1" ht="83.45" customHeight="1">
      <c r="A375" s="360"/>
      <c r="B375" s="857"/>
      <c r="C375" s="731" t="s">
        <v>902</v>
      </c>
      <c r="D375" s="731"/>
      <c r="E375" s="681"/>
      <c r="F375" s="680"/>
      <c r="G375" s="680"/>
      <c r="H375" s="680"/>
      <c r="I375" s="118"/>
    </row>
    <row r="376" spans="1:11" s="28" customFormat="1" ht="204" customHeight="1">
      <c r="A376" s="360"/>
      <c r="B376" s="846" t="s">
        <v>548</v>
      </c>
      <c r="C376" s="754" t="s">
        <v>1144</v>
      </c>
      <c r="D376" s="754"/>
      <c r="E376" s="371" t="s">
        <v>109</v>
      </c>
      <c r="F376" s="221" t="s">
        <v>7</v>
      </c>
      <c r="G376" s="221" t="s">
        <v>7</v>
      </c>
      <c r="H376" s="680"/>
      <c r="I376" s="118"/>
    </row>
    <row r="377" spans="1:11" s="28" customFormat="1" ht="42" customHeight="1">
      <c r="A377" s="360"/>
      <c r="B377" s="847"/>
      <c r="C377" s="768" t="s">
        <v>1145</v>
      </c>
      <c r="D377" s="768"/>
      <c r="E377" s="211" t="s">
        <v>382</v>
      </c>
      <c r="F377" s="212" t="s">
        <v>7</v>
      </c>
      <c r="G377" s="212" t="s">
        <v>7</v>
      </c>
      <c r="H377" s="220"/>
      <c r="I377" s="118"/>
    </row>
    <row r="378" spans="1:11" s="28" customFormat="1" ht="114" customHeight="1">
      <c r="A378" s="360"/>
      <c r="B378" s="848"/>
      <c r="C378" s="766" t="s">
        <v>903</v>
      </c>
      <c r="D378" s="766"/>
      <c r="E378" s="211"/>
      <c r="F378" s="209"/>
      <c r="G378" s="209"/>
      <c r="H378" s="220"/>
      <c r="I378" s="118"/>
    </row>
    <row r="379" spans="1:11" s="28" customFormat="1" ht="137.44999999999999" customHeight="1">
      <c r="A379" s="360"/>
      <c r="B379" s="691" t="s">
        <v>549</v>
      </c>
      <c r="C379" s="756" t="s">
        <v>831</v>
      </c>
      <c r="D379" s="757"/>
      <c r="E379" s="208"/>
      <c r="F379" s="209" t="s">
        <v>7</v>
      </c>
      <c r="G379" s="209" t="s">
        <v>7</v>
      </c>
      <c r="H379" s="220"/>
      <c r="I379" s="118"/>
    </row>
    <row r="380" spans="1:11" s="28" customFormat="1" ht="80.45" customHeight="1">
      <c r="A380" s="360"/>
      <c r="B380" s="691" t="s">
        <v>550</v>
      </c>
      <c r="C380" s="758" t="s">
        <v>904</v>
      </c>
      <c r="D380" s="759"/>
      <c r="E380" s="171"/>
      <c r="F380" s="221" t="s">
        <v>7</v>
      </c>
      <c r="G380" s="221" t="s">
        <v>7</v>
      </c>
      <c r="H380" s="220"/>
      <c r="I380" s="118"/>
    </row>
    <row r="381" spans="1:11" s="28" customFormat="1" ht="93" customHeight="1">
      <c r="A381" s="360"/>
      <c r="B381" s="858" t="s">
        <v>551</v>
      </c>
      <c r="C381" s="754" t="s">
        <v>835</v>
      </c>
      <c r="D381" s="754"/>
      <c r="E381" s="371" t="s">
        <v>112</v>
      </c>
      <c r="F381" s="221" t="s">
        <v>7</v>
      </c>
      <c r="G381" s="221" t="s">
        <v>7</v>
      </c>
      <c r="H381" s="220"/>
      <c r="I381" s="118"/>
    </row>
    <row r="382" spans="1:11" s="28" customFormat="1" ht="150" customHeight="1" thickBot="1">
      <c r="A382" s="360"/>
      <c r="B382" s="858"/>
      <c r="C382" s="755" t="s">
        <v>834</v>
      </c>
      <c r="D382" s="755"/>
      <c r="E382" s="371" t="s">
        <v>112</v>
      </c>
      <c r="F382" s="372" t="s">
        <v>7</v>
      </c>
      <c r="G382" s="372" t="s">
        <v>7</v>
      </c>
      <c r="H382" s="219"/>
      <c r="I382" s="118"/>
      <c r="K382" s="27" t="s">
        <v>832</v>
      </c>
    </row>
    <row r="383" spans="1:11" s="28" customFormat="1" ht="107.45" customHeight="1" thickTop="1" thickBot="1">
      <c r="A383" s="360"/>
      <c r="B383" s="858"/>
      <c r="C383" s="762" t="s">
        <v>833</v>
      </c>
      <c r="D383" s="763"/>
      <c r="E383" s="371" t="s">
        <v>112</v>
      </c>
      <c r="F383" s="372" t="s">
        <v>7</v>
      </c>
      <c r="G383" s="372" t="s">
        <v>7</v>
      </c>
      <c r="H383" s="219"/>
      <c r="I383" s="118"/>
      <c r="K383" s="27"/>
    </row>
    <row r="384" spans="1:11" s="28" customFormat="1" ht="119.1" customHeight="1" thickTop="1" thickBot="1">
      <c r="A384" s="360"/>
      <c r="B384" s="858"/>
      <c r="C384" s="762" t="s">
        <v>836</v>
      </c>
      <c r="D384" s="763"/>
      <c r="E384" s="208"/>
      <c r="F384" s="372" t="s">
        <v>7</v>
      </c>
      <c r="G384" s="372" t="s">
        <v>7</v>
      </c>
      <c r="H384" s="219"/>
      <c r="I384" s="118"/>
    </row>
    <row r="385" spans="1:9" ht="45" customHeight="1" thickTop="1">
      <c r="A385" s="948" t="s">
        <v>492</v>
      </c>
      <c r="B385" s="949"/>
      <c r="C385" s="949"/>
      <c r="D385" s="949"/>
      <c r="E385" s="949"/>
      <c r="F385" s="949"/>
      <c r="G385" s="949"/>
      <c r="H385" s="950"/>
      <c r="I385" s="308"/>
    </row>
    <row r="386" spans="1:9" ht="64.150000000000006" customHeight="1">
      <c r="A386" s="808">
        <v>1</v>
      </c>
      <c r="B386" s="713" t="s">
        <v>82</v>
      </c>
      <c r="C386" s="100" t="s">
        <v>317</v>
      </c>
      <c r="D386" s="391" t="s">
        <v>314</v>
      </c>
      <c r="E386" s="700" t="s">
        <v>83</v>
      </c>
      <c r="F386" s="87" t="s">
        <v>11</v>
      </c>
      <c r="G386" s="69" t="s">
        <v>11</v>
      </c>
      <c r="H386" s="155"/>
      <c r="I386" s="308"/>
    </row>
    <row r="387" spans="1:9" ht="65.45" customHeight="1">
      <c r="A387" s="809"/>
      <c r="B387" s="714"/>
      <c r="C387" s="264" t="s">
        <v>318</v>
      </c>
      <c r="D387" s="66" t="s">
        <v>315</v>
      </c>
      <c r="E387" s="701"/>
      <c r="F387" s="101" t="s">
        <v>11</v>
      </c>
      <c r="G387" s="102" t="s">
        <v>11</v>
      </c>
      <c r="H387" s="112"/>
      <c r="I387" s="308"/>
    </row>
    <row r="388" spans="1:9" ht="51" customHeight="1">
      <c r="A388" s="810"/>
      <c r="B388" s="715"/>
      <c r="C388" s="103" t="s">
        <v>319</v>
      </c>
      <c r="D388" s="84" t="s">
        <v>316</v>
      </c>
      <c r="E388" s="702"/>
      <c r="F388" s="140" t="s">
        <v>11</v>
      </c>
      <c r="G388" s="115" t="s">
        <v>11</v>
      </c>
      <c r="H388" s="113"/>
      <c r="I388" s="308"/>
    </row>
    <row r="389" spans="1:9" ht="128.44999999999999" customHeight="1" thickBot="1">
      <c r="A389" s="266">
        <v>2</v>
      </c>
      <c r="B389" s="42" t="s">
        <v>115</v>
      </c>
      <c r="C389" s="105" t="s">
        <v>321</v>
      </c>
      <c r="D389" s="391" t="s">
        <v>324</v>
      </c>
      <c r="E389" s="250" t="s">
        <v>116</v>
      </c>
      <c r="F389" s="155" t="s">
        <v>11</v>
      </c>
      <c r="G389" s="68" t="s">
        <v>11</v>
      </c>
      <c r="H389" s="98"/>
      <c r="I389" s="308"/>
    </row>
    <row r="390" spans="1:9" ht="31.5" customHeight="1" thickTop="1">
      <c r="A390" s="176"/>
      <c r="B390" s="787" t="s">
        <v>322</v>
      </c>
      <c r="C390" s="760" t="s">
        <v>253</v>
      </c>
      <c r="D390" s="760"/>
      <c r="E390" s="761"/>
      <c r="F390" s="106" t="s">
        <v>11</v>
      </c>
      <c r="G390" s="106" t="s">
        <v>11</v>
      </c>
      <c r="H390" s="315" t="s">
        <v>119</v>
      </c>
      <c r="I390" s="308"/>
    </row>
    <row r="391" spans="1:9" ht="31.5" customHeight="1">
      <c r="A391" s="176"/>
      <c r="B391" s="850"/>
      <c r="C391" s="863" t="s">
        <v>254</v>
      </c>
      <c r="D391" s="863"/>
      <c r="E391" s="864"/>
      <c r="F391" s="119" t="s">
        <v>11</v>
      </c>
      <c r="G391" s="119" t="s">
        <v>11</v>
      </c>
      <c r="H391" s="218"/>
      <c r="I391" s="308"/>
    </row>
    <row r="392" spans="1:9" ht="31.5" customHeight="1">
      <c r="A392" s="176"/>
      <c r="B392" s="772" t="s">
        <v>323</v>
      </c>
      <c r="C392" s="774" t="s">
        <v>255</v>
      </c>
      <c r="D392" s="774"/>
      <c r="E392" s="775"/>
      <c r="F392" s="204" t="s">
        <v>11</v>
      </c>
      <c r="G392" s="204" t="s">
        <v>11</v>
      </c>
      <c r="H392" s="317" t="s">
        <v>119</v>
      </c>
      <c r="I392" s="308"/>
    </row>
    <row r="393" spans="1:9" ht="31.5" customHeight="1">
      <c r="A393" s="136"/>
      <c r="B393" s="773"/>
      <c r="C393" s="776" t="s">
        <v>254</v>
      </c>
      <c r="D393" s="776"/>
      <c r="E393" s="777"/>
      <c r="F393" s="51" t="s">
        <v>11</v>
      </c>
      <c r="G393" s="51" t="s">
        <v>11</v>
      </c>
      <c r="H393" s="316"/>
      <c r="I393" s="308"/>
    </row>
    <row r="394" spans="1:9" ht="31.5" customHeight="1">
      <c r="A394" s="176"/>
      <c r="B394" s="850" t="s">
        <v>325</v>
      </c>
      <c r="C394" s="905" t="s">
        <v>256</v>
      </c>
      <c r="D394" s="905"/>
      <c r="E394" s="906"/>
      <c r="F394" s="49" t="s">
        <v>11</v>
      </c>
      <c r="G394" s="49" t="s">
        <v>11</v>
      </c>
      <c r="H394" s="217" t="s">
        <v>119</v>
      </c>
      <c r="I394" s="308"/>
    </row>
    <row r="395" spans="1:9" ht="49.15" customHeight="1">
      <c r="A395" s="176"/>
      <c r="B395" s="850"/>
      <c r="C395" s="859" t="s">
        <v>727</v>
      </c>
      <c r="D395" s="859"/>
      <c r="E395" s="860"/>
      <c r="F395" s="112" t="s">
        <v>11</v>
      </c>
      <c r="G395" s="112" t="s">
        <v>11</v>
      </c>
      <c r="H395" s="159"/>
      <c r="I395" s="308"/>
    </row>
    <row r="396" spans="1:9" ht="109.15" customHeight="1">
      <c r="A396" s="176"/>
      <c r="B396" s="850"/>
      <c r="C396" s="859" t="s">
        <v>905</v>
      </c>
      <c r="D396" s="859"/>
      <c r="E396" s="860"/>
      <c r="F396" s="112" t="s">
        <v>11</v>
      </c>
      <c r="G396" s="112" t="s">
        <v>11</v>
      </c>
      <c r="H396" s="159"/>
      <c r="I396" s="308"/>
    </row>
    <row r="397" spans="1:9" ht="42" customHeight="1">
      <c r="A397" s="176"/>
      <c r="B397" s="850"/>
      <c r="C397" s="861" t="s">
        <v>468</v>
      </c>
      <c r="D397" s="861"/>
      <c r="E397" s="862"/>
      <c r="F397" s="112" t="s">
        <v>7</v>
      </c>
      <c r="G397" s="112" t="s">
        <v>7</v>
      </c>
      <c r="H397" s="159"/>
      <c r="I397" s="308"/>
    </row>
    <row r="398" spans="1:9" ht="42" customHeight="1">
      <c r="A398" s="176"/>
      <c r="B398" s="850"/>
      <c r="C398" s="861" t="s">
        <v>326</v>
      </c>
      <c r="D398" s="861"/>
      <c r="E398" s="862"/>
      <c r="F398" s="112" t="s">
        <v>7</v>
      </c>
      <c r="G398" s="112" t="s">
        <v>7</v>
      </c>
      <c r="H398" s="159"/>
      <c r="I398" s="308"/>
    </row>
    <row r="399" spans="1:9" ht="39.950000000000003" customHeight="1">
      <c r="A399" s="176"/>
      <c r="B399" s="850"/>
      <c r="C399" s="859" t="s">
        <v>258</v>
      </c>
      <c r="D399" s="859"/>
      <c r="E399" s="860"/>
      <c r="F399" s="112" t="s">
        <v>11</v>
      </c>
      <c r="G399" s="112" t="s">
        <v>11</v>
      </c>
      <c r="H399" s="159"/>
      <c r="I399" s="308"/>
    </row>
    <row r="400" spans="1:9" ht="39.950000000000003" customHeight="1">
      <c r="A400" s="176"/>
      <c r="B400" s="850"/>
      <c r="C400" s="859" t="s">
        <v>327</v>
      </c>
      <c r="D400" s="859"/>
      <c r="E400" s="860"/>
      <c r="F400" s="112" t="s">
        <v>11</v>
      </c>
      <c r="G400" s="112" t="s">
        <v>11</v>
      </c>
      <c r="H400" s="159"/>
      <c r="I400" s="308"/>
    </row>
    <row r="401" spans="1:9" ht="39.950000000000003" customHeight="1">
      <c r="A401" s="136"/>
      <c r="B401" s="850"/>
      <c r="C401" s="863" t="s">
        <v>260</v>
      </c>
      <c r="D401" s="863"/>
      <c r="E401" s="864"/>
      <c r="F401" s="119" t="s">
        <v>11</v>
      </c>
      <c r="G401" s="119" t="s">
        <v>11</v>
      </c>
      <c r="H401" s="218"/>
      <c r="I401" s="308"/>
    </row>
    <row r="402" spans="1:9" ht="33.6" customHeight="1">
      <c r="A402" s="176"/>
      <c r="B402" s="953" t="s">
        <v>628</v>
      </c>
      <c r="C402" s="956" t="s">
        <v>261</v>
      </c>
      <c r="D402" s="956"/>
      <c r="E402" s="957"/>
      <c r="F402" s="155" t="s">
        <v>11</v>
      </c>
      <c r="G402" s="155" t="s">
        <v>11</v>
      </c>
      <c r="H402" s="317" t="s">
        <v>119</v>
      </c>
      <c r="I402" s="308"/>
    </row>
    <row r="403" spans="1:9" ht="54.6" customHeight="1">
      <c r="A403" s="176"/>
      <c r="B403" s="954"/>
      <c r="C403" s="859" t="s">
        <v>727</v>
      </c>
      <c r="D403" s="859"/>
      <c r="E403" s="860"/>
      <c r="F403" s="112" t="s">
        <v>11</v>
      </c>
      <c r="G403" s="112" t="s">
        <v>11</v>
      </c>
      <c r="H403" s="159"/>
      <c r="I403" s="308"/>
    </row>
    <row r="404" spans="1:9" ht="117.6" customHeight="1">
      <c r="A404" s="176"/>
      <c r="B404" s="954"/>
      <c r="C404" s="859" t="s">
        <v>906</v>
      </c>
      <c r="D404" s="859"/>
      <c r="E404" s="860"/>
      <c r="F404" s="112" t="s">
        <v>11</v>
      </c>
      <c r="G404" s="112" t="s">
        <v>11</v>
      </c>
      <c r="H404" s="159"/>
      <c r="I404" s="308"/>
    </row>
    <row r="405" spans="1:9" ht="42" customHeight="1">
      <c r="A405" s="176"/>
      <c r="B405" s="954"/>
      <c r="C405" s="861" t="s">
        <v>251</v>
      </c>
      <c r="D405" s="861"/>
      <c r="E405" s="862"/>
      <c r="F405" s="112" t="s">
        <v>7</v>
      </c>
      <c r="G405" s="112" t="s">
        <v>7</v>
      </c>
      <c r="H405" s="159"/>
      <c r="I405" s="308"/>
    </row>
    <row r="406" spans="1:9" ht="42" customHeight="1">
      <c r="A406" s="176"/>
      <c r="B406" s="954"/>
      <c r="C406" s="861" t="s">
        <v>326</v>
      </c>
      <c r="D406" s="861"/>
      <c r="E406" s="862"/>
      <c r="F406" s="112" t="s">
        <v>7</v>
      </c>
      <c r="G406" s="112" t="s">
        <v>7</v>
      </c>
      <c r="H406" s="159"/>
      <c r="I406" s="308"/>
    </row>
    <row r="407" spans="1:9" ht="33.6" customHeight="1">
      <c r="A407" s="176"/>
      <c r="B407" s="954"/>
      <c r="C407" s="859" t="s">
        <v>258</v>
      </c>
      <c r="D407" s="859"/>
      <c r="E407" s="860"/>
      <c r="F407" s="112" t="s">
        <v>11</v>
      </c>
      <c r="G407" s="112" t="s">
        <v>11</v>
      </c>
      <c r="H407" s="159"/>
      <c r="I407" s="308"/>
    </row>
    <row r="408" spans="1:9" ht="42.6" customHeight="1">
      <c r="A408" s="176"/>
      <c r="B408" s="954"/>
      <c r="C408" s="859" t="s">
        <v>328</v>
      </c>
      <c r="D408" s="859"/>
      <c r="E408" s="860"/>
      <c r="F408" s="112" t="s">
        <v>11</v>
      </c>
      <c r="G408" s="112" t="s">
        <v>11</v>
      </c>
      <c r="H408" s="159"/>
      <c r="I408" s="308"/>
    </row>
    <row r="409" spans="1:9" ht="32.450000000000003" customHeight="1" thickBot="1">
      <c r="A409" s="222"/>
      <c r="B409" s="955"/>
      <c r="C409" s="887" t="s">
        <v>260</v>
      </c>
      <c r="D409" s="887"/>
      <c r="E409" s="888"/>
      <c r="F409" s="120" t="s">
        <v>11</v>
      </c>
      <c r="G409" s="120" t="s">
        <v>11</v>
      </c>
      <c r="H409" s="318"/>
      <c r="I409" s="308"/>
    </row>
    <row r="410" spans="1:9" ht="71.25" customHeight="1" thickTop="1">
      <c r="A410" s="267">
        <v>3</v>
      </c>
      <c r="B410" s="84" t="s">
        <v>263</v>
      </c>
      <c r="C410" s="84" t="s">
        <v>265</v>
      </c>
      <c r="D410" s="84" t="s">
        <v>329</v>
      </c>
      <c r="E410" s="251" t="s">
        <v>267</v>
      </c>
      <c r="F410" s="113" t="s">
        <v>119</v>
      </c>
      <c r="G410" s="113" t="s">
        <v>119</v>
      </c>
      <c r="H410" s="110" t="s">
        <v>119</v>
      </c>
      <c r="I410" s="308"/>
    </row>
    <row r="411" spans="1:9" ht="63" customHeight="1">
      <c r="A411" s="139">
        <v>4</v>
      </c>
      <c r="B411" s="41" t="s">
        <v>268</v>
      </c>
      <c r="C411" s="41" t="s">
        <v>270</v>
      </c>
      <c r="D411" s="41" t="s">
        <v>329</v>
      </c>
      <c r="E411" s="41" t="s">
        <v>269</v>
      </c>
      <c r="F411" s="98" t="s">
        <v>11</v>
      </c>
      <c r="G411" s="99" t="s">
        <v>11</v>
      </c>
      <c r="H411" s="53" t="s">
        <v>11</v>
      </c>
      <c r="I411" s="308"/>
    </row>
    <row r="412" spans="1:9" s="28" customFormat="1" ht="69" customHeight="1">
      <c r="A412" s="129">
        <v>5</v>
      </c>
      <c r="B412" s="851" t="s">
        <v>1141</v>
      </c>
      <c r="C412" s="282" t="s">
        <v>331</v>
      </c>
      <c r="D412" s="391" t="s">
        <v>330</v>
      </c>
      <c r="E412" s="41" t="s">
        <v>271</v>
      </c>
      <c r="F412" s="98" t="s">
        <v>11</v>
      </c>
      <c r="G412" s="99" t="s">
        <v>11</v>
      </c>
      <c r="H412" s="53" t="s">
        <v>119</v>
      </c>
    </row>
    <row r="413" spans="1:9" s="28" customFormat="1" ht="122.25" customHeight="1">
      <c r="A413" s="1"/>
      <c r="B413" s="852"/>
      <c r="C413" s="174"/>
      <c r="D413" s="951"/>
      <c r="E413" s="951"/>
      <c r="F413" s="952"/>
      <c r="G413" s="952"/>
      <c r="H413" s="121"/>
    </row>
    <row r="414" spans="1:9" ht="145.5" customHeight="1">
      <c r="A414" s="472">
        <v>6</v>
      </c>
      <c r="B414" s="105" t="s">
        <v>383</v>
      </c>
      <c r="C414" s="42" t="s">
        <v>837</v>
      </c>
      <c r="D414" s="391" t="s">
        <v>332</v>
      </c>
      <c r="E414" s="72"/>
      <c r="F414" s="155" t="s">
        <v>7</v>
      </c>
      <c r="G414" s="68" t="s">
        <v>7</v>
      </c>
      <c r="H414" s="155" t="s">
        <v>119</v>
      </c>
      <c r="I414" s="308"/>
    </row>
    <row r="415" spans="1:9" ht="66.599999999999994" customHeight="1">
      <c r="A415" s="137"/>
      <c r="B415" s="356"/>
      <c r="C415" s="889" t="s">
        <v>333</v>
      </c>
      <c r="D415" s="774"/>
      <c r="E415" s="775"/>
      <c r="F415" s="204" t="s">
        <v>7</v>
      </c>
      <c r="G415" s="204" t="s">
        <v>7</v>
      </c>
      <c r="H415" s="204"/>
      <c r="I415" s="308"/>
    </row>
    <row r="416" spans="1:9" ht="99.75" customHeight="1">
      <c r="A416" s="138"/>
      <c r="B416" s="356"/>
      <c r="C416" s="890" t="s">
        <v>334</v>
      </c>
      <c r="D416" s="776"/>
      <c r="E416" s="777"/>
      <c r="F416" s="51" t="s">
        <v>7</v>
      </c>
      <c r="G416" s="52" t="s">
        <v>7</v>
      </c>
      <c r="H416" s="51"/>
      <c r="I416" s="308"/>
    </row>
    <row r="417" spans="1:9" ht="90.75" customHeight="1">
      <c r="A417" s="154">
        <v>7</v>
      </c>
      <c r="B417" s="41" t="s">
        <v>469</v>
      </c>
      <c r="C417" s="41" t="s">
        <v>358</v>
      </c>
      <c r="D417" s="84" t="s">
        <v>384</v>
      </c>
      <c r="E417" s="84" t="s">
        <v>357</v>
      </c>
      <c r="F417" s="113" t="s">
        <v>11</v>
      </c>
      <c r="G417" s="115" t="s">
        <v>11</v>
      </c>
      <c r="H417" s="301" t="s">
        <v>119</v>
      </c>
    </row>
    <row r="418" spans="1:9" ht="101.45" customHeight="1" thickBot="1">
      <c r="A418" s="267">
        <v>8</v>
      </c>
      <c r="B418" s="127" t="s">
        <v>89</v>
      </c>
      <c r="C418" s="55" t="s">
        <v>279</v>
      </c>
      <c r="D418" s="55" t="s">
        <v>385</v>
      </c>
      <c r="E418" s="269" t="s">
        <v>90</v>
      </c>
      <c r="F418" s="49" t="s">
        <v>11</v>
      </c>
      <c r="G418" s="50" t="s">
        <v>11</v>
      </c>
      <c r="H418" s="120" t="s">
        <v>119</v>
      </c>
      <c r="I418" s="308"/>
    </row>
    <row r="419" spans="1:9" ht="33.6" customHeight="1" thickTop="1">
      <c r="A419" s="130"/>
      <c r="B419" s="787" t="s">
        <v>280</v>
      </c>
      <c r="C419" s="760" t="s">
        <v>290</v>
      </c>
      <c r="D419" s="760"/>
      <c r="E419" s="761"/>
      <c r="F419" s="106" t="s">
        <v>11</v>
      </c>
      <c r="G419" s="107" t="s">
        <v>11</v>
      </c>
      <c r="H419" s="315"/>
      <c r="I419" s="308"/>
    </row>
    <row r="420" spans="1:9" ht="33.6" customHeight="1">
      <c r="A420" s="130"/>
      <c r="B420" s="850"/>
      <c r="C420" s="859" t="s">
        <v>291</v>
      </c>
      <c r="D420" s="859"/>
      <c r="E420" s="860"/>
      <c r="F420" s="112" t="s">
        <v>11</v>
      </c>
      <c r="G420" s="102" t="s">
        <v>11</v>
      </c>
      <c r="H420" s="159"/>
      <c r="I420" s="308"/>
    </row>
    <row r="421" spans="1:9" ht="33.6" customHeight="1">
      <c r="A421" s="130"/>
      <c r="B421" s="788"/>
      <c r="C421" s="897" t="s">
        <v>292</v>
      </c>
      <c r="D421" s="897"/>
      <c r="E421" s="898"/>
      <c r="F421" s="113" t="s">
        <v>11</v>
      </c>
      <c r="G421" s="115" t="s">
        <v>11</v>
      </c>
      <c r="H421" s="323"/>
      <c r="I421" s="308"/>
    </row>
    <row r="422" spans="1:9" ht="33" customHeight="1">
      <c r="A422" s="130"/>
      <c r="B422" s="850" t="s">
        <v>281</v>
      </c>
      <c r="C422" s="905" t="s">
        <v>293</v>
      </c>
      <c r="D422" s="905"/>
      <c r="E422" s="906"/>
      <c r="F422" s="49" t="s">
        <v>11</v>
      </c>
      <c r="G422" s="50" t="s">
        <v>11</v>
      </c>
      <c r="H422" s="217"/>
      <c r="I422" s="308"/>
    </row>
    <row r="423" spans="1:9" ht="33" customHeight="1">
      <c r="A423" s="130"/>
      <c r="B423" s="850"/>
      <c r="C423" s="859" t="s">
        <v>294</v>
      </c>
      <c r="D423" s="859"/>
      <c r="E423" s="860"/>
      <c r="F423" s="112" t="s">
        <v>11</v>
      </c>
      <c r="G423" s="102" t="s">
        <v>11</v>
      </c>
      <c r="H423" s="159"/>
      <c r="I423" s="308"/>
    </row>
    <row r="424" spans="1:9" ht="42" customHeight="1" thickBot="1">
      <c r="A424" s="130"/>
      <c r="B424" s="854"/>
      <c r="C424" s="887" t="s">
        <v>295</v>
      </c>
      <c r="D424" s="887"/>
      <c r="E424" s="888"/>
      <c r="F424" s="120" t="s">
        <v>11</v>
      </c>
      <c r="G424" s="122" t="s">
        <v>11</v>
      </c>
      <c r="H424" s="318"/>
      <c r="I424" s="308"/>
    </row>
    <row r="425" spans="1:9" ht="103.15" customHeight="1" thickTop="1">
      <c r="A425" s="139">
        <v>9</v>
      </c>
      <c r="B425" s="84" t="s">
        <v>91</v>
      </c>
      <c r="C425" s="103" t="s">
        <v>335</v>
      </c>
      <c r="D425" s="84" t="s">
        <v>386</v>
      </c>
      <c r="E425" s="84" t="s">
        <v>92</v>
      </c>
      <c r="F425" s="113" t="s">
        <v>11</v>
      </c>
      <c r="G425" s="115" t="s">
        <v>11</v>
      </c>
      <c r="H425" s="110" t="s">
        <v>119</v>
      </c>
      <c r="I425" s="308"/>
    </row>
    <row r="426" spans="1:9" ht="132.6" customHeight="1">
      <c r="A426" s="139">
        <v>10</v>
      </c>
      <c r="B426" s="41" t="s">
        <v>93</v>
      </c>
      <c r="C426" s="282" t="s">
        <v>282</v>
      </c>
      <c r="D426" s="41" t="s">
        <v>387</v>
      </c>
      <c r="E426" s="114"/>
      <c r="F426" s="98" t="s">
        <v>11</v>
      </c>
      <c r="G426" s="99" t="s">
        <v>11</v>
      </c>
      <c r="H426" s="98" t="s">
        <v>119</v>
      </c>
      <c r="I426" s="308"/>
    </row>
    <row r="427" spans="1:9" ht="86.45" customHeight="1">
      <c r="A427" s="808">
        <v>11</v>
      </c>
      <c r="B427" s="700" t="s">
        <v>284</v>
      </c>
      <c r="C427" s="105" t="s">
        <v>366</v>
      </c>
      <c r="D427" s="700" t="s">
        <v>388</v>
      </c>
      <c r="E427" s="324"/>
      <c r="F427" s="928" t="s">
        <v>7</v>
      </c>
      <c r="G427" s="928" t="s">
        <v>7</v>
      </c>
      <c r="H427" s="928" t="s">
        <v>119</v>
      </c>
      <c r="I427" s="308"/>
    </row>
    <row r="428" spans="1:9" ht="82.9" customHeight="1">
      <c r="A428" s="809"/>
      <c r="B428" s="702"/>
      <c r="C428" s="84" t="s">
        <v>285</v>
      </c>
      <c r="D428" s="702"/>
      <c r="E428" s="259"/>
      <c r="F428" s="929"/>
      <c r="G428" s="929"/>
      <c r="H428" s="929"/>
      <c r="I428" s="308"/>
    </row>
    <row r="429" spans="1:9" ht="72" customHeight="1" thickBot="1">
      <c r="A429" s="139">
        <v>12</v>
      </c>
      <c r="B429" s="41" t="s">
        <v>94</v>
      </c>
      <c r="C429" s="103" t="s">
        <v>641</v>
      </c>
      <c r="D429" s="84" t="s">
        <v>336</v>
      </c>
      <c r="E429" s="251" t="s">
        <v>95</v>
      </c>
      <c r="F429" s="113" t="s">
        <v>11</v>
      </c>
      <c r="G429" s="115" t="s">
        <v>11</v>
      </c>
      <c r="H429" s="98"/>
      <c r="I429" s="308"/>
    </row>
    <row r="430" spans="1:9" ht="103.15" customHeight="1" thickTop="1">
      <c r="A430" s="461">
        <v>13</v>
      </c>
      <c r="B430" s="412" t="s">
        <v>490</v>
      </c>
      <c r="C430" s="466" t="s">
        <v>838</v>
      </c>
      <c r="D430" s="84" t="s">
        <v>389</v>
      </c>
      <c r="E430" s="183"/>
      <c r="F430" s="110" t="s">
        <v>7</v>
      </c>
      <c r="G430" s="111" t="s">
        <v>7</v>
      </c>
      <c r="H430" s="110" t="s">
        <v>119</v>
      </c>
      <c r="I430" s="308"/>
    </row>
    <row r="431" spans="1:9" ht="154.15" customHeight="1">
      <c r="A431" s="266">
        <v>14</v>
      </c>
      <c r="B431" s="84" t="s">
        <v>99</v>
      </c>
      <c r="C431" s="103" t="s">
        <v>337</v>
      </c>
      <c r="D431" s="84" t="s">
        <v>839</v>
      </c>
      <c r="E431" s="84" t="s">
        <v>100</v>
      </c>
      <c r="F431" s="113" t="s">
        <v>11</v>
      </c>
      <c r="G431" s="115" t="s">
        <v>11</v>
      </c>
      <c r="H431" s="113" t="s">
        <v>119</v>
      </c>
      <c r="I431" s="308"/>
    </row>
    <row r="432" spans="1:9" ht="202.5" customHeight="1" thickBot="1">
      <c r="A432" s="266">
        <v>15</v>
      </c>
      <c r="B432" s="127" t="s">
        <v>101</v>
      </c>
      <c r="C432" s="116" t="s">
        <v>840</v>
      </c>
      <c r="D432" s="127" t="s">
        <v>910</v>
      </c>
      <c r="E432" s="127" t="s">
        <v>102</v>
      </c>
      <c r="F432" s="108" t="s">
        <v>11</v>
      </c>
      <c r="G432" s="109" t="s">
        <v>11</v>
      </c>
      <c r="H432" s="108" t="s">
        <v>119</v>
      </c>
      <c r="I432" s="308"/>
    </row>
    <row r="433" spans="1:9" ht="42" customHeight="1" thickTop="1">
      <c r="A433" s="131"/>
      <c r="B433" s="787" t="s">
        <v>300</v>
      </c>
      <c r="C433" s="760" t="s">
        <v>302</v>
      </c>
      <c r="D433" s="760"/>
      <c r="E433" s="761"/>
      <c r="F433" s="106" t="s">
        <v>11</v>
      </c>
      <c r="G433" s="107" t="s">
        <v>11</v>
      </c>
      <c r="H433" s="315"/>
      <c r="I433" s="308"/>
    </row>
    <row r="434" spans="1:9" ht="55.15" customHeight="1">
      <c r="A434" s="131"/>
      <c r="B434" s="850"/>
      <c r="C434" s="859" t="s">
        <v>303</v>
      </c>
      <c r="D434" s="859"/>
      <c r="E434" s="860"/>
      <c r="F434" s="112" t="s">
        <v>11</v>
      </c>
      <c r="G434" s="102" t="s">
        <v>11</v>
      </c>
      <c r="H434" s="159"/>
      <c r="I434" s="308"/>
    </row>
    <row r="435" spans="1:9" ht="42.6" customHeight="1">
      <c r="A435" s="131"/>
      <c r="B435" s="788"/>
      <c r="C435" s="776" t="s">
        <v>304</v>
      </c>
      <c r="D435" s="776"/>
      <c r="E435" s="777"/>
      <c r="F435" s="51" t="s">
        <v>11</v>
      </c>
      <c r="G435" s="52" t="s">
        <v>11</v>
      </c>
      <c r="H435" s="316"/>
      <c r="I435" s="308"/>
    </row>
    <row r="436" spans="1:9" ht="33.6" customHeight="1">
      <c r="A436" s="130"/>
      <c r="B436" s="850" t="s">
        <v>301</v>
      </c>
      <c r="C436" s="885" t="s">
        <v>305</v>
      </c>
      <c r="D436" s="885"/>
      <c r="E436" s="886"/>
      <c r="F436" s="185" t="s">
        <v>11</v>
      </c>
      <c r="G436" s="186" t="s">
        <v>11</v>
      </c>
      <c r="H436" s="332"/>
      <c r="I436" s="308"/>
    </row>
    <row r="437" spans="1:9" ht="42.6" customHeight="1">
      <c r="A437" s="130"/>
      <c r="B437" s="850"/>
      <c r="C437" s="859" t="s">
        <v>306</v>
      </c>
      <c r="D437" s="859"/>
      <c r="E437" s="860"/>
      <c r="F437" s="112" t="s">
        <v>11</v>
      </c>
      <c r="G437" s="102" t="s">
        <v>11</v>
      </c>
      <c r="H437" s="159"/>
      <c r="I437" s="308"/>
    </row>
    <row r="438" spans="1:9" ht="42.6" customHeight="1" thickBot="1">
      <c r="A438" s="132"/>
      <c r="B438" s="854"/>
      <c r="C438" s="887" t="s">
        <v>307</v>
      </c>
      <c r="D438" s="887"/>
      <c r="E438" s="888"/>
      <c r="F438" s="120" t="s">
        <v>11</v>
      </c>
      <c r="G438" s="122" t="s">
        <v>11</v>
      </c>
      <c r="H438" s="318"/>
      <c r="I438" s="308"/>
    </row>
    <row r="439" spans="1:9" ht="272.45" customHeight="1" thickTop="1" thickBot="1">
      <c r="A439" s="184">
        <v>16</v>
      </c>
      <c r="B439" s="333" t="s">
        <v>504</v>
      </c>
      <c r="C439" s="334" t="s">
        <v>912</v>
      </c>
      <c r="D439" s="215" t="s">
        <v>909</v>
      </c>
      <c r="E439" s="335"/>
      <c r="F439" s="106" t="s">
        <v>119</v>
      </c>
      <c r="G439" s="107" t="s">
        <v>119</v>
      </c>
      <c r="H439" s="336" t="s">
        <v>119</v>
      </c>
      <c r="I439" s="308"/>
    </row>
    <row r="440" spans="1:9" ht="28.15" customHeight="1" thickTop="1">
      <c r="A440" s="131"/>
      <c r="B440" s="849" t="s">
        <v>506</v>
      </c>
      <c r="C440" s="337" t="s">
        <v>507</v>
      </c>
      <c r="D440" s="201"/>
      <c r="E440" s="338"/>
      <c r="F440" s="125" t="s">
        <v>7</v>
      </c>
      <c r="G440" s="126" t="s">
        <v>7</v>
      </c>
      <c r="H440" s="160" t="s">
        <v>119</v>
      </c>
      <c r="I440" s="308"/>
    </row>
    <row r="441" spans="1:9" ht="52.15" customHeight="1">
      <c r="A441" s="131"/>
      <c r="B441" s="743"/>
      <c r="C441" s="891" t="s">
        <v>509</v>
      </c>
      <c r="D441" s="708"/>
      <c r="E441" s="709"/>
      <c r="F441" s="465" t="s">
        <v>7</v>
      </c>
      <c r="G441" s="115" t="s">
        <v>7</v>
      </c>
      <c r="H441" s="323" t="s">
        <v>119</v>
      </c>
      <c r="I441" s="308"/>
    </row>
    <row r="442" spans="1:9" ht="69.599999999999994" customHeight="1">
      <c r="A442" s="131"/>
      <c r="B442" s="743"/>
      <c r="C442" s="892" t="s">
        <v>510</v>
      </c>
      <c r="D442" s="711"/>
      <c r="E442" s="712"/>
      <c r="F442" s="465" t="s">
        <v>7</v>
      </c>
      <c r="G442" s="115" t="s">
        <v>7</v>
      </c>
      <c r="H442" s="323" t="s">
        <v>119</v>
      </c>
      <c r="I442" s="308"/>
    </row>
    <row r="443" spans="1:9" ht="82.15" customHeight="1">
      <c r="A443" s="131"/>
      <c r="B443" s="743"/>
      <c r="C443" s="892" t="s">
        <v>511</v>
      </c>
      <c r="D443" s="711"/>
      <c r="E443" s="712"/>
      <c r="F443" s="465" t="s">
        <v>119</v>
      </c>
      <c r="G443" s="115" t="s">
        <v>119</v>
      </c>
      <c r="H443" s="323" t="s">
        <v>119</v>
      </c>
      <c r="I443" s="308"/>
    </row>
    <row r="444" spans="1:9" ht="45" customHeight="1">
      <c r="A444" s="131"/>
      <c r="B444" s="877"/>
      <c r="C444" s="892" t="s">
        <v>512</v>
      </c>
      <c r="D444" s="711"/>
      <c r="E444" s="712"/>
      <c r="F444" s="98" t="s">
        <v>119</v>
      </c>
      <c r="G444" s="115" t="s">
        <v>119</v>
      </c>
      <c r="H444" s="323" t="s">
        <v>119</v>
      </c>
      <c r="I444" s="308"/>
    </row>
    <row r="445" spans="1:9" ht="24" customHeight="1">
      <c r="A445" s="131"/>
      <c r="B445" s="893" t="s">
        <v>508</v>
      </c>
      <c r="C445" s="339" t="s">
        <v>507</v>
      </c>
      <c r="D445" s="202"/>
      <c r="E445" s="340"/>
      <c r="F445" s="185" t="s">
        <v>119</v>
      </c>
      <c r="G445" s="186" t="s">
        <v>119</v>
      </c>
      <c r="H445" s="332" t="s">
        <v>119</v>
      </c>
      <c r="I445" s="308"/>
    </row>
    <row r="446" spans="1:9" ht="31.15" customHeight="1">
      <c r="A446" s="131"/>
      <c r="B446" s="743"/>
      <c r="C446" s="891" t="s">
        <v>898</v>
      </c>
      <c r="D446" s="708"/>
      <c r="E446" s="464"/>
      <c r="F446" s="185" t="s">
        <v>119</v>
      </c>
      <c r="G446" s="186" t="s">
        <v>119</v>
      </c>
      <c r="H446" s="332" t="s">
        <v>119</v>
      </c>
      <c r="I446" s="308"/>
    </row>
    <row r="447" spans="1:9" ht="47.45" customHeight="1" thickBot="1">
      <c r="A447" s="131"/>
      <c r="B447" s="878"/>
      <c r="C447" s="894" t="s">
        <v>513</v>
      </c>
      <c r="D447" s="895"/>
      <c r="E447" s="896"/>
      <c r="F447" s="108" t="s">
        <v>119</v>
      </c>
      <c r="G447" s="109" t="s">
        <v>119</v>
      </c>
      <c r="H447" s="216" t="s">
        <v>119</v>
      </c>
      <c r="I447" s="308"/>
    </row>
    <row r="448" spans="1:9" ht="136.15" customHeight="1" thickTop="1">
      <c r="A448" s="808">
        <v>17</v>
      </c>
      <c r="B448" s="855" t="s">
        <v>471</v>
      </c>
      <c r="C448" s="373" t="s">
        <v>390</v>
      </c>
      <c r="D448" s="855" t="s">
        <v>913</v>
      </c>
      <c r="E448" s="855" t="s">
        <v>629</v>
      </c>
      <c r="F448" s="110" t="s">
        <v>7</v>
      </c>
      <c r="G448" s="110" t="s">
        <v>7</v>
      </c>
      <c r="H448" s="110" t="s">
        <v>119</v>
      </c>
      <c r="I448" s="308"/>
    </row>
    <row r="449" spans="1:9" ht="184.9" customHeight="1">
      <c r="A449" s="810"/>
      <c r="B449" s="702"/>
      <c r="C449" s="76" t="s">
        <v>391</v>
      </c>
      <c r="D449" s="702"/>
      <c r="E449" s="702"/>
      <c r="F449" s="113" t="s">
        <v>119</v>
      </c>
      <c r="G449" s="115" t="s">
        <v>119</v>
      </c>
      <c r="H449" s="98" t="s">
        <v>119</v>
      </c>
      <c r="I449" s="308"/>
    </row>
    <row r="450" spans="1:9" ht="118.9" customHeight="1">
      <c r="A450" s="139">
        <v>18</v>
      </c>
      <c r="B450" s="277" t="s">
        <v>472</v>
      </c>
      <c r="C450" s="282" t="s">
        <v>364</v>
      </c>
      <c r="D450" s="392" t="s">
        <v>915</v>
      </c>
      <c r="E450" s="41" t="s">
        <v>422</v>
      </c>
      <c r="F450" s="98" t="s">
        <v>7</v>
      </c>
      <c r="G450" s="99" t="s">
        <v>7</v>
      </c>
      <c r="H450" s="98" t="s">
        <v>119</v>
      </c>
      <c r="I450" s="308"/>
    </row>
    <row r="451" spans="1:9" ht="75.599999999999994" customHeight="1">
      <c r="A451" s="808">
        <v>19</v>
      </c>
      <c r="B451" s="700" t="s">
        <v>1138</v>
      </c>
      <c r="C451" s="105" t="s">
        <v>308</v>
      </c>
      <c r="D451" s="105" t="s">
        <v>914</v>
      </c>
      <c r="E451" s="42" t="s">
        <v>423</v>
      </c>
      <c r="F451" s="155" t="s">
        <v>7</v>
      </c>
      <c r="G451" s="68" t="s">
        <v>7</v>
      </c>
      <c r="H451" s="155" t="s">
        <v>119</v>
      </c>
      <c r="I451" s="308"/>
    </row>
    <row r="452" spans="1:9" ht="42" customHeight="1">
      <c r="A452" s="809"/>
      <c r="B452" s="701"/>
      <c r="C452" s="889" t="s">
        <v>309</v>
      </c>
      <c r="D452" s="774"/>
      <c r="E452" s="775"/>
      <c r="F452" s="204" t="s">
        <v>311</v>
      </c>
      <c r="G452" s="206" t="s">
        <v>311</v>
      </c>
      <c r="H452" s="204"/>
      <c r="I452" s="308"/>
    </row>
    <row r="453" spans="1:9" ht="33" customHeight="1">
      <c r="A453" s="810"/>
      <c r="B453" s="702"/>
      <c r="C453" s="890" t="s">
        <v>310</v>
      </c>
      <c r="D453" s="776"/>
      <c r="E453" s="777"/>
      <c r="F453" s="51" t="s">
        <v>7</v>
      </c>
      <c r="G453" s="52" t="s">
        <v>7</v>
      </c>
      <c r="H453" s="51"/>
      <c r="I453" s="308"/>
    </row>
    <row r="454" spans="1:9" ht="99.6" customHeight="1">
      <c r="A454" s="343">
        <v>20</v>
      </c>
      <c r="B454" s="988" t="s">
        <v>1140</v>
      </c>
      <c r="C454" s="373" t="s">
        <v>395</v>
      </c>
      <c r="D454" s="356" t="s">
        <v>916</v>
      </c>
      <c r="E454" s="55" t="s">
        <v>368</v>
      </c>
      <c r="F454" s="49" t="s">
        <v>119</v>
      </c>
      <c r="G454" s="50" t="s">
        <v>119</v>
      </c>
      <c r="H454" s="49" t="s">
        <v>119</v>
      </c>
      <c r="I454" s="308"/>
    </row>
    <row r="455" spans="1:9" ht="64.150000000000006" customHeight="1">
      <c r="A455" s="137"/>
      <c r="B455" s="989"/>
      <c r="C455" s="880" t="s">
        <v>1151</v>
      </c>
      <c r="D455" s="736"/>
      <c r="E455" s="737"/>
      <c r="F455" s="155" t="s">
        <v>7</v>
      </c>
      <c r="G455" s="68" t="s">
        <v>7</v>
      </c>
      <c r="H455" s="299"/>
      <c r="I455" s="345"/>
    </row>
    <row r="456" spans="1:9" ht="55.5" customHeight="1">
      <c r="A456" s="346"/>
      <c r="B456" s="989"/>
      <c r="C456" s="881" t="s">
        <v>1152</v>
      </c>
      <c r="D456" s="882"/>
      <c r="E456" s="883"/>
      <c r="F456" s="112" t="s">
        <v>367</v>
      </c>
      <c r="G456" s="102" t="s">
        <v>7</v>
      </c>
      <c r="H456" s="297"/>
    </row>
    <row r="457" spans="1:9" ht="33.6" customHeight="1">
      <c r="A457" s="137"/>
      <c r="B457" s="990"/>
      <c r="C457" s="733" t="s">
        <v>394</v>
      </c>
      <c r="D457" s="734"/>
      <c r="E457" s="735"/>
      <c r="F457" s="51" t="s">
        <v>7</v>
      </c>
      <c r="G457" s="51" t="s">
        <v>7</v>
      </c>
      <c r="H457" s="298"/>
      <c r="I457" s="345"/>
    </row>
    <row r="458" spans="1:9" ht="60" customHeight="1">
      <c r="A458" s="129">
        <v>21</v>
      </c>
      <c r="B458" s="467" t="s">
        <v>473</v>
      </c>
      <c r="C458" s="29" t="s">
        <v>372</v>
      </c>
      <c r="D458" s="29" t="s">
        <v>917</v>
      </c>
      <c r="E458" s="29" t="s">
        <v>369</v>
      </c>
      <c r="F458" s="156" t="s">
        <v>370</v>
      </c>
      <c r="G458" s="156" t="s">
        <v>370</v>
      </c>
      <c r="H458" s="156" t="s">
        <v>370</v>
      </c>
    </row>
    <row r="459" spans="1:9" ht="48.6" customHeight="1">
      <c r="A459" s="801"/>
      <c r="B459" s="986"/>
      <c r="C459" s="758" t="s">
        <v>373</v>
      </c>
      <c r="D459" s="884"/>
      <c r="E459" s="759"/>
      <c r="F459" s="191" t="s">
        <v>119</v>
      </c>
      <c r="G459" s="191" t="s">
        <v>119</v>
      </c>
      <c r="H459" s="191"/>
    </row>
    <row r="460" spans="1:9" ht="51" customHeight="1">
      <c r="A460" s="802"/>
      <c r="B460" s="987"/>
      <c r="C460" s="758" t="s">
        <v>396</v>
      </c>
      <c r="D460" s="884"/>
      <c r="E460" s="759"/>
      <c r="F460" s="191" t="s">
        <v>119</v>
      </c>
      <c r="G460" s="191" t="s">
        <v>371</v>
      </c>
      <c r="H460" s="191"/>
    </row>
    <row r="461" spans="1:9" ht="148.9" customHeight="1" thickBot="1">
      <c r="A461" s="462">
        <v>22</v>
      </c>
      <c r="B461" s="463" t="s">
        <v>514</v>
      </c>
      <c r="C461" s="349" t="s">
        <v>841</v>
      </c>
      <c r="D461" s="415" t="s">
        <v>918</v>
      </c>
      <c r="E461" s="278"/>
      <c r="F461" s="161" t="s">
        <v>119</v>
      </c>
      <c r="G461" s="188" t="s">
        <v>119</v>
      </c>
      <c r="H461" s="161" t="s">
        <v>119</v>
      </c>
    </row>
    <row r="462" spans="1:9" ht="31.9" customHeight="1" thickTop="1">
      <c r="A462" s="128"/>
      <c r="B462" s="879" t="s">
        <v>517</v>
      </c>
      <c r="C462" s="923" t="s">
        <v>516</v>
      </c>
      <c r="D462" s="924"/>
      <c r="E462" s="925"/>
      <c r="F462" s="189" t="s">
        <v>119</v>
      </c>
      <c r="G462" s="190" t="s">
        <v>119</v>
      </c>
      <c r="H462" s="157" t="s">
        <v>119</v>
      </c>
    </row>
    <row r="463" spans="1:9" ht="38.450000000000003" customHeight="1">
      <c r="A463" s="128"/>
      <c r="B463" s="743"/>
      <c r="C463" s="958" t="s">
        <v>748</v>
      </c>
      <c r="D463" s="959"/>
      <c r="E463" s="960"/>
      <c r="F463" s="460" t="s">
        <v>119</v>
      </c>
      <c r="G463" s="187" t="s">
        <v>119</v>
      </c>
      <c r="H463" s="194" t="s">
        <v>119</v>
      </c>
    </row>
    <row r="464" spans="1:9" ht="55.9" customHeight="1">
      <c r="A464" s="128"/>
      <c r="B464" s="743"/>
      <c r="C464" s="961" t="s">
        <v>520</v>
      </c>
      <c r="D464" s="711"/>
      <c r="E464" s="712"/>
      <c r="F464" s="191" t="s">
        <v>119</v>
      </c>
      <c r="G464" s="192" t="s">
        <v>119</v>
      </c>
      <c r="H464" s="195" t="s">
        <v>119</v>
      </c>
    </row>
    <row r="465" spans="1:9" ht="42.6" customHeight="1">
      <c r="A465" s="128"/>
      <c r="B465" s="877"/>
      <c r="C465" s="962" t="s">
        <v>521</v>
      </c>
      <c r="D465" s="963"/>
      <c r="E465" s="964"/>
      <c r="F465" s="458" t="s">
        <v>119</v>
      </c>
      <c r="G465" s="203" t="s">
        <v>119</v>
      </c>
      <c r="H465" s="195" t="s">
        <v>119</v>
      </c>
    </row>
    <row r="466" spans="1:9" ht="61.15" customHeight="1" thickBot="1">
      <c r="A466" s="128"/>
      <c r="B466" s="350" t="s">
        <v>518</v>
      </c>
      <c r="C466" s="965" t="s">
        <v>522</v>
      </c>
      <c r="D466" s="895"/>
      <c r="E466" s="896"/>
      <c r="F466" s="196" t="s">
        <v>119</v>
      </c>
      <c r="G466" s="196" t="s">
        <v>119</v>
      </c>
      <c r="H466" s="158" t="s">
        <v>119</v>
      </c>
    </row>
    <row r="467" spans="1:9" ht="117.6" customHeight="1" thickTop="1">
      <c r="A467" s="154">
        <v>23</v>
      </c>
      <c r="B467" s="351" t="s">
        <v>523</v>
      </c>
      <c r="C467" s="352" t="s">
        <v>842</v>
      </c>
      <c r="D467" s="416" t="s">
        <v>919</v>
      </c>
      <c r="E467" s="197"/>
      <c r="F467" s="198" t="s">
        <v>119</v>
      </c>
      <c r="G467" s="199" t="s">
        <v>119</v>
      </c>
      <c r="H467" s="198" t="s">
        <v>119</v>
      </c>
    </row>
    <row r="468" spans="1:9" ht="157.15" customHeight="1" thickBot="1">
      <c r="A468" s="128">
        <v>24</v>
      </c>
      <c r="B468" s="353" t="s">
        <v>524</v>
      </c>
      <c r="C468" s="459" t="s">
        <v>843</v>
      </c>
      <c r="D468" s="29" t="s">
        <v>920</v>
      </c>
      <c r="E468" s="276"/>
      <c r="F468" s="460" t="s">
        <v>119</v>
      </c>
      <c r="G468" s="187" t="s">
        <v>119</v>
      </c>
      <c r="H468" s="161" t="s">
        <v>119</v>
      </c>
    </row>
    <row r="469" spans="1:9" ht="21" customHeight="1" thickTop="1">
      <c r="A469" s="128"/>
      <c r="B469" s="742" t="s">
        <v>525</v>
      </c>
      <c r="C469" s="966" t="s">
        <v>516</v>
      </c>
      <c r="D469" s="924"/>
      <c r="E469" s="925"/>
      <c r="F469" s="189" t="s">
        <v>119</v>
      </c>
      <c r="G469" s="190" t="s">
        <v>119</v>
      </c>
      <c r="H469" s="157" t="s">
        <v>119</v>
      </c>
    </row>
    <row r="470" spans="1:9" ht="42" customHeight="1">
      <c r="A470" s="128"/>
      <c r="B470" s="743"/>
      <c r="C470" s="967" t="s">
        <v>526</v>
      </c>
      <c r="D470" s="968"/>
      <c r="E470" s="969"/>
      <c r="F470" s="460" t="s">
        <v>119</v>
      </c>
      <c r="G470" s="187" t="s">
        <v>119</v>
      </c>
      <c r="H470" s="194" t="s">
        <v>119</v>
      </c>
    </row>
    <row r="471" spans="1:9" ht="102.6" customHeight="1">
      <c r="A471" s="128"/>
      <c r="B471" s="743"/>
      <c r="C471" s="707" t="s">
        <v>532</v>
      </c>
      <c r="D471" s="708"/>
      <c r="E471" s="709"/>
      <c r="F471" s="460" t="s">
        <v>119</v>
      </c>
      <c r="G471" s="187" t="s">
        <v>119</v>
      </c>
      <c r="H471" s="194" t="s">
        <v>119</v>
      </c>
    </row>
    <row r="472" spans="1:9" ht="39.950000000000003" customHeight="1">
      <c r="A472" s="128"/>
      <c r="B472" s="743"/>
      <c r="C472" s="710" t="s">
        <v>533</v>
      </c>
      <c r="D472" s="711"/>
      <c r="E472" s="712"/>
      <c r="F472" s="191" t="s">
        <v>119</v>
      </c>
      <c r="G472" s="192" t="s">
        <v>119</v>
      </c>
      <c r="H472" s="195" t="s">
        <v>119</v>
      </c>
    </row>
    <row r="473" spans="1:9" ht="39.950000000000003" customHeight="1">
      <c r="A473" s="128"/>
      <c r="B473" s="743"/>
      <c r="C473" s="710" t="s">
        <v>534</v>
      </c>
      <c r="D473" s="711"/>
      <c r="E473" s="712"/>
      <c r="F473" s="191" t="s">
        <v>119</v>
      </c>
      <c r="G473" s="192" t="s">
        <v>119</v>
      </c>
      <c r="H473" s="195" t="s">
        <v>119</v>
      </c>
    </row>
    <row r="474" spans="1:9" ht="39.950000000000003" customHeight="1">
      <c r="A474" s="128"/>
      <c r="B474" s="744"/>
      <c r="C474" s="710" t="s">
        <v>535</v>
      </c>
      <c r="D474" s="711"/>
      <c r="E474" s="712"/>
      <c r="F474" s="191" t="s">
        <v>119</v>
      </c>
      <c r="G474" s="192" t="s">
        <v>119</v>
      </c>
      <c r="H474" s="195" t="s">
        <v>119</v>
      </c>
    </row>
    <row r="475" spans="1:9" ht="39.950000000000003" customHeight="1">
      <c r="A475" s="128"/>
      <c r="B475" s="745"/>
      <c r="C475" s="710" t="s">
        <v>752</v>
      </c>
      <c r="D475" s="711"/>
      <c r="E475" s="712"/>
      <c r="F475" s="191" t="s">
        <v>119</v>
      </c>
      <c r="G475" s="192" t="s">
        <v>119</v>
      </c>
      <c r="H475" s="195" t="s">
        <v>119</v>
      </c>
    </row>
    <row r="476" spans="1:9" ht="21" customHeight="1">
      <c r="A476" s="128"/>
      <c r="B476" s="705" t="s">
        <v>529</v>
      </c>
      <c r="C476" s="746" t="s">
        <v>530</v>
      </c>
      <c r="D476" s="747"/>
      <c r="E476" s="748"/>
      <c r="F476" s="458" t="s">
        <v>119</v>
      </c>
      <c r="G476" s="203" t="s">
        <v>119</v>
      </c>
      <c r="H476" s="207" t="s">
        <v>119</v>
      </c>
    </row>
    <row r="477" spans="1:9" ht="69.599999999999994" customHeight="1" thickBot="1">
      <c r="A477" s="355"/>
      <c r="B477" s="706"/>
      <c r="C477" s="749" t="s">
        <v>753</v>
      </c>
      <c r="D477" s="750"/>
      <c r="E477" s="751"/>
      <c r="F477" s="161" t="s">
        <v>119</v>
      </c>
      <c r="G477" s="188" t="s">
        <v>119</v>
      </c>
      <c r="H477" s="158" t="s">
        <v>119</v>
      </c>
    </row>
    <row r="478" spans="1:9" ht="147.75" customHeight="1" thickTop="1" thickBot="1">
      <c r="A478" s="266">
        <v>25</v>
      </c>
      <c r="B478" s="374" t="s">
        <v>474</v>
      </c>
      <c r="C478" s="375" t="s">
        <v>397</v>
      </c>
      <c r="D478" s="374" t="s">
        <v>921</v>
      </c>
      <c r="E478" s="374" t="s">
        <v>105</v>
      </c>
      <c r="F478" s="120" t="s">
        <v>11</v>
      </c>
      <c r="G478" s="122" t="s">
        <v>11</v>
      </c>
      <c r="H478" s="120" t="s">
        <v>311</v>
      </c>
      <c r="I478" s="308"/>
    </row>
    <row r="479" spans="1:9" ht="75.599999999999994" customHeight="1" thickTop="1">
      <c r="A479" s="130"/>
      <c r="B479" s="787" t="s">
        <v>756</v>
      </c>
      <c r="C479" s="752" t="s">
        <v>907</v>
      </c>
      <c r="D479" s="752"/>
      <c r="E479" s="753"/>
      <c r="F479" s="125" t="s">
        <v>11</v>
      </c>
      <c r="G479" s="126" t="s">
        <v>11</v>
      </c>
      <c r="H479" s="160"/>
      <c r="I479" s="308"/>
    </row>
    <row r="480" spans="1:9" ht="39.950000000000003" customHeight="1">
      <c r="A480" s="130"/>
      <c r="B480" s="850"/>
      <c r="C480" s="982" t="s">
        <v>313</v>
      </c>
      <c r="D480" s="982"/>
      <c r="E480" s="983"/>
      <c r="F480" s="119" t="s">
        <v>11</v>
      </c>
      <c r="G480" s="147" t="s">
        <v>11</v>
      </c>
      <c r="H480" s="218"/>
      <c r="I480" s="308"/>
    </row>
    <row r="481" spans="1:9" ht="39.950000000000003" customHeight="1">
      <c r="A481" s="130"/>
      <c r="B481" s="853" t="s">
        <v>757</v>
      </c>
      <c r="C481" s="736" t="s">
        <v>312</v>
      </c>
      <c r="D481" s="736"/>
      <c r="E481" s="737"/>
      <c r="F481" s="204" t="s">
        <v>11</v>
      </c>
      <c r="G481" s="206" t="s">
        <v>11</v>
      </c>
      <c r="H481" s="329"/>
      <c r="I481" s="308"/>
    </row>
    <row r="482" spans="1:9" ht="39.950000000000003" customHeight="1">
      <c r="A482" s="130"/>
      <c r="B482" s="788"/>
      <c r="C482" s="734" t="s">
        <v>313</v>
      </c>
      <c r="D482" s="734"/>
      <c r="E482" s="735"/>
      <c r="F482" s="51" t="s">
        <v>11</v>
      </c>
      <c r="G482" s="52" t="s">
        <v>11</v>
      </c>
      <c r="H482" s="316"/>
      <c r="I482" s="308"/>
    </row>
    <row r="483" spans="1:9" ht="93.6" customHeight="1">
      <c r="A483" s="130"/>
      <c r="B483" s="850" t="s">
        <v>758</v>
      </c>
      <c r="C483" s="738" t="s">
        <v>376</v>
      </c>
      <c r="D483" s="738"/>
      <c r="E483" s="739"/>
      <c r="F483" s="185" t="s">
        <v>375</v>
      </c>
      <c r="G483" s="186" t="s">
        <v>11</v>
      </c>
      <c r="H483" s="332"/>
      <c r="I483" s="308"/>
    </row>
    <row r="484" spans="1:9" ht="39.950000000000003" customHeight="1" thickBot="1">
      <c r="A484" s="223"/>
      <c r="B484" s="854"/>
      <c r="C484" s="740" t="s">
        <v>313</v>
      </c>
      <c r="D484" s="740"/>
      <c r="E484" s="741"/>
      <c r="F484" s="123" t="s">
        <v>11</v>
      </c>
      <c r="G484" s="124" t="s">
        <v>11</v>
      </c>
      <c r="H484" s="320"/>
      <c r="I484" s="308"/>
    </row>
    <row r="485" spans="1:9" ht="14.25" thickTop="1"/>
  </sheetData>
  <mergeCells count="500">
    <mergeCell ref="A451:A453"/>
    <mergeCell ref="B451:B453"/>
    <mergeCell ref="B36:B37"/>
    <mergeCell ref="B459:B460"/>
    <mergeCell ref="B332:B333"/>
    <mergeCell ref="B454:B457"/>
    <mergeCell ref="B476:B477"/>
    <mergeCell ref="C476:E476"/>
    <mergeCell ref="C477:E477"/>
    <mergeCell ref="B462:B465"/>
    <mergeCell ref="C462:E462"/>
    <mergeCell ref="C463:E463"/>
    <mergeCell ref="C464:E464"/>
    <mergeCell ref="C465:E465"/>
    <mergeCell ref="C466:E466"/>
    <mergeCell ref="B469:B475"/>
    <mergeCell ref="C469:E469"/>
    <mergeCell ref="C470:E470"/>
    <mergeCell ref="C471:E471"/>
    <mergeCell ref="C472:E472"/>
    <mergeCell ref="C473:E473"/>
    <mergeCell ref="C474:E474"/>
    <mergeCell ref="C475:E475"/>
    <mergeCell ref="C304:E304"/>
    <mergeCell ref="B483:B484"/>
    <mergeCell ref="C483:E483"/>
    <mergeCell ref="C484:E484"/>
    <mergeCell ref="C172:H172"/>
    <mergeCell ref="D209:D210"/>
    <mergeCell ref="E209:E210"/>
    <mergeCell ref="C198:H198"/>
    <mergeCell ref="C199:H199"/>
    <mergeCell ref="C200:H200"/>
    <mergeCell ref="D201:D203"/>
    <mergeCell ref="E201:E203"/>
    <mergeCell ref="F201:F202"/>
    <mergeCell ref="G201:G202"/>
    <mergeCell ref="H201:H202"/>
    <mergeCell ref="C190:H190"/>
    <mergeCell ref="C176:H176"/>
    <mergeCell ref="B479:B480"/>
    <mergeCell ref="C479:E479"/>
    <mergeCell ref="C480:E480"/>
    <mergeCell ref="C460:E460"/>
    <mergeCell ref="B481:B482"/>
    <mergeCell ref="B337:B338"/>
    <mergeCell ref="H183:H184"/>
    <mergeCell ref="F181:F182"/>
    <mergeCell ref="G181:G182"/>
    <mergeCell ref="H284:H285"/>
    <mergeCell ref="G227:G228"/>
    <mergeCell ref="C289:E289"/>
    <mergeCell ref="C290:E290"/>
    <mergeCell ref="C264:E264"/>
    <mergeCell ref="C298:E298"/>
    <mergeCell ref="A238:H238"/>
    <mergeCell ref="H227:H228"/>
    <mergeCell ref="F231:F232"/>
    <mergeCell ref="C297:E297"/>
    <mergeCell ref="C287:E287"/>
    <mergeCell ref="C288:E288"/>
    <mergeCell ref="D268:G268"/>
    <mergeCell ref="C270:E270"/>
    <mergeCell ref="C271:E271"/>
    <mergeCell ref="F284:F285"/>
    <mergeCell ref="F186:F188"/>
    <mergeCell ref="F229:F230"/>
    <mergeCell ref="C252:E252"/>
    <mergeCell ref="C277:E277"/>
    <mergeCell ref="C278:E278"/>
    <mergeCell ref="C279:E279"/>
    <mergeCell ref="C280:E280"/>
    <mergeCell ref="C281:E281"/>
    <mergeCell ref="C300:E300"/>
    <mergeCell ref="C481:E481"/>
    <mergeCell ref="C482:E482"/>
    <mergeCell ref="C303:E303"/>
    <mergeCell ref="C313:E313"/>
    <mergeCell ref="C324:D324"/>
    <mergeCell ref="C253:E253"/>
    <mergeCell ref="C249:E249"/>
    <mergeCell ref="C299:E299"/>
    <mergeCell ref="C395:E395"/>
    <mergeCell ref="C396:E396"/>
    <mergeCell ref="C397:E397"/>
    <mergeCell ref="C394:E394"/>
    <mergeCell ref="C341:E341"/>
    <mergeCell ref="C342:E342"/>
    <mergeCell ref="C343:E343"/>
    <mergeCell ref="C344:E344"/>
    <mergeCell ref="C347:E347"/>
    <mergeCell ref="C256:E256"/>
    <mergeCell ref="C260:E260"/>
    <mergeCell ref="C261:E261"/>
    <mergeCell ref="C262:E262"/>
    <mergeCell ref="C263:E263"/>
    <mergeCell ref="C254:E254"/>
    <mergeCell ref="C255:E255"/>
    <mergeCell ref="C352:E352"/>
    <mergeCell ref="C348:E348"/>
    <mergeCell ref="E326:E327"/>
    <mergeCell ref="C250:E250"/>
    <mergeCell ref="C251:E251"/>
    <mergeCell ref="A13:A20"/>
    <mergeCell ref="B21:B23"/>
    <mergeCell ref="A40:H40"/>
    <mergeCell ref="G36:G37"/>
    <mergeCell ref="H427:H428"/>
    <mergeCell ref="G427:G428"/>
    <mergeCell ref="C415:E415"/>
    <mergeCell ref="C416:E416"/>
    <mergeCell ref="C424:E424"/>
    <mergeCell ref="A385:H385"/>
    <mergeCell ref="D413:G413"/>
    <mergeCell ref="C422:E422"/>
    <mergeCell ref="A427:A428"/>
    <mergeCell ref="F427:F428"/>
    <mergeCell ref="B402:B409"/>
    <mergeCell ref="C402:E402"/>
    <mergeCell ref="C403:E403"/>
    <mergeCell ref="C404:E404"/>
    <mergeCell ref="C405:E405"/>
    <mergeCell ref="C406:E406"/>
    <mergeCell ref="C399:E399"/>
    <mergeCell ref="C400:E400"/>
    <mergeCell ref="C401:E401"/>
    <mergeCell ref="C409:E409"/>
    <mergeCell ref="D153:D154"/>
    <mergeCell ref="E152:E154"/>
    <mergeCell ref="E146:E148"/>
    <mergeCell ref="B64:B67"/>
    <mergeCell ref="A3:B4"/>
    <mergeCell ref="C3:C4"/>
    <mergeCell ref="D3:D4"/>
    <mergeCell ref="E3:E4"/>
    <mergeCell ref="C53:H53"/>
    <mergeCell ref="A55:A56"/>
    <mergeCell ref="B55:B56"/>
    <mergeCell ref="C57:H57"/>
    <mergeCell ref="C58:H58"/>
    <mergeCell ref="A57:A63"/>
    <mergeCell ref="A48:H48"/>
    <mergeCell ref="F3:H3"/>
    <mergeCell ref="A10:A11"/>
    <mergeCell ref="A12:H12"/>
    <mergeCell ref="A53:A54"/>
    <mergeCell ref="B53:B54"/>
    <mergeCell ref="A21:A23"/>
    <mergeCell ref="H27:H33"/>
    <mergeCell ref="G27:G33"/>
    <mergeCell ref="B13:B20"/>
    <mergeCell ref="D87:D90"/>
    <mergeCell ref="C135:H135"/>
    <mergeCell ref="E81:E82"/>
    <mergeCell ref="F36:F37"/>
    <mergeCell ref="C13:H13"/>
    <mergeCell ref="C14:H14"/>
    <mergeCell ref="C24:H24"/>
    <mergeCell ref="C25:H25"/>
    <mergeCell ref="B158:B159"/>
    <mergeCell ref="F146:F148"/>
    <mergeCell ref="H36:H37"/>
    <mergeCell ref="C97:H97"/>
    <mergeCell ref="C98:H98"/>
    <mergeCell ref="C92:H92"/>
    <mergeCell ref="C93:H93"/>
    <mergeCell ref="C64:H64"/>
    <mergeCell ref="H152:H154"/>
    <mergeCell ref="C42:H42"/>
    <mergeCell ref="H146:H148"/>
    <mergeCell ref="F152:F154"/>
    <mergeCell ref="C128:H128"/>
    <mergeCell ref="C50:H50"/>
    <mergeCell ref="C49:H49"/>
    <mergeCell ref="B149:B154"/>
    <mergeCell ref="B279:B281"/>
    <mergeCell ref="C276:E276"/>
    <mergeCell ref="D284:D285"/>
    <mergeCell ref="C296:E296"/>
    <mergeCell ref="G284:G285"/>
    <mergeCell ref="C257:E257"/>
    <mergeCell ref="C258:E258"/>
    <mergeCell ref="C259:E259"/>
    <mergeCell ref="B5:B8"/>
    <mergeCell ref="D15:D17"/>
    <mergeCell ref="C205:H205"/>
    <mergeCell ref="C206:H206"/>
    <mergeCell ref="C207:H207"/>
    <mergeCell ref="C208:H208"/>
    <mergeCell ref="C179:H179"/>
    <mergeCell ref="E181:E182"/>
    <mergeCell ref="C175:H175"/>
    <mergeCell ref="C140:H140"/>
    <mergeCell ref="C99:H99"/>
    <mergeCell ref="C96:H96"/>
    <mergeCell ref="C112:H112"/>
    <mergeCell ref="C119:H119"/>
    <mergeCell ref="C118:H118"/>
    <mergeCell ref="C95:H95"/>
    <mergeCell ref="C305:E305"/>
    <mergeCell ref="C330:E330"/>
    <mergeCell ref="C331:E331"/>
    <mergeCell ref="C351:E351"/>
    <mergeCell ref="C302:E302"/>
    <mergeCell ref="C337:E337"/>
    <mergeCell ref="C338:E338"/>
    <mergeCell ref="C291:E291"/>
    <mergeCell ref="C292:E292"/>
    <mergeCell ref="C340:E340"/>
    <mergeCell ref="C314:E314"/>
    <mergeCell ref="C315:E315"/>
    <mergeCell ref="C301:E301"/>
    <mergeCell ref="G306:G307"/>
    <mergeCell ref="B318:B320"/>
    <mergeCell ref="B321:B322"/>
    <mergeCell ref="B323:B325"/>
    <mergeCell ref="C334:E334"/>
    <mergeCell ref="C335:E335"/>
    <mergeCell ref="C333:E333"/>
    <mergeCell ref="C319:E319"/>
    <mergeCell ref="C320:E320"/>
    <mergeCell ref="C321:E321"/>
    <mergeCell ref="C322:E322"/>
    <mergeCell ref="C325:E325"/>
    <mergeCell ref="D326:D327"/>
    <mergeCell ref="C311:E311"/>
    <mergeCell ref="F306:F307"/>
    <mergeCell ref="B311:B313"/>
    <mergeCell ref="B314:B316"/>
    <mergeCell ref="C306:E306"/>
    <mergeCell ref="C307:E307"/>
    <mergeCell ref="C316:E316"/>
    <mergeCell ref="C312:E312"/>
    <mergeCell ref="C433:E433"/>
    <mergeCell ref="C434:E434"/>
    <mergeCell ref="C435:E435"/>
    <mergeCell ref="E448:E449"/>
    <mergeCell ref="D427:D428"/>
    <mergeCell ref="C423:E423"/>
    <mergeCell ref="C419:E419"/>
    <mergeCell ref="C420:E420"/>
    <mergeCell ref="C421:E421"/>
    <mergeCell ref="C455:E455"/>
    <mergeCell ref="C456:E456"/>
    <mergeCell ref="C457:E457"/>
    <mergeCell ref="C459:E459"/>
    <mergeCell ref="B436:B438"/>
    <mergeCell ref="C436:E436"/>
    <mergeCell ref="C437:E437"/>
    <mergeCell ref="C438:E438"/>
    <mergeCell ref="D448:D449"/>
    <mergeCell ref="C452:E452"/>
    <mergeCell ref="C453:E453"/>
    <mergeCell ref="B440:B442"/>
    <mergeCell ref="C441:E441"/>
    <mergeCell ref="C442:E442"/>
    <mergeCell ref="B443:B444"/>
    <mergeCell ref="C443:E443"/>
    <mergeCell ref="C444:E444"/>
    <mergeCell ref="B445:B447"/>
    <mergeCell ref="C446:D446"/>
    <mergeCell ref="C447:E447"/>
    <mergeCell ref="A284:A285"/>
    <mergeCell ref="B284:B285"/>
    <mergeCell ref="B249:B253"/>
    <mergeCell ref="A241:A243"/>
    <mergeCell ref="B241:B243"/>
    <mergeCell ref="B427:B428"/>
    <mergeCell ref="B422:B424"/>
    <mergeCell ref="B419:B421"/>
    <mergeCell ref="B394:B401"/>
    <mergeCell ref="A287:A292"/>
    <mergeCell ref="B287:B289"/>
    <mergeCell ref="A295:A298"/>
    <mergeCell ref="A329:A331"/>
    <mergeCell ref="B329:B331"/>
    <mergeCell ref="B254:B256"/>
    <mergeCell ref="B257:B264"/>
    <mergeCell ref="B299:B301"/>
    <mergeCell ref="B267:B268"/>
    <mergeCell ref="B302:B304"/>
    <mergeCell ref="B305:B307"/>
    <mergeCell ref="A326:A327"/>
    <mergeCell ref="B340:B343"/>
    <mergeCell ref="B326:B327"/>
    <mergeCell ref="B276:B278"/>
    <mergeCell ref="C364:H364"/>
    <mergeCell ref="C392:E392"/>
    <mergeCell ref="B376:B378"/>
    <mergeCell ref="B392:B393"/>
    <mergeCell ref="C378:D378"/>
    <mergeCell ref="B296:B298"/>
    <mergeCell ref="A459:A460"/>
    <mergeCell ref="B412:B413"/>
    <mergeCell ref="B386:B388"/>
    <mergeCell ref="A386:A388"/>
    <mergeCell ref="B390:B391"/>
    <mergeCell ref="B357:B358"/>
    <mergeCell ref="B359:B360"/>
    <mergeCell ref="B361:B362"/>
    <mergeCell ref="A448:A449"/>
    <mergeCell ref="B448:B449"/>
    <mergeCell ref="B433:B435"/>
    <mergeCell ref="B373:B375"/>
    <mergeCell ref="B381:B384"/>
    <mergeCell ref="C407:E407"/>
    <mergeCell ref="C408:E408"/>
    <mergeCell ref="C398:E398"/>
    <mergeCell ref="C391:E391"/>
    <mergeCell ref="C393:E393"/>
    <mergeCell ref="A1:H1"/>
    <mergeCell ref="A9:H9"/>
    <mergeCell ref="E123:E125"/>
    <mergeCell ref="C68:H68"/>
    <mergeCell ref="C69:H69"/>
    <mergeCell ref="D26:D33"/>
    <mergeCell ref="E26:E33"/>
    <mergeCell ref="E36:E37"/>
    <mergeCell ref="A38:A39"/>
    <mergeCell ref="B38:B39"/>
    <mergeCell ref="C77:H77"/>
    <mergeCell ref="C78:H78"/>
    <mergeCell ref="C79:H79"/>
    <mergeCell ref="E10:E11"/>
    <mergeCell ref="E15:E20"/>
    <mergeCell ref="E22:E23"/>
    <mergeCell ref="B41:B47"/>
    <mergeCell ref="C41:H41"/>
    <mergeCell ref="C111:H111"/>
    <mergeCell ref="C65:H65"/>
    <mergeCell ref="A5:A8"/>
    <mergeCell ref="F27:F33"/>
    <mergeCell ref="C80:H80"/>
    <mergeCell ref="B68:B75"/>
    <mergeCell ref="A77:A90"/>
    <mergeCell ref="B137:B145"/>
    <mergeCell ref="A137:A145"/>
    <mergeCell ref="A116:A117"/>
    <mergeCell ref="B111:B115"/>
    <mergeCell ref="B116:B117"/>
    <mergeCell ref="A118:A122"/>
    <mergeCell ref="B118:B122"/>
    <mergeCell ref="B196:B197"/>
    <mergeCell ref="B194:B195"/>
    <mergeCell ref="A175:A182"/>
    <mergeCell ref="A183:A185"/>
    <mergeCell ref="B175:B182"/>
    <mergeCell ref="A126:A127"/>
    <mergeCell ref="B126:B127"/>
    <mergeCell ref="A132:A133"/>
    <mergeCell ref="B183:B185"/>
    <mergeCell ref="A168:A174"/>
    <mergeCell ref="B168:B174"/>
    <mergeCell ref="A107:A110"/>
    <mergeCell ref="A123:A125"/>
    <mergeCell ref="B123:B125"/>
    <mergeCell ref="A149:A154"/>
    <mergeCell ref="B135:B136"/>
    <mergeCell ref="C94:H94"/>
    <mergeCell ref="E126:E127"/>
    <mergeCell ref="C149:H149"/>
    <mergeCell ref="C138:H138"/>
    <mergeCell ref="E103:E104"/>
    <mergeCell ref="C139:H139"/>
    <mergeCell ref="C129:H129"/>
    <mergeCell ref="E130:E131"/>
    <mergeCell ref="E132:E133"/>
    <mergeCell ref="E144:E145"/>
    <mergeCell ref="C141:H141"/>
    <mergeCell ref="E142:E143"/>
    <mergeCell ref="E120:E122"/>
    <mergeCell ref="G146:G148"/>
    <mergeCell ref="C137:H137"/>
    <mergeCell ref="D147:D148"/>
    <mergeCell ref="D144:D145"/>
    <mergeCell ref="B214:B221"/>
    <mergeCell ref="B205:B213"/>
    <mergeCell ref="A135:A136"/>
    <mergeCell ref="A158:A159"/>
    <mergeCell ref="B132:B133"/>
    <mergeCell ref="A128:A131"/>
    <mergeCell ref="B128:B131"/>
    <mergeCell ref="E155:E156"/>
    <mergeCell ref="B155:B157"/>
    <mergeCell ref="C151:H151"/>
    <mergeCell ref="A155:A157"/>
    <mergeCell ref="B146:B148"/>
    <mergeCell ref="A146:A148"/>
    <mergeCell ref="E160:E166"/>
    <mergeCell ref="C169:H169"/>
    <mergeCell ref="C158:H158"/>
    <mergeCell ref="C189:H189"/>
    <mergeCell ref="C168:H168"/>
    <mergeCell ref="C150:H150"/>
    <mergeCell ref="G152:G154"/>
    <mergeCell ref="H181:H182"/>
    <mergeCell ref="G186:G188"/>
    <mergeCell ref="C170:H170"/>
    <mergeCell ref="C171:H171"/>
    <mergeCell ref="A49:A51"/>
    <mergeCell ref="A64:A67"/>
    <mergeCell ref="A236:A237"/>
    <mergeCell ref="B236:B237"/>
    <mergeCell ref="C218:H218"/>
    <mergeCell ref="A196:A197"/>
    <mergeCell ref="C177:H177"/>
    <mergeCell ref="F183:F184"/>
    <mergeCell ref="G183:G184"/>
    <mergeCell ref="E227:E228"/>
    <mergeCell ref="E231:E232"/>
    <mergeCell ref="A198:A203"/>
    <mergeCell ref="B198:B203"/>
    <mergeCell ref="B189:B193"/>
    <mergeCell ref="A189:A193"/>
    <mergeCell ref="A222:A226"/>
    <mergeCell ref="E183:E184"/>
    <mergeCell ref="A227:A234"/>
    <mergeCell ref="B222:B226"/>
    <mergeCell ref="B227:B234"/>
    <mergeCell ref="A214:A221"/>
    <mergeCell ref="A205:A213"/>
    <mergeCell ref="A194:A195"/>
    <mergeCell ref="C194:H194"/>
    <mergeCell ref="A240:H240"/>
    <mergeCell ref="E241:E243"/>
    <mergeCell ref="B247:B248"/>
    <mergeCell ref="C247:E247"/>
    <mergeCell ref="C248:E248"/>
    <mergeCell ref="E229:E230"/>
    <mergeCell ref="C222:H222"/>
    <mergeCell ref="C223:H223"/>
    <mergeCell ref="C224:H224"/>
    <mergeCell ref="C225:H225"/>
    <mergeCell ref="G231:G232"/>
    <mergeCell ref="H231:H232"/>
    <mergeCell ref="B245:B246"/>
    <mergeCell ref="C245:E245"/>
    <mergeCell ref="C246:E246"/>
    <mergeCell ref="E233:E234"/>
    <mergeCell ref="F233:F234"/>
    <mergeCell ref="G233:G234"/>
    <mergeCell ref="H233:H234"/>
    <mergeCell ref="G229:G230"/>
    <mergeCell ref="H229:H230"/>
    <mergeCell ref="F227:F228"/>
    <mergeCell ref="C381:D381"/>
    <mergeCell ref="C382:D382"/>
    <mergeCell ref="C379:D379"/>
    <mergeCell ref="C380:D380"/>
    <mergeCell ref="C390:E390"/>
    <mergeCell ref="E386:E388"/>
    <mergeCell ref="C384:D384"/>
    <mergeCell ref="C383:D383"/>
    <mergeCell ref="C365:D365"/>
    <mergeCell ref="C366:D366"/>
    <mergeCell ref="C367:D367"/>
    <mergeCell ref="C372:D372"/>
    <mergeCell ref="C373:D373"/>
    <mergeCell ref="C374:D374"/>
    <mergeCell ref="C375:D375"/>
    <mergeCell ref="C370:D370"/>
    <mergeCell ref="C371:D371"/>
    <mergeCell ref="C368:D368"/>
    <mergeCell ref="C369:D369"/>
    <mergeCell ref="C376:D376"/>
    <mergeCell ref="C377:D377"/>
    <mergeCell ref="C358:E358"/>
    <mergeCell ref="C359:E359"/>
    <mergeCell ref="C360:E360"/>
    <mergeCell ref="C361:E361"/>
    <mergeCell ref="C362:E362"/>
    <mergeCell ref="C353:E353"/>
    <mergeCell ref="B347:B353"/>
    <mergeCell ref="C354:E354"/>
    <mergeCell ref="C355:E355"/>
    <mergeCell ref="C357:E357"/>
    <mergeCell ref="B107:B110"/>
    <mergeCell ref="B24:B35"/>
    <mergeCell ref="A24:A35"/>
    <mergeCell ref="B354:B355"/>
    <mergeCell ref="C349:E349"/>
    <mergeCell ref="C350:E350"/>
    <mergeCell ref="B160:B161"/>
    <mergeCell ref="A160:A161"/>
    <mergeCell ref="B186:B188"/>
    <mergeCell ref="A186:A188"/>
    <mergeCell ref="C214:H214"/>
    <mergeCell ref="C215:H215"/>
    <mergeCell ref="C216:H216"/>
    <mergeCell ref="C217:H217"/>
    <mergeCell ref="A92:A104"/>
    <mergeCell ref="B92:B104"/>
    <mergeCell ref="A105:A106"/>
    <mergeCell ref="B105:B106"/>
    <mergeCell ref="A111:A115"/>
    <mergeCell ref="B77:B90"/>
    <mergeCell ref="B49:B51"/>
    <mergeCell ref="A68:A75"/>
    <mergeCell ref="B57:B63"/>
    <mergeCell ref="A41:A47"/>
  </mergeCells>
  <phoneticPr fontId="3"/>
  <pageMargins left="0.70866141732283472" right="0.70866141732283472" top="0.35433070866141736" bottom="0.35433070866141736" header="0.31496062992125984" footer="0.31496062992125984"/>
  <pageSetup paperSize="9" scale="90" fitToHeight="0" orientation="portrait" r:id="rId1"/>
  <headerFooter>
    <oddFooter>&amp;R&amp;9認知症対応型共同生活介護・介護予防認知症対応型共同生活介護・&amp;P</oddFooter>
  </headerFooter>
  <rowBreaks count="45" manualBreakCount="45">
    <brk id="8" max="16383" man="1"/>
    <brk id="19" max="16383" man="1"/>
    <brk id="35" max="7" man="1"/>
    <brk id="45" max="16383" man="1"/>
    <brk id="56" max="16383" man="1"/>
    <brk id="71" max="16383" man="1"/>
    <brk id="86" max="7" man="1"/>
    <brk id="101" max="16383" man="1"/>
    <brk id="110" max="16383" man="1"/>
    <brk id="122" max="16383" man="1"/>
    <brk id="134" max="16383" man="1"/>
    <brk id="143" max="16383" man="1"/>
    <brk id="148" max="16383" man="1"/>
    <brk id="156" max="16383" man="1"/>
    <brk id="167" max="7" man="1"/>
    <brk id="180" max="16383" man="1"/>
    <brk id="185" max="16383" man="1"/>
    <brk id="195" max="16383" man="1"/>
    <brk id="209" max="16383" man="1"/>
    <brk id="221" max="16383" man="1"/>
    <brk id="229" max="16383" man="1"/>
    <brk id="235" max="16383" man="1"/>
    <brk id="239" max="16383" man="1"/>
    <brk id="253" max="16383" man="1"/>
    <brk id="268" max="16383" man="1"/>
    <brk id="278" max="16383" man="1"/>
    <brk id="289" max="16383" man="1"/>
    <brk id="298" max="16383" man="1"/>
    <brk id="309" max="16383" man="1"/>
    <brk id="317" max="16383" man="1"/>
    <brk id="328" max="16383" man="1"/>
    <brk id="339" max="16383" man="1"/>
    <brk id="353" max="16383" man="1"/>
    <brk id="364" max="16383" man="1"/>
    <brk id="372" max="16383" man="1"/>
    <brk id="379" max="16383" man="1"/>
    <brk id="384" max="16383" man="1"/>
    <brk id="401" max="16383" man="1"/>
    <brk id="413" max="16383" man="1"/>
    <brk id="424" max="7" man="1"/>
    <brk id="430" max="7" man="1"/>
    <brk id="439" max="16383" man="1"/>
    <brk id="450" max="16383" man="1"/>
    <brk id="461" max="16383" man="1"/>
    <brk id="4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BDF1E-DAA1-4148-8D02-2D3DB29A583F}">
  <sheetPr>
    <pageSetUpPr fitToPage="1"/>
  </sheetPr>
  <dimension ref="A1:BM124"/>
  <sheetViews>
    <sheetView showGridLines="0" view="pageBreakPreview" zoomScale="50" zoomScaleNormal="55" zoomScaleSheetLayoutView="50" workbookViewId="0"/>
  </sheetViews>
  <sheetFormatPr defaultColWidth="4.875" defaultRowHeight="14.25"/>
  <cols>
    <col min="1" max="1" width="0.875" style="513" customWidth="1"/>
    <col min="2" max="5" width="6.25" style="513" customWidth="1"/>
    <col min="6" max="7" width="6.25" style="513" hidden="1" customWidth="1"/>
    <col min="8" max="60" width="6.25" style="513" customWidth="1"/>
    <col min="61" max="61" width="1.125" style="513" customWidth="1"/>
    <col min="62" max="64" width="4.875" style="513"/>
    <col min="65" max="65" width="113.5" style="513" bestFit="1" customWidth="1"/>
    <col min="66" max="16384" width="4.875" style="513"/>
  </cols>
  <sheetData>
    <row r="1" spans="2:65" s="473" customFormat="1" ht="20.25" customHeight="1">
      <c r="C1" s="474" t="s">
        <v>922</v>
      </c>
      <c r="D1" s="474"/>
      <c r="E1" s="474"/>
      <c r="F1" s="474"/>
      <c r="G1" s="474"/>
      <c r="H1" s="474"/>
      <c r="K1" s="475" t="s">
        <v>923</v>
      </c>
      <c r="N1" s="474"/>
      <c r="O1" s="474"/>
      <c r="P1" s="474"/>
      <c r="Q1" s="474"/>
      <c r="R1" s="474"/>
      <c r="S1" s="474"/>
      <c r="T1" s="474"/>
      <c r="U1" s="474"/>
      <c r="AQ1" s="476" t="s">
        <v>924</v>
      </c>
      <c r="AR1" s="1144" t="s">
        <v>925</v>
      </c>
      <c r="AS1" s="1145"/>
      <c r="AT1" s="1145"/>
      <c r="AU1" s="1145"/>
      <c r="AV1" s="1145"/>
      <c r="AW1" s="1145"/>
      <c r="AX1" s="1145"/>
      <c r="AY1" s="1145"/>
      <c r="AZ1" s="1145"/>
      <c r="BA1" s="1145"/>
      <c r="BB1" s="1145"/>
      <c r="BC1" s="1145"/>
      <c r="BD1" s="1145"/>
      <c r="BE1" s="1145"/>
      <c r="BF1" s="1145"/>
      <c r="BG1" s="1145"/>
      <c r="BH1" s="476" t="s">
        <v>926</v>
      </c>
    </row>
    <row r="2" spans="2:65" s="477" customFormat="1" ht="20.25" customHeight="1">
      <c r="H2" s="475"/>
      <c r="K2" s="475"/>
      <c r="L2" s="475"/>
      <c r="N2" s="476"/>
      <c r="O2" s="476"/>
      <c r="P2" s="476"/>
      <c r="Q2" s="476"/>
      <c r="R2" s="476"/>
      <c r="S2" s="476"/>
      <c r="T2" s="476"/>
      <c r="U2" s="476"/>
      <c r="Z2" s="478" t="s">
        <v>927</v>
      </c>
      <c r="AA2" s="1146">
        <v>7</v>
      </c>
      <c r="AB2" s="1146"/>
      <c r="AC2" s="478" t="s">
        <v>928</v>
      </c>
      <c r="AD2" s="1147">
        <f>IF(AA2=0,"",YEAR(DATE(2018+AA2,1,1)))</f>
        <v>2025</v>
      </c>
      <c r="AE2" s="1147"/>
      <c r="AF2" s="479" t="s">
        <v>929</v>
      </c>
      <c r="AG2" s="479" t="s">
        <v>930</v>
      </c>
      <c r="AH2" s="1146">
        <v>4</v>
      </c>
      <c r="AI2" s="1146"/>
      <c r="AJ2" s="479" t="s">
        <v>931</v>
      </c>
      <c r="AQ2" s="476" t="s">
        <v>932</v>
      </c>
      <c r="AR2" s="1146" t="s">
        <v>933</v>
      </c>
      <c r="AS2" s="1146"/>
      <c r="AT2" s="1146"/>
      <c r="AU2" s="1146"/>
      <c r="AV2" s="1146"/>
      <c r="AW2" s="1146"/>
      <c r="AX2" s="1146"/>
      <c r="AY2" s="1146"/>
      <c r="AZ2" s="1146"/>
      <c r="BA2" s="1146"/>
      <c r="BB2" s="1146"/>
      <c r="BC2" s="1146"/>
      <c r="BD2" s="1146"/>
      <c r="BE2" s="1146"/>
      <c r="BF2" s="1146"/>
      <c r="BG2" s="1146"/>
      <c r="BH2" s="476" t="s">
        <v>926</v>
      </c>
      <c r="BI2" s="476"/>
      <c r="BJ2" s="476"/>
      <c r="BK2" s="476"/>
    </row>
    <row r="3" spans="2:65" s="477" customFormat="1" ht="20.25" customHeight="1">
      <c r="H3" s="475"/>
      <c r="K3" s="475"/>
      <c r="M3" s="476"/>
      <c r="N3" s="476"/>
      <c r="O3" s="476"/>
      <c r="P3" s="476"/>
      <c r="Q3" s="476"/>
      <c r="R3" s="476"/>
      <c r="S3" s="476"/>
      <c r="AA3" s="480"/>
      <c r="AB3" s="480"/>
      <c r="AC3" s="481"/>
      <c r="AD3" s="482"/>
      <c r="AE3" s="481"/>
      <c r="BB3" s="483" t="s">
        <v>934</v>
      </c>
      <c r="BC3" s="1124" t="s">
        <v>935</v>
      </c>
      <c r="BD3" s="1125"/>
      <c r="BE3" s="1125"/>
      <c r="BF3" s="1126"/>
      <c r="BG3" s="476"/>
    </row>
    <row r="4" spans="2:65" s="477" customFormat="1" ht="20.25" customHeight="1">
      <c r="H4" s="475"/>
      <c r="K4" s="475"/>
      <c r="M4" s="476"/>
      <c r="N4" s="476"/>
      <c r="O4" s="476"/>
      <c r="P4" s="476"/>
      <c r="Q4" s="476"/>
      <c r="R4" s="476"/>
      <c r="S4" s="476"/>
      <c r="AA4" s="480"/>
      <c r="AB4" s="480"/>
      <c r="AC4" s="481"/>
      <c r="AD4" s="482"/>
      <c r="AE4" s="481"/>
      <c r="BB4" s="483" t="s">
        <v>936</v>
      </c>
      <c r="BC4" s="1124" t="s">
        <v>937</v>
      </c>
      <c r="BD4" s="1125"/>
      <c r="BE4" s="1125"/>
      <c r="BF4" s="1126"/>
      <c r="BG4" s="476"/>
    </row>
    <row r="5" spans="2:65" s="477" customFormat="1" ht="5.0999999999999996" customHeight="1">
      <c r="H5" s="475"/>
      <c r="K5" s="475"/>
      <c r="M5" s="476"/>
      <c r="N5" s="476"/>
      <c r="O5" s="476"/>
      <c r="P5" s="476"/>
      <c r="Q5" s="476"/>
      <c r="R5" s="476"/>
      <c r="S5" s="476"/>
      <c r="AA5" s="484"/>
      <c r="AB5" s="484"/>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85"/>
      <c r="BG5" s="485"/>
    </row>
    <row r="6" spans="2:65" s="477" customFormat="1" ht="21" customHeight="1">
      <c r="B6" s="486"/>
      <c r="C6" s="487"/>
      <c r="D6" s="487"/>
      <c r="E6" s="487"/>
      <c r="F6" s="487"/>
      <c r="G6" s="487"/>
      <c r="H6" s="487"/>
      <c r="I6" s="488"/>
      <c r="J6" s="488"/>
      <c r="K6" s="488"/>
      <c r="L6" s="489"/>
      <c r="M6" s="488"/>
      <c r="N6" s="488"/>
      <c r="O6" s="488"/>
      <c r="P6" s="490"/>
      <c r="Q6" s="490"/>
      <c r="R6" s="490"/>
      <c r="S6" s="490"/>
      <c r="T6" s="490"/>
      <c r="U6" s="490"/>
      <c r="V6" s="490"/>
      <c r="W6" s="490"/>
      <c r="X6" s="490"/>
      <c r="Y6" s="490"/>
      <c r="Z6" s="490"/>
      <c r="AA6" s="490"/>
      <c r="AB6" s="490"/>
      <c r="AC6" s="490"/>
      <c r="AD6" s="490"/>
      <c r="AE6" s="490"/>
      <c r="AF6" s="490"/>
      <c r="AG6" s="490"/>
      <c r="AH6" s="491"/>
      <c r="AI6" s="491"/>
      <c r="AJ6" s="491"/>
      <c r="AK6" s="491"/>
      <c r="AL6" s="491"/>
      <c r="AM6" s="491" t="s">
        <v>938</v>
      </c>
      <c r="AN6" s="473"/>
      <c r="AO6" s="473"/>
      <c r="AP6" s="473"/>
      <c r="AQ6" s="473"/>
      <c r="AR6" s="473"/>
      <c r="AS6" s="473"/>
      <c r="AU6" s="492"/>
      <c r="AV6" s="492"/>
      <c r="AW6" s="493"/>
      <c r="AX6" s="473"/>
      <c r="AY6" s="1127">
        <v>40</v>
      </c>
      <c r="AZ6" s="1128"/>
      <c r="BA6" s="493" t="s">
        <v>939</v>
      </c>
      <c r="BB6" s="473"/>
      <c r="BC6" s="1127">
        <v>160</v>
      </c>
      <c r="BD6" s="1128"/>
      <c r="BE6" s="493" t="s">
        <v>940</v>
      </c>
      <c r="BF6" s="473"/>
      <c r="BG6" s="485"/>
    </row>
    <row r="7" spans="2:65" s="477" customFormat="1" ht="5.0999999999999996" customHeight="1">
      <c r="B7" s="486"/>
      <c r="C7" s="494"/>
      <c r="D7" s="494"/>
      <c r="E7" s="494"/>
      <c r="F7" s="494"/>
      <c r="G7" s="494"/>
      <c r="H7" s="488"/>
      <c r="I7" s="488"/>
      <c r="J7" s="488"/>
      <c r="K7" s="488"/>
      <c r="L7" s="488"/>
      <c r="M7" s="488"/>
      <c r="N7" s="488"/>
      <c r="O7" s="488"/>
      <c r="P7" s="490"/>
      <c r="Q7" s="490"/>
      <c r="R7" s="490"/>
      <c r="S7" s="490"/>
      <c r="T7" s="490"/>
      <c r="U7" s="490"/>
      <c r="V7" s="490"/>
      <c r="W7" s="490"/>
      <c r="X7" s="490"/>
      <c r="Y7" s="490"/>
      <c r="Z7" s="490"/>
      <c r="AA7" s="490"/>
      <c r="AB7" s="490"/>
      <c r="AC7" s="490"/>
      <c r="AD7" s="490"/>
      <c r="AE7" s="490"/>
      <c r="AF7" s="490"/>
      <c r="AG7" s="490"/>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5"/>
      <c r="BG7" s="495"/>
      <c r="BH7" s="490"/>
    </row>
    <row r="8" spans="2:65" s="477" customFormat="1" ht="21" customHeight="1">
      <c r="B8" s="496"/>
      <c r="C8" s="489"/>
      <c r="D8" s="489"/>
      <c r="E8" s="489"/>
      <c r="F8" s="489"/>
      <c r="G8" s="489"/>
      <c r="H8" s="488"/>
      <c r="I8" s="488"/>
      <c r="J8" s="488"/>
      <c r="K8" s="488"/>
      <c r="L8" s="488"/>
      <c r="M8" s="488"/>
      <c r="N8" s="488"/>
      <c r="O8" s="488"/>
      <c r="P8" s="490"/>
      <c r="Q8" s="490"/>
      <c r="R8" s="490"/>
      <c r="S8" s="490"/>
      <c r="T8" s="490"/>
      <c r="U8" s="490"/>
      <c r="V8" s="490"/>
      <c r="W8" s="490"/>
      <c r="X8" s="490"/>
      <c r="Y8" s="490"/>
      <c r="Z8" s="490"/>
      <c r="AA8" s="490"/>
      <c r="AB8" s="490"/>
      <c r="AC8" s="490"/>
      <c r="AD8" s="490"/>
      <c r="AE8" s="490"/>
      <c r="AF8" s="490"/>
      <c r="AG8" s="490"/>
      <c r="AH8" s="497"/>
      <c r="AI8" s="497"/>
      <c r="AJ8" s="497"/>
      <c r="AK8" s="487"/>
      <c r="AL8" s="498"/>
      <c r="AM8" s="499"/>
      <c r="AN8" s="499"/>
      <c r="AO8" s="486"/>
      <c r="AP8" s="500"/>
      <c r="AQ8" s="500"/>
      <c r="AR8" s="500"/>
      <c r="AS8" s="501"/>
      <c r="AT8" s="501"/>
      <c r="AU8" s="491"/>
      <c r="AV8" s="500"/>
      <c r="AW8" s="500"/>
      <c r="AX8" s="489"/>
      <c r="AY8" s="491"/>
      <c r="AZ8" s="491" t="s">
        <v>941</v>
      </c>
      <c r="BA8" s="491"/>
      <c r="BB8" s="491"/>
      <c r="BC8" s="1129">
        <f>DAY(EOMONTH(DATE(AD2,AH2,1),0))</f>
        <v>30</v>
      </c>
      <c r="BD8" s="1130"/>
      <c r="BE8" s="491" t="s">
        <v>942</v>
      </c>
      <c r="BF8" s="491"/>
      <c r="BG8" s="491"/>
      <c r="BH8" s="490"/>
      <c r="BK8" s="476"/>
      <c r="BL8" s="476"/>
      <c r="BM8" s="476"/>
    </row>
    <row r="9" spans="2:65" s="477" customFormat="1" ht="5.0999999999999996" customHeight="1">
      <c r="B9" s="496"/>
      <c r="C9" s="502"/>
      <c r="D9" s="502"/>
      <c r="E9" s="502"/>
      <c r="F9" s="502"/>
      <c r="G9" s="502"/>
      <c r="H9" s="500"/>
      <c r="I9" s="500"/>
      <c r="J9" s="500"/>
      <c r="K9" s="500"/>
      <c r="L9" s="500"/>
      <c r="M9" s="500"/>
      <c r="N9" s="500"/>
      <c r="O9" s="500"/>
      <c r="P9" s="490"/>
      <c r="Q9" s="490"/>
      <c r="R9" s="490"/>
      <c r="S9" s="490"/>
      <c r="T9" s="490"/>
      <c r="U9" s="490"/>
      <c r="V9" s="490"/>
      <c r="W9" s="490"/>
      <c r="X9" s="490"/>
      <c r="Y9" s="490"/>
      <c r="Z9" s="490"/>
      <c r="AA9" s="490"/>
      <c r="AB9" s="490"/>
      <c r="AC9" s="490"/>
      <c r="AD9" s="490"/>
      <c r="AE9" s="490"/>
      <c r="AF9" s="490"/>
      <c r="AG9" s="490"/>
      <c r="AH9" s="494"/>
      <c r="AI9" s="487"/>
      <c r="AJ9" s="503"/>
      <c r="AK9" s="497"/>
      <c r="AL9" s="487"/>
      <c r="AM9" s="487"/>
      <c r="AN9" s="487"/>
      <c r="AO9" s="487"/>
      <c r="AP9" s="503"/>
      <c r="AQ9" s="491"/>
      <c r="AR9" s="504"/>
      <c r="AS9" s="504"/>
      <c r="AT9" s="504"/>
      <c r="AU9" s="491"/>
      <c r="AV9" s="491"/>
      <c r="AW9" s="491"/>
      <c r="AX9" s="491"/>
      <c r="AY9" s="491"/>
      <c r="AZ9" s="491"/>
      <c r="BA9" s="491"/>
      <c r="BB9" s="491"/>
      <c r="BC9" s="491"/>
      <c r="BD9" s="491"/>
      <c r="BE9" s="491"/>
      <c r="BF9" s="491"/>
      <c r="BG9" s="491"/>
      <c r="BH9" s="490"/>
      <c r="BK9" s="476"/>
      <c r="BL9" s="476"/>
      <c r="BM9" s="476"/>
    </row>
    <row r="10" spans="2:65" s="477" customFormat="1" ht="21" customHeight="1">
      <c r="B10" s="496"/>
      <c r="C10" s="502"/>
      <c r="D10" s="502"/>
      <c r="E10" s="502"/>
      <c r="F10" s="502"/>
      <c r="G10" s="502"/>
      <c r="H10" s="500"/>
      <c r="I10" s="500"/>
      <c r="J10" s="500"/>
      <c r="K10" s="500"/>
      <c r="L10" s="500"/>
      <c r="M10" s="500"/>
      <c r="N10" s="500"/>
      <c r="O10" s="500"/>
      <c r="P10" s="490"/>
      <c r="Q10" s="490"/>
      <c r="R10" s="490"/>
      <c r="S10" s="490"/>
      <c r="T10" s="490"/>
      <c r="U10" s="490"/>
      <c r="V10" s="490"/>
      <c r="W10" s="490"/>
      <c r="X10" s="490"/>
      <c r="Y10" s="490"/>
      <c r="Z10" s="490"/>
      <c r="AA10" s="490"/>
      <c r="AB10" s="490"/>
      <c r="AC10" s="490"/>
      <c r="AD10" s="490"/>
      <c r="AE10" s="490"/>
      <c r="AF10" s="490"/>
      <c r="AG10" s="490"/>
      <c r="AH10" s="494"/>
      <c r="AI10" s="487"/>
      <c r="AJ10" s="503"/>
      <c r="AK10" s="497"/>
      <c r="AL10" s="487"/>
      <c r="AM10" s="487"/>
      <c r="AN10" s="487"/>
      <c r="AO10" s="487"/>
      <c r="AP10" s="503"/>
      <c r="AQ10" s="491" t="s">
        <v>943</v>
      </c>
      <c r="AR10" s="487"/>
      <c r="AS10" s="487"/>
      <c r="AT10" s="503"/>
      <c r="AU10" s="491"/>
      <c r="AV10" s="504"/>
      <c r="AW10" s="504"/>
      <c r="AX10" s="504"/>
      <c r="AY10" s="491"/>
      <c r="AZ10" s="491"/>
      <c r="BA10" s="495" t="s">
        <v>944</v>
      </c>
      <c r="BB10" s="491"/>
      <c r="BC10" s="1127"/>
      <c r="BD10" s="1128"/>
      <c r="BE10" s="493" t="s">
        <v>945</v>
      </c>
      <c r="BF10" s="491"/>
      <c r="BG10" s="491"/>
      <c r="BH10" s="490"/>
      <c r="BK10" s="476"/>
      <c r="BL10" s="476"/>
      <c r="BM10" s="476"/>
    </row>
    <row r="11" spans="2:65" s="477" customFormat="1" ht="5.0999999999999996" customHeight="1">
      <c r="B11" s="496"/>
      <c r="C11" s="502"/>
      <c r="D11" s="502"/>
      <c r="E11" s="502"/>
      <c r="F11" s="502"/>
      <c r="G11" s="502"/>
      <c r="H11" s="500"/>
      <c r="I11" s="500"/>
      <c r="J11" s="500"/>
      <c r="K11" s="500"/>
      <c r="L11" s="500"/>
      <c r="M11" s="500"/>
      <c r="N11" s="500"/>
      <c r="O11" s="500"/>
      <c r="P11" s="490"/>
      <c r="Q11" s="490"/>
      <c r="R11" s="490"/>
      <c r="S11" s="490"/>
      <c r="T11" s="490"/>
      <c r="U11" s="490"/>
      <c r="V11" s="490"/>
      <c r="W11" s="490"/>
      <c r="X11" s="490"/>
      <c r="Y11" s="490"/>
      <c r="Z11" s="490"/>
      <c r="AA11" s="490"/>
      <c r="AB11" s="490"/>
      <c r="AC11" s="490"/>
      <c r="AD11" s="490"/>
      <c r="AE11" s="490"/>
      <c r="AF11" s="490"/>
      <c r="AG11" s="490"/>
      <c r="AH11" s="494"/>
      <c r="AI11" s="487"/>
      <c r="AJ11" s="503"/>
      <c r="AK11" s="497"/>
      <c r="AL11" s="487"/>
      <c r="AM11" s="487"/>
      <c r="AN11" s="487"/>
      <c r="AO11" s="487"/>
      <c r="AP11" s="503"/>
      <c r="AQ11" s="491"/>
      <c r="AR11" s="504"/>
      <c r="AS11" s="504"/>
      <c r="AT11" s="504"/>
      <c r="AU11" s="491"/>
      <c r="AV11" s="491"/>
      <c r="AW11" s="491"/>
      <c r="AX11" s="491"/>
      <c r="AY11" s="491"/>
      <c r="AZ11" s="491"/>
      <c r="BA11" s="491"/>
      <c r="BB11" s="491"/>
      <c r="BC11" s="491"/>
      <c r="BD11" s="491"/>
      <c r="BE11" s="491"/>
      <c r="BF11" s="491"/>
      <c r="BG11" s="491"/>
      <c r="BH11" s="490"/>
      <c r="BK11" s="476"/>
      <c r="BL11" s="476"/>
      <c r="BM11" s="476"/>
    </row>
    <row r="12" spans="2:65" s="477" customFormat="1" ht="21" customHeight="1">
      <c r="R12" s="488"/>
      <c r="S12" s="488"/>
      <c r="T12" s="498"/>
      <c r="U12" s="1143"/>
      <c r="V12" s="1143"/>
      <c r="W12" s="486"/>
      <c r="X12" s="505"/>
      <c r="Y12" s="490"/>
      <c r="Z12" s="490"/>
      <c r="AA12" s="494"/>
      <c r="AB12" s="499"/>
      <c r="AC12" s="486"/>
      <c r="AD12" s="494"/>
      <c r="AE12" s="494"/>
      <c r="AF12" s="494"/>
      <c r="AG12" s="506"/>
      <c r="AH12" s="497"/>
      <c r="AI12" s="503" t="s">
        <v>946</v>
      </c>
      <c r="AJ12" s="497"/>
      <c r="AK12" s="503"/>
      <c r="AL12" s="498"/>
      <c r="AM12" s="499"/>
      <c r="AN12" s="491"/>
      <c r="AO12" s="503"/>
      <c r="AP12" s="503"/>
      <c r="AQ12" s="503"/>
      <c r="AR12" s="503"/>
      <c r="AS12" s="486" t="s">
        <v>947</v>
      </c>
      <c r="AT12" s="503"/>
      <c r="AU12" s="503"/>
      <c r="AV12" s="503"/>
      <c r="AW12" s="503"/>
      <c r="AX12" s="503"/>
      <c r="AY12" s="503"/>
      <c r="AZ12" s="503"/>
      <c r="BA12" s="503"/>
      <c r="BB12" s="503"/>
      <c r="BC12" s="494"/>
      <c r="BD12" s="497"/>
      <c r="BE12" s="487"/>
      <c r="BF12" s="487"/>
      <c r="BG12" s="494"/>
      <c r="BH12" s="487"/>
      <c r="BK12" s="476"/>
      <c r="BL12" s="476"/>
      <c r="BM12" s="476"/>
    </row>
    <row r="13" spans="2:65" s="477" customFormat="1" ht="21" customHeight="1">
      <c r="R13" s="503"/>
      <c r="S13" s="487"/>
      <c r="T13" s="487"/>
      <c r="U13" s="487"/>
      <c r="V13" s="487"/>
      <c r="W13" s="490"/>
      <c r="X13" s="490"/>
      <c r="Y13" s="490"/>
      <c r="Z13" s="490"/>
      <c r="AA13" s="503"/>
      <c r="AB13" s="487"/>
      <c r="AC13" s="487"/>
      <c r="AD13" s="503"/>
      <c r="AE13" s="503"/>
      <c r="AF13" s="503"/>
      <c r="AG13" s="506"/>
      <c r="AH13" s="494"/>
      <c r="AI13" s="497"/>
      <c r="AJ13" s="487"/>
      <c r="AK13" s="497"/>
      <c r="AL13" s="487"/>
      <c r="AM13" s="1120"/>
      <c r="AN13" s="1120"/>
      <c r="AO13" s="491" t="s">
        <v>948</v>
      </c>
      <c r="AP13" s="486"/>
      <c r="AQ13" s="494"/>
      <c r="AR13" s="494"/>
      <c r="AS13" s="486" t="s">
        <v>949</v>
      </c>
      <c r="AT13" s="487"/>
      <c r="AU13" s="487"/>
      <c r="AV13" s="487"/>
      <c r="AW13" s="487"/>
      <c r="AX13" s="487"/>
      <c r="AY13" s="487"/>
      <c r="AZ13" s="487"/>
      <c r="BA13" s="487"/>
      <c r="BB13" s="1121">
        <v>0.29166666666666669</v>
      </c>
      <c r="BC13" s="1122"/>
      <c r="BD13" s="1123"/>
      <c r="BE13" s="489" t="s">
        <v>950</v>
      </c>
      <c r="BF13" s="1121">
        <v>0.83333333333333337</v>
      </c>
      <c r="BG13" s="1122"/>
      <c r="BH13" s="1123"/>
      <c r="BK13" s="476"/>
      <c r="BL13" s="476"/>
      <c r="BM13" s="476"/>
    </row>
    <row r="14" spans="2:65" s="477" customFormat="1" ht="21" customHeight="1">
      <c r="R14" s="507"/>
      <c r="S14" s="507"/>
      <c r="T14" s="507"/>
      <c r="U14" s="507"/>
      <c r="V14" s="507"/>
      <c r="W14" s="507"/>
      <c r="X14" s="490"/>
      <c r="Y14" s="490"/>
      <c r="Z14" s="490"/>
      <c r="AA14" s="489"/>
      <c r="AB14" s="507"/>
      <c r="AC14" s="507"/>
      <c r="AD14" s="489"/>
      <c r="AE14" s="494"/>
      <c r="AF14" s="494"/>
      <c r="AG14" s="508"/>
      <c r="AH14" s="486"/>
      <c r="AI14" s="497"/>
      <c r="AJ14" s="487"/>
      <c r="AK14" s="497"/>
      <c r="AL14" s="487"/>
      <c r="AM14" s="1120"/>
      <c r="AN14" s="1120"/>
      <c r="AO14" s="509" t="s">
        <v>951</v>
      </c>
      <c r="AP14" s="510"/>
      <c r="AQ14" s="510"/>
      <c r="AR14" s="488"/>
      <c r="AS14" s="486" t="s">
        <v>952</v>
      </c>
      <c r="AT14" s="487"/>
      <c r="AU14" s="487"/>
      <c r="AV14" s="487"/>
      <c r="AW14" s="487"/>
      <c r="AX14" s="487"/>
      <c r="AY14" s="487"/>
      <c r="AZ14" s="487"/>
      <c r="BA14" s="487"/>
      <c r="BB14" s="1121">
        <v>0.83333333333333337</v>
      </c>
      <c r="BC14" s="1122"/>
      <c r="BD14" s="1123"/>
      <c r="BE14" s="489" t="s">
        <v>950</v>
      </c>
      <c r="BF14" s="1121">
        <v>0.29166666666666669</v>
      </c>
      <c r="BG14" s="1122"/>
      <c r="BH14" s="1123"/>
      <c r="BK14" s="476"/>
      <c r="BL14" s="476"/>
      <c r="BM14" t="s">
        <v>925</v>
      </c>
    </row>
    <row r="15" spans="2:65" ht="12" customHeight="1" thickBot="1">
      <c r="B15" s="511"/>
      <c r="C15" s="512"/>
      <c r="D15" s="512"/>
      <c r="E15" s="512"/>
      <c r="F15" s="512"/>
      <c r="G15" s="512"/>
      <c r="H15" s="512"/>
      <c r="I15" s="511"/>
      <c r="J15" s="511"/>
      <c r="K15" s="511"/>
      <c r="L15" s="511"/>
      <c r="M15" s="511"/>
      <c r="N15" s="511"/>
      <c r="O15" s="511"/>
      <c r="P15" s="511"/>
      <c r="Q15" s="511"/>
      <c r="R15" s="511"/>
      <c r="S15" s="511"/>
      <c r="T15" s="511"/>
      <c r="U15" s="511"/>
      <c r="V15" s="511"/>
      <c r="W15" s="511"/>
      <c r="X15" s="511"/>
      <c r="Y15" s="511"/>
      <c r="Z15" s="511"/>
      <c r="AA15" s="512"/>
      <c r="AB15" s="511"/>
      <c r="AC15" s="511"/>
      <c r="AD15" s="511"/>
      <c r="AE15" s="511"/>
      <c r="AF15" s="511"/>
      <c r="AG15" s="511"/>
      <c r="AH15" s="511"/>
      <c r="AI15" s="511"/>
      <c r="AJ15" s="511"/>
      <c r="AK15" s="511"/>
      <c r="AL15" s="511"/>
      <c r="AM15" s="511"/>
      <c r="AR15" s="514"/>
      <c r="BI15" s="515"/>
      <c r="BJ15" s="515"/>
      <c r="BK15" s="515"/>
      <c r="BM15" t="s">
        <v>1128</v>
      </c>
    </row>
    <row r="16" spans="2:65" ht="21.6" customHeight="1">
      <c r="B16" s="1099" t="s">
        <v>953</v>
      </c>
      <c r="C16" s="1102" t="s">
        <v>954</v>
      </c>
      <c r="D16" s="1103"/>
      <c r="E16" s="1104"/>
      <c r="F16" s="516"/>
      <c r="G16" s="517"/>
      <c r="H16" s="1111" t="s">
        <v>955</v>
      </c>
      <c r="I16" s="1114" t="s">
        <v>956</v>
      </c>
      <c r="J16" s="1103"/>
      <c r="K16" s="1103"/>
      <c r="L16" s="1104"/>
      <c r="M16" s="1114" t="s">
        <v>957</v>
      </c>
      <c r="N16" s="1103"/>
      <c r="O16" s="1104"/>
      <c r="P16" s="1114" t="s">
        <v>958</v>
      </c>
      <c r="Q16" s="1103"/>
      <c r="R16" s="1103"/>
      <c r="S16" s="1103"/>
      <c r="T16" s="1117"/>
      <c r="U16" s="518"/>
      <c r="V16" s="519"/>
      <c r="W16" s="519"/>
      <c r="X16" s="519"/>
      <c r="Y16" s="519"/>
      <c r="Z16" s="519"/>
      <c r="AA16" s="519"/>
      <c r="AB16" s="519"/>
      <c r="AC16" s="519"/>
      <c r="AD16" s="519"/>
      <c r="AE16" s="519"/>
      <c r="AF16" s="519"/>
      <c r="AG16" s="519"/>
      <c r="AH16" s="519"/>
      <c r="AI16" s="520" t="s">
        <v>959</v>
      </c>
      <c r="AJ16" s="519"/>
      <c r="AK16" s="519"/>
      <c r="AL16" s="519"/>
      <c r="AM16" s="519"/>
      <c r="AN16" s="519" t="s">
        <v>960</v>
      </c>
      <c r="AO16" s="519"/>
      <c r="AP16" s="521"/>
      <c r="AQ16" s="522"/>
      <c r="AR16" s="519" t="s">
        <v>926</v>
      </c>
      <c r="AS16" s="519"/>
      <c r="AT16" s="519"/>
      <c r="AU16" s="519"/>
      <c r="AV16" s="519"/>
      <c r="AW16" s="519"/>
      <c r="AX16" s="519"/>
      <c r="AY16" s="523"/>
      <c r="AZ16" s="1131" t="str">
        <f>IF(BC3="計画","(12)1～4週目の勤務時間数合計","(12)1か月の勤務時間数　合計")</f>
        <v>(12)1か月の勤務時間数　合計</v>
      </c>
      <c r="BA16" s="1132"/>
      <c r="BB16" s="1137" t="s">
        <v>961</v>
      </c>
      <c r="BC16" s="1138"/>
      <c r="BD16" s="1102" t="s">
        <v>962</v>
      </c>
      <c r="BE16" s="1103"/>
      <c r="BF16" s="1103"/>
      <c r="BG16" s="1103"/>
      <c r="BH16" s="1117"/>
      <c r="BM16" t="s">
        <v>1129</v>
      </c>
    </row>
    <row r="17" spans="2:65" ht="20.25" customHeight="1">
      <c r="B17" s="1100"/>
      <c r="C17" s="1105"/>
      <c r="D17" s="1106"/>
      <c r="E17" s="1107"/>
      <c r="F17" s="524"/>
      <c r="G17" s="525"/>
      <c r="H17" s="1112"/>
      <c r="I17" s="1115"/>
      <c r="J17" s="1106"/>
      <c r="K17" s="1106"/>
      <c r="L17" s="1107"/>
      <c r="M17" s="1115"/>
      <c r="N17" s="1106"/>
      <c r="O17" s="1107"/>
      <c r="P17" s="1115"/>
      <c r="Q17" s="1106"/>
      <c r="R17" s="1106"/>
      <c r="S17" s="1106"/>
      <c r="T17" s="1118"/>
      <c r="U17" s="1096" t="s">
        <v>963</v>
      </c>
      <c r="V17" s="1096"/>
      <c r="W17" s="1096"/>
      <c r="X17" s="1096"/>
      <c r="Y17" s="1096"/>
      <c r="Z17" s="1096"/>
      <c r="AA17" s="1097"/>
      <c r="AB17" s="1098" t="s">
        <v>964</v>
      </c>
      <c r="AC17" s="1096"/>
      <c r="AD17" s="1096"/>
      <c r="AE17" s="1096"/>
      <c r="AF17" s="1096"/>
      <c r="AG17" s="1096"/>
      <c r="AH17" s="1097"/>
      <c r="AI17" s="1098" t="s">
        <v>965</v>
      </c>
      <c r="AJ17" s="1096"/>
      <c r="AK17" s="1096"/>
      <c r="AL17" s="1096"/>
      <c r="AM17" s="1096"/>
      <c r="AN17" s="1096"/>
      <c r="AO17" s="1097"/>
      <c r="AP17" s="1098" t="s">
        <v>966</v>
      </c>
      <c r="AQ17" s="1096"/>
      <c r="AR17" s="1096"/>
      <c r="AS17" s="1096"/>
      <c r="AT17" s="1096"/>
      <c r="AU17" s="1096"/>
      <c r="AV17" s="1097"/>
      <c r="AW17" s="1098" t="s">
        <v>967</v>
      </c>
      <c r="AX17" s="1096"/>
      <c r="AY17" s="1096"/>
      <c r="AZ17" s="1133"/>
      <c r="BA17" s="1134"/>
      <c r="BB17" s="1139"/>
      <c r="BC17" s="1140"/>
      <c r="BD17" s="1105"/>
      <c r="BE17" s="1106"/>
      <c r="BF17" s="1106"/>
      <c r="BG17" s="1106"/>
      <c r="BH17" s="1118"/>
      <c r="BM17" t="s">
        <v>1130</v>
      </c>
    </row>
    <row r="18" spans="2:65" ht="20.25" customHeight="1">
      <c r="B18" s="1100"/>
      <c r="C18" s="1105"/>
      <c r="D18" s="1106"/>
      <c r="E18" s="1107"/>
      <c r="F18" s="524"/>
      <c r="G18" s="525"/>
      <c r="H18" s="1112"/>
      <c r="I18" s="1115"/>
      <c r="J18" s="1106"/>
      <c r="K18" s="1106"/>
      <c r="L18" s="1107"/>
      <c r="M18" s="1115"/>
      <c r="N18" s="1106"/>
      <c r="O18" s="1107"/>
      <c r="P18" s="1115"/>
      <c r="Q18" s="1106"/>
      <c r="R18" s="1106"/>
      <c r="S18" s="1106"/>
      <c r="T18" s="1118"/>
      <c r="U18" s="526">
        <v>1</v>
      </c>
      <c r="V18" s="527">
        <v>2</v>
      </c>
      <c r="W18" s="527">
        <v>3</v>
      </c>
      <c r="X18" s="527">
        <v>4</v>
      </c>
      <c r="Y18" s="527">
        <v>5</v>
      </c>
      <c r="Z18" s="527">
        <v>6</v>
      </c>
      <c r="AA18" s="528">
        <v>7</v>
      </c>
      <c r="AB18" s="529">
        <v>8</v>
      </c>
      <c r="AC18" s="527">
        <v>9</v>
      </c>
      <c r="AD18" s="527">
        <v>10</v>
      </c>
      <c r="AE18" s="527">
        <v>11</v>
      </c>
      <c r="AF18" s="527">
        <v>12</v>
      </c>
      <c r="AG18" s="527">
        <v>13</v>
      </c>
      <c r="AH18" s="528">
        <v>14</v>
      </c>
      <c r="AI18" s="526">
        <v>15</v>
      </c>
      <c r="AJ18" s="527">
        <v>16</v>
      </c>
      <c r="AK18" s="527">
        <v>17</v>
      </c>
      <c r="AL18" s="527">
        <v>18</v>
      </c>
      <c r="AM18" s="527">
        <v>19</v>
      </c>
      <c r="AN18" s="527">
        <v>20</v>
      </c>
      <c r="AO18" s="528">
        <v>21</v>
      </c>
      <c r="AP18" s="529">
        <v>22</v>
      </c>
      <c r="AQ18" s="527">
        <v>23</v>
      </c>
      <c r="AR18" s="527">
        <v>24</v>
      </c>
      <c r="AS18" s="527">
        <v>25</v>
      </c>
      <c r="AT18" s="527">
        <v>26</v>
      </c>
      <c r="AU18" s="527">
        <v>27</v>
      </c>
      <c r="AV18" s="528">
        <v>28</v>
      </c>
      <c r="AW18" s="530" t="str">
        <f>IF($BC$3="暦月",IF(DAY(DATE($AD$2,$AH$2,29))=29,29,""),"")</f>
        <v/>
      </c>
      <c r="AX18" s="531" t="str">
        <f>IF($BC$3="暦月",IF(DAY(DATE($AD$2,$AH$2,30))=30,30,""),"")</f>
        <v/>
      </c>
      <c r="AY18" s="532" t="str">
        <f>IF($BC$3="暦月",IF(DAY(DATE($AD$2,$AH$2,31))=31,31,""),"")</f>
        <v/>
      </c>
      <c r="AZ18" s="1133"/>
      <c r="BA18" s="1134"/>
      <c r="BB18" s="1139"/>
      <c r="BC18" s="1140"/>
      <c r="BD18" s="1105"/>
      <c r="BE18" s="1106"/>
      <c r="BF18" s="1106"/>
      <c r="BG18" s="1106"/>
      <c r="BH18" s="1118"/>
      <c r="BM18" t="s">
        <v>1131</v>
      </c>
    </row>
    <row r="19" spans="2:65" ht="20.25" hidden="1" customHeight="1">
      <c r="B19" s="1100"/>
      <c r="C19" s="1105"/>
      <c r="D19" s="1106"/>
      <c r="E19" s="1107"/>
      <c r="F19" s="524"/>
      <c r="G19" s="525"/>
      <c r="H19" s="1112"/>
      <c r="I19" s="1115"/>
      <c r="J19" s="1106"/>
      <c r="K19" s="1106"/>
      <c r="L19" s="1107"/>
      <c r="M19" s="1115"/>
      <c r="N19" s="1106"/>
      <c r="O19" s="1107"/>
      <c r="P19" s="1115"/>
      <c r="Q19" s="1106"/>
      <c r="R19" s="1106"/>
      <c r="S19" s="1106"/>
      <c r="T19" s="1118"/>
      <c r="U19" s="526">
        <f>WEEKDAY(DATE($AD$2,$AH$2,1))</f>
        <v>3</v>
      </c>
      <c r="V19" s="527">
        <f>WEEKDAY(DATE($AD$2,$AH$2,2))</f>
        <v>4</v>
      </c>
      <c r="W19" s="527">
        <f>WEEKDAY(DATE($AD$2,$AH$2,3))</f>
        <v>5</v>
      </c>
      <c r="X19" s="527">
        <f>WEEKDAY(DATE($AD$2,$AH$2,4))</f>
        <v>6</v>
      </c>
      <c r="Y19" s="527">
        <f>WEEKDAY(DATE($AD$2,$AH$2,5))</f>
        <v>7</v>
      </c>
      <c r="Z19" s="527">
        <f>WEEKDAY(DATE($AD$2,$AH$2,6))</f>
        <v>1</v>
      </c>
      <c r="AA19" s="528">
        <f>WEEKDAY(DATE($AD$2,$AH$2,7))</f>
        <v>2</v>
      </c>
      <c r="AB19" s="529">
        <f>WEEKDAY(DATE($AD$2,$AH$2,8))</f>
        <v>3</v>
      </c>
      <c r="AC19" s="527">
        <f>WEEKDAY(DATE($AD$2,$AH$2,9))</f>
        <v>4</v>
      </c>
      <c r="AD19" s="527">
        <f>WEEKDAY(DATE($AD$2,$AH$2,10))</f>
        <v>5</v>
      </c>
      <c r="AE19" s="527">
        <f>WEEKDAY(DATE($AD$2,$AH$2,11))</f>
        <v>6</v>
      </c>
      <c r="AF19" s="527">
        <f>WEEKDAY(DATE($AD$2,$AH$2,12))</f>
        <v>7</v>
      </c>
      <c r="AG19" s="527">
        <f>WEEKDAY(DATE($AD$2,$AH$2,13))</f>
        <v>1</v>
      </c>
      <c r="AH19" s="528">
        <f>WEEKDAY(DATE($AD$2,$AH$2,14))</f>
        <v>2</v>
      </c>
      <c r="AI19" s="529">
        <f>WEEKDAY(DATE($AD$2,$AH$2,15))</f>
        <v>3</v>
      </c>
      <c r="AJ19" s="527">
        <f>WEEKDAY(DATE($AD$2,$AH$2,16))</f>
        <v>4</v>
      </c>
      <c r="AK19" s="527">
        <f>WEEKDAY(DATE($AD$2,$AH$2,17))</f>
        <v>5</v>
      </c>
      <c r="AL19" s="527">
        <f>WEEKDAY(DATE($AD$2,$AH$2,18))</f>
        <v>6</v>
      </c>
      <c r="AM19" s="527">
        <f>WEEKDAY(DATE($AD$2,$AH$2,19))</f>
        <v>7</v>
      </c>
      <c r="AN19" s="527">
        <f>WEEKDAY(DATE($AD$2,$AH$2,20))</f>
        <v>1</v>
      </c>
      <c r="AO19" s="528">
        <f>WEEKDAY(DATE($AD$2,$AH$2,21))</f>
        <v>2</v>
      </c>
      <c r="AP19" s="529">
        <f>WEEKDAY(DATE($AD$2,$AH$2,22))</f>
        <v>3</v>
      </c>
      <c r="AQ19" s="527">
        <f>WEEKDAY(DATE($AD$2,$AH$2,23))</f>
        <v>4</v>
      </c>
      <c r="AR19" s="527">
        <f>WEEKDAY(DATE($AD$2,$AH$2,24))</f>
        <v>5</v>
      </c>
      <c r="AS19" s="527">
        <f>WEEKDAY(DATE($AD$2,$AH$2,25))</f>
        <v>6</v>
      </c>
      <c r="AT19" s="527">
        <f>WEEKDAY(DATE($AD$2,$AH$2,26))</f>
        <v>7</v>
      </c>
      <c r="AU19" s="527">
        <f>WEEKDAY(DATE($AD$2,$AH$2,27))</f>
        <v>1</v>
      </c>
      <c r="AV19" s="528">
        <f>WEEKDAY(DATE($AD$2,$AH$2,28))</f>
        <v>2</v>
      </c>
      <c r="AW19" s="529">
        <f>IF(AW18=29,WEEKDAY(DATE($AD$2,$AH$2,29)),0)</f>
        <v>0</v>
      </c>
      <c r="AX19" s="527">
        <f>IF(AX18=30,WEEKDAY(DATE($AD$2,$AH$2,30)),0)</f>
        <v>0</v>
      </c>
      <c r="AY19" s="528">
        <f>IF(AY18=31,WEEKDAY(DATE($AD$2,$AH$2,31)),0)</f>
        <v>0</v>
      </c>
      <c r="AZ19" s="1133"/>
      <c r="BA19" s="1134"/>
      <c r="BB19" s="1139"/>
      <c r="BC19" s="1140"/>
      <c r="BD19" s="1105"/>
      <c r="BE19" s="1106"/>
      <c r="BF19" s="1106"/>
      <c r="BG19" s="1106"/>
      <c r="BH19" s="1118"/>
      <c r="BM19"/>
    </row>
    <row r="20" spans="2:65" ht="20.25" customHeight="1" thickBot="1">
      <c r="B20" s="1101"/>
      <c r="C20" s="1108"/>
      <c r="D20" s="1109"/>
      <c r="E20" s="1110"/>
      <c r="F20" s="533"/>
      <c r="G20" s="534"/>
      <c r="H20" s="1113"/>
      <c r="I20" s="1116"/>
      <c r="J20" s="1109"/>
      <c r="K20" s="1109"/>
      <c r="L20" s="1110"/>
      <c r="M20" s="1116"/>
      <c r="N20" s="1109"/>
      <c r="O20" s="1110"/>
      <c r="P20" s="1116"/>
      <c r="Q20" s="1109"/>
      <c r="R20" s="1109"/>
      <c r="S20" s="1109"/>
      <c r="T20" s="1119"/>
      <c r="U20" s="535" t="str">
        <f>IF(U19=1,"日",IF(U19=2,"月",IF(U19=3,"火",IF(U19=4,"水",IF(U19=5,"木",IF(U19=6,"金","土"))))))</f>
        <v>火</v>
      </c>
      <c r="V20" s="536" t="str">
        <f t="shared" ref="V20:AV20" si="0">IF(V19=1,"日",IF(V19=2,"月",IF(V19=3,"火",IF(V19=4,"水",IF(V19=5,"木",IF(V19=6,"金","土"))))))</f>
        <v>水</v>
      </c>
      <c r="W20" s="536" t="str">
        <f t="shared" si="0"/>
        <v>木</v>
      </c>
      <c r="X20" s="536" t="str">
        <f t="shared" si="0"/>
        <v>金</v>
      </c>
      <c r="Y20" s="536" t="str">
        <f t="shared" si="0"/>
        <v>土</v>
      </c>
      <c r="Z20" s="536" t="str">
        <f t="shared" si="0"/>
        <v>日</v>
      </c>
      <c r="AA20" s="537" t="str">
        <f t="shared" si="0"/>
        <v>月</v>
      </c>
      <c r="AB20" s="538" t="str">
        <f>IF(AB19=1,"日",IF(AB19=2,"月",IF(AB19=3,"火",IF(AB19=4,"水",IF(AB19=5,"木",IF(AB19=6,"金","土"))))))</f>
        <v>火</v>
      </c>
      <c r="AC20" s="536" t="str">
        <f t="shared" si="0"/>
        <v>水</v>
      </c>
      <c r="AD20" s="536" t="str">
        <f t="shared" si="0"/>
        <v>木</v>
      </c>
      <c r="AE20" s="536" t="str">
        <f t="shared" si="0"/>
        <v>金</v>
      </c>
      <c r="AF20" s="536" t="str">
        <f t="shared" si="0"/>
        <v>土</v>
      </c>
      <c r="AG20" s="536" t="str">
        <f t="shared" si="0"/>
        <v>日</v>
      </c>
      <c r="AH20" s="537" t="str">
        <f t="shared" si="0"/>
        <v>月</v>
      </c>
      <c r="AI20" s="538" t="str">
        <f>IF(AI19=1,"日",IF(AI19=2,"月",IF(AI19=3,"火",IF(AI19=4,"水",IF(AI19=5,"木",IF(AI19=6,"金","土"))))))</f>
        <v>火</v>
      </c>
      <c r="AJ20" s="536" t="str">
        <f t="shared" si="0"/>
        <v>水</v>
      </c>
      <c r="AK20" s="536" t="str">
        <f t="shared" si="0"/>
        <v>木</v>
      </c>
      <c r="AL20" s="536" t="str">
        <f t="shared" si="0"/>
        <v>金</v>
      </c>
      <c r="AM20" s="536" t="str">
        <f t="shared" si="0"/>
        <v>土</v>
      </c>
      <c r="AN20" s="536" t="str">
        <f t="shared" si="0"/>
        <v>日</v>
      </c>
      <c r="AO20" s="537" t="str">
        <f t="shared" si="0"/>
        <v>月</v>
      </c>
      <c r="AP20" s="538" t="str">
        <f>IF(AP19=1,"日",IF(AP19=2,"月",IF(AP19=3,"火",IF(AP19=4,"水",IF(AP19=5,"木",IF(AP19=6,"金","土"))))))</f>
        <v>火</v>
      </c>
      <c r="AQ20" s="536" t="str">
        <f t="shared" si="0"/>
        <v>水</v>
      </c>
      <c r="AR20" s="536" t="str">
        <f t="shared" si="0"/>
        <v>木</v>
      </c>
      <c r="AS20" s="536" t="str">
        <f t="shared" si="0"/>
        <v>金</v>
      </c>
      <c r="AT20" s="536" t="str">
        <f t="shared" si="0"/>
        <v>土</v>
      </c>
      <c r="AU20" s="536" t="str">
        <f t="shared" si="0"/>
        <v>日</v>
      </c>
      <c r="AV20" s="537" t="str">
        <f t="shared" si="0"/>
        <v>月</v>
      </c>
      <c r="AW20" s="536" t="str">
        <f>IF(AW19=1,"日",IF(AW19=2,"月",IF(AW19=3,"火",IF(AW19=4,"水",IF(AW19=5,"木",IF(AW19=6,"金",IF(AW19=0,"","土")))))))</f>
        <v/>
      </c>
      <c r="AX20" s="536" t="str">
        <f>IF(AX19=1,"日",IF(AX19=2,"月",IF(AX19=3,"火",IF(AX19=4,"水",IF(AX19=5,"木",IF(AX19=6,"金",IF(AX19=0,"","土")))))))</f>
        <v/>
      </c>
      <c r="AY20" s="536" t="str">
        <f>IF(AY19=1,"日",IF(AY19=2,"月",IF(AY19=3,"火",IF(AY19=4,"水",IF(AY19=5,"木",IF(AY19=6,"金",IF(AY19=0,"","土")))))))</f>
        <v/>
      </c>
      <c r="AZ20" s="1135"/>
      <c r="BA20" s="1136"/>
      <c r="BB20" s="1141"/>
      <c r="BC20" s="1142"/>
      <c r="BD20" s="1108"/>
      <c r="BE20" s="1109"/>
      <c r="BF20" s="1109"/>
      <c r="BG20" s="1109"/>
      <c r="BH20" s="1119"/>
      <c r="BM20"/>
    </row>
    <row r="21" spans="2:65" ht="20.25" customHeight="1">
      <c r="B21" s="539"/>
      <c r="C21" s="1085"/>
      <c r="D21" s="1086"/>
      <c r="E21" s="1087"/>
      <c r="F21" s="540"/>
      <c r="G21" s="541"/>
      <c r="H21" s="1088"/>
      <c r="I21" s="1089"/>
      <c r="J21" s="1090"/>
      <c r="K21" s="1090"/>
      <c r="L21" s="1091"/>
      <c r="M21" s="1092"/>
      <c r="N21" s="1093"/>
      <c r="O21" s="1094"/>
      <c r="P21" s="542" t="s">
        <v>972</v>
      </c>
      <c r="Q21" s="543"/>
      <c r="R21" s="543"/>
      <c r="S21" s="544"/>
      <c r="T21" s="545"/>
      <c r="U21" s="546"/>
      <c r="V21" s="546"/>
      <c r="W21" s="546"/>
      <c r="X21" s="546"/>
      <c r="Y21" s="546"/>
      <c r="Z21" s="546"/>
      <c r="AA21" s="547"/>
      <c r="AB21" s="548"/>
      <c r="AC21" s="546"/>
      <c r="AD21" s="546"/>
      <c r="AE21" s="546"/>
      <c r="AF21" s="546"/>
      <c r="AG21" s="546"/>
      <c r="AH21" s="547"/>
      <c r="AI21" s="548"/>
      <c r="AJ21" s="546"/>
      <c r="AK21" s="546"/>
      <c r="AL21" s="546"/>
      <c r="AM21" s="546"/>
      <c r="AN21" s="546"/>
      <c r="AO21" s="547"/>
      <c r="AP21" s="548"/>
      <c r="AQ21" s="546"/>
      <c r="AR21" s="546"/>
      <c r="AS21" s="546"/>
      <c r="AT21" s="546"/>
      <c r="AU21" s="546"/>
      <c r="AV21" s="547"/>
      <c r="AW21" s="548"/>
      <c r="AX21" s="546"/>
      <c r="AY21" s="546"/>
      <c r="AZ21" s="1095"/>
      <c r="BA21" s="1083"/>
      <c r="BB21" s="1082"/>
      <c r="BC21" s="1083"/>
      <c r="BD21" s="1079"/>
      <c r="BE21" s="1080"/>
      <c r="BF21" s="1080"/>
      <c r="BG21" s="1080"/>
      <c r="BH21" s="1081"/>
      <c r="BM21" t="s">
        <v>1134</v>
      </c>
    </row>
    <row r="22" spans="2:65" ht="20.25" customHeight="1">
      <c r="B22" s="549">
        <v>1</v>
      </c>
      <c r="C22" s="1041"/>
      <c r="D22" s="1042"/>
      <c r="E22" s="1043"/>
      <c r="F22" s="550">
        <f>C21</f>
        <v>0</v>
      </c>
      <c r="G22" s="551"/>
      <c r="H22" s="1048"/>
      <c r="I22" s="1053"/>
      <c r="J22" s="1054"/>
      <c r="K22" s="1054"/>
      <c r="L22" s="1055"/>
      <c r="M22" s="1062"/>
      <c r="N22" s="1063"/>
      <c r="O22" s="1064"/>
      <c r="P22" s="552" t="s">
        <v>975</v>
      </c>
      <c r="Q22" s="553"/>
      <c r="R22" s="553"/>
      <c r="S22" s="554"/>
      <c r="T22" s="555"/>
      <c r="U22" s="556" t="str">
        <f>IF(U21="","",VLOOKUP(U21,'シフト記号表（勤務時間帯）'!$D$6:$X$47,21,FALSE))</f>
        <v/>
      </c>
      <c r="V22" s="557" t="str">
        <f>IF(V21="","",VLOOKUP(V21,'シフト記号表（勤務時間帯）'!$D$6:$X$47,21,FALSE))</f>
        <v/>
      </c>
      <c r="W22" s="557" t="str">
        <f>IF(W21="","",VLOOKUP(W21,'シフト記号表（勤務時間帯）'!$D$6:$X$47,21,FALSE))</f>
        <v/>
      </c>
      <c r="X22" s="557" t="str">
        <f>IF(X21="","",VLOOKUP(X21,'シフト記号表（勤務時間帯）'!$D$6:$X$47,21,FALSE))</f>
        <v/>
      </c>
      <c r="Y22" s="557" t="str">
        <f>IF(Y21="","",VLOOKUP(Y21,'シフト記号表（勤務時間帯）'!$D$6:$X$47,21,FALSE))</f>
        <v/>
      </c>
      <c r="Z22" s="557" t="str">
        <f>IF(Z21="","",VLOOKUP(Z21,'シフト記号表（勤務時間帯）'!$D$6:$X$47,21,FALSE))</f>
        <v/>
      </c>
      <c r="AA22" s="558" t="str">
        <f>IF(AA21="","",VLOOKUP(AA21,'シフト記号表（勤務時間帯）'!$D$6:$X$47,21,FALSE))</f>
        <v/>
      </c>
      <c r="AB22" s="556" t="str">
        <f>IF(AB21="","",VLOOKUP(AB21,'シフト記号表（勤務時間帯）'!$D$6:$X$47,21,FALSE))</f>
        <v/>
      </c>
      <c r="AC22" s="557" t="str">
        <f>IF(AC21="","",VLOOKUP(AC21,'シフト記号表（勤務時間帯）'!$D$6:$X$47,21,FALSE))</f>
        <v/>
      </c>
      <c r="AD22" s="557" t="str">
        <f>IF(AD21="","",VLOOKUP(AD21,'シフト記号表（勤務時間帯）'!$D$6:$X$47,21,FALSE))</f>
        <v/>
      </c>
      <c r="AE22" s="557" t="str">
        <f>IF(AE21="","",VLOOKUP(AE21,'シフト記号表（勤務時間帯）'!$D$6:$X$47,21,FALSE))</f>
        <v/>
      </c>
      <c r="AF22" s="557" t="str">
        <f>IF(AF21="","",VLOOKUP(AF21,'シフト記号表（勤務時間帯）'!$D$6:$X$47,21,FALSE))</f>
        <v/>
      </c>
      <c r="AG22" s="557" t="str">
        <f>IF(AG21="","",VLOOKUP(AG21,'シフト記号表（勤務時間帯）'!$D$6:$X$47,21,FALSE))</f>
        <v/>
      </c>
      <c r="AH22" s="558" t="str">
        <f>IF(AH21="","",VLOOKUP(AH21,'シフト記号表（勤務時間帯）'!$D$6:$X$47,21,FALSE))</f>
        <v/>
      </c>
      <c r="AI22" s="556" t="str">
        <f>IF(AI21="","",VLOOKUP(AI21,'シフト記号表（勤務時間帯）'!$D$6:$X$47,21,FALSE))</f>
        <v/>
      </c>
      <c r="AJ22" s="557" t="str">
        <f>IF(AJ21="","",VLOOKUP(AJ21,'シフト記号表（勤務時間帯）'!$D$6:$X$47,21,FALSE))</f>
        <v/>
      </c>
      <c r="AK22" s="557" t="str">
        <f>IF(AK21="","",VLOOKUP(AK21,'シフト記号表（勤務時間帯）'!$D$6:$X$47,21,FALSE))</f>
        <v/>
      </c>
      <c r="AL22" s="557" t="str">
        <f>IF(AL21="","",VLOOKUP(AL21,'シフト記号表（勤務時間帯）'!$D$6:$X$47,21,FALSE))</f>
        <v/>
      </c>
      <c r="AM22" s="557" t="str">
        <f>IF(AM21="","",VLOOKUP(AM21,'シフト記号表（勤務時間帯）'!$D$6:$X$47,21,FALSE))</f>
        <v/>
      </c>
      <c r="AN22" s="557" t="str">
        <f>IF(AN21="","",VLOOKUP(AN21,'シフト記号表（勤務時間帯）'!$D$6:$X$47,21,FALSE))</f>
        <v/>
      </c>
      <c r="AO22" s="558" t="str">
        <f>IF(AO21="","",VLOOKUP(AO21,'シフト記号表（勤務時間帯）'!$D$6:$X$47,21,FALSE))</f>
        <v/>
      </c>
      <c r="AP22" s="556" t="str">
        <f>IF(AP21="","",VLOOKUP(AP21,'シフト記号表（勤務時間帯）'!$D$6:$X$47,21,FALSE))</f>
        <v/>
      </c>
      <c r="AQ22" s="557" t="str">
        <f>IF(AQ21="","",VLOOKUP(AQ21,'シフト記号表（勤務時間帯）'!$D$6:$X$47,21,FALSE))</f>
        <v/>
      </c>
      <c r="AR22" s="557" t="str">
        <f>IF(AR21="","",VLOOKUP(AR21,'シフト記号表（勤務時間帯）'!$D$6:$X$47,21,FALSE))</f>
        <v/>
      </c>
      <c r="AS22" s="557" t="str">
        <f>IF(AS21="","",VLOOKUP(AS21,'シフト記号表（勤務時間帯）'!$D$6:$X$47,21,FALSE))</f>
        <v/>
      </c>
      <c r="AT22" s="557" t="str">
        <f>IF(AT21="","",VLOOKUP(AT21,'シフト記号表（勤務時間帯）'!$D$6:$X$47,21,FALSE))</f>
        <v/>
      </c>
      <c r="AU22" s="557" t="str">
        <f>IF(AU21="","",VLOOKUP(AU21,'シフト記号表（勤務時間帯）'!$D$6:$X$47,21,FALSE))</f>
        <v/>
      </c>
      <c r="AV22" s="558" t="str">
        <f>IF(AV21="","",VLOOKUP(AV21,'シフト記号表（勤務時間帯）'!$D$6:$X$47,21,FALSE))</f>
        <v/>
      </c>
      <c r="AW22" s="556" t="str">
        <f>IF(AW21="","",VLOOKUP(AW21,'シフト記号表（勤務時間帯）'!$D$6:$X$47,21,FALSE))</f>
        <v/>
      </c>
      <c r="AX22" s="557" t="str">
        <f>IF(AX21="","",VLOOKUP(AX21,'シフト記号表（勤務時間帯）'!$D$6:$X$47,21,FALSE))</f>
        <v/>
      </c>
      <c r="AY22" s="557" t="str">
        <f>IF(AY21="","",VLOOKUP(AY21,'シフト記号表（勤務時間帯）'!$D$6:$X$47,21,FALSE))</f>
        <v/>
      </c>
      <c r="AZ22" s="1029">
        <f>IF($BC$3="４週",SUM(U22:AV22),IF($BC$3="暦月",SUM(U22:AY22),""))</f>
        <v>0</v>
      </c>
      <c r="BA22" s="1030"/>
      <c r="BB22" s="1031">
        <f>IF($BC$3="４週",AZ22/4,IF($BC$3="暦月",(AZ22/($BC$8/7)),""))</f>
        <v>0</v>
      </c>
      <c r="BC22" s="1030"/>
      <c r="BD22" s="1026"/>
      <c r="BE22" s="1027"/>
      <c r="BF22" s="1027"/>
      <c r="BG22" s="1027"/>
      <c r="BH22" s="1028"/>
      <c r="BM22" t="s">
        <v>1135</v>
      </c>
    </row>
    <row r="23" spans="2:65" ht="20.25" customHeight="1">
      <c r="B23" s="559"/>
      <c r="C23" s="1069"/>
      <c r="D23" s="1070"/>
      <c r="E23" s="1071"/>
      <c r="F23" s="560"/>
      <c r="G23" s="561">
        <f>C21</f>
        <v>0</v>
      </c>
      <c r="H23" s="1072"/>
      <c r="I23" s="1073"/>
      <c r="J23" s="1074"/>
      <c r="K23" s="1074"/>
      <c r="L23" s="1075"/>
      <c r="M23" s="1076"/>
      <c r="N23" s="1077"/>
      <c r="O23" s="1078"/>
      <c r="P23" s="562" t="s">
        <v>976</v>
      </c>
      <c r="Q23" s="563"/>
      <c r="R23" s="563"/>
      <c r="S23" s="564"/>
      <c r="T23" s="565"/>
      <c r="U23" s="566" t="str">
        <f>IF(U21="","",VLOOKUP(U21,'シフト記号表（勤務時間帯）'!$D$6:$Z$47,23,FALSE))</f>
        <v/>
      </c>
      <c r="V23" s="567" t="str">
        <f>IF(V21="","",VLOOKUP(V21,'シフト記号表（勤務時間帯）'!$D$6:$Z$47,23,FALSE))</f>
        <v/>
      </c>
      <c r="W23" s="567" t="str">
        <f>IF(W21="","",VLOOKUP(W21,'シフト記号表（勤務時間帯）'!$D$6:$Z$47,23,FALSE))</f>
        <v/>
      </c>
      <c r="X23" s="567" t="str">
        <f>IF(X21="","",VLOOKUP(X21,'シフト記号表（勤務時間帯）'!$D$6:$Z$47,23,FALSE))</f>
        <v/>
      </c>
      <c r="Y23" s="567" t="str">
        <f>IF(Y21="","",VLOOKUP(Y21,'シフト記号表（勤務時間帯）'!$D$6:$Z$47,23,FALSE))</f>
        <v/>
      </c>
      <c r="Z23" s="567" t="str">
        <f>IF(Z21="","",VLOOKUP(Z21,'シフト記号表（勤務時間帯）'!$D$6:$Z$47,23,FALSE))</f>
        <v/>
      </c>
      <c r="AA23" s="568" t="str">
        <f>IF(AA21="","",VLOOKUP(AA21,'シフト記号表（勤務時間帯）'!$D$6:$Z$47,23,FALSE))</f>
        <v/>
      </c>
      <c r="AB23" s="566" t="str">
        <f>IF(AB21="","",VLOOKUP(AB21,'シフト記号表（勤務時間帯）'!$D$6:$Z$47,23,FALSE))</f>
        <v/>
      </c>
      <c r="AC23" s="567" t="str">
        <f>IF(AC21="","",VLOOKUP(AC21,'シフト記号表（勤務時間帯）'!$D$6:$Z$47,23,FALSE))</f>
        <v/>
      </c>
      <c r="AD23" s="567" t="str">
        <f>IF(AD21="","",VLOOKUP(AD21,'シフト記号表（勤務時間帯）'!$D$6:$Z$47,23,FALSE))</f>
        <v/>
      </c>
      <c r="AE23" s="567" t="str">
        <f>IF(AE21="","",VLOOKUP(AE21,'シフト記号表（勤務時間帯）'!$D$6:$Z$47,23,FALSE))</f>
        <v/>
      </c>
      <c r="AF23" s="567" t="str">
        <f>IF(AF21="","",VLOOKUP(AF21,'シフト記号表（勤務時間帯）'!$D$6:$Z$47,23,FALSE))</f>
        <v/>
      </c>
      <c r="AG23" s="567" t="str">
        <f>IF(AG21="","",VLOOKUP(AG21,'シフト記号表（勤務時間帯）'!$D$6:$Z$47,23,FALSE))</f>
        <v/>
      </c>
      <c r="AH23" s="568" t="str">
        <f>IF(AH21="","",VLOOKUP(AH21,'シフト記号表（勤務時間帯）'!$D$6:$Z$47,23,FALSE))</f>
        <v/>
      </c>
      <c r="AI23" s="566" t="str">
        <f>IF(AI21="","",VLOOKUP(AI21,'シフト記号表（勤務時間帯）'!$D$6:$Z$47,23,FALSE))</f>
        <v/>
      </c>
      <c r="AJ23" s="567" t="str">
        <f>IF(AJ21="","",VLOOKUP(AJ21,'シフト記号表（勤務時間帯）'!$D$6:$Z$47,23,FALSE))</f>
        <v/>
      </c>
      <c r="AK23" s="567" t="str">
        <f>IF(AK21="","",VLOOKUP(AK21,'シフト記号表（勤務時間帯）'!$D$6:$Z$47,23,FALSE))</f>
        <v/>
      </c>
      <c r="AL23" s="567" t="str">
        <f>IF(AL21="","",VLOOKUP(AL21,'シフト記号表（勤務時間帯）'!$D$6:$Z$47,23,FALSE))</f>
        <v/>
      </c>
      <c r="AM23" s="567" t="str">
        <f>IF(AM21="","",VLOOKUP(AM21,'シフト記号表（勤務時間帯）'!$D$6:$Z$47,23,FALSE))</f>
        <v/>
      </c>
      <c r="AN23" s="567" t="str">
        <f>IF(AN21="","",VLOOKUP(AN21,'シフト記号表（勤務時間帯）'!$D$6:$Z$47,23,FALSE))</f>
        <v/>
      </c>
      <c r="AO23" s="568" t="str">
        <f>IF(AO21="","",VLOOKUP(AO21,'シフト記号表（勤務時間帯）'!$D$6:$Z$47,23,FALSE))</f>
        <v/>
      </c>
      <c r="AP23" s="566" t="str">
        <f>IF(AP21="","",VLOOKUP(AP21,'シフト記号表（勤務時間帯）'!$D$6:$Z$47,23,FALSE))</f>
        <v/>
      </c>
      <c r="AQ23" s="567" t="str">
        <f>IF(AQ21="","",VLOOKUP(AQ21,'シフト記号表（勤務時間帯）'!$D$6:$Z$47,23,FALSE))</f>
        <v/>
      </c>
      <c r="AR23" s="567" t="str">
        <f>IF(AR21="","",VLOOKUP(AR21,'シフト記号表（勤務時間帯）'!$D$6:$Z$47,23,FALSE))</f>
        <v/>
      </c>
      <c r="AS23" s="567" t="str">
        <f>IF(AS21="","",VLOOKUP(AS21,'シフト記号表（勤務時間帯）'!$D$6:$Z$47,23,FALSE))</f>
        <v/>
      </c>
      <c r="AT23" s="567" t="str">
        <f>IF(AT21="","",VLOOKUP(AT21,'シフト記号表（勤務時間帯）'!$D$6:$Z$47,23,FALSE))</f>
        <v/>
      </c>
      <c r="AU23" s="567" t="str">
        <f>IF(AU21="","",VLOOKUP(AU21,'シフト記号表（勤務時間帯）'!$D$6:$Z$47,23,FALSE))</f>
        <v/>
      </c>
      <c r="AV23" s="568" t="str">
        <f>IF(AV21="","",VLOOKUP(AV21,'シフト記号表（勤務時間帯）'!$D$6:$Z$47,23,FALSE))</f>
        <v/>
      </c>
      <c r="AW23" s="566" t="str">
        <f>IF(AW21="","",VLOOKUP(AW21,'シフト記号表（勤務時間帯）'!$D$6:$Z$47,23,FALSE))</f>
        <v/>
      </c>
      <c r="AX23" s="567" t="str">
        <f>IF(AX21="","",VLOOKUP(AX21,'シフト記号表（勤務時間帯）'!$D$6:$Z$47,23,FALSE))</f>
        <v/>
      </c>
      <c r="AY23" s="567" t="str">
        <f>IF(AY21="","",VLOOKUP(AY21,'シフト記号表（勤務時間帯）'!$D$6:$Z$47,23,FALSE))</f>
        <v/>
      </c>
      <c r="AZ23" s="1032">
        <f>IF($BC$3="４週",SUM(U23:AV23),IF($BC$3="暦月",SUM(U23:AY23),""))</f>
        <v>0</v>
      </c>
      <c r="BA23" s="1033"/>
      <c r="BB23" s="1034">
        <f>IF($BC$3="４週",AZ23/4,IF($BC$3="暦月",(AZ23/($BC$8/7)),""))</f>
        <v>0</v>
      </c>
      <c r="BC23" s="1033"/>
      <c r="BD23" s="1035"/>
      <c r="BE23" s="1036"/>
      <c r="BF23" s="1036"/>
      <c r="BG23" s="1036"/>
      <c r="BH23" s="1037"/>
      <c r="BM23" t="s">
        <v>1136</v>
      </c>
    </row>
    <row r="24" spans="2:65" ht="20.25" customHeight="1">
      <c r="B24" s="569"/>
      <c r="C24" s="1038"/>
      <c r="D24" s="1039"/>
      <c r="E24" s="1040"/>
      <c r="F24" s="570"/>
      <c r="G24" s="571"/>
      <c r="H24" s="1084"/>
      <c r="I24" s="1050"/>
      <c r="J24" s="1051"/>
      <c r="K24" s="1051"/>
      <c r="L24" s="1052"/>
      <c r="M24" s="1059"/>
      <c r="N24" s="1060"/>
      <c r="O24" s="1061"/>
      <c r="P24" s="572" t="s">
        <v>972</v>
      </c>
      <c r="Q24" s="573"/>
      <c r="R24" s="573"/>
      <c r="S24" s="574"/>
      <c r="T24" s="575"/>
      <c r="U24" s="576"/>
      <c r="V24" s="577"/>
      <c r="W24" s="577"/>
      <c r="X24" s="577"/>
      <c r="Y24" s="577"/>
      <c r="Z24" s="577"/>
      <c r="AA24" s="578"/>
      <c r="AB24" s="576"/>
      <c r="AC24" s="577"/>
      <c r="AD24" s="577"/>
      <c r="AE24" s="577"/>
      <c r="AF24" s="577"/>
      <c r="AG24" s="577"/>
      <c r="AH24" s="578"/>
      <c r="AI24" s="576"/>
      <c r="AJ24" s="577"/>
      <c r="AK24" s="577"/>
      <c r="AL24" s="577"/>
      <c r="AM24" s="577"/>
      <c r="AN24" s="577"/>
      <c r="AO24" s="578"/>
      <c r="AP24" s="576"/>
      <c r="AQ24" s="577"/>
      <c r="AR24" s="577"/>
      <c r="AS24" s="577"/>
      <c r="AT24" s="577"/>
      <c r="AU24" s="577"/>
      <c r="AV24" s="578"/>
      <c r="AW24" s="576"/>
      <c r="AX24" s="577"/>
      <c r="AY24" s="577"/>
      <c r="AZ24" s="1068"/>
      <c r="BA24" s="1022"/>
      <c r="BB24" s="1021"/>
      <c r="BC24" s="1022"/>
      <c r="BD24" s="1023"/>
      <c r="BE24" s="1024"/>
      <c r="BF24" s="1024"/>
      <c r="BG24" s="1024"/>
      <c r="BH24" s="1025"/>
    </row>
    <row r="25" spans="2:65" ht="20.25" customHeight="1">
      <c r="B25" s="549">
        <f>B22+1</f>
        <v>2</v>
      </c>
      <c r="C25" s="1041"/>
      <c r="D25" s="1042"/>
      <c r="E25" s="1043"/>
      <c r="F25" s="550">
        <f>C24</f>
        <v>0</v>
      </c>
      <c r="G25" s="551"/>
      <c r="H25" s="1048"/>
      <c r="I25" s="1053"/>
      <c r="J25" s="1054"/>
      <c r="K25" s="1054"/>
      <c r="L25" s="1055"/>
      <c r="M25" s="1062"/>
      <c r="N25" s="1063"/>
      <c r="O25" s="1064"/>
      <c r="P25" s="552" t="s">
        <v>975</v>
      </c>
      <c r="Q25" s="553"/>
      <c r="R25" s="553"/>
      <c r="S25" s="554"/>
      <c r="T25" s="555"/>
      <c r="U25" s="556" t="str">
        <f>IF(U24="","",VLOOKUP(U24,'シフト記号表（勤務時間帯）'!$D$6:$X$47,21,FALSE))</f>
        <v/>
      </c>
      <c r="V25" s="557" t="str">
        <f>IF(V24="","",VLOOKUP(V24,'シフト記号表（勤務時間帯）'!$D$6:$X$47,21,FALSE))</f>
        <v/>
      </c>
      <c r="W25" s="557" t="str">
        <f>IF(W24="","",VLOOKUP(W24,'シフト記号表（勤務時間帯）'!$D$6:$X$47,21,FALSE))</f>
        <v/>
      </c>
      <c r="X25" s="557" t="str">
        <f>IF(X24="","",VLOOKUP(X24,'シフト記号表（勤務時間帯）'!$D$6:$X$47,21,FALSE))</f>
        <v/>
      </c>
      <c r="Y25" s="557" t="str">
        <f>IF(Y24="","",VLOOKUP(Y24,'シフト記号表（勤務時間帯）'!$D$6:$X$47,21,FALSE))</f>
        <v/>
      </c>
      <c r="Z25" s="557" t="str">
        <f>IF(Z24="","",VLOOKUP(Z24,'シフト記号表（勤務時間帯）'!$D$6:$X$47,21,FALSE))</f>
        <v/>
      </c>
      <c r="AA25" s="558" t="str">
        <f>IF(AA24="","",VLOOKUP(AA24,'シフト記号表（勤務時間帯）'!$D$6:$X$47,21,FALSE))</f>
        <v/>
      </c>
      <c r="AB25" s="556" t="str">
        <f>IF(AB24="","",VLOOKUP(AB24,'シフト記号表（勤務時間帯）'!$D$6:$X$47,21,FALSE))</f>
        <v/>
      </c>
      <c r="AC25" s="557" t="str">
        <f>IF(AC24="","",VLOOKUP(AC24,'シフト記号表（勤務時間帯）'!$D$6:$X$47,21,FALSE))</f>
        <v/>
      </c>
      <c r="AD25" s="557" t="str">
        <f>IF(AD24="","",VLOOKUP(AD24,'シフト記号表（勤務時間帯）'!$D$6:$X$47,21,FALSE))</f>
        <v/>
      </c>
      <c r="AE25" s="557" t="str">
        <f>IF(AE24="","",VLOOKUP(AE24,'シフト記号表（勤務時間帯）'!$D$6:$X$47,21,FALSE))</f>
        <v/>
      </c>
      <c r="AF25" s="557" t="str">
        <f>IF(AF24="","",VLOOKUP(AF24,'シフト記号表（勤務時間帯）'!$D$6:$X$47,21,FALSE))</f>
        <v/>
      </c>
      <c r="AG25" s="557" t="str">
        <f>IF(AG24="","",VLOOKUP(AG24,'シフト記号表（勤務時間帯）'!$D$6:$X$47,21,FALSE))</f>
        <v/>
      </c>
      <c r="AH25" s="558" t="str">
        <f>IF(AH24="","",VLOOKUP(AH24,'シフト記号表（勤務時間帯）'!$D$6:$X$47,21,FALSE))</f>
        <v/>
      </c>
      <c r="AI25" s="556" t="str">
        <f>IF(AI24="","",VLOOKUP(AI24,'シフト記号表（勤務時間帯）'!$D$6:$X$47,21,FALSE))</f>
        <v/>
      </c>
      <c r="AJ25" s="557" t="str">
        <f>IF(AJ24="","",VLOOKUP(AJ24,'シフト記号表（勤務時間帯）'!$D$6:$X$47,21,FALSE))</f>
        <v/>
      </c>
      <c r="AK25" s="557" t="str">
        <f>IF(AK24="","",VLOOKUP(AK24,'シフト記号表（勤務時間帯）'!$D$6:$X$47,21,FALSE))</f>
        <v/>
      </c>
      <c r="AL25" s="557" t="str">
        <f>IF(AL24="","",VLOOKUP(AL24,'シフト記号表（勤務時間帯）'!$D$6:$X$47,21,FALSE))</f>
        <v/>
      </c>
      <c r="AM25" s="557" t="str">
        <f>IF(AM24="","",VLOOKUP(AM24,'シフト記号表（勤務時間帯）'!$D$6:$X$47,21,FALSE))</f>
        <v/>
      </c>
      <c r="AN25" s="557" t="str">
        <f>IF(AN24="","",VLOOKUP(AN24,'シフト記号表（勤務時間帯）'!$D$6:$X$47,21,FALSE))</f>
        <v/>
      </c>
      <c r="AO25" s="558" t="str">
        <f>IF(AO24="","",VLOOKUP(AO24,'シフト記号表（勤務時間帯）'!$D$6:$X$47,21,FALSE))</f>
        <v/>
      </c>
      <c r="AP25" s="556" t="str">
        <f>IF(AP24="","",VLOOKUP(AP24,'シフト記号表（勤務時間帯）'!$D$6:$X$47,21,FALSE))</f>
        <v/>
      </c>
      <c r="AQ25" s="557" t="str">
        <f>IF(AQ24="","",VLOOKUP(AQ24,'シフト記号表（勤務時間帯）'!$D$6:$X$47,21,FALSE))</f>
        <v/>
      </c>
      <c r="AR25" s="557" t="str">
        <f>IF(AR24="","",VLOOKUP(AR24,'シフト記号表（勤務時間帯）'!$D$6:$X$47,21,FALSE))</f>
        <v/>
      </c>
      <c r="AS25" s="557" t="str">
        <f>IF(AS24="","",VLOOKUP(AS24,'シフト記号表（勤務時間帯）'!$D$6:$X$47,21,FALSE))</f>
        <v/>
      </c>
      <c r="AT25" s="557" t="str">
        <f>IF(AT24="","",VLOOKUP(AT24,'シフト記号表（勤務時間帯）'!$D$6:$X$47,21,FALSE))</f>
        <v/>
      </c>
      <c r="AU25" s="557" t="str">
        <f>IF(AU24="","",VLOOKUP(AU24,'シフト記号表（勤務時間帯）'!$D$6:$X$47,21,FALSE))</f>
        <v/>
      </c>
      <c r="AV25" s="558" t="str">
        <f>IF(AV24="","",VLOOKUP(AV24,'シフト記号表（勤務時間帯）'!$D$6:$X$47,21,FALSE))</f>
        <v/>
      </c>
      <c r="AW25" s="556" t="str">
        <f>IF(AW24="","",VLOOKUP(AW24,'シフト記号表（勤務時間帯）'!$D$6:$X$47,21,FALSE))</f>
        <v/>
      </c>
      <c r="AX25" s="557" t="str">
        <f>IF(AX24="","",VLOOKUP(AX24,'シフト記号表（勤務時間帯）'!$D$6:$X$47,21,FALSE))</f>
        <v/>
      </c>
      <c r="AY25" s="557" t="str">
        <f>IF(AY24="","",VLOOKUP(AY24,'シフト記号表（勤務時間帯）'!$D$6:$X$47,21,FALSE))</f>
        <v/>
      </c>
      <c r="AZ25" s="1029">
        <f>IF($BC$3="４週",SUM(U25:AV25),IF($BC$3="暦月",SUM(U25:AY25),""))</f>
        <v>0</v>
      </c>
      <c r="BA25" s="1030"/>
      <c r="BB25" s="1031">
        <f>IF($BC$3="４週",AZ25/4,IF($BC$3="暦月",(AZ25/($BC$8/7)),""))</f>
        <v>0</v>
      </c>
      <c r="BC25" s="1030"/>
      <c r="BD25" s="1026"/>
      <c r="BE25" s="1027"/>
      <c r="BF25" s="1027"/>
      <c r="BG25" s="1027"/>
      <c r="BH25" s="1028"/>
      <c r="BM25" t="s">
        <v>970</v>
      </c>
    </row>
    <row r="26" spans="2:65" ht="20.25" customHeight="1">
      <c r="B26" s="559"/>
      <c r="C26" s="1069"/>
      <c r="D26" s="1070"/>
      <c r="E26" s="1071"/>
      <c r="F26" s="560"/>
      <c r="G26" s="561">
        <f>C24</f>
        <v>0</v>
      </c>
      <c r="H26" s="1072"/>
      <c r="I26" s="1073"/>
      <c r="J26" s="1074"/>
      <c r="K26" s="1074"/>
      <c r="L26" s="1075"/>
      <c r="M26" s="1076"/>
      <c r="N26" s="1077"/>
      <c r="O26" s="1078"/>
      <c r="P26" s="562" t="s">
        <v>976</v>
      </c>
      <c r="Q26" s="563"/>
      <c r="R26" s="563"/>
      <c r="S26" s="564"/>
      <c r="T26" s="565"/>
      <c r="U26" s="566" t="str">
        <f>IF(U24="","",VLOOKUP(U24,'シフト記号表（勤務時間帯）'!$D$6:$Z$47,23,FALSE))</f>
        <v/>
      </c>
      <c r="V26" s="567" t="str">
        <f>IF(V24="","",VLOOKUP(V24,'シフト記号表（勤務時間帯）'!$D$6:$Z$47,23,FALSE))</f>
        <v/>
      </c>
      <c r="W26" s="567" t="str">
        <f>IF(W24="","",VLOOKUP(W24,'シフト記号表（勤務時間帯）'!$D$6:$Z$47,23,FALSE))</f>
        <v/>
      </c>
      <c r="X26" s="567" t="str">
        <f>IF(X24="","",VLOOKUP(X24,'シフト記号表（勤務時間帯）'!$D$6:$Z$47,23,FALSE))</f>
        <v/>
      </c>
      <c r="Y26" s="567" t="str">
        <f>IF(Y24="","",VLOOKUP(Y24,'シフト記号表（勤務時間帯）'!$D$6:$Z$47,23,FALSE))</f>
        <v/>
      </c>
      <c r="Z26" s="567" t="str">
        <f>IF(Z24="","",VLOOKUP(Z24,'シフト記号表（勤務時間帯）'!$D$6:$Z$47,23,FALSE))</f>
        <v/>
      </c>
      <c r="AA26" s="568" t="str">
        <f>IF(AA24="","",VLOOKUP(AA24,'シフト記号表（勤務時間帯）'!$D$6:$Z$47,23,FALSE))</f>
        <v/>
      </c>
      <c r="AB26" s="566" t="str">
        <f>IF(AB24="","",VLOOKUP(AB24,'シフト記号表（勤務時間帯）'!$D$6:$Z$47,23,FALSE))</f>
        <v/>
      </c>
      <c r="AC26" s="567" t="str">
        <f>IF(AC24="","",VLOOKUP(AC24,'シフト記号表（勤務時間帯）'!$D$6:$Z$47,23,FALSE))</f>
        <v/>
      </c>
      <c r="AD26" s="567" t="str">
        <f>IF(AD24="","",VLOOKUP(AD24,'シフト記号表（勤務時間帯）'!$D$6:$Z$47,23,FALSE))</f>
        <v/>
      </c>
      <c r="AE26" s="567" t="str">
        <f>IF(AE24="","",VLOOKUP(AE24,'シフト記号表（勤務時間帯）'!$D$6:$Z$47,23,FALSE))</f>
        <v/>
      </c>
      <c r="AF26" s="567" t="str">
        <f>IF(AF24="","",VLOOKUP(AF24,'シフト記号表（勤務時間帯）'!$D$6:$Z$47,23,FALSE))</f>
        <v/>
      </c>
      <c r="AG26" s="567" t="str">
        <f>IF(AG24="","",VLOOKUP(AG24,'シフト記号表（勤務時間帯）'!$D$6:$Z$47,23,FALSE))</f>
        <v/>
      </c>
      <c r="AH26" s="568" t="str">
        <f>IF(AH24="","",VLOOKUP(AH24,'シフト記号表（勤務時間帯）'!$D$6:$Z$47,23,FALSE))</f>
        <v/>
      </c>
      <c r="AI26" s="566" t="str">
        <f>IF(AI24="","",VLOOKUP(AI24,'シフト記号表（勤務時間帯）'!$D$6:$Z$47,23,FALSE))</f>
        <v/>
      </c>
      <c r="AJ26" s="567" t="str">
        <f>IF(AJ24="","",VLOOKUP(AJ24,'シフト記号表（勤務時間帯）'!$D$6:$Z$47,23,FALSE))</f>
        <v/>
      </c>
      <c r="AK26" s="567" t="str">
        <f>IF(AK24="","",VLOOKUP(AK24,'シフト記号表（勤務時間帯）'!$D$6:$Z$47,23,FALSE))</f>
        <v/>
      </c>
      <c r="AL26" s="567" t="str">
        <f>IF(AL24="","",VLOOKUP(AL24,'シフト記号表（勤務時間帯）'!$D$6:$Z$47,23,FALSE))</f>
        <v/>
      </c>
      <c r="AM26" s="567" t="str">
        <f>IF(AM24="","",VLOOKUP(AM24,'シフト記号表（勤務時間帯）'!$D$6:$Z$47,23,FALSE))</f>
        <v/>
      </c>
      <c r="AN26" s="567" t="str">
        <f>IF(AN24="","",VLOOKUP(AN24,'シフト記号表（勤務時間帯）'!$D$6:$Z$47,23,FALSE))</f>
        <v/>
      </c>
      <c r="AO26" s="568" t="str">
        <f>IF(AO24="","",VLOOKUP(AO24,'シフト記号表（勤務時間帯）'!$D$6:$Z$47,23,FALSE))</f>
        <v/>
      </c>
      <c r="AP26" s="566" t="str">
        <f>IF(AP24="","",VLOOKUP(AP24,'シフト記号表（勤務時間帯）'!$D$6:$Z$47,23,FALSE))</f>
        <v/>
      </c>
      <c r="AQ26" s="567" t="str">
        <f>IF(AQ24="","",VLOOKUP(AQ24,'シフト記号表（勤務時間帯）'!$D$6:$Z$47,23,FALSE))</f>
        <v/>
      </c>
      <c r="AR26" s="567" t="str">
        <f>IF(AR24="","",VLOOKUP(AR24,'シフト記号表（勤務時間帯）'!$D$6:$Z$47,23,FALSE))</f>
        <v/>
      </c>
      <c r="AS26" s="567" t="str">
        <f>IF(AS24="","",VLOOKUP(AS24,'シフト記号表（勤務時間帯）'!$D$6:$Z$47,23,FALSE))</f>
        <v/>
      </c>
      <c r="AT26" s="567" t="str">
        <f>IF(AT24="","",VLOOKUP(AT24,'シフト記号表（勤務時間帯）'!$D$6:$Z$47,23,FALSE))</f>
        <v/>
      </c>
      <c r="AU26" s="567" t="str">
        <f>IF(AU24="","",VLOOKUP(AU24,'シフト記号表（勤務時間帯）'!$D$6:$Z$47,23,FALSE))</f>
        <v/>
      </c>
      <c r="AV26" s="568" t="str">
        <f>IF(AV24="","",VLOOKUP(AV24,'シフト記号表（勤務時間帯）'!$D$6:$Z$47,23,FALSE))</f>
        <v/>
      </c>
      <c r="AW26" s="566" t="str">
        <f>IF(AW24="","",VLOOKUP(AW24,'シフト記号表（勤務時間帯）'!$D$6:$Z$47,23,FALSE))</f>
        <v/>
      </c>
      <c r="AX26" s="567" t="str">
        <f>IF(AX24="","",VLOOKUP(AX24,'シフト記号表（勤務時間帯）'!$D$6:$Z$47,23,FALSE))</f>
        <v/>
      </c>
      <c r="AY26" s="567" t="str">
        <f>IF(AY24="","",VLOOKUP(AY24,'シフト記号表（勤務時間帯）'!$D$6:$Z$47,23,FALSE))</f>
        <v/>
      </c>
      <c r="AZ26" s="1032">
        <f>IF($BC$3="４週",SUM(U26:AV26),IF($BC$3="暦月",SUM(U26:AY26),""))</f>
        <v>0</v>
      </c>
      <c r="BA26" s="1033"/>
      <c r="BB26" s="1034">
        <f>IF($BC$3="４週",AZ26/4,IF($BC$3="暦月",(AZ26/($BC$8/7)),""))</f>
        <v>0</v>
      </c>
      <c r="BC26" s="1033"/>
      <c r="BD26" s="1035"/>
      <c r="BE26" s="1036"/>
      <c r="BF26" s="1036"/>
      <c r="BG26" s="1036"/>
      <c r="BH26" s="1037"/>
      <c r="BM26" t="s">
        <v>983</v>
      </c>
    </row>
    <row r="27" spans="2:65" ht="20.25" customHeight="1">
      <c r="B27" s="569"/>
      <c r="C27" s="1038"/>
      <c r="D27" s="1039"/>
      <c r="E27" s="1040"/>
      <c r="F27" s="550"/>
      <c r="G27" s="551"/>
      <c r="H27" s="1047"/>
      <c r="I27" s="1050"/>
      <c r="J27" s="1051"/>
      <c r="K27" s="1051"/>
      <c r="L27" s="1052"/>
      <c r="M27" s="1059"/>
      <c r="N27" s="1060"/>
      <c r="O27" s="1061"/>
      <c r="P27" s="572" t="s">
        <v>972</v>
      </c>
      <c r="Q27" s="573"/>
      <c r="R27" s="573"/>
      <c r="S27" s="574"/>
      <c r="T27" s="575"/>
      <c r="U27" s="576"/>
      <c r="V27" s="577"/>
      <c r="W27" s="577"/>
      <c r="X27" s="577"/>
      <c r="Y27" s="577"/>
      <c r="Z27" s="577"/>
      <c r="AA27" s="578"/>
      <c r="AB27" s="576"/>
      <c r="AC27" s="577"/>
      <c r="AD27" s="577"/>
      <c r="AE27" s="577"/>
      <c r="AF27" s="577"/>
      <c r="AG27" s="577"/>
      <c r="AH27" s="578"/>
      <c r="AI27" s="576"/>
      <c r="AJ27" s="577"/>
      <c r="AK27" s="577"/>
      <c r="AL27" s="577"/>
      <c r="AM27" s="577"/>
      <c r="AN27" s="577"/>
      <c r="AO27" s="578"/>
      <c r="AP27" s="576"/>
      <c r="AQ27" s="577"/>
      <c r="AR27" s="577"/>
      <c r="AS27" s="577"/>
      <c r="AT27" s="577"/>
      <c r="AU27" s="577"/>
      <c r="AV27" s="578"/>
      <c r="AW27" s="576"/>
      <c r="AX27" s="577"/>
      <c r="AY27" s="577"/>
      <c r="AZ27" s="1068"/>
      <c r="BA27" s="1022"/>
      <c r="BB27" s="1021"/>
      <c r="BC27" s="1022"/>
      <c r="BD27" s="1023"/>
      <c r="BE27" s="1024"/>
      <c r="BF27" s="1024"/>
      <c r="BG27" s="1024"/>
      <c r="BH27" s="1025"/>
      <c r="BM27" t="s">
        <v>999</v>
      </c>
    </row>
    <row r="28" spans="2:65" ht="20.25" customHeight="1">
      <c r="B28" s="549">
        <f>B25+1</f>
        <v>3</v>
      </c>
      <c r="C28" s="1041"/>
      <c r="D28" s="1042"/>
      <c r="E28" s="1043"/>
      <c r="F28" s="550">
        <f>C27</f>
        <v>0</v>
      </c>
      <c r="G28" s="551"/>
      <c r="H28" s="1048"/>
      <c r="I28" s="1053"/>
      <c r="J28" s="1054"/>
      <c r="K28" s="1054"/>
      <c r="L28" s="1055"/>
      <c r="M28" s="1062"/>
      <c r="N28" s="1063"/>
      <c r="O28" s="1064"/>
      <c r="P28" s="552" t="s">
        <v>975</v>
      </c>
      <c r="Q28" s="553"/>
      <c r="R28" s="553"/>
      <c r="S28" s="554"/>
      <c r="T28" s="555"/>
      <c r="U28" s="556" t="str">
        <f>IF(U27="","",VLOOKUP(U27,'シフト記号表（勤務時間帯）'!$D$6:$X$47,21,FALSE))</f>
        <v/>
      </c>
      <c r="V28" s="557" t="str">
        <f>IF(V27="","",VLOOKUP(V27,'シフト記号表（勤務時間帯）'!$D$6:$X$47,21,FALSE))</f>
        <v/>
      </c>
      <c r="W28" s="557" t="str">
        <f>IF(W27="","",VLOOKUP(W27,'シフト記号表（勤務時間帯）'!$D$6:$X$47,21,FALSE))</f>
        <v/>
      </c>
      <c r="X28" s="557" t="str">
        <f>IF(X27="","",VLOOKUP(X27,'シフト記号表（勤務時間帯）'!$D$6:$X$47,21,FALSE))</f>
        <v/>
      </c>
      <c r="Y28" s="557" t="str">
        <f>IF(Y27="","",VLOOKUP(Y27,'シフト記号表（勤務時間帯）'!$D$6:$X$47,21,FALSE))</f>
        <v/>
      </c>
      <c r="Z28" s="557" t="str">
        <f>IF(Z27="","",VLOOKUP(Z27,'シフト記号表（勤務時間帯）'!$D$6:$X$47,21,FALSE))</f>
        <v/>
      </c>
      <c r="AA28" s="558" t="str">
        <f>IF(AA27="","",VLOOKUP(AA27,'シフト記号表（勤務時間帯）'!$D$6:$X$47,21,FALSE))</f>
        <v/>
      </c>
      <c r="AB28" s="556" t="str">
        <f>IF(AB27="","",VLOOKUP(AB27,'シフト記号表（勤務時間帯）'!$D$6:$X$47,21,FALSE))</f>
        <v/>
      </c>
      <c r="AC28" s="557" t="str">
        <f>IF(AC27="","",VLOOKUP(AC27,'シフト記号表（勤務時間帯）'!$D$6:$X$47,21,FALSE))</f>
        <v/>
      </c>
      <c r="AD28" s="557" t="str">
        <f>IF(AD27="","",VLOOKUP(AD27,'シフト記号表（勤務時間帯）'!$D$6:$X$47,21,FALSE))</f>
        <v/>
      </c>
      <c r="AE28" s="557" t="str">
        <f>IF(AE27="","",VLOOKUP(AE27,'シフト記号表（勤務時間帯）'!$D$6:$X$47,21,FALSE))</f>
        <v/>
      </c>
      <c r="AF28" s="557" t="str">
        <f>IF(AF27="","",VLOOKUP(AF27,'シフト記号表（勤務時間帯）'!$D$6:$X$47,21,FALSE))</f>
        <v/>
      </c>
      <c r="AG28" s="557" t="str">
        <f>IF(AG27="","",VLOOKUP(AG27,'シフト記号表（勤務時間帯）'!$D$6:$X$47,21,FALSE))</f>
        <v/>
      </c>
      <c r="AH28" s="558" t="str">
        <f>IF(AH27="","",VLOOKUP(AH27,'シフト記号表（勤務時間帯）'!$D$6:$X$47,21,FALSE))</f>
        <v/>
      </c>
      <c r="AI28" s="556" t="str">
        <f>IF(AI27="","",VLOOKUP(AI27,'シフト記号表（勤務時間帯）'!$D$6:$X$47,21,FALSE))</f>
        <v/>
      </c>
      <c r="AJ28" s="557" t="str">
        <f>IF(AJ27="","",VLOOKUP(AJ27,'シフト記号表（勤務時間帯）'!$D$6:$X$47,21,FALSE))</f>
        <v/>
      </c>
      <c r="AK28" s="557" t="str">
        <f>IF(AK27="","",VLOOKUP(AK27,'シフト記号表（勤務時間帯）'!$D$6:$X$47,21,FALSE))</f>
        <v/>
      </c>
      <c r="AL28" s="557" t="str">
        <f>IF(AL27="","",VLOOKUP(AL27,'シフト記号表（勤務時間帯）'!$D$6:$X$47,21,FALSE))</f>
        <v/>
      </c>
      <c r="AM28" s="557" t="str">
        <f>IF(AM27="","",VLOOKUP(AM27,'シフト記号表（勤務時間帯）'!$D$6:$X$47,21,FALSE))</f>
        <v/>
      </c>
      <c r="AN28" s="557" t="str">
        <f>IF(AN27="","",VLOOKUP(AN27,'シフト記号表（勤務時間帯）'!$D$6:$X$47,21,FALSE))</f>
        <v/>
      </c>
      <c r="AO28" s="558" t="str">
        <f>IF(AO27="","",VLOOKUP(AO27,'シフト記号表（勤務時間帯）'!$D$6:$X$47,21,FALSE))</f>
        <v/>
      </c>
      <c r="AP28" s="556" t="str">
        <f>IF(AP27="","",VLOOKUP(AP27,'シフト記号表（勤務時間帯）'!$D$6:$X$47,21,FALSE))</f>
        <v/>
      </c>
      <c r="AQ28" s="557" t="str">
        <f>IF(AQ27="","",VLOOKUP(AQ27,'シフト記号表（勤務時間帯）'!$D$6:$X$47,21,FALSE))</f>
        <v/>
      </c>
      <c r="AR28" s="557" t="str">
        <f>IF(AR27="","",VLOOKUP(AR27,'シフト記号表（勤務時間帯）'!$D$6:$X$47,21,FALSE))</f>
        <v/>
      </c>
      <c r="AS28" s="557" t="str">
        <f>IF(AS27="","",VLOOKUP(AS27,'シフト記号表（勤務時間帯）'!$D$6:$X$47,21,FALSE))</f>
        <v/>
      </c>
      <c r="AT28" s="557" t="str">
        <f>IF(AT27="","",VLOOKUP(AT27,'シフト記号表（勤務時間帯）'!$D$6:$X$47,21,FALSE))</f>
        <v/>
      </c>
      <c r="AU28" s="557" t="str">
        <f>IF(AU27="","",VLOOKUP(AU27,'シフト記号表（勤務時間帯）'!$D$6:$X$47,21,FALSE))</f>
        <v/>
      </c>
      <c r="AV28" s="558" t="str">
        <f>IF(AV27="","",VLOOKUP(AV27,'シフト記号表（勤務時間帯）'!$D$6:$X$47,21,FALSE))</f>
        <v/>
      </c>
      <c r="AW28" s="556" t="str">
        <f>IF(AW27="","",VLOOKUP(AW27,'シフト記号表（勤務時間帯）'!$D$6:$X$47,21,FALSE))</f>
        <v/>
      </c>
      <c r="AX28" s="557" t="str">
        <f>IF(AX27="","",VLOOKUP(AX27,'シフト記号表（勤務時間帯）'!$D$6:$X$47,21,FALSE))</f>
        <v/>
      </c>
      <c r="AY28" s="557" t="str">
        <f>IF(AY27="","",VLOOKUP(AY27,'シフト記号表（勤務時間帯）'!$D$6:$X$47,21,FALSE))</f>
        <v/>
      </c>
      <c r="AZ28" s="1029">
        <f>IF($BC$3="４週",SUM(U28:AV28),IF($BC$3="暦月",SUM(U28:AY28),""))</f>
        <v>0</v>
      </c>
      <c r="BA28" s="1030"/>
      <c r="BB28" s="1031">
        <f>IF($BC$3="４週",AZ28/4,IF($BC$3="暦月",(AZ28/($BC$8/7)),""))</f>
        <v>0</v>
      </c>
      <c r="BC28" s="1030"/>
      <c r="BD28" s="1026"/>
      <c r="BE28" s="1027"/>
      <c r="BF28" s="1027"/>
      <c r="BG28" s="1027"/>
      <c r="BH28" s="1028"/>
      <c r="BM28" t="s">
        <v>988</v>
      </c>
    </row>
    <row r="29" spans="2:65" ht="20.25" customHeight="1">
      <c r="B29" s="559"/>
      <c r="C29" s="1069"/>
      <c r="D29" s="1070"/>
      <c r="E29" s="1071"/>
      <c r="F29" s="560"/>
      <c r="G29" s="561">
        <f>C27</f>
        <v>0</v>
      </c>
      <c r="H29" s="1072"/>
      <c r="I29" s="1073"/>
      <c r="J29" s="1074"/>
      <c r="K29" s="1074"/>
      <c r="L29" s="1075"/>
      <c r="M29" s="1076"/>
      <c r="N29" s="1077"/>
      <c r="O29" s="1078"/>
      <c r="P29" s="562" t="s">
        <v>976</v>
      </c>
      <c r="Q29" s="579"/>
      <c r="R29" s="579"/>
      <c r="S29" s="580"/>
      <c r="T29" s="581"/>
      <c r="U29" s="566" t="str">
        <f>IF(U27="","",VLOOKUP(U27,'シフト記号表（勤務時間帯）'!$D$6:$Z$47,23,FALSE))</f>
        <v/>
      </c>
      <c r="V29" s="567" t="str">
        <f>IF(V27="","",VLOOKUP(V27,'シフト記号表（勤務時間帯）'!$D$6:$Z$47,23,FALSE))</f>
        <v/>
      </c>
      <c r="W29" s="567" t="str">
        <f>IF(W27="","",VLOOKUP(W27,'シフト記号表（勤務時間帯）'!$D$6:$Z$47,23,FALSE))</f>
        <v/>
      </c>
      <c r="X29" s="567" t="str">
        <f>IF(X27="","",VLOOKUP(X27,'シフト記号表（勤務時間帯）'!$D$6:$Z$47,23,FALSE))</f>
        <v/>
      </c>
      <c r="Y29" s="567" t="str">
        <f>IF(Y27="","",VLOOKUP(Y27,'シフト記号表（勤務時間帯）'!$D$6:$Z$47,23,FALSE))</f>
        <v/>
      </c>
      <c r="Z29" s="567" t="str">
        <f>IF(Z27="","",VLOOKUP(Z27,'シフト記号表（勤務時間帯）'!$D$6:$Z$47,23,FALSE))</f>
        <v/>
      </c>
      <c r="AA29" s="568" t="str">
        <f>IF(AA27="","",VLOOKUP(AA27,'シフト記号表（勤務時間帯）'!$D$6:$Z$47,23,FALSE))</f>
        <v/>
      </c>
      <c r="AB29" s="566" t="str">
        <f>IF(AB27="","",VLOOKUP(AB27,'シフト記号表（勤務時間帯）'!$D$6:$Z$47,23,FALSE))</f>
        <v/>
      </c>
      <c r="AC29" s="567" t="str">
        <f>IF(AC27="","",VLOOKUP(AC27,'シフト記号表（勤務時間帯）'!$D$6:$Z$47,23,FALSE))</f>
        <v/>
      </c>
      <c r="AD29" s="567" t="str">
        <f>IF(AD27="","",VLOOKUP(AD27,'シフト記号表（勤務時間帯）'!$D$6:$Z$47,23,FALSE))</f>
        <v/>
      </c>
      <c r="AE29" s="567" t="str">
        <f>IF(AE27="","",VLOOKUP(AE27,'シフト記号表（勤務時間帯）'!$D$6:$Z$47,23,FALSE))</f>
        <v/>
      </c>
      <c r="AF29" s="567" t="str">
        <f>IF(AF27="","",VLOOKUP(AF27,'シフト記号表（勤務時間帯）'!$D$6:$Z$47,23,FALSE))</f>
        <v/>
      </c>
      <c r="AG29" s="567" t="str">
        <f>IF(AG27="","",VLOOKUP(AG27,'シフト記号表（勤務時間帯）'!$D$6:$Z$47,23,FALSE))</f>
        <v/>
      </c>
      <c r="AH29" s="568" t="str">
        <f>IF(AH27="","",VLOOKUP(AH27,'シフト記号表（勤務時間帯）'!$D$6:$Z$47,23,FALSE))</f>
        <v/>
      </c>
      <c r="AI29" s="566" t="str">
        <f>IF(AI27="","",VLOOKUP(AI27,'シフト記号表（勤務時間帯）'!$D$6:$Z$47,23,FALSE))</f>
        <v/>
      </c>
      <c r="AJ29" s="567" t="str">
        <f>IF(AJ27="","",VLOOKUP(AJ27,'シフト記号表（勤務時間帯）'!$D$6:$Z$47,23,FALSE))</f>
        <v/>
      </c>
      <c r="AK29" s="567" t="str">
        <f>IF(AK27="","",VLOOKUP(AK27,'シフト記号表（勤務時間帯）'!$D$6:$Z$47,23,FALSE))</f>
        <v/>
      </c>
      <c r="AL29" s="567" t="str">
        <f>IF(AL27="","",VLOOKUP(AL27,'シフト記号表（勤務時間帯）'!$D$6:$Z$47,23,FALSE))</f>
        <v/>
      </c>
      <c r="AM29" s="567" t="str">
        <f>IF(AM27="","",VLOOKUP(AM27,'シフト記号表（勤務時間帯）'!$D$6:$Z$47,23,FALSE))</f>
        <v/>
      </c>
      <c r="AN29" s="567" t="str">
        <f>IF(AN27="","",VLOOKUP(AN27,'シフト記号表（勤務時間帯）'!$D$6:$Z$47,23,FALSE))</f>
        <v/>
      </c>
      <c r="AO29" s="568" t="str">
        <f>IF(AO27="","",VLOOKUP(AO27,'シフト記号表（勤務時間帯）'!$D$6:$Z$47,23,FALSE))</f>
        <v/>
      </c>
      <c r="AP29" s="566" t="str">
        <f>IF(AP27="","",VLOOKUP(AP27,'シフト記号表（勤務時間帯）'!$D$6:$Z$47,23,FALSE))</f>
        <v/>
      </c>
      <c r="AQ29" s="567" t="str">
        <f>IF(AQ27="","",VLOOKUP(AQ27,'シフト記号表（勤務時間帯）'!$D$6:$Z$47,23,FALSE))</f>
        <v/>
      </c>
      <c r="AR29" s="567" t="str">
        <f>IF(AR27="","",VLOOKUP(AR27,'シフト記号表（勤務時間帯）'!$D$6:$Z$47,23,FALSE))</f>
        <v/>
      </c>
      <c r="AS29" s="567" t="str">
        <f>IF(AS27="","",VLOOKUP(AS27,'シフト記号表（勤務時間帯）'!$D$6:$Z$47,23,FALSE))</f>
        <v/>
      </c>
      <c r="AT29" s="567" t="str">
        <f>IF(AT27="","",VLOOKUP(AT27,'シフト記号表（勤務時間帯）'!$D$6:$Z$47,23,FALSE))</f>
        <v/>
      </c>
      <c r="AU29" s="567" t="str">
        <f>IF(AU27="","",VLOOKUP(AU27,'シフト記号表（勤務時間帯）'!$D$6:$Z$47,23,FALSE))</f>
        <v/>
      </c>
      <c r="AV29" s="568" t="str">
        <f>IF(AV27="","",VLOOKUP(AV27,'シフト記号表（勤務時間帯）'!$D$6:$Z$47,23,FALSE))</f>
        <v/>
      </c>
      <c r="AW29" s="566" t="str">
        <f>IF(AW27="","",VLOOKUP(AW27,'シフト記号表（勤務時間帯）'!$D$6:$Z$47,23,FALSE))</f>
        <v/>
      </c>
      <c r="AX29" s="567" t="str">
        <f>IF(AX27="","",VLOOKUP(AX27,'シフト記号表（勤務時間帯）'!$D$6:$Z$47,23,FALSE))</f>
        <v/>
      </c>
      <c r="AY29" s="567" t="str">
        <f>IF(AY27="","",VLOOKUP(AY27,'シフト記号表（勤務時間帯）'!$D$6:$Z$47,23,FALSE))</f>
        <v/>
      </c>
      <c r="AZ29" s="1032">
        <f>IF($BC$3="４週",SUM(U29:AV29),IF($BC$3="暦月",SUM(U29:AY29),""))</f>
        <v>0</v>
      </c>
      <c r="BA29" s="1033"/>
      <c r="BB29" s="1034">
        <f>IF($BC$3="４週",AZ29/4,IF($BC$3="暦月",(AZ29/($BC$8/7)),""))</f>
        <v>0</v>
      </c>
      <c r="BC29" s="1033"/>
      <c r="BD29" s="1035"/>
      <c r="BE29" s="1036"/>
      <c r="BF29" s="1036"/>
      <c r="BG29" s="1036"/>
      <c r="BH29" s="1037"/>
      <c r="BM29" t="s">
        <v>978</v>
      </c>
    </row>
    <row r="30" spans="2:65" ht="20.25" customHeight="1">
      <c r="B30" s="569"/>
      <c r="C30" s="1038"/>
      <c r="D30" s="1039"/>
      <c r="E30" s="1040"/>
      <c r="F30" s="550"/>
      <c r="G30" s="551"/>
      <c r="H30" s="1047"/>
      <c r="I30" s="1050"/>
      <c r="J30" s="1051"/>
      <c r="K30" s="1051"/>
      <c r="L30" s="1052"/>
      <c r="M30" s="1059"/>
      <c r="N30" s="1060"/>
      <c r="O30" s="1061"/>
      <c r="P30" s="572" t="s">
        <v>972</v>
      </c>
      <c r="Q30" s="573"/>
      <c r="R30" s="573"/>
      <c r="S30" s="574"/>
      <c r="T30" s="575"/>
      <c r="U30" s="576"/>
      <c r="V30" s="577"/>
      <c r="W30" s="577"/>
      <c r="X30" s="577"/>
      <c r="Y30" s="577"/>
      <c r="Z30" s="577"/>
      <c r="AA30" s="578"/>
      <c r="AB30" s="576"/>
      <c r="AC30" s="577"/>
      <c r="AD30" s="577"/>
      <c r="AE30" s="577"/>
      <c r="AF30" s="577"/>
      <c r="AG30" s="577"/>
      <c r="AH30" s="578"/>
      <c r="AI30" s="576"/>
      <c r="AJ30" s="577"/>
      <c r="AK30" s="577"/>
      <c r="AL30" s="577"/>
      <c r="AM30" s="577"/>
      <c r="AN30" s="577"/>
      <c r="AO30" s="578"/>
      <c r="AP30" s="576"/>
      <c r="AQ30" s="577"/>
      <c r="AR30" s="577"/>
      <c r="AS30" s="577"/>
      <c r="AT30" s="577"/>
      <c r="AU30" s="577"/>
      <c r="AV30" s="578"/>
      <c r="AW30" s="576"/>
      <c r="AX30" s="577"/>
      <c r="AY30" s="577"/>
      <c r="AZ30" s="1068"/>
      <c r="BA30" s="1022"/>
      <c r="BB30" s="1021"/>
      <c r="BC30" s="1022"/>
      <c r="BD30" s="1023"/>
      <c r="BE30" s="1024"/>
      <c r="BF30" s="1024"/>
      <c r="BG30" s="1024"/>
      <c r="BH30" s="1025"/>
      <c r="BM30" t="s">
        <v>1132</v>
      </c>
    </row>
    <row r="31" spans="2:65" ht="20.25" customHeight="1">
      <c r="B31" s="549">
        <f>B28+1</f>
        <v>4</v>
      </c>
      <c r="C31" s="1041"/>
      <c r="D31" s="1042"/>
      <c r="E31" s="1043"/>
      <c r="F31" s="550">
        <f>C30</f>
        <v>0</v>
      </c>
      <c r="G31" s="551"/>
      <c r="H31" s="1048"/>
      <c r="I31" s="1053"/>
      <c r="J31" s="1054"/>
      <c r="K31" s="1054"/>
      <c r="L31" s="1055"/>
      <c r="M31" s="1062"/>
      <c r="N31" s="1063"/>
      <c r="O31" s="1064"/>
      <c r="P31" s="552" t="s">
        <v>975</v>
      </c>
      <c r="Q31" s="553"/>
      <c r="R31" s="553"/>
      <c r="S31" s="554"/>
      <c r="T31" s="555"/>
      <c r="U31" s="556" t="str">
        <f>IF(U30="","",VLOOKUP(U30,'シフト記号表（勤務時間帯）'!$D$6:$X$47,21,FALSE))</f>
        <v/>
      </c>
      <c r="V31" s="557" t="str">
        <f>IF(V30="","",VLOOKUP(V30,'シフト記号表（勤務時間帯）'!$D$6:$X$47,21,FALSE))</f>
        <v/>
      </c>
      <c r="W31" s="557" t="str">
        <f>IF(W30="","",VLOOKUP(W30,'シフト記号表（勤務時間帯）'!$D$6:$X$47,21,FALSE))</f>
        <v/>
      </c>
      <c r="X31" s="557" t="str">
        <f>IF(X30="","",VLOOKUP(X30,'シフト記号表（勤務時間帯）'!$D$6:$X$47,21,FALSE))</f>
        <v/>
      </c>
      <c r="Y31" s="557" t="str">
        <f>IF(Y30="","",VLOOKUP(Y30,'シフト記号表（勤務時間帯）'!$D$6:$X$47,21,FALSE))</f>
        <v/>
      </c>
      <c r="Z31" s="557" t="str">
        <f>IF(Z30="","",VLOOKUP(Z30,'シフト記号表（勤務時間帯）'!$D$6:$X$47,21,FALSE))</f>
        <v/>
      </c>
      <c r="AA31" s="558" t="str">
        <f>IF(AA30="","",VLOOKUP(AA30,'シフト記号表（勤務時間帯）'!$D$6:$X$47,21,FALSE))</f>
        <v/>
      </c>
      <c r="AB31" s="556" t="str">
        <f>IF(AB30="","",VLOOKUP(AB30,'シフト記号表（勤務時間帯）'!$D$6:$X$47,21,FALSE))</f>
        <v/>
      </c>
      <c r="AC31" s="557" t="str">
        <f>IF(AC30="","",VLOOKUP(AC30,'シフト記号表（勤務時間帯）'!$D$6:$X$47,21,FALSE))</f>
        <v/>
      </c>
      <c r="AD31" s="557" t="str">
        <f>IF(AD30="","",VLOOKUP(AD30,'シフト記号表（勤務時間帯）'!$D$6:$X$47,21,FALSE))</f>
        <v/>
      </c>
      <c r="AE31" s="557" t="str">
        <f>IF(AE30="","",VLOOKUP(AE30,'シフト記号表（勤務時間帯）'!$D$6:$X$47,21,FALSE))</f>
        <v/>
      </c>
      <c r="AF31" s="557" t="str">
        <f>IF(AF30="","",VLOOKUP(AF30,'シフト記号表（勤務時間帯）'!$D$6:$X$47,21,FALSE))</f>
        <v/>
      </c>
      <c r="AG31" s="557" t="str">
        <f>IF(AG30="","",VLOOKUP(AG30,'シフト記号表（勤務時間帯）'!$D$6:$X$47,21,FALSE))</f>
        <v/>
      </c>
      <c r="AH31" s="558" t="str">
        <f>IF(AH30="","",VLOOKUP(AH30,'シフト記号表（勤務時間帯）'!$D$6:$X$47,21,FALSE))</f>
        <v/>
      </c>
      <c r="AI31" s="556" t="str">
        <f>IF(AI30="","",VLOOKUP(AI30,'シフト記号表（勤務時間帯）'!$D$6:$X$47,21,FALSE))</f>
        <v/>
      </c>
      <c r="AJ31" s="557" t="str">
        <f>IF(AJ30="","",VLOOKUP(AJ30,'シフト記号表（勤務時間帯）'!$D$6:$X$47,21,FALSE))</f>
        <v/>
      </c>
      <c r="AK31" s="557" t="str">
        <f>IF(AK30="","",VLOOKUP(AK30,'シフト記号表（勤務時間帯）'!$D$6:$X$47,21,FALSE))</f>
        <v/>
      </c>
      <c r="AL31" s="557" t="str">
        <f>IF(AL30="","",VLOOKUP(AL30,'シフト記号表（勤務時間帯）'!$D$6:$X$47,21,FALSE))</f>
        <v/>
      </c>
      <c r="AM31" s="557" t="str">
        <f>IF(AM30="","",VLOOKUP(AM30,'シフト記号表（勤務時間帯）'!$D$6:$X$47,21,FALSE))</f>
        <v/>
      </c>
      <c r="AN31" s="557" t="str">
        <f>IF(AN30="","",VLOOKUP(AN30,'シフト記号表（勤務時間帯）'!$D$6:$X$47,21,FALSE))</f>
        <v/>
      </c>
      <c r="AO31" s="558" t="str">
        <f>IF(AO30="","",VLOOKUP(AO30,'シフト記号表（勤務時間帯）'!$D$6:$X$47,21,FALSE))</f>
        <v/>
      </c>
      <c r="AP31" s="556" t="str">
        <f>IF(AP30="","",VLOOKUP(AP30,'シフト記号表（勤務時間帯）'!$D$6:$X$47,21,FALSE))</f>
        <v/>
      </c>
      <c r="AQ31" s="557" t="str">
        <f>IF(AQ30="","",VLOOKUP(AQ30,'シフト記号表（勤務時間帯）'!$D$6:$X$47,21,FALSE))</f>
        <v/>
      </c>
      <c r="AR31" s="557" t="str">
        <f>IF(AR30="","",VLOOKUP(AR30,'シフト記号表（勤務時間帯）'!$D$6:$X$47,21,FALSE))</f>
        <v/>
      </c>
      <c r="AS31" s="557" t="str">
        <f>IF(AS30="","",VLOOKUP(AS30,'シフト記号表（勤務時間帯）'!$D$6:$X$47,21,FALSE))</f>
        <v/>
      </c>
      <c r="AT31" s="557" t="str">
        <f>IF(AT30="","",VLOOKUP(AT30,'シフト記号表（勤務時間帯）'!$D$6:$X$47,21,FALSE))</f>
        <v/>
      </c>
      <c r="AU31" s="557" t="str">
        <f>IF(AU30="","",VLOOKUP(AU30,'シフト記号表（勤務時間帯）'!$D$6:$X$47,21,FALSE))</f>
        <v/>
      </c>
      <c r="AV31" s="558" t="str">
        <f>IF(AV30="","",VLOOKUP(AV30,'シフト記号表（勤務時間帯）'!$D$6:$X$47,21,FALSE))</f>
        <v/>
      </c>
      <c r="AW31" s="556" t="str">
        <f>IF(AW30="","",VLOOKUP(AW30,'シフト記号表（勤務時間帯）'!$D$6:$X$47,21,FALSE))</f>
        <v/>
      </c>
      <c r="AX31" s="557" t="str">
        <f>IF(AX30="","",VLOOKUP(AX30,'シフト記号表（勤務時間帯）'!$D$6:$X$47,21,FALSE))</f>
        <v/>
      </c>
      <c r="AY31" s="557" t="str">
        <f>IF(AY30="","",VLOOKUP(AY30,'シフト記号表（勤務時間帯）'!$D$6:$X$47,21,FALSE))</f>
        <v/>
      </c>
      <c r="AZ31" s="1029">
        <f>IF($BC$3="４週",SUM(U31:AV31),IF($BC$3="暦月",SUM(U31:AY31),""))</f>
        <v>0</v>
      </c>
      <c r="BA31" s="1030"/>
      <c r="BB31" s="1031">
        <f>IF($BC$3="４週",AZ31/4,IF($BC$3="暦月",(AZ31/($BC$8/7)),""))</f>
        <v>0</v>
      </c>
      <c r="BC31" s="1030"/>
      <c r="BD31" s="1026"/>
      <c r="BE31" s="1027"/>
      <c r="BF31" s="1027"/>
      <c r="BG31" s="1027"/>
      <c r="BH31" s="1028"/>
      <c r="BM31" t="s">
        <v>1133</v>
      </c>
    </row>
    <row r="32" spans="2:65" ht="20.25" customHeight="1">
      <c r="B32" s="559"/>
      <c r="C32" s="1069"/>
      <c r="D32" s="1070"/>
      <c r="E32" s="1071"/>
      <c r="F32" s="560"/>
      <c r="G32" s="561">
        <f>C30</f>
        <v>0</v>
      </c>
      <c r="H32" s="1072"/>
      <c r="I32" s="1073"/>
      <c r="J32" s="1074"/>
      <c r="K32" s="1074"/>
      <c r="L32" s="1075"/>
      <c r="M32" s="1076"/>
      <c r="N32" s="1077"/>
      <c r="O32" s="1078"/>
      <c r="P32" s="562" t="s">
        <v>976</v>
      </c>
      <c r="Q32" s="582"/>
      <c r="R32" s="582"/>
      <c r="S32" s="564"/>
      <c r="T32" s="565"/>
      <c r="U32" s="566" t="str">
        <f>IF(U30="","",VLOOKUP(U30,'シフト記号表（勤務時間帯）'!$D$6:$Z$47,23,FALSE))</f>
        <v/>
      </c>
      <c r="V32" s="567" t="str">
        <f>IF(V30="","",VLOOKUP(V30,'シフト記号表（勤務時間帯）'!$D$6:$Z$47,23,FALSE))</f>
        <v/>
      </c>
      <c r="W32" s="567" t="str">
        <f>IF(W30="","",VLOOKUP(W30,'シフト記号表（勤務時間帯）'!$D$6:$Z$47,23,FALSE))</f>
        <v/>
      </c>
      <c r="X32" s="567" t="str">
        <f>IF(X30="","",VLOOKUP(X30,'シフト記号表（勤務時間帯）'!$D$6:$Z$47,23,FALSE))</f>
        <v/>
      </c>
      <c r="Y32" s="567" t="str">
        <f>IF(Y30="","",VLOOKUP(Y30,'シフト記号表（勤務時間帯）'!$D$6:$Z$47,23,FALSE))</f>
        <v/>
      </c>
      <c r="Z32" s="567" t="str">
        <f>IF(Z30="","",VLOOKUP(Z30,'シフト記号表（勤務時間帯）'!$D$6:$Z$47,23,FALSE))</f>
        <v/>
      </c>
      <c r="AA32" s="568" t="str">
        <f>IF(AA30="","",VLOOKUP(AA30,'シフト記号表（勤務時間帯）'!$D$6:$Z$47,23,FALSE))</f>
        <v/>
      </c>
      <c r="AB32" s="566" t="str">
        <f>IF(AB30="","",VLOOKUP(AB30,'シフト記号表（勤務時間帯）'!$D$6:$Z$47,23,FALSE))</f>
        <v/>
      </c>
      <c r="AC32" s="567" t="str">
        <f>IF(AC30="","",VLOOKUP(AC30,'シフト記号表（勤務時間帯）'!$D$6:$Z$47,23,FALSE))</f>
        <v/>
      </c>
      <c r="AD32" s="567" t="str">
        <f>IF(AD30="","",VLOOKUP(AD30,'シフト記号表（勤務時間帯）'!$D$6:$Z$47,23,FALSE))</f>
        <v/>
      </c>
      <c r="AE32" s="567" t="str">
        <f>IF(AE30="","",VLOOKUP(AE30,'シフト記号表（勤務時間帯）'!$D$6:$Z$47,23,FALSE))</f>
        <v/>
      </c>
      <c r="AF32" s="567" t="str">
        <f>IF(AF30="","",VLOOKUP(AF30,'シフト記号表（勤務時間帯）'!$D$6:$Z$47,23,FALSE))</f>
        <v/>
      </c>
      <c r="AG32" s="567" t="str">
        <f>IF(AG30="","",VLOOKUP(AG30,'シフト記号表（勤務時間帯）'!$D$6:$Z$47,23,FALSE))</f>
        <v/>
      </c>
      <c r="AH32" s="568" t="str">
        <f>IF(AH30="","",VLOOKUP(AH30,'シフト記号表（勤務時間帯）'!$D$6:$Z$47,23,FALSE))</f>
        <v/>
      </c>
      <c r="AI32" s="566" t="str">
        <f>IF(AI30="","",VLOOKUP(AI30,'シフト記号表（勤務時間帯）'!$D$6:$Z$47,23,FALSE))</f>
        <v/>
      </c>
      <c r="AJ32" s="567" t="str">
        <f>IF(AJ30="","",VLOOKUP(AJ30,'シフト記号表（勤務時間帯）'!$D$6:$Z$47,23,FALSE))</f>
        <v/>
      </c>
      <c r="AK32" s="567" t="str">
        <f>IF(AK30="","",VLOOKUP(AK30,'シフト記号表（勤務時間帯）'!$D$6:$Z$47,23,FALSE))</f>
        <v/>
      </c>
      <c r="AL32" s="567" t="str">
        <f>IF(AL30="","",VLOOKUP(AL30,'シフト記号表（勤務時間帯）'!$D$6:$Z$47,23,FALSE))</f>
        <v/>
      </c>
      <c r="AM32" s="567" t="str">
        <f>IF(AM30="","",VLOOKUP(AM30,'シフト記号表（勤務時間帯）'!$D$6:$Z$47,23,FALSE))</f>
        <v/>
      </c>
      <c r="AN32" s="567" t="str">
        <f>IF(AN30="","",VLOOKUP(AN30,'シフト記号表（勤務時間帯）'!$D$6:$Z$47,23,FALSE))</f>
        <v/>
      </c>
      <c r="AO32" s="568" t="str">
        <f>IF(AO30="","",VLOOKUP(AO30,'シフト記号表（勤務時間帯）'!$D$6:$Z$47,23,FALSE))</f>
        <v/>
      </c>
      <c r="AP32" s="566" t="str">
        <f>IF(AP30="","",VLOOKUP(AP30,'シフト記号表（勤務時間帯）'!$D$6:$Z$47,23,FALSE))</f>
        <v/>
      </c>
      <c r="AQ32" s="567" t="str">
        <f>IF(AQ30="","",VLOOKUP(AQ30,'シフト記号表（勤務時間帯）'!$D$6:$Z$47,23,FALSE))</f>
        <v/>
      </c>
      <c r="AR32" s="567" t="str">
        <f>IF(AR30="","",VLOOKUP(AR30,'シフト記号表（勤務時間帯）'!$D$6:$Z$47,23,FALSE))</f>
        <v/>
      </c>
      <c r="AS32" s="567" t="str">
        <f>IF(AS30="","",VLOOKUP(AS30,'シフト記号表（勤務時間帯）'!$D$6:$Z$47,23,FALSE))</f>
        <v/>
      </c>
      <c r="AT32" s="567" t="str">
        <f>IF(AT30="","",VLOOKUP(AT30,'シフト記号表（勤務時間帯）'!$D$6:$Z$47,23,FALSE))</f>
        <v/>
      </c>
      <c r="AU32" s="567" t="str">
        <f>IF(AU30="","",VLOOKUP(AU30,'シフト記号表（勤務時間帯）'!$D$6:$Z$47,23,FALSE))</f>
        <v/>
      </c>
      <c r="AV32" s="568" t="str">
        <f>IF(AV30="","",VLOOKUP(AV30,'シフト記号表（勤務時間帯）'!$D$6:$Z$47,23,FALSE))</f>
        <v/>
      </c>
      <c r="AW32" s="566" t="str">
        <f>IF(AW30="","",VLOOKUP(AW30,'シフト記号表（勤務時間帯）'!$D$6:$Z$47,23,FALSE))</f>
        <v/>
      </c>
      <c r="AX32" s="567" t="str">
        <f>IF(AX30="","",VLOOKUP(AX30,'シフト記号表（勤務時間帯）'!$D$6:$Z$47,23,FALSE))</f>
        <v/>
      </c>
      <c r="AY32" s="567" t="str">
        <f>IF(AY30="","",VLOOKUP(AY30,'シフト記号表（勤務時間帯）'!$D$6:$Z$47,23,FALSE))</f>
        <v/>
      </c>
      <c r="AZ32" s="1032">
        <f>IF($BC$3="４週",SUM(U32:AV32),IF($BC$3="暦月",SUM(U32:AY32),""))</f>
        <v>0</v>
      </c>
      <c r="BA32" s="1033"/>
      <c r="BB32" s="1034">
        <f>IF($BC$3="４週",AZ32/4,IF($BC$3="暦月",(AZ32/($BC$8/7)),""))</f>
        <v>0</v>
      </c>
      <c r="BC32" s="1033"/>
      <c r="BD32" s="1035"/>
      <c r="BE32" s="1036"/>
      <c r="BF32" s="1036"/>
      <c r="BG32" s="1036"/>
      <c r="BH32" s="1037"/>
    </row>
    <row r="33" spans="2:60" ht="20.25" customHeight="1">
      <c r="B33" s="569"/>
      <c r="C33" s="1038"/>
      <c r="D33" s="1039"/>
      <c r="E33" s="1040"/>
      <c r="F33" s="550"/>
      <c r="G33" s="551"/>
      <c r="H33" s="1047"/>
      <c r="I33" s="1050"/>
      <c r="J33" s="1051"/>
      <c r="K33" s="1051"/>
      <c r="L33" s="1052"/>
      <c r="M33" s="1059"/>
      <c r="N33" s="1060"/>
      <c r="O33" s="1061"/>
      <c r="P33" s="572" t="s">
        <v>972</v>
      </c>
      <c r="Q33" s="573"/>
      <c r="R33" s="573"/>
      <c r="S33" s="574"/>
      <c r="T33" s="575"/>
      <c r="U33" s="576"/>
      <c r="V33" s="577"/>
      <c r="W33" s="577"/>
      <c r="X33" s="577"/>
      <c r="Y33" s="577"/>
      <c r="Z33" s="577"/>
      <c r="AA33" s="578"/>
      <c r="AB33" s="576"/>
      <c r="AC33" s="577"/>
      <c r="AD33" s="577"/>
      <c r="AE33" s="577"/>
      <c r="AF33" s="577"/>
      <c r="AG33" s="577"/>
      <c r="AH33" s="578"/>
      <c r="AI33" s="576"/>
      <c r="AJ33" s="577"/>
      <c r="AK33" s="577"/>
      <c r="AL33" s="577"/>
      <c r="AM33" s="577"/>
      <c r="AN33" s="577"/>
      <c r="AO33" s="578"/>
      <c r="AP33" s="576"/>
      <c r="AQ33" s="577"/>
      <c r="AR33" s="577"/>
      <c r="AS33" s="577"/>
      <c r="AT33" s="577"/>
      <c r="AU33" s="577"/>
      <c r="AV33" s="578"/>
      <c r="AW33" s="576"/>
      <c r="AX33" s="577"/>
      <c r="AY33" s="577"/>
      <c r="AZ33" s="1068"/>
      <c r="BA33" s="1022"/>
      <c r="BB33" s="1021"/>
      <c r="BC33" s="1022"/>
      <c r="BD33" s="1023"/>
      <c r="BE33" s="1024"/>
      <c r="BF33" s="1024"/>
      <c r="BG33" s="1024"/>
      <c r="BH33" s="1025"/>
    </row>
    <row r="34" spans="2:60" ht="20.25" customHeight="1">
      <c r="B34" s="549">
        <f>B31+1</f>
        <v>5</v>
      </c>
      <c r="C34" s="1041"/>
      <c r="D34" s="1042"/>
      <c r="E34" s="1043"/>
      <c r="F34" s="550">
        <f>C33</f>
        <v>0</v>
      </c>
      <c r="G34" s="551"/>
      <c r="H34" s="1048"/>
      <c r="I34" s="1053"/>
      <c r="J34" s="1054"/>
      <c r="K34" s="1054"/>
      <c r="L34" s="1055"/>
      <c r="M34" s="1062"/>
      <c r="N34" s="1063"/>
      <c r="O34" s="1064"/>
      <c r="P34" s="552" t="s">
        <v>975</v>
      </c>
      <c r="Q34" s="553"/>
      <c r="R34" s="553"/>
      <c r="S34" s="554"/>
      <c r="T34" s="555"/>
      <c r="U34" s="556" t="str">
        <f>IF(U33="","",VLOOKUP(U33,'シフト記号表（勤務時間帯）'!$D$6:$X$47,21,FALSE))</f>
        <v/>
      </c>
      <c r="V34" s="557" t="str">
        <f>IF(V33="","",VLOOKUP(V33,'シフト記号表（勤務時間帯）'!$D$6:$X$47,21,FALSE))</f>
        <v/>
      </c>
      <c r="W34" s="557" t="str">
        <f>IF(W33="","",VLOOKUP(W33,'シフト記号表（勤務時間帯）'!$D$6:$X$47,21,FALSE))</f>
        <v/>
      </c>
      <c r="X34" s="557" t="str">
        <f>IF(X33="","",VLOOKUP(X33,'シフト記号表（勤務時間帯）'!$D$6:$X$47,21,FALSE))</f>
        <v/>
      </c>
      <c r="Y34" s="557" t="str">
        <f>IF(Y33="","",VLOOKUP(Y33,'シフト記号表（勤務時間帯）'!$D$6:$X$47,21,FALSE))</f>
        <v/>
      </c>
      <c r="Z34" s="557" t="str">
        <f>IF(Z33="","",VLOOKUP(Z33,'シフト記号表（勤務時間帯）'!$D$6:$X$47,21,FALSE))</f>
        <v/>
      </c>
      <c r="AA34" s="558" t="str">
        <f>IF(AA33="","",VLOOKUP(AA33,'シフト記号表（勤務時間帯）'!$D$6:$X$47,21,FALSE))</f>
        <v/>
      </c>
      <c r="AB34" s="556" t="str">
        <f>IF(AB33="","",VLOOKUP(AB33,'シフト記号表（勤務時間帯）'!$D$6:$X$47,21,FALSE))</f>
        <v/>
      </c>
      <c r="AC34" s="557" t="str">
        <f>IF(AC33="","",VLOOKUP(AC33,'シフト記号表（勤務時間帯）'!$D$6:$X$47,21,FALSE))</f>
        <v/>
      </c>
      <c r="AD34" s="557" t="str">
        <f>IF(AD33="","",VLOOKUP(AD33,'シフト記号表（勤務時間帯）'!$D$6:$X$47,21,FALSE))</f>
        <v/>
      </c>
      <c r="AE34" s="557" t="str">
        <f>IF(AE33="","",VLOOKUP(AE33,'シフト記号表（勤務時間帯）'!$D$6:$X$47,21,FALSE))</f>
        <v/>
      </c>
      <c r="AF34" s="557" t="str">
        <f>IF(AF33="","",VLOOKUP(AF33,'シフト記号表（勤務時間帯）'!$D$6:$X$47,21,FALSE))</f>
        <v/>
      </c>
      <c r="AG34" s="557" t="str">
        <f>IF(AG33="","",VLOOKUP(AG33,'シフト記号表（勤務時間帯）'!$D$6:$X$47,21,FALSE))</f>
        <v/>
      </c>
      <c r="AH34" s="558" t="str">
        <f>IF(AH33="","",VLOOKUP(AH33,'シフト記号表（勤務時間帯）'!$D$6:$X$47,21,FALSE))</f>
        <v/>
      </c>
      <c r="AI34" s="556" t="str">
        <f>IF(AI33="","",VLOOKUP(AI33,'シフト記号表（勤務時間帯）'!$D$6:$X$47,21,FALSE))</f>
        <v/>
      </c>
      <c r="AJ34" s="557" t="str">
        <f>IF(AJ33="","",VLOOKUP(AJ33,'シフト記号表（勤務時間帯）'!$D$6:$X$47,21,FALSE))</f>
        <v/>
      </c>
      <c r="AK34" s="557" t="str">
        <f>IF(AK33="","",VLOOKUP(AK33,'シフト記号表（勤務時間帯）'!$D$6:$X$47,21,FALSE))</f>
        <v/>
      </c>
      <c r="AL34" s="557" t="str">
        <f>IF(AL33="","",VLOOKUP(AL33,'シフト記号表（勤務時間帯）'!$D$6:$X$47,21,FALSE))</f>
        <v/>
      </c>
      <c r="AM34" s="557" t="str">
        <f>IF(AM33="","",VLOOKUP(AM33,'シフト記号表（勤務時間帯）'!$D$6:$X$47,21,FALSE))</f>
        <v/>
      </c>
      <c r="AN34" s="557" t="str">
        <f>IF(AN33="","",VLOOKUP(AN33,'シフト記号表（勤務時間帯）'!$D$6:$X$47,21,FALSE))</f>
        <v/>
      </c>
      <c r="AO34" s="558" t="str">
        <f>IF(AO33="","",VLOOKUP(AO33,'シフト記号表（勤務時間帯）'!$D$6:$X$47,21,FALSE))</f>
        <v/>
      </c>
      <c r="AP34" s="556" t="str">
        <f>IF(AP33="","",VLOOKUP(AP33,'シフト記号表（勤務時間帯）'!$D$6:$X$47,21,FALSE))</f>
        <v/>
      </c>
      <c r="AQ34" s="557" t="str">
        <f>IF(AQ33="","",VLOOKUP(AQ33,'シフト記号表（勤務時間帯）'!$D$6:$X$47,21,FALSE))</f>
        <v/>
      </c>
      <c r="AR34" s="557" t="str">
        <f>IF(AR33="","",VLOOKUP(AR33,'シフト記号表（勤務時間帯）'!$D$6:$X$47,21,FALSE))</f>
        <v/>
      </c>
      <c r="AS34" s="557" t="str">
        <f>IF(AS33="","",VLOOKUP(AS33,'シフト記号表（勤務時間帯）'!$D$6:$X$47,21,FALSE))</f>
        <v/>
      </c>
      <c r="AT34" s="557" t="str">
        <f>IF(AT33="","",VLOOKUP(AT33,'シフト記号表（勤務時間帯）'!$D$6:$X$47,21,FALSE))</f>
        <v/>
      </c>
      <c r="AU34" s="557" t="str">
        <f>IF(AU33="","",VLOOKUP(AU33,'シフト記号表（勤務時間帯）'!$D$6:$X$47,21,FALSE))</f>
        <v/>
      </c>
      <c r="AV34" s="558" t="str">
        <f>IF(AV33="","",VLOOKUP(AV33,'シフト記号表（勤務時間帯）'!$D$6:$X$47,21,FALSE))</f>
        <v/>
      </c>
      <c r="AW34" s="556" t="str">
        <f>IF(AW33="","",VLOOKUP(AW33,'シフト記号表（勤務時間帯）'!$D$6:$X$47,21,FALSE))</f>
        <v/>
      </c>
      <c r="AX34" s="557" t="str">
        <f>IF(AX33="","",VLOOKUP(AX33,'シフト記号表（勤務時間帯）'!$D$6:$X$47,21,FALSE))</f>
        <v/>
      </c>
      <c r="AY34" s="557" t="str">
        <f>IF(AY33="","",VLOOKUP(AY33,'シフト記号表（勤務時間帯）'!$D$6:$X$47,21,FALSE))</f>
        <v/>
      </c>
      <c r="AZ34" s="1029">
        <f>IF($BC$3="４週",SUM(U34:AV34),IF($BC$3="暦月",SUM(U34:AY34),""))</f>
        <v>0</v>
      </c>
      <c r="BA34" s="1030"/>
      <c r="BB34" s="1031">
        <f>IF($BC$3="４週",AZ34/4,IF($BC$3="暦月",(AZ34/($BC$8/7)),""))</f>
        <v>0</v>
      </c>
      <c r="BC34" s="1030"/>
      <c r="BD34" s="1026"/>
      <c r="BE34" s="1027"/>
      <c r="BF34" s="1027"/>
      <c r="BG34" s="1027"/>
      <c r="BH34" s="1028"/>
    </row>
    <row r="35" spans="2:60" ht="20.25" customHeight="1">
      <c r="B35" s="559"/>
      <c r="C35" s="1069"/>
      <c r="D35" s="1070"/>
      <c r="E35" s="1071"/>
      <c r="F35" s="560"/>
      <c r="G35" s="561">
        <f>C33</f>
        <v>0</v>
      </c>
      <c r="H35" s="1072"/>
      <c r="I35" s="1073"/>
      <c r="J35" s="1074"/>
      <c r="K35" s="1074"/>
      <c r="L35" s="1075"/>
      <c r="M35" s="1076"/>
      <c r="N35" s="1077"/>
      <c r="O35" s="1078"/>
      <c r="P35" s="562" t="s">
        <v>976</v>
      </c>
      <c r="Q35" s="563"/>
      <c r="R35" s="563"/>
      <c r="S35" s="583"/>
      <c r="T35" s="584"/>
      <c r="U35" s="566" t="str">
        <f>IF(U33="","",VLOOKUP(U33,'シフト記号表（勤務時間帯）'!$D$6:$Z$47,23,FALSE))</f>
        <v/>
      </c>
      <c r="V35" s="567" t="str">
        <f>IF(V33="","",VLOOKUP(V33,'シフト記号表（勤務時間帯）'!$D$6:$Z$47,23,FALSE))</f>
        <v/>
      </c>
      <c r="W35" s="567" t="str">
        <f>IF(W33="","",VLOOKUP(W33,'シフト記号表（勤務時間帯）'!$D$6:$Z$47,23,FALSE))</f>
        <v/>
      </c>
      <c r="X35" s="567" t="str">
        <f>IF(X33="","",VLOOKUP(X33,'シフト記号表（勤務時間帯）'!$D$6:$Z$47,23,FALSE))</f>
        <v/>
      </c>
      <c r="Y35" s="567" t="str">
        <f>IF(Y33="","",VLOOKUP(Y33,'シフト記号表（勤務時間帯）'!$D$6:$Z$47,23,FALSE))</f>
        <v/>
      </c>
      <c r="Z35" s="567" t="str">
        <f>IF(Z33="","",VLOOKUP(Z33,'シフト記号表（勤務時間帯）'!$D$6:$Z$47,23,FALSE))</f>
        <v/>
      </c>
      <c r="AA35" s="568" t="str">
        <f>IF(AA33="","",VLOOKUP(AA33,'シフト記号表（勤務時間帯）'!$D$6:$Z$47,23,FALSE))</f>
        <v/>
      </c>
      <c r="AB35" s="566" t="str">
        <f>IF(AB33="","",VLOOKUP(AB33,'シフト記号表（勤務時間帯）'!$D$6:$Z$47,23,FALSE))</f>
        <v/>
      </c>
      <c r="AC35" s="567" t="str">
        <f>IF(AC33="","",VLOOKUP(AC33,'シフト記号表（勤務時間帯）'!$D$6:$Z$47,23,FALSE))</f>
        <v/>
      </c>
      <c r="AD35" s="567" t="str">
        <f>IF(AD33="","",VLOOKUP(AD33,'シフト記号表（勤務時間帯）'!$D$6:$Z$47,23,FALSE))</f>
        <v/>
      </c>
      <c r="AE35" s="567" t="str">
        <f>IF(AE33="","",VLOOKUP(AE33,'シフト記号表（勤務時間帯）'!$D$6:$Z$47,23,FALSE))</f>
        <v/>
      </c>
      <c r="AF35" s="567" t="str">
        <f>IF(AF33="","",VLOOKUP(AF33,'シフト記号表（勤務時間帯）'!$D$6:$Z$47,23,FALSE))</f>
        <v/>
      </c>
      <c r="AG35" s="567" t="str">
        <f>IF(AG33="","",VLOOKUP(AG33,'シフト記号表（勤務時間帯）'!$D$6:$Z$47,23,FALSE))</f>
        <v/>
      </c>
      <c r="AH35" s="568" t="str">
        <f>IF(AH33="","",VLOOKUP(AH33,'シフト記号表（勤務時間帯）'!$D$6:$Z$47,23,FALSE))</f>
        <v/>
      </c>
      <c r="AI35" s="566" t="str">
        <f>IF(AI33="","",VLOOKUP(AI33,'シフト記号表（勤務時間帯）'!$D$6:$Z$47,23,FALSE))</f>
        <v/>
      </c>
      <c r="AJ35" s="567" t="str">
        <f>IF(AJ33="","",VLOOKUP(AJ33,'シフト記号表（勤務時間帯）'!$D$6:$Z$47,23,FALSE))</f>
        <v/>
      </c>
      <c r="AK35" s="567" t="str">
        <f>IF(AK33="","",VLOOKUP(AK33,'シフト記号表（勤務時間帯）'!$D$6:$Z$47,23,FALSE))</f>
        <v/>
      </c>
      <c r="AL35" s="567" t="str">
        <f>IF(AL33="","",VLOOKUP(AL33,'シフト記号表（勤務時間帯）'!$D$6:$Z$47,23,FALSE))</f>
        <v/>
      </c>
      <c r="AM35" s="567" t="str">
        <f>IF(AM33="","",VLOOKUP(AM33,'シフト記号表（勤務時間帯）'!$D$6:$Z$47,23,FALSE))</f>
        <v/>
      </c>
      <c r="AN35" s="567" t="str">
        <f>IF(AN33="","",VLOOKUP(AN33,'シフト記号表（勤務時間帯）'!$D$6:$Z$47,23,FALSE))</f>
        <v/>
      </c>
      <c r="AO35" s="568" t="str">
        <f>IF(AO33="","",VLOOKUP(AO33,'シフト記号表（勤務時間帯）'!$D$6:$Z$47,23,FALSE))</f>
        <v/>
      </c>
      <c r="AP35" s="566" t="str">
        <f>IF(AP33="","",VLOOKUP(AP33,'シフト記号表（勤務時間帯）'!$D$6:$Z$47,23,FALSE))</f>
        <v/>
      </c>
      <c r="AQ35" s="567" t="str">
        <f>IF(AQ33="","",VLOOKUP(AQ33,'シフト記号表（勤務時間帯）'!$D$6:$Z$47,23,FALSE))</f>
        <v/>
      </c>
      <c r="AR35" s="567" t="str">
        <f>IF(AR33="","",VLOOKUP(AR33,'シフト記号表（勤務時間帯）'!$D$6:$Z$47,23,FALSE))</f>
        <v/>
      </c>
      <c r="AS35" s="567" t="str">
        <f>IF(AS33="","",VLOOKUP(AS33,'シフト記号表（勤務時間帯）'!$D$6:$Z$47,23,FALSE))</f>
        <v/>
      </c>
      <c r="AT35" s="567" t="str">
        <f>IF(AT33="","",VLOOKUP(AT33,'シフト記号表（勤務時間帯）'!$D$6:$Z$47,23,FALSE))</f>
        <v/>
      </c>
      <c r="AU35" s="567" t="str">
        <f>IF(AU33="","",VLOOKUP(AU33,'シフト記号表（勤務時間帯）'!$D$6:$Z$47,23,FALSE))</f>
        <v/>
      </c>
      <c r="AV35" s="568" t="str">
        <f>IF(AV33="","",VLOOKUP(AV33,'シフト記号表（勤務時間帯）'!$D$6:$Z$47,23,FALSE))</f>
        <v/>
      </c>
      <c r="AW35" s="566" t="str">
        <f>IF(AW33="","",VLOOKUP(AW33,'シフト記号表（勤務時間帯）'!$D$6:$Z$47,23,FALSE))</f>
        <v/>
      </c>
      <c r="AX35" s="567" t="str">
        <f>IF(AX33="","",VLOOKUP(AX33,'シフト記号表（勤務時間帯）'!$D$6:$Z$47,23,FALSE))</f>
        <v/>
      </c>
      <c r="AY35" s="567" t="str">
        <f>IF(AY33="","",VLOOKUP(AY33,'シフト記号表（勤務時間帯）'!$D$6:$Z$47,23,FALSE))</f>
        <v/>
      </c>
      <c r="AZ35" s="1032">
        <f>IF($BC$3="４週",SUM(U35:AV35),IF($BC$3="暦月",SUM(U35:AY35),""))</f>
        <v>0</v>
      </c>
      <c r="BA35" s="1033"/>
      <c r="BB35" s="1034">
        <f>IF($BC$3="４週",AZ35/4,IF($BC$3="暦月",(AZ35/($BC$8/7)),""))</f>
        <v>0</v>
      </c>
      <c r="BC35" s="1033"/>
      <c r="BD35" s="1035"/>
      <c r="BE35" s="1036"/>
      <c r="BF35" s="1036"/>
      <c r="BG35" s="1036"/>
      <c r="BH35" s="1037"/>
    </row>
    <row r="36" spans="2:60" ht="20.25" customHeight="1">
      <c r="B36" s="569"/>
      <c r="C36" s="1038"/>
      <c r="D36" s="1039"/>
      <c r="E36" s="1040"/>
      <c r="F36" s="550"/>
      <c r="G36" s="551"/>
      <c r="H36" s="1047"/>
      <c r="I36" s="1050"/>
      <c r="J36" s="1051"/>
      <c r="K36" s="1051"/>
      <c r="L36" s="1052"/>
      <c r="M36" s="1059"/>
      <c r="N36" s="1060"/>
      <c r="O36" s="1061"/>
      <c r="P36" s="572" t="s">
        <v>972</v>
      </c>
      <c r="Q36" s="579"/>
      <c r="R36" s="579"/>
      <c r="S36" s="580"/>
      <c r="T36" s="585"/>
      <c r="U36" s="576"/>
      <c r="V36" s="577"/>
      <c r="W36" s="577"/>
      <c r="X36" s="577"/>
      <c r="Y36" s="577"/>
      <c r="Z36" s="577"/>
      <c r="AA36" s="578"/>
      <c r="AB36" s="576"/>
      <c r="AC36" s="577"/>
      <c r="AD36" s="577"/>
      <c r="AE36" s="577"/>
      <c r="AF36" s="577"/>
      <c r="AG36" s="577"/>
      <c r="AH36" s="578"/>
      <c r="AI36" s="576"/>
      <c r="AJ36" s="577"/>
      <c r="AK36" s="577"/>
      <c r="AL36" s="577"/>
      <c r="AM36" s="577"/>
      <c r="AN36" s="577"/>
      <c r="AO36" s="578"/>
      <c r="AP36" s="576"/>
      <c r="AQ36" s="577"/>
      <c r="AR36" s="577"/>
      <c r="AS36" s="577"/>
      <c r="AT36" s="577"/>
      <c r="AU36" s="577"/>
      <c r="AV36" s="578"/>
      <c r="AW36" s="576"/>
      <c r="AX36" s="577"/>
      <c r="AY36" s="577"/>
      <c r="AZ36" s="1068"/>
      <c r="BA36" s="1022"/>
      <c r="BB36" s="1021"/>
      <c r="BC36" s="1022"/>
      <c r="BD36" s="1023"/>
      <c r="BE36" s="1024"/>
      <c r="BF36" s="1024"/>
      <c r="BG36" s="1024"/>
      <c r="BH36" s="1025"/>
    </row>
    <row r="37" spans="2:60" ht="20.25" customHeight="1">
      <c r="B37" s="549">
        <f>B34+1</f>
        <v>6</v>
      </c>
      <c r="C37" s="1041"/>
      <c r="D37" s="1042"/>
      <c r="E37" s="1043"/>
      <c r="F37" s="550">
        <f>C36</f>
        <v>0</v>
      </c>
      <c r="G37" s="551"/>
      <c r="H37" s="1048"/>
      <c r="I37" s="1053"/>
      <c r="J37" s="1054"/>
      <c r="K37" s="1054"/>
      <c r="L37" s="1055"/>
      <c r="M37" s="1062"/>
      <c r="N37" s="1063"/>
      <c r="O37" s="1064"/>
      <c r="P37" s="552" t="s">
        <v>975</v>
      </c>
      <c r="Q37" s="553"/>
      <c r="R37" s="553"/>
      <c r="S37" s="554"/>
      <c r="T37" s="555"/>
      <c r="U37" s="556" t="str">
        <f>IF(U36="","",VLOOKUP(U36,'シフト記号表（勤務時間帯）'!$D$6:$X$47,21,FALSE))</f>
        <v/>
      </c>
      <c r="V37" s="557" t="str">
        <f>IF(V36="","",VLOOKUP(V36,'シフト記号表（勤務時間帯）'!$D$6:$X$47,21,FALSE))</f>
        <v/>
      </c>
      <c r="W37" s="557" t="str">
        <f>IF(W36="","",VLOOKUP(W36,'シフト記号表（勤務時間帯）'!$D$6:$X$47,21,FALSE))</f>
        <v/>
      </c>
      <c r="X37" s="557" t="str">
        <f>IF(X36="","",VLOOKUP(X36,'シフト記号表（勤務時間帯）'!$D$6:$X$47,21,FALSE))</f>
        <v/>
      </c>
      <c r="Y37" s="557" t="str">
        <f>IF(Y36="","",VLOOKUP(Y36,'シフト記号表（勤務時間帯）'!$D$6:$X$47,21,FALSE))</f>
        <v/>
      </c>
      <c r="Z37" s="557" t="str">
        <f>IF(Z36="","",VLOOKUP(Z36,'シフト記号表（勤務時間帯）'!$D$6:$X$47,21,FALSE))</f>
        <v/>
      </c>
      <c r="AA37" s="558" t="str">
        <f>IF(AA36="","",VLOOKUP(AA36,'シフト記号表（勤務時間帯）'!$D$6:$X$47,21,FALSE))</f>
        <v/>
      </c>
      <c r="AB37" s="556" t="str">
        <f>IF(AB36="","",VLOOKUP(AB36,'シフト記号表（勤務時間帯）'!$D$6:$X$47,21,FALSE))</f>
        <v/>
      </c>
      <c r="AC37" s="557" t="str">
        <f>IF(AC36="","",VLOOKUP(AC36,'シフト記号表（勤務時間帯）'!$D$6:$X$47,21,FALSE))</f>
        <v/>
      </c>
      <c r="AD37" s="557" t="str">
        <f>IF(AD36="","",VLOOKUP(AD36,'シフト記号表（勤務時間帯）'!$D$6:$X$47,21,FALSE))</f>
        <v/>
      </c>
      <c r="AE37" s="557" t="str">
        <f>IF(AE36="","",VLOOKUP(AE36,'シフト記号表（勤務時間帯）'!$D$6:$X$47,21,FALSE))</f>
        <v/>
      </c>
      <c r="AF37" s="557" t="str">
        <f>IF(AF36="","",VLOOKUP(AF36,'シフト記号表（勤務時間帯）'!$D$6:$X$47,21,FALSE))</f>
        <v/>
      </c>
      <c r="AG37" s="557" t="str">
        <f>IF(AG36="","",VLOOKUP(AG36,'シフト記号表（勤務時間帯）'!$D$6:$X$47,21,FALSE))</f>
        <v/>
      </c>
      <c r="AH37" s="558" t="str">
        <f>IF(AH36="","",VLOOKUP(AH36,'シフト記号表（勤務時間帯）'!$D$6:$X$47,21,FALSE))</f>
        <v/>
      </c>
      <c r="AI37" s="556" t="str">
        <f>IF(AI36="","",VLOOKUP(AI36,'シフト記号表（勤務時間帯）'!$D$6:$X$47,21,FALSE))</f>
        <v/>
      </c>
      <c r="AJ37" s="557" t="str">
        <f>IF(AJ36="","",VLOOKUP(AJ36,'シフト記号表（勤務時間帯）'!$D$6:$X$47,21,FALSE))</f>
        <v/>
      </c>
      <c r="AK37" s="557" t="str">
        <f>IF(AK36="","",VLOOKUP(AK36,'シフト記号表（勤務時間帯）'!$D$6:$X$47,21,FALSE))</f>
        <v/>
      </c>
      <c r="AL37" s="557" t="str">
        <f>IF(AL36="","",VLOOKUP(AL36,'シフト記号表（勤務時間帯）'!$D$6:$X$47,21,FALSE))</f>
        <v/>
      </c>
      <c r="AM37" s="557" t="str">
        <f>IF(AM36="","",VLOOKUP(AM36,'シフト記号表（勤務時間帯）'!$D$6:$X$47,21,FALSE))</f>
        <v/>
      </c>
      <c r="AN37" s="557" t="str">
        <f>IF(AN36="","",VLOOKUP(AN36,'シフト記号表（勤務時間帯）'!$D$6:$X$47,21,FALSE))</f>
        <v/>
      </c>
      <c r="AO37" s="558" t="str">
        <f>IF(AO36="","",VLOOKUP(AO36,'シフト記号表（勤務時間帯）'!$D$6:$X$47,21,FALSE))</f>
        <v/>
      </c>
      <c r="AP37" s="556" t="str">
        <f>IF(AP36="","",VLOOKUP(AP36,'シフト記号表（勤務時間帯）'!$D$6:$X$47,21,FALSE))</f>
        <v/>
      </c>
      <c r="AQ37" s="557" t="str">
        <f>IF(AQ36="","",VLOOKUP(AQ36,'シフト記号表（勤務時間帯）'!$D$6:$X$47,21,FALSE))</f>
        <v/>
      </c>
      <c r="AR37" s="557" t="str">
        <f>IF(AR36="","",VLOOKUP(AR36,'シフト記号表（勤務時間帯）'!$D$6:$X$47,21,FALSE))</f>
        <v/>
      </c>
      <c r="AS37" s="557" t="str">
        <f>IF(AS36="","",VLOOKUP(AS36,'シフト記号表（勤務時間帯）'!$D$6:$X$47,21,FALSE))</f>
        <v/>
      </c>
      <c r="AT37" s="557" t="str">
        <f>IF(AT36="","",VLOOKUP(AT36,'シフト記号表（勤務時間帯）'!$D$6:$X$47,21,FALSE))</f>
        <v/>
      </c>
      <c r="AU37" s="557" t="str">
        <f>IF(AU36="","",VLOOKUP(AU36,'シフト記号表（勤務時間帯）'!$D$6:$X$47,21,FALSE))</f>
        <v/>
      </c>
      <c r="AV37" s="558" t="str">
        <f>IF(AV36="","",VLOOKUP(AV36,'シフト記号表（勤務時間帯）'!$D$6:$X$47,21,FALSE))</f>
        <v/>
      </c>
      <c r="AW37" s="556" t="str">
        <f>IF(AW36="","",VLOOKUP(AW36,'シフト記号表（勤務時間帯）'!$D$6:$X$47,21,FALSE))</f>
        <v/>
      </c>
      <c r="AX37" s="557" t="str">
        <f>IF(AX36="","",VLOOKUP(AX36,'シフト記号表（勤務時間帯）'!$D$6:$X$47,21,FALSE))</f>
        <v/>
      </c>
      <c r="AY37" s="557" t="str">
        <f>IF(AY36="","",VLOOKUP(AY36,'シフト記号表（勤務時間帯）'!$D$6:$X$47,21,FALSE))</f>
        <v/>
      </c>
      <c r="AZ37" s="1029">
        <f>IF($BC$3="４週",SUM(U37:AV37),IF($BC$3="暦月",SUM(U37:AY37),""))</f>
        <v>0</v>
      </c>
      <c r="BA37" s="1030"/>
      <c r="BB37" s="1031">
        <f>IF($BC$3="４週",AZ37/4,IF($BC$3="暦月",(AZ37/($BC$8/7)),""))</f>
        <v>0</v>
      </c>
      <c r="BC37" s="1030"/>
      <c r="BD37" s="1026"/>
      <c r="BE37" s="1027"/>
      <c r="BF37" s="1027"/>
      <c r="BG37" s="1027"/>
      <c r="BH37" s="1028"/>
    </row>
    <row r="38" spans="2:60" ht="20.25" customHeight="1">
      <c r="B38" s="559"/>
      <c r="C38" s="1069"/>
      <c r="D38" s="1070"/>
      <c r="E38" s="1071"/>
      <c r="F38" s="560"/>
      <c r="G38" s="561">
        <f>C36</f>
        <v>0</v>
      </c>
      <c r="H38" s="1072"/>
      <c r="I38" s="1073"/>
      <c r="J38" s="1074"/>
      <c r="K38" s="1074"/>
      <c r="L38" s="1075"/>
      <c r="M38" s="1076"/>
      <c r="N38" s="1077"/>
      <c r="O38" s="1078"/>
      <c r="P38" s="562" t="s">
        <v>976</v>
      </c>
      <c r="Q38" s="582"/>
      <c r="R38" s="582"/>
      <c r="S38" s="564"/>
      <c r="T38" s="565"/>
      <c r="U38" s="566" t="str">
        <f>IF(U36="","",VLOOKUP(U36,'シフト記号表（勤務時間帯）'!$D$6:$Z$47,23,FALSE))</f>
        <v/>
      </c>
      <c r="V38" s="567" t="str">
        <f>IF(V36="","",VLOOKUP(V36,'シフト記号表（勤務時間帯）'!$D$6:$Z$47,23,FALSE))</f>
        <v/>
      </c>
      <c r="W38" s="567" t="str">
        <f>IF(W36="","",VLOOKUP(W36,'シフト記号表（勤務時間帯）'!$D$6:$Z$47,23,FALSE))</f>
        <v/>
      </c>
      <c r="X38" s="567" t="str">
        <f>IF(X36="","",VLOOKUP(X36,'シフト記号表（勤務時間帯）'!$D$6:$Z$47,23,FALSE))</f>
        <v/>
      </c>
      <c r="Y38" s="567" t="str">
        <f>IF(Y36="","",VLOOKUP(Y36,'シフト記号表（勤務時間帯）'!$D$6:$Z$47,23,FALSE))</f>
        <v/>
      </c>
      <c r="Z38" s="567" t="str">
        <f>IF(Z36="","",VLOOKUP(Z36,'シフト記号表（勤務時間帯）'!$D$6:$Z$47,23,FALSE))</f>
        <v/>
      </c>
      <c r="AA38" s="568" t="str">
        <f>IF(AA36="","",VLOOKUP(AA36,'シフト記号表（勤務時間帯）'!$D$6:$Z$47,23,FALSE))</f>
        <v/>
      </c>
      <c r="AB38" s="566" t="str">
        <f>IF(AB36="","",VLOOKUP(AB36,'シフト記号表（勤務時間帯）'!$D$6:$Z$47,23,FALSE))</f>
        <v/>
      </c>
      <c r="AC38" s="567" t="str">
        <f>IF(AC36="","",VLOOKUP(AC36,'シフト記号表（勤務時間帯）'!$D$6:$Z$47,23,FALSE))</f>
        <v/>
      </c>
      <c r="AD38" s="567" t="str">
        <f>IF(AD36="","",VLOOKUP(AD36,'シフト記号表（勤務時間帯）'!$D$6:$Z$47,23,FALSE))</f>
        <v/>
      </c>
      <c r="AE38" s="567" t="str">
        <f>IF(AE36="","",VLOOKUP(AE36,'シフト記号表（勤務時間帯）'!$D$6:$Z$47,23,FALSE))</f>
        <v/>
      </c>
      <c r="AF38" s="567" t="str">
        <f>IF(AF36="","",VLOOKUP(AF36,'シフト記号表（勤務時間帯）'!$D$6:$Z$47,23,FALSE))</f>
        <v/>
      </c>
      <c r="AG38" s="567" t="str">
        <f>IF(AG36="","",VLOOKUP(AG36,'シフト記号表（勤務時間帯）'!$D$6:$Z$47,23,FALSE))</f>
        <v/>
      </c>
      <c r="AH38" s="568" t="str">
        <f>IF(AH36="","",VLOOKUP(AH36,'シフト記号表（勤務時間帯）'!$D$6:$Z$47,23,FALSE))</f>
        <v/>
      </c>
      <c r="AI38" s="566" t="str">
        <f>IF(AI36="","",VLOOKUP(AI36,'シフト記号表（勤務時間帯）'!$D$6:$Z$47,23,FALSE))</f>
        <v/>
      </c>
      <c r="AJ38" s="567" t="str">
        <f>IF(AJ36="","",VLOOKUP(AJ36,'シフト記号表（勤務時間帯）'!$D$6:$Z$47,23,FALSE))</f>
        <v/>
      </c>
      <c r="AK38" s="567" t="str">
        <f>IF(AK36="","",VLOOKUP(AK36,'シフト記号表（勤務時間帯）'!$D$6:$Z$47,23,FALSE))</f>
        <v/>
      </c>
      <c r="AL38" s="567" t="str">
        <f>IF(AL36="","",VLOOKUP(AL36,'シフト記号表（勤務時間帯）'!$D$6:$Z$47,23,FALSE))</f>
        <v/>
      </c>
      <c r="AM38" s="567" t="str">
        <f>IF(AM36="","",VLOOKUP(AM36,'シフト記号表（勤務時間帯）'!$D$6:$Z$47,23,FALSE))</f>
        <v/>
      </c>
      <c r="AN38" s="567" t="str">
        <f>IF(AN36="","",VLOOKUP(AN36,'シフト記号表（勤務時間帯）'!$D$6:$Z$47,23,FALSE))</f>
        <v/>
      </c>
      <c r="AO38" s="568" t="str">
        <f>IF(AO36="","",VLOOKUP(AO36,'シフト記号表（勤務時間帯）'!$D$6:$Z$47,23,FALSE))</f>
        <v/>
      </c>
      <c r="AP38" s="566" t="str">
        <f>IF(AP36="","",VLOOKUP(AP36,'シフト記号表（勤務時間帯）'!$D$6:$Z$47,23,FALSE))</f>
        <v/>
      </c>
      <c r="AQ38" s="567" t="str">
        <f>IF(AQ36="","",VLOOKUP(AQ36,'シフト記号表（勤務時間帯）'!$D$6:$Z$47,23,FALSE))</f>
        <v/>
      </c>
      <c r="AR38" s="567" t="str">
        <f>IF(AR36="","",VLOOKUP(AR36,'シフト記号表（勤務時間帯）'!$D$6:$Z$47,23,FALSE))</f>
        <v/>
      </c>
      <c r="AS38" s="567" t="str">
        <f>IF(AS36="","",VLOOKUP(AS36,'シフト記号表（勤務時間帯）'!$D$6:$Z$47,23,FALSE))</f>
        <v/>
      </c>
      <c r="AT38" s="567" t="str">
        <f>IF(AT36="","",VLOOKUP(AT36,'シフト記号表（勤務時間帯）'!$D$6:$Z$47,23,FALSE))</f>
        <v/>
      </c>
      <c r="AU38" s="567" t="str">
        <f>IF(AU36="","",VLOOKUP(AU36,'シフト記号表（勤務時間帯）'!$D$6:$Z$47,23,FALSE))</f>
        <v/>
      </c>
      <c r="AV38" s="568" t="str">
        <f>IF(AV36="","",VLOOKUP(AV36,'シフト記号表（勤務時間帯）'!$D$6:$Z$47,23,FALSE))</f>
        <v/>
      </c>
      <c r="AW38" s="566" t="str">
        <f>IF(AW36="","",VLOOKUP(AW36,'シフト記号表（勤務時間帯）'!$D$6:$Z$47,23,FALSE))</f>
        <v/>
      </c>
      <c r="AX38" s="567" t="str">
        <f>IF(AX36="","",VLOOKUP(AX36,'シフト記号表（勤務時間帯）'!$D$6:$Z$47,23,FALSE))</f>
        <v/>
      </c>
      <c r="AY38" s="567" t="str">
        <f>IF(AY36="","",VLOOKUP(AY36,'シフト記号表（勤務時間帯）'!$D$6:$Z$47,23,FALSE))</f>
        <v/>
      </c>
      <c r="AZ38" s="1032">
        <f>IF($BC$3="４週",SUM(U38:AV38),IF($BC$3="暦月",SUM(U38:AY38),""))</f>
        <v>0</v>
      </c>
      <c r="BA38" s="1033"/>
      <c r="BB38" s="1034">
        <f>IF($BC$3="４週",AZ38/4,IF($BC$3="暦月",(AZ38/($BC$8/7)),""))</f>
        <v>0</v>
      </c>
      <c r="BC38" s="1033"/>
      <c r="BD38" s="1035"/>
      <c r="BE38" s="1036"/>
      <c r="BF38" s="1036"/>
      <c r="BG38" s="1036"/>
      <c r="BH38" s="1037"/>
    </row>
    <row r="39" spans="2:60" ht="20.25" customHeight="1">
      <c r="B39" s="569"/>
      <c r="C39" s="1038"/>
      <c r="D39" s="1039"/>
      <c r="E39" s="1040"/>
      <c r="F39" s="550"/>
      <c r="G39" s="551"/>
      <c r="H39" s="1047"/>
      <c r="I39" s="1050"/>
      <c r="J39" s="1051"/>
      <c r="K39" s="1051"/>
      <c r="L39" s="1052"/>
      <c r="M39" s="1059"/>
      <c r="N39" s="1060"/>
      <c r="O39" s="1061"/>
      <c r="P39" s="572" t="s">
        <v>972</v>
      </c>
      <c r="Q39" s="573"/>
      <c r="R39" s="573"/>
      <c r="S39" s="574"/>
      <c r="T39" s="575"/>
      <c r="U39" s="576"/>
      <c r="V39" s="577"/>
      <c r="W39" s="577"/>
      <c r="X39" s="577"/>
      <c r="Y39" s="577"/>
      <c r="Z39" s="577"/>
      <c r="AA39" s="578"/>
      <c r="AB39" s="576"/>
      <c r="AC39" s="577"/>
      <c r="AD39" s="577"/>
      <c r="AE39" s="577"/>
      <c r="AF39" s="577"/>
      <c r="AG39" s="577"/>
      <c r="AH39" s="578"/>
      <c r="AI39" s="576"/>
      <c r="AJ39" s="577"/>
      <c r="AK39" s="577"/>
      <c r="AL39" s="577"/>
      <c r="AM39" s="577"/>
      <c r="AN39" s="577"/>
      <c r="AO39" s="578"/>
      <c r="AP39" s="576"/>
      <c r="AQ39" s="577"/>
      <c r="AR39" s="577"/>
      <c r="AS39" s="577"/>
      <c r="AT39" s="577"/>
      <c r="AU39" s="577"/>
      <c r="AV39" s="578"/>
      <c r="AW39" s="576"/>
      <c r="AX39" s="577"/>
      <c r="AY39" s="577"/>
      <c r="AZ39" s="1068"/>
      <c r="BA39" s="1022"/>
      <c r="BB39" s="1021"/>
      <c r="BC39" s="1022"/>
      <c r="BD39" s="1023"/>
      <c r="BE39" s="1024"/>
      <c r="BF39" s="1024"/>
      <c r="BG39" s="1024"/>
      <c r="BH39" s="1025"/>
    </row>
    <row r="40" spans="2:60" ht="20.25" customHeight="1">
      <c r="B40" s="549">
        <f>B37+1</f>
        <v>7</v>
      </c>
      <c r="C40" s="1041"/>
      <c r="D40" s="1042"/>
      <c r="E40" s="1043"/>
      <c r="F40" s="550">
        <f>C39</f>
        <v>0</v>
      </c>
      <c r="G40" s="551"/>
      <c r="H40" s="1048"/>
      <c r="I40" s="1053"/>
      <c r="J40" s="1054"/>
      <c r="K40" s="1054"/>
      <c r="L40" s="1055"/>
      <c r="M40" s="1062"/>
      <c r="N40" s="1063"/>
      <c r="O40" s="1064"/>
      <c r="P40" s="552" t="s">
        <v>975</v>
      </c>
      <c r="Q40" s="553"/>
      <c r="R40" s="553"/>
      <c r="S40" s="554"/>
      <c r="T40" s="555"/>
      <c r="U40" s="556" t="str">
        <f>IF(U39="","",VLOOKUP(U39,'シフト記号表（勤務時間帯）'!$D$6:$X$47,21,FALSE))</f>
        <v/>
      </c>
      <c r="V40" s="557" t="str">
        <f>IF(V39="","",VLOOKUP(V39,'シフト記号表（勤務時間帯）'!$D$6:$X$47,21,FALSE))</f>
        <v/>
      </c>
      <c r="W40" s="557" t="str">
        <f>IF(W39="","",VLOOKUP(W39,'シフト記号表（勤務時間帯）'!$D$6:$X$47,21,FALSE))</f>
        <v/>
      </c>
      <c r="X40" s="557" t="str">
        <f>IF(X39="","",VLOOKUP(X39,'シフト記号表（勤務時間帯）'!$D$6:$X$47,21,FALSE))</f>
        <v/>
      </c>
      <c r="Y40" s="557" t="str">
        <f>IF(Y39="","",VLOOKUP(Y39,'シフト記号表（勤務時間帯）'!$D$6:$X$47,21,FALSE))</f>
        <v/>
      </c>
      <c r="Z40" s="557" t="str">
        <f>IF(Z39="","",VLOOKUP(Z39,'シフト記号表（勤務時間帯）'!$D$6:$X$47,21,FALSE))</f>
        <v/>
      </c>
      <c r="AA40" s="558" t="str">
        <f>IF(AA39="","",VLOOKUP(AA39,'シフト記号表（勤務時間帯）'!$D$6:$X$47,21,FALSE))</f>
        <v/>
      </c>
      <c r="AB40" s="556" t="str">
        <f>IF(AB39="","",VLOOKUP(AB39,'シフト記号表（勤務時間帯）'!$D$6:$X$47,21,FALSE))</f>
        <v/>
      </c>
      <c r="AC40" s="557" t="str">
        <f>IF(AC39="","",VLOOKUP(AC39,'シフト記号表（勤務時間帯）'!$D$6:$X$47,21,FALSE))</f>
        <v/>
      </c>
      <c r="AD40" s="557" t="str">
        <f>IF(AD39="","",VLOOKUP(AD39,'シフト記号表（勤務時間帯）'!$D$6:$X$47,21,FALSE))</f>
        <v/>
      </c>
      <c r="AE40" s="557" t="str">
        <f>IF(AE39="","",VLOOKUP(AE39,'シフト記号表（勤務時間帯）'!$D$6:$X$47,21,FALSE))</f>
        <v/>
      </c>
      <c r="AF40" s="557" t="str">
        <f>IF(AF39="","",VLOOKUP(AF39,'シフト記号表（勤務時間帯）'!$D$6:$X$47,21,FALSE))</f>
        <v/>
      </c>
      <c r="AG40" s="557" t="str">
        <f>IF(AG39="","",VLOOKUP(AG39,'シフト記号表（勤務時間帯）'!$D$6:$X$47,21,FALSE))</f>
        <v/>
      </c>
      <c r="AH40" s="558" t="str">
        <f>IF(AH39="","",VLOOKUP(AH39,'シフト記号表（勤務時間帯）'!$D$6:$X$47,21,FALSE))</f>
        <v/>
      </c>
      <c r="AI40" s="556" t="str">
        <f>IF(AI39="","",VLOOKUP(AI39,'シフト記号表（勤務時間帯）'!$D$6:$X$47,21,FALSE))</f>
        <v/>
      </c>
      <c r="AJ40" s="557" t="str">
        <f>IF(AJ39="","",VLOOKUP(AJ39,'シフト記号表（勤務時間帯）'!$D$6:$X$47,21,FALSE))</f>
        <v/>
      </c>
      <c r="AK40" s="557" t="str">
        <f>IF(AK39="","",VLOOKUP(AK39,'シフト記号表（勤務時間帯）'!$D$6:$X$47,21,FALSE))</f>
        <v/>
      </c>
      <c r="AL40" s="557" t="str">
        <f>IF(AL39="","",VLOOKUP(AL39,'シフト記号表（勤務時間帯）'!$D$6:$X$47,21,FALSE))</f>
        <v/>
      </c>
      <c r="AM40" s="557" t="str">
        <f>IF(AM39="","",VLOOKUP(AM39,'シフト記号表（勤務時間帯）'!$D$6:$X$47,21,FALSE))</f>
        <v/>
      </c>
      <c r="AN40" s="557" t="str">
        <f>IF(AN39="","",VLOOKUP(AN39,'シフト記号表（勤務時間帯）'!$D$6:$X$47,21,FALSE))</f>
        <v/>
      </c>
      <c r="AO40" s="558" t="str">
        <f>IF(AO39="","",VLOOKUP(AO39,'シフト記号表（勤務時間帯）'!$D$6:$X$47,21,FALSE))</f>
        <v/>
      </c>
      <c r="AP40" s="556" t="str">
        <f>IF(AP39="","",VLOOKUP(AP39,'シフト記号表（勤務時間帯）'!$D$6:$X$47,21,FALSE))</f>
        <v/>
      </c>
      <c r="AQ40" s="557" t="str">
        <f>IF(AQ39="","",VLOOKUP(AQ39,'シフト記号表（勤務時間帯）'!$D$6:$X$47,21,FALSE))</f>
        <v/>
      </c>
      <c r="AR40" s="557" t="str">
        <f>IF(AR39="","",VLOOKUP(AR39,'シフト記号表（勤務時間帯）'!$D$6:$X$47,21,FALSE))</f>
        <v/>
      </c>
      <c r="AS40" s="557" t="str">
        <f>IF(AS39="","",VLOOKUP(AS39,'シフト記号表（勤務時間帯）'!$D$6:$X$47,21,FALSE))</f>
        <v/>
      </c>
      <c r="AT40" s="557" t="str">
        <f>IF(AT39="","",VLOOKUP(AT39,'シフト記号表（勤務時間帯）'!$D$6:$X$47,21,FALSE))</f>
        <v/>
      </c>
      <c r="AU40" s="557" t="str">
        <f>IF(AU39="","",VLOOKUP(AU39,'シフト記号表（勤務時間帯）'!$D$6:$X$47,21,FALSE))</f>
        <v/>
      </c>
      <c r="AV40" s="558" t="str">
        <f>IF(AV39="","",VLOOKUP(AV39,'シフト記号表（勤務時間帯）'!$D$6:$X$47,21,FALSE))</f>
        <v/>
      </c>
      <c r="AW40" s="556" t="str">
        <f>IF(AW39="","",VLOOKUP(AW39,'シフト記号表（勤務時間帯）'!$D$6:$X$47,21,FALSE))</f>
        <v/>
      </c>
      <c r="AX40" s="557" t="str">
        <f>IF(AX39="","",VLOOKUP(AX39,'シフト記号表（勤務時間帯）'!$D$6:$X$47,21,FALSE))</f>
        <v/>
      </c>
      <c r="AY40" s="557" t="str">
        <f>IF(AY39="","",VLOOKUP(AY39,'シフト記号表（勤務時間帯）'!$D$6:$X$47,21,FALSE))</f>
        <v/>
      </c>
      <c r="AZ40" s="1029">
        <f>IF($BC$3="４週",SUM(U40:AV40),IF($BC$3="暦月",SUM(U40:AY40),""))</f>
        <v>0</v>
      </c>
      <c r="BA40" s="1030"/>
      <c r="BB40" s="1031">
        <f>IF($BC$3="４週",AZ40/4,IF($BC$3="暦月",(AZ40/($BC$8/7)),""))</f>
        <v>0</v>
      </c>
      <c r="BC40" s="1030"/>
      <c r="BD40" s="1026"/>
      <c r="BE40" s="1027"/>
      <c r="BF40" s="1027"/>
      <c r="BG40" s="1027"/>
      <c r="BH40" s="1028"/>
    </row>
    <row r="41" spans="2:60" ht="20.25" customHeight="1">
      <c r="B41" s="559"/>
      <c r="C41" s="1069"/>
      <c r="D41" s="1070"/>
      <c r="E41" s="1071"/>
      <c r="F41" s="560"/>
      <c r="G41" s="561">
        <f>C39</f>
        <v>0</v>
      </c>
      <c r="H41" s="1072"/>
      <c r="I41" s="1073"/>
      <c r="J41" s="1074"/>
      <c r="K41" s="1074"/>
      <c r="L41" s="1075"/>
      <c r="M41" s="1076"/>
      <c r="N41" s="1077"/>
      <c r="O41" s="1078"/>
      <c r="P41" s="562" t="s">
        <v>976</v>
      </c>
      <c r="Q41" s="579"/>
      <c r="R41" s="579"/>
      <c r="S41" s="580"/>
      <c r="T41" s="581"/>
      <c r="U41" s="566" t="str">
        <f>IF(U39="","",VLOOKUP(U39,'シフト記号表（勤務時間帯）'!$D$6:$Z$47,23,FALSE))</f>
        <v/>
      </c>
      <c r="V41" s="567" t="str">
        <f>IF(V39="","",VLOOKUP(V39,'シフト記号表（勤務時間帯）'!$D$6:$Z$47,23,FALSE))</f>
        <v/>
      </c>
      <c r="W41" s="567" t="str">
        <f>IF(W39="","",VLOOKUP(W39,'シフト記号表（勤務時間帯）'!$D$6:$Z$47,23,FALSE))</f>
        <v/>
      </c>
      <c r="X41" s="567" t="str">
        <f>IF(X39="","",VLOOKUP(X39,'シフト記号表（勤務時間帯）'!$D$6:$Z$47,23,FALSE))</f>
        <v/>
      </c>
      <c r="Y41" s="567" t="str">
        <f>IF(Y39="","",VLOOKUP(Y39,'シフト記号表（勤務時間帯）'!$D$6:$Z$47,23,FALSE))</f>
        <v/>
      </c>
      <c r="Z41" s="567" t="str">
        <f>IF(Z39="","",VLOOKUP(Z39,'シフト記号表（勤務時間帯）'!$D$6:$Z$47,23,FALSE))</f>
        <v/>
      </c>
      <c r="AA41" s="568" t="str">
        <f>IF(AA39="","",VLOOKUP(AA39,'シフト記号表（勤務時間帯）'!$D$6:$Z$47,23,FALSE))</f>
        <v/>
      </c>
      <c r="AB41" s="566" t="str">
        <f>IF(AB39="","",VLOOKUP(AB39,'シフト記号表（勤務時間帯）'!$D$6:$Z$47,23,FALSE))</f>
        <v/>
      </c>
      <c r="AC41" s="567" t="str">
        <f>IF(AC39="","",VLOOKUP(AC39,'シフト記号表（勤務時間帯）'!$D$6:$Z$47,23,FALSE))</f>
        <v/>
      </c>
      <c r="AD41" s="567" t="str">
        <f>IF(AD39="","",VLOOKUP(AD39,'シフト記号表（勤務時間帯）'!$D$6:$Z$47,23,FALSE))</f>
        <v/>
      </c>
      <c r="AE41" s="567" t="str">
        <f>IF(AE39="","",VLOOKUP(AE39,'シフト記号表（勤務時間帯）'!$D$6:$Z$47,23,FALSE))</f>
        <v/>
      </c>
      <c r="AF41" s="567" t="str">
        <f>IF(AF39="","",VLOOKUP(AF39,'シフト記号表（勤務時間帯）'!$D$6:$Z$47,23,FALSE))</f>
        <v/>
      </c>
      <c r="AG41" s="567" t="str">
        <f>IF(AG39="","",VLOOKUP(AG39,'シフト記号表（勤務時間帯）'!$D$6:$Z$47,23,FALSE))</f>
        <v/>
      </c>
      <c r="AH41" s="568" t="str">
        <f>IF(AH39="","",VLOOKUP(AH39,'シフト記号表（勤務時間帯）'!$D$6:$Z$47,23,FALSE))</f>
        <v/>
      </c>
      <c r="AI41" s="566" t="str">
        <f>IF(AI39="","",VLOOKUP(AI39,'シフト記号表（勤務時間帯）'!$D$6:$Z$47,23,FALSE))</f>
        <v/>
      </c>
      <c r="AJ41" s="567" t="str">
        <f>IF(AJ39="","",VLOOKUP(AJ39,'シフト記号表（勤務時間帯）'!$D$6:$Z$47,23,FALSE))</f>
        <v/>
      </c>
      <c r="AK41" s="567" t="str">
        <f>IF(AK39="","",VLOOKUP(AK39,'シフト記号表（勤務時間帯）'!$D$6:$Z$47,23,FALSE))</f>
        <v/>
      </c>
      <c r="AL41" s="567" t="str">
        <f>IF(AL39="","",VLOOKUP(AL39,'シフト記号表（勤務時間帯）'!$D$6:$Z$47,23,FALSE))</f>
        <v/>
      </c>
      <c r="AM41" s="567" t="str">
        <f>IF(AM39="","",VLOOKUP(AM39,'シフト記号表（勤務時間帯）'!$D$6:$Z$47,23,FALSE))</f>
        <v/>
      </c>
      <c r="AN41" s="567" t="str">
        <f>IF(AN39="","",VLOOKUP(AN39,'シフト記号表（勤務時間帯）'!$D$6:$Z$47,23,FALSE))</f>
        <v/>
      </c>
      <c r="AO41" s="568" t="str">
        <f>IF(AO39="","",VLOOKUP(AO39,'シフト記号表（勤務時間帯）'!$D$6:$Z$47,23,FALSE))</f>
        <v/>
      </c>
      <c r="AP41" s="566" t="str">
        <f>IF(AP39="","",VLOOKUP(AP39,'シフト記号表（勤務時間帯）'!$D$6:$Z$47,23,FALSE))</f>
        <v/>
      </c>
      <c r="AQ41" s="567" t="str">
        <f>IF(AQ39="","",VLOOKUP(AQ39,'シフト記号表（勤務時間帯）'!$D$6:$Z$47,23,FALSE))</f>
        <v/>
      </c>
      <c r="AR41" s="567" t="str">
        <f>IF(AR39="","",VLOOKUP(AR39,'シフト記号表（勤務時間帯）'!$D$6:$Z$47,23,FALSE))</f>
        <v/>
      </c>
      <c r="AS41" s="567" t="str">
        <f>IF(AS39="","",VLOOKUP(AS39,'シフト記号表（勤務時間帯）'!$D$6:$Z$47,23,FALSE))</f>
        <v/>
      </c>
      <c r="AT41" s="567" t="str">
        <f>IF(AT39="","",VLOOKUP(AT39,'シフト記号表（勤務時間帯）'!$D$6:$Z$47,23,FALSE))</f>
        <v/>
      </c>
      <c r="AU41" s="567" t="str">
        <f>IF(AU39="","",VLOOKUP(AU39,'シフト記号表（勤務時間帯）'!$D$6:$Z$47,23,FALSE))</f>
        <v/>
      </c>
      <c r="AV41" s="568" t="str">
        <f>IF(AV39="","",VLOOKUP(AV39,'シフト記号表（勤務時間帯）'!$D$6:$Z$47,23,FALSE))</f>
        <v/>
      </c>
      <c r="AW41" s="566" t="str">
        <f>IF(AW39="","",VLOOKUP(AW39,'シフト記号表（勤務時間帯）'!$D$6:$Z$47,23,FALSE))</f>
        <v/>
      </c>
      <c r="AX41" s="567" t="str">
        <f>IF(AX39="","",VLOOKUP(AX39,'シフト記号表（勤務時間帯）'!$D$6:$Z$47,23,FALSE))</f>
        <v/>
      </c>
      <c r="AY41" s="567" t="str">
        <f>IF(AY39="","",VLOOKUP(AY39,'シフト記号表（勤務時間帯）'!$D$6:$Z$47,23,FALSE))</f>
        <v/>
      </c>
      <c r="AZ41" s="1032">
        <f>IF($BC$3="４週",SUM(U41:AV41),IF($BC$3="暦月",SUM(U41:AY41),""))</f>
        <v>0</v>
      </c>
      <c r="BA41" s="1033"/>
      <c r="BB41" s="1034">
        <f>IF($BC$3="４週",AZ41/4,IF($BC$3="暦月",(AZ41/($BC$8/7)),""))</f>
        <v>0</v>
      </c>
      <c r="BC41" s="1033"/>
      <c r="BD41" s="1035"/>
      <c r="BE41" s="1036"/>
      <c r="BF41" s="1036"/>
      <c r="BG41" s="1036"/>
      <c r="BH41" s="1037"/>
    </row>
    <row r="42" spans="2:60" ht="20.25" customHeight="1">
      <c r="B42" s="569"/>
      <c r="C42" s="1038"/>
      <c r="D42" s="1039"/>
      <c r="E42" s="1040"/>
      <c r="F42" s="550"/>
      <c r="G42" s="551"/>
      <c r="H42" s="1047"/>
      <c r="I42" s="1050"/>
      <c r="J42" s="1051"/>
      <c r="K42" s="1051"/>
      <c r="L42" s="1052"/>
      <c r="M42" s="1059"/>
      <c r="N42" s="1060"/>
      <c r="O42" s="1061"/>
      <c r="P42" s="572" t="s">
        <v>972</v>
      </c>
      <c r="Q42" s="573"/>
      <c r="R42" s="573"/>
      <c r="S42" s="574"/>
      <c r="T42" s="575"/>
      <c r="U42" s="576"/>
      <c r="V42" s="577"/>
      <c r="W42" s="577"/>
      <c r="X42" s="577"/>
      <c r="Y42" s="577"/>
      <c r="Z42" s="577"/>
      <c r="AA42" s="578"/>
      <c r="AB42" s="576"/>
      <c r="AC42" s="577"/>
      <c r="AD42" s="577"/>
      <c r="AE42" s="577"/>
      <c r="AF42" s="577"/>
      <c r="AG42" s="577"/>
      <c r="AH42" s="578"/>
      <c r="AI42" s="576"/>
      <c r="AJ42" s="577"/>
      <c r="AK42" s="577"/>
      <c r="AL42" s="577"/>
      <c r="AM42" s="577"/>
      <c r="AN42" s="577"/>
      <c r="AO42" s="578"/>
      <c r="AP42" s="576"/>
      <c r="AQ42" s="577"/>
      <c r="AR42" s="577"/>
      <c r="AS42" s="577"/>
      <c r="AT42" s="577"/>
      <c r="AU42" s="577"/>
      <c r="AV42" s="578"/>
      <c r="AW42" s="576"/>
      <c r="AX42" s="577"/>
      <c r="AY42" s="577"/>
      <c r="AZ42" s="1068"/>
      <c r="BA42" s="1022"/>
      <c r="BB42" s="1021"/>
      <c r="BC42" s="1022"/>
      <c r="BD42" s="1023"/>
      <c r="BE42" s="1024"/>
      <c r="BF42" s="1024"/>
      <c r="BG42" s="1024"/>
      <c r="BH42" s="1025"/>
    </row>
    <row r="43" spans="2:60" ht="20.25" customHeight="1">
      <c r="B43" s="549">
        <f>B40+1</f>
        <v>8</v>
      </c>
      <c r="C43" s="1041"/>
      <c r="D43" s="1042"/>
      <c r="E43" s="1043"/>
      <c r="F43" s="550">
        <f>C42</f>
        <v>0</v>
      </c>
      <c r="G43" s="551"/>
      <c r="H43" s="1048"/>
      <c r="I43" s="1053"/>
      <c r="J43" s="1054"/>
      <c r="K43" s="1054"/>
      <c r="L43" s="1055"/>
      <c r="M43" s="1062"/>
      <c r="N43" s="1063"/>
      <c r="O43" s="1064"/>
      <c r="P43" s="552" t="s">
        <v>975</v>
      </c>
      <c r="Q43" s="553"/>
      <c r="R43" s="553"/>
      <c r="S43" s="554"/>
      <c r="T43" s="555"/>
      <c r="U43" s="556" t="str">
        <f>IF(U42="","",VLOOKUP(U42,'シフト記号表（勤務時間帯）'!$D$6:$X$47,21,FALSE))</f>
        <v/>
      </c>
      <c r="V43" s="557" t="str">
        <f>IF(V42="","",VLOOKUP(V42,'シフト記号表（勤務時間帯）'!$D$6:$X$47,21,FALSE))</f>
        <v/>
      </c>
      <c r="W43" s="557" t="str">
        <f>IF(W42="","",VLOOKUP(W42,'シフト記号表（勤務時間帯）'!$D$6:$X$47,21,FALSE))</f>
        <v/>
      </c>
      <c r="X43" s="557" t="str">
        <f>IF(X42="","",VLOOKUP(X42,'シフト記号表（勤務時間帯）'!$D$6:$X$47,21,FALSE))</f>
        <v/>
      </c>
      <c r="Y43" s="557" t="str">
        <f>IF(Y42="","",VLOOKUP(Y42,'シフト記号表（勤務時間帯）'!$D$6:$X$47,21,FALSE))</f>
        <v/>
      </c>
      <c r="Z43" s="557" t="str">
        <f>IF(Z42="","",VLOOKUP(Z42,'シフト記号表（勤務時間帯）'!$D$6:$X$47,21,FALSE))</f>
        <v/>
      </c>
      <c r="AA43" s="558" t="str">
        <f>IF(AA42="","",VLOOKUP(AA42,'シフト記号表（勤務時間帯）'!$D$6:$X$47,21,FALSE))</f>
        <v/>
      </c>
      <c r="AB43" s="556" t="str">
        <f>IF(AB42="","",VLOOKUP(AB42,'シフト記号表（勤務時間帯）'!$D$6:$X$47,21,FALSE))</f>
        <v/>
      </c>
      <c r="AC43" s="557" t="str">
        <f>IF(AC42="","",VLOOKUP(AC42,'シフト記号表（勤務時間帯）'!$D$6:$X$47,21,FALSE))</f>
        <v/>
      </c>
      <c r="AD43" s="557" t="str">
        <f>IF(AD42="","",VLOOKUP(AD42,'シフト記号表（勤務時間帯）'!$D$6:$X$47,21,FALSE))</f>
        <v/>
      </c>
      <c r="AE43" s="557" t="str">
        <f>IF(AE42="","",VLOOKUP(AE42,'シフト記号表（勤務時間帯）'!$D$6:$X$47,21,FALSE))</f>
        <v/>
      </c>
      <c r="AF43" s="557" t="str">
        <f>IF(AF42="","",VLOOKUP(AF42,'シフト記号表（勤務時間帯）'!$D$6:$X$47,21,FALSE))</f>
        <v/>
      </c>
      <c r="AG43" s="557" t="str">
        <f>IF(AG42="","",VLOOKUP(AG42,'シフト記号表（勤務時間帯）'!$D$6:$X$47,21,FALSE))</f>
        <v/>
      </c>
      <c r="AH43" s="558" t="str">
        <f>IF(AH42="","",VLOOKUP(AH42,'シフト記号表（勤務時間帯）'!$D$6:$X$47,21,FALSE))</f>
        <v/>
      </c>
      <c r="AI43" s="556" t="str">
        <f>IF(AI42="","",VLOOKUP(AI42,'シフト記号表（勤務時間帯）'!$D$6:$X$47,21,FALSE))</f>
        <v/>
      </c>
      <c r="AJ43" s="557" t="str">
        <f>IF(AJ42="","",VLOOKUP(AJ42,'シフト記号表（勤務時間帯）'!$D$6:$X$47,21,FALSE))</f>
        <v/>
      </c>
      <c r="AK43" s="557" t="str">
        <f>IF(AK42="","",VLOOKUP(AK42,'シフト記号表（勤務時間帯）'!$D$6:$X$47,21,FALSE))</f>
        <v/>
      </c>
      <c r="AL43" s="557" t="str">
        <f>IF(AL42="","",VLOOKUP(AL42,'シフト記号表（勤務時間帯）'!$D$6:$X$47,21,FALSE))</f>
        <v/>
      </c>
      <c r="AM43" s="557" t="str">
        <f>IF(AM42="","",VLOOKUP(AM42,'シフト記号表（勤務時間帯）'!$D$6:$X$47,21,FALSE))</f>
        <v/>
      </c>
      <c r="AN43" s="557" t="str">
        <f>IF(AN42="","",VLOOKUP(AN42,'シフト記号表（勤務時間帯）'!$D$6:$X$47,21,FALSE))</f>
        <v/>
      </c>
      <c r="AO43" s="558" t="str">
        <f>IF(AO42="","",VLOOKUP(AO42,'シフト記号表（勤務時間帯）'!$D$6:$X$47,21,FALSE))</f>
        <v/>
      </c>
      <c r="AP43" s="556" t="str">
        <f>IF(AP42="","",VLOOKUP(AP42,'シフト記号表（勤務時間帯）'!$D$6:$X$47,21,FALSE))</f>
        <v/>
      </c>
      <c r="AQ43" s="557" t="str">
        <f>IF(AQ42="","",VLOOKUP(AQ42,'シフト記号表（勤務時間帯）'!$D$6:$X$47,21,FALSE))</f>
        <v/>
      </c>
      <c r="AR43" s="557" t="str">
        <f>IF(AR42="","",VLOOKUP(AR42,'シフト記号表（勤務時間帯）'!$D$6:$X$47,21,FALSE))</f>
        <v/>
      </c>
      <c r="AS43" s="557" t="str">
        <f>IF(AS42="","",VLOOKUP(AS42,'シフト記号表（勤務時間帯）'!$D$6:$X$47,21,FALSE))</f>
        <v/>
      </c>
      <c r="AT43" s="557" t="str">
        <f>IF(AT42="","",VLOOKUP(AT42,'シフト記号表（勤務時間帯）'!$D$6:$X$47,21,FALSE))</f>
        <v/>
      </c>
      <c r="AU43" s="557" t="str">
        <f>IF(AU42="","",VLOOKUP(AU42,'シフト記号表（勤務時間帯）'!$D$6:$X$47,21,FALSE))</f>
        <v/>
      </c>
      <c r="AV43" s="558" t="str">
        <f>IF(AV42="","",VLOOKUP(AV42,'シフト記号表（勤務時間帯）'!$D$6:$X$47,21,FALSE))</f>
        <v/>
      </c>
      <c r="AW43" s="556" t="str">
        <f>IF(AW42="","",VLOOKUP(AW42,'シフト記号表（勤務時間帯）'!$D$6:$X$47,21,FALSE))</f>
        <v/>
      </c>
      <c r="AX43" s="557" t="str">
        <f>IF(AX42="","",VLOOKUP(AX42,'シフト記号表（勤務時間帯）'!$D$6:$X$47,21,FALSE))</f>
        <v/>
      </c>
      <c r="AY43" s="557" t="str">
        <f>IF(AY42="","",VLOOKUP(AY42,'シフト記号表（勤務時間帯）'!$D$6:$X$47,21,FALSE))</f>
        <v/>
      </c>
      <c r="AZ43" s="1029">
        <f>IF($BC$3="４週",SUM(U43:AV43),IF($BC$3="暦月",SUM(U43:AY43),""))</f>
        <v>0</v>
      </c>
      <c r="BA43" s="1030"/>
      <c r="BB43" s="1031">
        <f>IF($BC$3="４週",AZ43/4,IF($BC$3="暦月",(AZ43/($BC$8/7)),""))</f>
        <v>0</v>
      </c>
      <c r="BC43" s="1030"/>
      <c r="BD43" s="1026"/>
      <c r="BE43" s="1027"/>
      <c r="BF43" s="1027"/>
      <c r="BG43" s="1027"/>
      <c r="BH43" s="1028"/>
    </row>
    <row r="44" spans="2:60" ht="20.25" customHeight="1">
      <c r="B44" s="559"/>
      <c r="C44" s="1069"/>
      <c r="D44" s="1070"/>
      <c r="E44" s="1071"/>
      <c r="F44" s="560"/>
      <c r="G44" s="561">
        <f>C42</f>
        <v>0</v>
      </c>
      <c r="H44" s="1072"/>
      <c r="I44" s="1073"/>
      <c r="J44" s="1074"/>
      <c r="K44" s="1074"/>
      <c r="L44" s="1075"/>
      <c r="M44" s="1076"/>
      <c r="N44" s="1077"/>
      <c r="O44" s="1078"/>
      <c r="P44" s="562" t="s">
        <v>976</v>
      </c>
      <c r="Q44" s="582"/>
      <c r="R44" s="582"/>
      <c r="S44" s="564"/>
      <c r="T44" s="565"/>
      <c r="U44" s="566" t="str">
        <f>IF(U42="","",VLOOKUP(U42,'シフト記号表（勤務時間帯）'!$D$6:$Z$47,23,FALSE))</f>
        <v/>
      </c>
      <c r="V44" s="567" t="str">
        <f>IF(V42="","",VLOOKUP(V42,'シフト記号表（勤務時間帯）'!$D$6:$Z$47,23,FALSE))</f>
        <v/>
      </c>
      <c r="W44" s="567" t="str">
        <f>IF(W42="","",VLOOKUP(W42,'シフト記号表（勤務時間帯）'!$D$6:$Z$47,23,FALSE))</f>
        <v/>
      </c>
      <c r="X44" s="567" t="str">
        <f>IF(X42="","",VLOOKUP(X42,'シフト記号表（勤務時間帯）'!$D$6:$Z$47,23,FALSE))</f>
        <v/>
      </c>
      <c r="Y44" s="567" t="str">
        <f>IF(Y42="","",VLOOKUP(Y42,'シフト記号表（勤務時間帯）'!$D$6:$Z$47,23,FALSE))</f>
        <v/>
      </c>
      <c r="Z44" s="567" t="str">
        <f>IF(Z42="","",VLOOKUP(Z42,'シフト記号表（勤務時間帯）'!$D$6:$Z$47,23,FALSE))</f>
        <v/>
      </c>
      <c r="AA44" s="568" t="str">
        <f>IF(AA42="","",VLOOKUP(AA42,'シフト記号表（勤務時間帯）'!$D$6:$Z$47,23,FALSE))</f>
        <v/>
      </c>
      <c r="AB44" s="566" t="str">
        <f>IF(AB42="","",VLOOKUP(AB42,'シフト記号表（勤務時間帯）'!$D$6:$Z$47,23,FALSE))</f>
        <v/>
      </c>
      <c r="AC44" s="567" t="str">
        <f>IF(AC42="","",VLOOKUP(AC42,'シフト記号表（勤務時間帯）'!$D$6:$Z$47,23,FALSE))</f>
        <v/>
      </c>
      <c r="AD44" s="567" t="str">
        <f>IF(AD42="","",VLOOKUP(AD42,'シフト記号表（勤務時間帯）'!$D$6:$Z$47,23,FALSE))</f>
        <v/>
      </c>
      <c r="AE44" s="567" t="str">
        <f>IF(AE42="","",VLOOKUP(AE42,'シフト記号表（勤務時間帯）'!$D$6:$Z$47,23,FALSE))</f>
        <v/>
      </c>
      <c r="AF44" s="567" t="str">
        <f>IF(AF42="","",VLOOKUP(AF42,'シフト記号表（勤務時間帯）'!$D$6:$Z$47,23,FALSE))</f>
        <v/>
      </c>
      <c r="AG44" s="567" t="str">
        <f>IF(AG42="","",VLOOKUP(AG42,'シフト記号表（勤務時間帯）'!$D$6:$Z$47,23,FALSE))</f>
        <v/>
      </c>
      <c r="AH44" s="568" t="str">
        <f>IF(AH42="","",VLOOKUP(AH42,'シフト記号表（勤務時間帯）'!$D$6:$Z$47,23,FALSE))</f>
        <v/>
      </c>
      <c r="AI44" s="566" t="str">
        <f>IF(AI42="","",VLOOKUP(AI42,'シフト記号表（勤務時間帯）'!$D$6:$Z$47,23,FALSE))</f>
        <v/>
      </c>
      <c r="AJ44" s="567" t="str">
        <f>IF(AJ42="","",VLOOKUP(AJ42,'シフト記号表（勤務時間帯）'!$D$6:$Z$47,23,FALSE))</f>
        <v/>
      </c>
      <c r="AK44" s="567" t="str">
        <f>IF(AK42="","",VLOOKUP(AK42,'シフト記号表（勤務時間帯）'!$D$6:$Z$47,23,FALSE))</f>
        <v/>
      </c>
      <c r="AL44" s="567" t="str">
        <f>IF(AL42="","",VLOOKUP(AL42,'シフト記号表（勤務時間帯）'!$D$6:$Z$47,23,FALSE))</f>
        <v/>
      </c>
      <c r="AM44" s="567" t="str">
        <f>IF(AM42="","",VLOOKUP(AM42,'シフト記号表（勤務時間帯）'!$D$6:$Z$47,23,FALSE))</f>
        <v/>
      </c>
      <c r="AN44" s="567" t="str">
        <f>IF(AN42="","",VLOOKUP(AN42,'シフト記号表（勤務時間帯）'!$D$6:$Z$47,23,FALSE))</f>
        <v/>
      </c>
      <c r="AO44" s="568" t="str">
        <f>IF(AO42="","",VLOOKUP(AO42,'シフト記号表（勤務時間帯）'!$D$6:$Z$47,23,FALSE))</f>
        <v/>
      </c>
      <c r="AP44" s="566" t="str">
        <f>IF(AP42="","",VLOOKUP(AP42,'シフト記号表（勤務時間帯）'!$D$6:$Z$47,23,FALSE))</f>
        <v/>
      </c>
      <c r="AQ44" s="567" t="str">
        <f>IF(AQ42="","",VLOOKUP(AQ42,'シフト記号表（勤務時間帯）'!$D$6:$Z$47,23,FALSE))</f>
        <v/>
      </c>
      <c r="AR44" s="567" t="str">
        <f>IF(AR42="","",VLOOKUP(AR42,'シフト記号表（勤務時間帯）'!$D$6:$Z$47,23,FALSE))</f>
        <v/>
      </c>
      <c r="AS44" s="567" t="str">
        <f>IF(AS42="","",VLOOKUP(AS42,'シフト記号表（勤務時間帯）'!$D$6:$Z$47,23,FALSE))</f>
        <v/>
      </c>
      <c r="AT44" s="567" t="str">
        <f>IF(AT42="","",VLOOKUP(AT42,'シフト記号表（勤務時間帯）'!$D$6:$Z$47,23,FALSE))</f>
        <v/>
      </c>
      <c r="AU44" s="567" t="str">
        <f>IF(AU42="","",VLOOKUP(AU42,'シフト記号表（勤務時間帯）'!$D$6:$Z$47,23,FALSE))</f>
        <v/>
      </c>
      <c r="AV44" s="568" t="str">
        <f>IF(AV42="","",VLOOKUP(AV42,'シフト記号表（勤務時間帯）'!$D$6:$Z$47,23,FALSE))</f>
        <v/>
      </c>
      <c r="AW44" s="566" t="str">
        <f>IF(AW42="","",VLOOKUP(AW42,'シフト記号表（勤務時間帯）'!$D$6:$Z$47,23,FALSE))</f>
        <v/>
      </c>
      <c r="AX44" s="567" t="str">
        <f>IF(AX42="","",VLOOKUP(AX42,'シフト記号表（勤務時間帯）'!$D$6:$Z$47,23,FALSE))</f>
        <v/>
      </c>
      <c r="AY44" s="567" t="str">
        <f>IF(AY42="","",VLOOKUP(AY42,'シフト記号表（勤務時間帯）'!$D$6:$Z$47,23,FALSE))</f>
        <v/>
      </c>
      <c r="AZ44" s="1032">
        <f>IF($BC$3="４週",SUM(U44:AV44),IF($BC$3="暦月",SUM(U44:AY44),""))</f>
        <v>0</v>
      </c>
      <c r="BA44" s="1033"/>
      <c r="BB44" s="1034">
        <f>IF($BC$3="４週",AZ44/4,IF($BC$3="暦月",(AZ44/($BC$8/7)),""))</f>
        <v>0</v>
      </c>
      <c r="BC44" s="1033"/>
      <c r="BD44" s="1035"/>
      <c r="BE44" s="1036"/>
      <c r="BF44" s="1036"/>
      <c r="BG44" s="1036"/>
      <c r="BH44" s="1037"/>
    </row>
    <row r="45" spans="2:60" ht="20.25" customHeight="1">
      <c r="B45" s="569"/>
      <c r="C45" s="1038"/>
      <c r="D45" s="1039"/>
      <c r="E45" s="1040"/>
      <c r="F45" s="550"/>
      <c r="G45" s="551"/>
      <c r="H45" s="1047"/>
      <c r="I45" s="1050"/>
      <c r="J45" s="1051"/>
      <c r="K45" s="1051"/>
      <c r="L45" s="1052"/>
      <c r="M45" s="1059"/>
      <c r="N45" s="1060"/>
      <c r="O45" s="1061"/>
      <c r="P45" s="572" t="s">
        <v>972</v>
      </c>
      <c r="Q45" s="573"/>
      <c r="R45" s="573"/>
      <c r="S45" s="574"/>
      <c r="T45" s="575"/>
      <c r="U45" s="576"/>
      <c r="V45" s="577"/>
      <c r="W45" s="577"/>
      <c r="X45" s="577"/>
      <c r="Y45" s="577"/>
      <c r="Z45" s="577"/>
      <c r="AA45" s="578"/>
      <c r="AB45" s="576"/>
      <c r="AC45" s="577"/>
      <c r="AD45" s="577"/>
      <c r="AE45" s="577"/>
      <c r="AF45" s="577"/>
      <c r="AG45" s="577"/>
      <c r="AH45" s="578"/>
      <c r="AI45" s="576"/>
      <c r="AJ45" s="577"/>
      <c r="AK45" s="577"/>
      <c r="AL45" s="577"/>
      <c r="AM45" s="577"/>
      <c r="AN45" s="577"/>
      <c r="AO45" s="578"/>
      <c r="AP45" s="576"/>
      <c r="AQ45" s="577"/>
      <c r="AR45" s="577"/>
      <c r="AS45" s="577"/>
      <c r="AT45" s="577"/>
      <c r="AU45" s="577"/>
      <c r="AV45" s="578"/>
      <c r="AW45" s="576"/>
      <c r="AX45" s="577"/>
      <c r="AY45" s="577"/>
      <c r="AZ45" s="1068"/>
      <c r="BA45" s="1022"/>
      <c r="BB45" s="1021"/>
      <c r="BC45" s="1022"/>
      <c r="BD45" s="1023"/>
      <c r="BE45" s="1024"/>
      <c r="BF45" s="1024"/>
      <c r="BG45" s="1024"/>
      <c r="BH45" s="1025"/>
    </row>
    <row r="46" spans="2:60" ht="20.25" customHeight="1">
      <c r="B46" s="549">
        <f>B43+1</f>
        <v>9</v>
      </c>
      <c r="C46" s="1041"/>
      <c r="D46" s="1042"/>
      <c r="E46" s="1043"/>
      <c r="F46" s="550">
        <f>C45</f>
        <v>0</v>
      </c>
      <c r="G46" s="551"/>
      <c r="H46" s="1048"/>
      <c r="I46" s="1053"/>
      <c r="J46" s="1054"/>
      <c r="K46" s="1054"/>
      <c r="L46" s="1055"/>
      <c r="M46" s="1062"/>
      <c r="N46" s="1063"/>
      <c r="O46" s="1064"/>
      <c r="P46" s="552" t="s">
        <v>975</v>
      </c>
      <c r="Q46" s="553"/>
      <c r="R46" s="553"/>
      <c r="S46" s="554"/>
      <c r="T46" s="555"/>
      <c r="U46" s="556" t="str">
        <f>IF(U45="","",VLOOKUP(U45,'シフト記号表（勤務時間帯）'!$D$6:$X$47,21,FALSE))</f>
        <v/>
      </c>
      <c r="V46" s="557" t="str">
        <f>IF(V45="","",VLOOKUP(V45,'シフト記号表（勤務時間帯）'!$D$6:$X$47,21,FALSE))</f>
        <v/>
      </c>
      <c r="W46" s="557" t="str">
        <f>IF(W45="","",VLOOKUP(W45,'シフト記号表（勤務時間帯）'!$D$6:$X$47,21,FALSE))</f>
        <v/>
      </c>
      <c r="X46" s="557" t="str">
        <f>IF(X45="","",VLOOKUP(X45,'シフト記号表（勤務時間帯）'!$D$6:$X$47,21,FALSE))</f>
        <v/>
      </c>
      <c r="Y46" s="557" t="str">
        <f>IF(Y45="","",VLOOKUP(Y45,'シフト記号表（勤務時間帯）'!$D$6:$X$47,21,FALSE))</f>
        <v/>
      </c>
      <c r="Z46" s="557" t="str">
        <f>IF(Z45="","",VLOOKUP(Z45,'シフト記号表（勤務時間帯）'!$D$6:$X$47,21,FALSE))</f>
        <v/>
      </c>
      <c r="AA46" s="558" t="str">
        <f>IF(AA45="","",VLOOKUP(AA45,'シフト記号表（勤務時間帯）'!$D$6:$X$47,21,FALSE))</f>
        <v/>
      </c>
      <c r="AB46" s="556" t="str">
        <f>IF(AB45="","",VLOOKUP(AB45,'シフト記号表（勤務時間帯）'!$D$6:$X$47,21,FALSE))</f>
        <v/>
      </c>
      <c r="AC46" s="557" t="str">
        <f>IF(AC45="","",VLOOKUP(AC45,'シフト記号表（勤務時間帯）'!$D$6:$X$47,21,FALSE))</f>
        <v/>
      </c>
      <c r="AD46" s="557" t="str">
        <f>IF(AD45="","",VLOOKUP(AD45,'シフト記号表（勤務時間帯）'!$D$6:$X$47,21,FALSE))</f>
        <v/>
      </c>
      <c r="AE46" s="557" t="str">
        <f>IF(AE45="","",VLOOKUP(AE45,'シフト記号表（勤務時間帯）'!$D$6:$X$47,21,FALSE))</f>
        <v/>
      </c>
      <c r="AF46" s="557" t="str">
        <f>IF(AF45="","",VLOOKUP(AF45,'シフト記号表（勤務時間帯）'!$D$6:$X$47,21,FALSE))</f>
        <v/>
      </c>
      <c r="AG46" s="557" t="str">
        <f>IF(AG45="","",VLOOKUP(AG45,'シフト記号表（勤務時間帯）'!$D$6:$X$47,21,FALSE))</f>
        <v/>
      </c>
      <c r="AH46" s="558" t="str">
        <f>IF(AH45="","",VLOOKUP(AH45,'シフト記号表（勤務時間帯）'!$D$6:$X$47,21,FALSE))</f>
        <v/>
      </c>
      <c r="AI46" s="556" t="str">
        <f>IF(AI45="","",VLOOKUP(AI45,'シフト記号表（勤務時間帯）'!$D$6:$X$47,21,FALSE))</f>
        <v/>
      </c>
      <c r="AJ46" s="557" t="str">
        <f>IF(AJ45="","",VLOOKUP(AJ45,'シフト記号表（勤務時間帯）'!$D$6:$X$47,21,FALSE))</f>
        <v/>
      </c>
      <c r="AK46" s="557" t="str">
        <f>IF(AK45="","",VLOOKUP(AK45,'シフト記号表（勤務時間帯）'!$D$6:$X$47,21,FALSE))</f>
        <v/>
      </c>
      <c r="AL46" s="557" t="str">
        <f>IF(AL45="","",VLOOKUP(AL45,'シフト記号表（勤務時間帯）'!$D$6:$X$47,21,FALSE))</f>
        <v/>
      </c>
      <c r="AM46" s="557" t="str">
        <f>IF(AM45="","",VLOOKUP(AM45,'シフト記号表（勤務時間帯）'!$D$6:$X$47,21,FALSE))</f>
        <v/>
      </c>
      <c r="AN46" s="557" t="str">
        <f>IF(AN45="","",VLOOKUP(AN45,'シフト記号表（勤務時間帯）'!$D$6:$X$47,21,FALSE))</f>
        <v/>
      </c>
      <c r="AO46" s="558" t="str">
        <f>IF(AO45="","",VLOOKUP(AO45,'シフト記号表（勤務時間帯）'!$D$6:$X$47,21,FALSE))</f>
        <v/>
      </c>
      <c r="AP46" s="556" t="str">
        <f>IF(AP45="","",VLOOKUP(AP45,'シフト記号表（勤務時間帯）'!$D$6:$X$47,21,FALSE))</f>
        <v/>
      </c>
      <c r="AQ46" s="557" t="str">
        <f>IF(AQ45="","",VLOOKUP(AQ45,'シフト記号表（勤務時間帯）'!$D$6:$X$47,21,FALSE))</f>
        <v/>
      </c>
      <c r="AR46" s="557" t="str">
        <f>IF(AR45="","",VLOOKUP(AR45,'シフト記号表（勤務時間帯）'!$D$6:$X$47,21,FALSE))</f>
        <v/>
      </c>
      <c r="AS46" s="557" t="str">
        <f>IF(AS45="","",VLOOKUP(AS45,'シフト記号表（勤務時間帯）'!$D$6:$X$47,21,FALSE))</f>
        <v/>
      </c>
      <c r="AT46" s="557" t="str">
        <f>IF(AT45="","",VLOOKUP(AT45,'シフト記号表（勤務時間帯）'!$D$6:$X$47,21,FALSE))</f>
        <v/>
      </c>
      <c r="AU46" s="557" t="str">
        <f>IF(AU45="","",VLOOKUP(AU45,'シフト記号表（勤務時間帯）'!$D$6:$X$47,21,FALSE))</f>
        <v/>
      </c>
      <c r="AV46" s="558" t="str">
        <f>IF(AV45="","",VLOOKUP(AV45,'シフト記号表（勤務時間帯）'!$D$6:$X$47,21,FALSE))</f>
        <v/>
      </c>
      <c r="AW46" s="556" t="str">
        <f>IF(AW45="","",VLOOKUP(AW45,'シフト記号表（勤務時間帯）'!$D$6:$X$47,21,FALSE))</f>
        <v/>
      </c>
      <c r="AX46" s="557" t="str">
        <f>IF(AX45="","",VLOOKUP(AX45,'シフト記号表（勤務時間帯）'!$D$6:$X$47,21,FALSE))</f>
        <v/>
      </c>
      <c r="AY46" s="557" t="str">
        <f>IF(AY45="","",VLOOKUP(AY45,'シフト記号表（勤務時間帯）'!$D$6:$X$47,21,FALSE))</f>
        <v/>
      </c>
      <c r="AZ46" s="1029">
        <f>IF($BC$3="４週",SUM(U46:AV46),IF($BC$3="暦月",SUM(U46:AY46),""))</f>
        <v>0</v>
      </c>
      <c r="BA46" s="1030"/>
      <c r="BB46" s="1031">
        <f>IF($BC$3="４週",AZ46/4,IF($BC$3="暦月",(AZ46/($BC$8/7)),""))</f>
        <v>0</v>
      </c>
      <c r="BC46" s="1030"/>
      <c r="BD46" s="1026"/>
      <c r="BE46" s="1027"/>
      <c r="BF46" s="1027"/>
      <c r="BG46" s="1027"/>
      <c r="BH46" s="1028"/>
    </row>
    <row r="47" spans="2:60" ht="20.25" customHeight="1">
      <c r="B47" s="559"/>
      <c r="C47" s="1069"/>
      <c r="D47" s="1070"/>
      <c r="E47" s="1071"/>
      <c r="F47" s="560"/>
      <c r="G47" s="561">
        <f>C45</f>
        <v>0</v>
      </c>
      <c r="H47" s="1072"/>
      <c r="I47" s="1073"/>
      <c r="J47" s="1074"/>
      <c r="K47" s="1074"/>
      <c r="L47" s="1075"/>
      <c r="M47" s="1076"/>
      <c r="N47" s="1077"/>
      <c r="O47" s="1078"/>
      <c r="P47" s="562" t="s">
        <v>976</v>
      </c>
      <c r="Q47" s="563"/>
      <c r="R47" s="563"/>
      <c r="S47" s="583"/>
      <c r="T47" s="584"/>
      <c r="U47" s="566" t="str">
        <f>IF(U45="","",VLOOKUP(U45,'シフト記号表（勤務時間帯）'!$D$6:$Z$47,23,FALSE))</f>
        <v/>
      </c>
      <c r="V47" s="567" t="str">
        <f>IF(V45="","",VLOOKUP(V45,'シフト記号表（勤務時間帯）'!$D$6:$Z$47,23,FALSE))</f>
        <v/>
      </c>
      <c r="W47" s="567" t="str">
        <f>IF(W45="","",VLOOKUP(W45,'シフト記号表（勤務時間帯）'!$D$6:$Z$47,23,FALSE))</f>
        <v/>
      </c>
      <c r="X47" s="567" t="str">
        <f>IF(X45="","",VLOOKUP(X45,'シフト記号表（勤務時間帯）'!$D$6:$Z$47,23,FALSE))</f>
        <v/>
      </c>
      <c r="Y47" s="567" t="str">
        <f>IF(Y45="","",VLOOKUP(Y45,'シフト記号表（勤務時間帯）'!$D$6:$Z$47,23,FALSE))</f>
        <v/>
      </c>
      <c r="Z47" s="567" t="str">
        <f>IF(Z45="","",VLOOKUP(Z45,'シフト記号表（勤務時間帯）'!$D$6:$Z$47,23,FALSE))</f>
        <v/>
      </c>
      <c r="AA47" s="568" t="str">
        <f>IF(AA45="","",VLOOKUP(AA45,'シフト記号表（勤務時間帯）'!$D$6:$Z$47,23,FALSE))</f>
        <v/>
      </c>
      <c r="AB47" s="566" t="str">
        <f>IF(AB45="","",VLOOKUP(AB45,'シフト記号表（勤務時間帯）'!$D$6:$Z$47,23,FALSE))</f>
        <v/>
      </c>
      <c r="AC47" s="567" t="str">
        <f>IF(AC45="","",VLOOKUP(AC45,'シフト記号表（勤務時間帯）'!$D$6:$Z$47,23,FALSE))</f>
        <v/>
      </c>
      <c r="AD47" s="567" t="str">
        <f>IF(AD45="","",VLOOKUP(AD45,'シフト記号表（勤務時間帯）'!$D$6:$Z$47,23,FALSE))</f>
        <v/>
      </c>
      <c r="AE47" s="567" t="str">
        <f>IF(AE45="","",VLOOKUP(AE45,'シフト記号表（勤務時間帯）'!$D$6:$Z$47,23,FALSE))</f>
        <v/>
      </c>
      <c r="AF47" s="567" t="str">
        <f>IF(AF45="","",VLOOKUP(AF45,'シフト記号表（勤務時間帯）'!$D$6:$Z$47,23,FALSE))</f>
        <v/>
      </c>
      <c r="AG47" s="567" t="str">
        <f>IF(AG45="","",VLOOKUP(AG45,'シフト記号表（勤務時間帯）'!$D$6:$Z$47,23,FALSE))</f>
        <v/>
      </c>
      <c r="AH47" s="568" t="str">
        <f>IF(AH45="","",VLOOKUP(AH45,'シフト記号表（勤務時間帯）'!$D$6:$Z$47,23,FALSE))</f>
        <v/>
      </c>
      <c r="AI47" s="566" t="str">
        <f>IF(AI45="","",VLOOKUP(AI45,'シフト記号表（勤務時間帯）'!$D$6:$Z$47,23,FALSE))</f>
        <v/>
      </c>
      <c r="AJ47" s="567" t="str">
        <f>IF(AJ45="","",VLOOKUP(AJ45,'シフト記号表（勤務時間帯）'!$D$6:$Z$47,23,FALSE))</f>
        <v/>
      </c>
      <c r="AK47" s="567" t="str">
        <f>IF(AK45="","",VLOOKUP(AK45,'シフト記号表（勤務時間帯）'!$D$6:$Z$47,23,FALSE))</f>
        <v/>
      </c>
      <c r="AL47" s="567" t="str">
        <f>IF(AL45="","",VLOOKUP(AL45,'シフト記号表（勤務時間帯）'!$D$6:$Z$47,23,FALSE))</f>
        <v/>
      </c>
      <c r="AM47" s="567" t="str">
        <f>IF(AM45="","",VLOOKUP(AM45,'シフト記号表（勤務時間帯）'!$D$6:$Z$47,23,FALSE))</f>
        <v/>
      </c>
      <c r="AN47" s="567" t="str">
        <f>IF(AN45="","",VLOOKUP(AN45,'シフト記号表（勤務時間帯）'!$D$6:$Z$47,23,FALSE))</f>
        <v/>
      </c>
      <c r="AO47" s="568" t="str">
        <f>IF(AO45="","",VLOOKUP(AO45,'シフト記号表（勤務時間帯）'!$D$6:$Z$47,23,FALSE))</f>
        <v/>
      </c>
      <c r="AP47" s="566" t="str">
        <f>IF(AP45="","",VLOOKUP(AP45,'シフト記号表（勤務時間帯）'!$D$6:$Z$47,23,FALSE))</f>
        <v/>
      </c>
      <c r="AQ47" s="567" t="str">
        <f>IF(AQ45="","",VLOOKUP(AQ45,'シフト記号表（勤務時間帯）'!$D$6:$Z$47,23,FALSE))</f>
        <v/>
      </c>
      <c r="AR47" s="567" t="str">
        <f>IF(AR45="","",VLOOKUP(AR45,'シフト記号表（勤務時間帯）'!$D$6:$Z$47,23,FALSE))</f>
        <v/>
      </c>
      <c r="AS47" s="567" t="str">
        <f>IF(AS45="","",VLOOKUP(AS45,'シフト記号表（勤務時間帯）'!$D$6:$Z$47,23,FALSE))</f>
        <v/>
      </c>
      <c r="AT47" s="567" t="str">
        <f>IF(AT45="","",VLOOKUP(AT45,'シフト記号表（勤務時間帯）'!$D$6:$Z$47,23,FALSE))</f>
        <v/>
      </c>
      <c r="AU47" s="567" t="str">
        <f>IF(AU45="","",VLOOKUP(AU45,'シフト記号表（勤務時間帯）'!$D$6:$Z$47,23,FALSE))</f>
        <v/>
      </c>
      <c r="AV47" s="568" t="str">
        <f>IF(AV45="","",VLOOKUP(AV45,'シフト記号表（勤務時間帯）'!$D$6:$Z$47,23,FALSE))</f>
        <v/>
      </c>
      <c r="AW47" s="566" t="str">
        <f>IF(AW45="","",VLOOKUP(AW45,'シフト記号表（勤務時間帯）'!$D$6:$Z$47,23,FALSE))</f>
        <v/>
      </c>
      <c r="AX47" s="567" t="str">
        <f>IF(AX45="","",VLOOKUP(AX45,'シフト記号表（勤務時間帯）'!$D$6:$Z$47,23,FALSE))</f>
        <v/>
      </c>
      <c r="AY47" s="567" t="str">
        <f>IF(AY45="","",VLOOKUP(AY45,'シフト記号表（勤務時間帯）'!$D$6:$Z$47,23,FALSE))</f>
        <v/>
      </c>
      <c r="AZ47" s="1032">
        <f>IF($BC$3="４週",SUM(U47:AV47),IF($BC$3="暦月",SUM(U47:AY47),""))</f>
        <v>0</v>
      </c>
      <c r="BA47" s="1033"/>
      <c r="BB47" s="1034">
        <f>IF($BC$3="４週",AZ47/4,IF($BC$3="暦月",(AZ47/($BC$8/7)),""))</f>
        <v>0</v>
      </c>
      <c r="BC47" s="1033"/>
      <c r="BD47" s="1035"/>
      <c r="BE47" s="1036"/>
      <c r="BF47" s="1036"/>
      <c r="BG47" s="1036"/>
      <c r="BH47" s="1037"/>
    </row>
    <row r="48" spans="2:60" ht="20.25" customHeight="1">
      <c r="B48" s="569"/>
      <c r="C48" s="1038"/>
      <c r="D48" s="1039"/>
      <c r="E48" s="1040"/>
      <c r="F48" s="550"/>
      <c r="G48" s="551"/>
      <c r="H48" s="1047"/>
      <c r="I48" s="1050"/>
      <c r="J48" s="1051"/>
      <c r="K48" s="1051"/>
      <c r="L48" s="1052"/>
      <c r="M48" s="1059"/>
      <c r="N48" s="1060"/>
      <c r="O48" s="1061"/>
      <c r="P48" s="572" t="s">
        <v>972</v>
      </c>
      <c r="Q48" s="579"/>
      <c r="R48" s="579"/>
      <c r="S48" s="580"/>
      <c r="T48" s="585"/>
      <c r="U48" s="576"/>
      <c r="V48" s="577"/>
      <c r="W48" s="577"/>
      <c r="X48" s="577"/>
      <c r="Y48" s="577"/>
      <c r="Z48" s="577"/>
      <c r="AA48" s="578"/>
      <c r="AB48" s="576"/>
      <c r="AC48" s="577"/>
      <c r="AD48" s="577"/>
      <c r="AE48" s="577"/>
      <c r="AF48" s="577"/>
      <c r="AG48" s="577"/>
      <c r="AH48" s="578"/>
      <c r="AI48" s="576"/>
      <c r="AJ48" s="577"/>
      <c r="AK48" s="577"/>
      <c r="AL48" s="577"/>
      <c r="AM48" s="577"/>
      <c r="AN48" s="577"/>
      <c r="AO48" s="578"/>
      <c r="AP48" s="576"/>
      <c r="AQ48" s="577"/>
      <c r="AR48" s="577"/>
      <c r="AS48" s="577"/>
      <c r="AT48" s="577"/>
      <c r="AU48" s="577"/>
      <c r="AV48" s="578"/>
      <c r="AW48" s="576"/>
      <c r="AX48" s="577"/>
      <c r="AY48" s="577"/>
      <c r="AZ48" s="1068"/>
      <c r="BA48" s="1022"/>
      <c r="BB48" s="1021"/>
      <c r="BC48" s="1022"/>
      <c r="BD48" s="1023"/>
      <c r="BE48" s="1024"/>
      <c r="BF48" s="1024"/>
      <c r="BG48" s="1024"/>
      <c r="BH48" s="1025"/>
    </row>
    <row r="49" spans="2:60" ht="20.25" customHeight="1">
      <c r="B49" s="549">
        <f>B46+1</f>
        <v>10</v>
      </c>
      <c r="C49" s="1041"/>
      <c r="D49" s="1042"/>
      <c r="E49" s="1043"/>
      <c r="F49" s="550">
        <f>C48</f>
        <v>0</v>
      </c>
      <c r="G49" s="551"/>
      <c r="H49" s="1048"/>
      <c r="I49" s="1053"/>
      <c r="J49" s="1054"/>
      <c r="K49" s="1054"/>
      <c r="L49" s="1055"/>
      <c r="M49" s="1062"/>
      <c r="N49" s="1063"/>
      <c r="O49" s="1064"/>
      <c r="P49" s="552" t="s">
        <v>975</v>
      </c>
      <c r="Q49" s="553"/>
      <c r="R49" s="553"/>
      <c r="S49" s="554"/>
      <c r="T49" s="555"/>
      <c r="U49" s="556" t="str">
        <f>IF(U48="","",VLOOKUP(U48,'シフト記号表（勤務時間帯）'!$D$6:$X$47,21,FALSE))</f>
        <v/>
      </c>
      <c r="V49" s="557" t="str">
        <f>IF(V48="","",VLOOKUP(V48,'シフト記号表（勤務時間帯）'!$D$6:$X$47,21,FALSE))</f>
        <v/>
      </c>
      <c r="W49" s="557" t="str">
        <f>IF(W48="","",VLOOKUP(W48,'シフト記号表（勤務時間帯）'!$D$6:$X$47,21,FALSE))</f>
        <v/>
      </c>
      <c r="X49" s="557" t="str">
        <f>IF(X48="","",VLOOKUP(X48,'シフト記号表（勤務時間帯）'!$D$6:$X$47,21,FALSE))</f>
        <v/>
      </c>
      <c r="Y49" s="557" t="str">
        <f>IF(Y48="","",VLOOKUP(Y48,'シフト記号表（勤務時間帯）'!$D$6:$X$47,21,FALSE))</f>
        <v/>
      </c>
      <c r="Z49" s="557" t="str">
        <f>IF(Z48="","",VLOOKUP(Z48,'シフト記号表（勤務時間帯）'!$D$6:$X$47,21,FALSE))</f>
        <v/>
      </c>
      <c r="AA49" s="558" t="str">
        <f>IF(AA48="","",VLOOKUP(AA48,'シフト記号表（勤務時間帯）'!$D$6:$X$47,21,FALSE))</f>
        <v/>
      </c>
      <c r="AB49" s="556" t="str">
        <f>IF(AB48="","",VLOOKUP(AB48,'シフト記号表（勤務時間帯）'!$D$6:$X$47,21,FALSE))</f>
        <v/>
      </c>
      <c r="AC49" s="557" t="str">
        <f>IF(AC48="","",VLOOKUP(AC48,'シフト記号表（勤務時間帯）'!$D$6:$X$47,21,FALSE))</f>
        <v/>
      </c>
      <c r="AD49" s="557" t="str">
        <f>IF(AD48="","",VLOOKUP(AD48,'シフト記号表（勤務時間帯）'!$D$6:$X$47,21,FALSE))</f>
        <v/>
      </c>
      <c r="AE49" s="557" t="str">
        <f>IF(AE48="","",VLOOKUP(AE48,'シフト記号表（勤務時間帯）'!$D$6:$X$47,21,FALSE))</f>
        <v/>
      </c>
      <c r="AF49" s="557" t="str">
        <f>IF(AF48="","",VLOOKUP(AF48,'シフト記号表（勤務時間帯）'!$D$6:$X$47,21,FALSE))</f>
        <v/>
      </c>
      <c r="AG49" s="557" t="str">
        <f>IF(AG48="","",VLOOKUP(AG48,'シフト記号表（勤務時間帯）'!$D$6:$X$47,21,FALSE))</f>
        <v/>
      </c>
      <c r="AH49" s="558" t="str">
        <f>IF(AH48="","",VLOOKUP(AH48,'シフト記号表（勤務時間帯）'!$D$6:$X$47,21,FALSE))</f>
        <v/>
      </c>
      <c r="AI49" s="556" t="str">
        <f>IF(AI48="","",VLOOKUP(AI48,'シフト記号表（勤務時間帯）'!$D$6:$X$47,21,FALSE))</f>
        <v/>
      </c>
      <c r="AJ49" s="557" t="str">
        <f>IF(AJ48="","",VLOOKUP(AJ48,'シフト記号表（勤務時間帯）'!$D$6:$X$47,21,FALSE))</f>
        <v/>
      </c>
      <c r="AK49" s="557" t="str">
        <f>IF(AK48="","",VLOOKUP(AK48,'シフト記号表（勤務時間帯）'!$D$6:$X$47,21,FALSE))</f>
        <v/>
      </c>
      <c r="AL49" s="557" t="str">
        <f>IF(AL48="","",VLOOKUP(AL48,'シフト記号表（勤務時間帯）'!$D$6:$X$47,21,FALSE))</f>
        <v/>
      </c>
      <c r="AM49" s="557" t="str">
        <f>IF(AM48="","",VLOOKUP(AM48,'シフト記号表（勤務時間帯）'!$D$6:$X$47,21,FALSE))</f>
        <v/>
      </c>
      <c r="AN49" s="557" t="str">
        <f>IF(AN48="","",VLOOKUP(AN48,'シフト記号表（勤務時間帯）'!$D$6:$X$47,21,FALSE))</f>
        <v/>
      </c>
      <c r="AO49" s="558" t="str">
        <f>IF(AO48="","",VLOOKUP(AO48,'シフト記号表（勤務時間帯）'!$D$6:$X$47,21,FALSE))</f>
        <v/>
      </c>
      <c r="AP49" s="556" t="str">
        <f>IF(AP48="","",VLOOKUP(AP48,'シフト記号表（勤務時間帯）'!$D$6:$X$47,21,FALSE))</f>
        <v/>
      </c>
      <c r="AQ49" s="557" t="str">
        <f>IF(AQ48="","",VLOOKUP(AQ48,'シフト記号表（勤務時間帯）'!$D$6:$X$47,21,FALSE))</f>
        <v/>
      </c>
      <c r="AR49" s="557" t="str">
        <f>IF(AR48="","",VLOOKUP(AR48,'シフト記号表（勤務時間帯）'!$D$6:$X$47,21,FALSE))</f>
        <v/>
      </c>
      <c r="AS49" s="557" t="str">
        <f>IF(AS48="","",VLOOKUP(AS48,'シフト記号表（勤務時間帯）'!$D$6:$X$47,21,FALSE))</f>
        <v/>
      </c>
      <c r="AT49" s="557" t="str">
        <f>IF(AT48="","",VLOOKUP(AT48,'シフト記号表（勤務時間帯）'!$D$6:$X$47,21,FALSE))</f>
        <v/>
      </c>
      <c r="AU49" s="557" t="str">
        <f>IF(AU48="","",VLOOKUP(AU48,'シフト記号表（勤務時間帯）'!$D$6:$X$47,21,FALSE))</f>
        <v/>
      </c>
      <c r="AV49" s="558" t="str">
        <f>IF(AV48="","",VLOOKUP(AV48,'シフト記号表（勤務時間帯）'!$D$6:$X$47,21,FALSE))</f>
        <v/>
      </c>
      <c r="AW49" s="556" t="str">
        <f>IF(AW48="","",VLOOKUP(AW48,'シフト記号表（勤務時間帯）'!$D$6:$X$47,21,FALSE))</f>
        <v/>
      </c>
      <c r="AX49" s="557" t="str">
        <f>IF(AX48="","",VLOOKUP(AX48,'シフト記号表（勤務時間帯）'!$D$6:$X$47,21,FALSE))</f>
        <v/>
      </c>
      <c r="AY49" s="557" t="str">
        <f>IF(AY48="","",VLOOKUP(AY48,'シフト記号表（勤務時間帯）'!$D$6:$X$47,21,FALSE))</f>
        <v/>
      </c>
      <c r="AZ49" s="1029">
        <f>IF($BC$3="４週",SUM(U49:AV49),IF($BC$3="暦月",SUM(U49:AY49),""))</f>
        <v>0</v>
      </c>
      <c r="BA49" s="1030"/>
      <c r="BB49" s="1031">
        <f>IF($BC$3="４週",AZ49/4,IF($BC$3="暦月",(AZ49/($BC$8/7)),""))</f>
        <v>0</v>
      </c>
      <c r="BC49" s="1030"/>
      <c r="BD49" s="1026"/>
      <c r="BE49" s="1027"/>
      <c r="BF49" s="1027"/>
      <c r="BG49" s="1027"/>
      <c r="BH49" s="1028"/>
    </row>
    <row r="50" spans="2:60" ht="20.25" customHeight="1">
      <c r="B50" s="559"/>
      <c r="C50" s="1069"/>
      <c r="D50" s="1070"/>
      <c r="E50" s="1071"/>
      <c r="F50" s="560"/>
      <c r="G50" s="561">
        <f>C48</f>
        <v>0</v>
      </c>
      <c r="H50" s="1072"/>
      <c r="I50" s="1073"/>
      <c r="J50" s="1074"/>
      <c r="K50" s="1074"/>
      <c r="L50" s="1075"/>
      <c r="M50" s="1076"/>
      <c r="N50" s="1077"/>
      <c r="O50" s="1078"/>
      <c r="P50" s="586" t="s">
        <v>976</v>
      </c>
      <c r="Q50" s="587"/>
      <c r="R50" s="587"/>
      <c r="S50" s="588"/>
      <c r="T50" s="589"/>
      <c r="U50" s="566" t="str">
        <f>IF(U48="","",VLOOKUP(U48,'シフト記号表（勤務時間帯）'!$D$6:$Z$47,23,FALSE))</f>
        <v/>
      </c>
      <c r="V50" s="567" t="str">
        <f>IF(V48="","",VLOOKUP(V48,'シフト記号表（勤務時間帯）'!$D$6:$Z$47,23,FALSE))</f>
        <v/>
      </c>
      <c r="W50" s="567" t="str">
        <f>IF(W48="","",VLOOKUP(W48,'シフト記号表（勤務時間帯）'!$D$6:$Z$47,23,FALSE))</f>
        <v/>
      </c>
      <c r="X50" s="567" t="str">
        <f>IF(X48="","",VLOOKUP(X48,'シフト記号表（勤務時間帯）'!$D$6:$Z$47,23,FALSE))</f>
        <v/>
      </c>
      <c r="Y50" s="567" t="str">
        <f>IF(Y48="","",VLOOKUP(Y48,'シフト記号表（勤務時間帯）'!$D$6:$Z$47,23,FALSE))</f>
        <v/>
      </c>
      <c r="Z50" s="567" t="str">
        <f>IF(Z48="","",VLOOKUP(Z48,'シフト記号表（勤務時間帯）'!$D$6:$Z$47,23,FALSE))</f>
        <v/>
      </c>
      <c r="AA50" s="568" t="str">
        <f>IF(AA48="","",VLOOKUP(AA48,'シフト記号表（勤務時間帯）'!$D$6:$Z$47,23,FALSE))</f>
        <v/>
      </c>
      <c r="AB50" s="566" t="str">
        <f>IF(AB48="","",VLOOKUP(AB48,'シフト記号表（勤務時間帯）'!$D$6:$Z$47,23,FALSE))</f>
        <v/>
      </c>
      <c r="AC50" s="567" t="str">
        <f>IF(AC48="","",VLOOKUP(AC48,'シフト記号表（勤務時間帯）'!$D$6:$Z$47,23,FALSE))</f>
        <v/>
      </c>
      <c r="AD50" s="567" t="str">
        <f>IF(AD48="","",VLOOKUP(AD48,'シフト記号表（勤務時間帯）'!$D$6:$Z$47,23,FALSE))</f>
        <v/>
      </c>
      <c r="AE50" s="567" t="str">
        <f>IF(AE48="","",VLOOKUP(AE48,'シフト記号表（勤務時間帯）'!$D$6:$Z$47,23,FALSE))</f>
        <v/>
      </c>
      <c r="AF50" s="567" t="str">
        <f>IF(AF48="","",VLOOKUP(AF48,'シフト記号表（勤務時間帯）'!$D$6:$Z$47,23,FALSE))</f>
        <v/>
      </c>
      <c r="AG50" s="567" t="str">
        <f>IF(AG48="","",VLOOKUP(AG48,'シフト記号表（勤務時間帯）'!$D$6:$Z$47,23,FALSE))</f>
        <v/>
      </c>
      <c r="AH50" s="568" t="str">
        <f>IF(AH48="","",VLOOKUP(AH48,'シフト記号表（勤務時間帯）'!$D$6:$Z$47,23,FALSE))</f>
        <v/>
      </c>
      <c r="AI50" s="566" t="str">
        <f>IF(AI48="","",VLOOKUP(AI48,'シフト記号表（勤務時間帯）'!$D$6:$Z$47,23,FALSE))</f>
        <v/>
      </c>
      <c r="AJ50" s="567" t="str">
        <f>IF(AJ48="","",VLOOKUP(AJ48,'シフト記号表（勤務時間帯）'!$D$6:$Z$47,23,FALSE))</f>
        <v/>
      </c>
      <c r="AK50" s="567" t="str">
        <f>IF(AK48="","",VLOOKUP(AK48,'シフト記号表（勤務時間帯）'!$D$6:$Z$47,23,FALSE))</f>
        <v/>
      </c>
      <c r="AL50" s="567" t="str">
        <f>IF(AL48="","",VLOOKUP(AL48,'シフト記号表（勤務時間帯）'!$D$6:$Z$47,23,FALSE))</f>
        <v/>
      </c>
      <c r="AM50" s="567" t="str">
        <f>IF(AM48="","",VLOOKUP(AM48,'シフト記号表（勤務時間帯）'!$D$6:$Z$47,23,FALSE))</f>
        <v/>
      </c>
      <c r="AN50" s="567" t="str">
        <f>IF(AN48="","",VLOOKUP(AN48,'シフト記号表（勤務時間帯）'!$D$6:$Z$47,23,FALSE))</f>
        <v/>
      </c>
      <c r="AO50" s="568" t="str">
        <f>IF(AO48="","",VLOOKUP(AO48,'シフト記号表（勤務時間帯）'!$D$6:$Z$47,23,FALSE))</f>
        <v/>
      </c>
      <c r="AP50" s="566" t="str">
        <f>IF(AP48="","",VLOOKUP(AP48,'シフト記号表（勤務時間帯）'!$D$6:$Z$47,23,FALSE))</f>
        <v/>
      </c>
      <c r="AQ50" s="567" t="str">
        <f>IF(AQ48="","",VLOOKUP(AQ48,'シフト記号表（勤務時間帯）'!$D$6:$Z$47,23,FALSE))</f>
        <v/>
      </c>
      <c r="AR50" s="567" t="str">
        <f>IF(AR48="","",VLOOKUP(AR48,'シフト記号表（勤務時間帯）'!$D$6:$Z$47,23,FALSE))</f>
        <v/>
      </c>
      <c r="AS50" s="567" t="str">
        <f>IF(AS48="","",VLOOKUP(AS48,'シフト記号表（勤務時間帯）'!$D$6:$Z$47,23,FALSE))</f>
        <v/>
      </c>
      <c r="AT50" s="567" t="str">
        <f>IF(AT48="","",VLOOKUP(AT48,'シフト記号表（勤務時間帯）'!$D$6:$Z$47,23,FALSE))</f>
        <v/>
      </c>
      <c r="AU50" s="567" t="str">
        <f>IF(AU48="","",VLOOKUP(AU48,'シフト記号表（勤務時間帯）'!$D$6:$Z$47,23,FALSE))</f>
        <v/>
      </c>
      <c r="AV50" s="568" t="str">
        <f>IF(AV48="","",VLOOKUP(AV48,'シフト記号表（勤務時間帯）'!$D$6:$Z$47,23,FALSE))</f>
        <v/>
      </c>
      <c r="AW50" s="566" t="str">
        <f>IF(AW48="","",VLOOKUP(AW48,'シフト記号表（勤務時間帯）'!$D$6:$Z$47,23,FALSE))</f>
        <v/>
      </c>
      <c r="AX50" s="567" t="str">
        <f>IF(AX48="","",VLOOKUP(AX48,'シフト記号表（勤務時間帯）'!$D$6:$Z$47,23,FALSE))</f>
        <v/>
      </c>
      <c r="AY50" s="567" t="str">
        <f>IF(AY48="","",VLOOKUP(AY48,'シフト記号表（勤務時間帯）'!$D$6:$Z$47,23,FALSE))</f>
        <v/>
      </c>
      <c r="AZ50" s="1032">
        <f>IF($BC$3="４週",SUM(U50:AV50),IF($BC$3="暦月",SUM(U50:AY50),""))</f>
        <v>0</v>
      </c>
      <c r="BA50" s="1033"/>
      <c r="BB50" s="1034">
        <f>IF($BC$3="４週",AZ50/4,IF($BC$3="暦月",(AZ50/($BC$8/7)),""))</f>
        <v>0</v>
      </c>
      <c r="BC50" s="1033"/>
      <c r="BD50" s="1035"/>
      <c r="BE50" s="1036"/>
      <c r="BF50" s="1036"/>
      <c r="BG50" s="1036"/>
      <c r="BH50" s="1037"/>
    </row>
    <row r="51" spans="2:60" ht="20.25" customHeight="1">
      <c r="B51" s="569"/>
      <c r="C51" s="1038"/>
      <c r="D51" s="1039"/>
      <c r="E51" s="1040"/>
      <c r="F51" s="550"/>
      <c r="G51" s="551"/>
      <c r="H51" s="1047"/>
      <c r="I51" s="1050"/>
      <c r="J51" s="1051"/>
      <c r="K51" s="1051"/>
      <c r="L51" s="1052"/>
      <c r="M51" s="1059"/>
      <c r="N51" s="1060"/>
      <c r="O51" s="1061"/>
      <c r="P51" s="572" t="s">
        <v>972</v>
      </c>
      <c r="Q51" s="579"/>
      <c r="R51" s="579"/>
      <c r="S51" s="580"/>
      <c r="T51" s="585"/>
      <c r="U51" s="576"/>
      <c r="V51" s="577"/>
      <c r="W51" s="577"/>
      <c r="X51" s="577"/>
      <c r="Y51" s="577"/>
      <c r="Z51" s="577"/>
      <c r="AA51" s="578"/>
      <c r="AB51" s="576"/>
      <c r="AC51" s="577"/>
      <c r="AD51" s="577"/>
      <c r="AE51" s="577"/>
      <c r="AF51" s="577"/>
      <c r="AG51" s="577"/>
      <c r="AH51" s="578"/>
      <c r="AI51" s="576"/>
      <c r="AJ51" s="577"/>
      <c r="AK51" s="577"/>
      <c r="AL51" s="577"/>
      <c r="AM51" s="577"/>
      <c r="AN51" s="577"/>
      <c r="AO51" s="578"/>
      <c r="AP51" s="576"/>
      <c r="AQ51" s="577"/>
      <c r="AR51" s="577"/>
      <c r="AS51" s="577"/>
      <c r="AT51" s="577"/>
      <c r="AU51" s="577"/>
      <c r="AV51" s="578"/>
      <c r="AW51" s="576"/>
      <c r="AX51" s="577"/>
      <c r="AY51" s="577"/>
      <c r="AZ51" s="1068"/>
      <c r="BA51" s="1022"/>
      <c r="BB51" s="1021"/>
      <c r="BC51" s="1022"/>
      <c r="BD51" s="1023"/>
      <c r="BE51" s="1024"/>
      <c r="BF51" s="1024"/>
      <c r="BG51" s="1024"/>
      <c r="BH51" s="1025"/>
    </row>
    <row r="52" spans="2:60" ht="20.25" customHeight="1">
      <c r="B52" s="549">
        <f>B49+1</f>
        <v>11</v>
      </c>
      <c r="C52" s="1041"/>
      <c r="D52" s="1042"/>
      <c r="E52" s="1043"/>
      <c r="F52" s="550">
        <f>C51</f>
        <v>0</v>
      </c>
      <c r="G52" s="551"/>
      <c r="H52" s="1048"/>
      <c r="I52" s="1053"/>
      <c r="J52" s="1054"/>
      <c r="K52" s="1054"/>
      <c r="L52" s="1055"/>
      <c r="M52" s="1062"/>
      <c r="N52" s="1063"/>
      <c r="O52" s="1064"/>
      <c r="P52" s="552" t="s">
        <v>975</v>
      </c>
      <c r="Q52" s="553"/>
      <c r="R52" s="553"/>
      <c r="S52" s="554"/>
      <c r="T52" s="555"/>
      <c r="U52" s="556" t="str">
        <f>IF(U51="","",VLOOKUP(U51,'シフト記号表（勤務時間帯）'!$D$6:$X$47,21,FALSE))</f>
        <v/>
      </c>
      <c r="V52" s="557" t="str">
        <f>IF(V51="","",VLOOKUP(V51,'シフト記号表（勤務時間帯）'!$D$6:$X$47,21,FALSE))</f>
        <v/>
      </c>
      <c r="W52" s="557" t="str">
        <f>IF(W51="","",VLOOKUP(W51,'シフト記号表（勤務時間帯）'!$D$6:$X$47,21,FALSE))</f>
        <v/>
      </c>
      <c r="X52" s="557" t="str">
        <f>IF(X51="","",VLOOKUP(X51,'シフト記号表（勤務時間帯）'!$D$6:$X$47,21,FALSE))</f>
        <v/>
      </c>
      <c r="Y52" s="557" t="str">
        <f>IF(Y51="","",VLOOKUP(Y51,'シフト記号表（勤務時間帯）'!$D$6:$X$47,21,FALSE))</f>
        <v/>
      </c>
      <c r="Z52" s="557" t="str">
        <f>IF(Z51="","",VLOOKUP(Z51,'シフト記号表（勤務時間帯）'!$D$6:$X$47,21,FALSE))</f>
        <v/>
      </c>
      <c r="AA52" s="558" t="str">
        <f>IF(AA51="","",VLOOKUP(AA51,'シフト記号表（勤務時間帯）'!$D$6:$X$47,21,FALSE))</f>
        <v/>
      </c>
      <c r="AB52" s="556" t="str">
        <f>IF(AB51="","",VLOOKUP(AB51,'シフト記号表（勤務時間帯）'!$D$6:$X$47,21,FALSE))</f>
        <v/>
      </c>
      <c r="AC52" s="557" t="str">
        <f>IF(AC51="","",VLOOKUP(AC51,'シフト記号表（勤務時間帯）'!$D$6:$X$47,21,FALSE))</f>
        <v/>
      </c>
      <c r="AD52" s="557" t="str">
        <f>IF(AD51="","",VLOOKUP(AD51,'シフト記号表（勤務時間帯）'!$D$6:$X$47,21,FALSE))</f>
        <v/>
      </c>
      <c r="AE52" s="557" t="str">
        <f>IF(AE51="","",VLOOKUP(AE51,'シフト記号表（勤務時間帯）'!$D$6:$X$47,21,FALSE))</f>
        <v/>
      </c>
      <c r="AF52" s="557" t="str">
        <f>IF(AF51="","",VLOOKUP(AF51,'シフト記号表（勤務時間帯）'!$D$6:$X$47,21,FALSE))</f>
        <v/>
      </c>
      <c r="AG52" s="557" t="str">
        <f>IF(AG51="","",VLOOKUP(AG51,'シフト記号表（勤務時間帯）'!$D$6:$X$47,21,FALSE))</f>
        <v/>
      </c>
      <c r="AH52" s="558" t="str">
        <f>IF(AH51="","",VLOOKUP(AH51,'シフト記号表（勤務時間帯）'!$D$6:$X$47,21,FALSE))</f>
        <v/>
      </c>
      <c r="AI52" s="556" t="str">
        <f>IF(AI51="","",VLOOKUP(AI51,'シフト記号表（勤務時間帯）'!$D$6:$X$47,21,FALSE))</f>
        <v/>
      </c>
      <c r="AJ52" s="557" t="str">
        <f>IF(AJ51="","",VLOOKUP(AJ51,'シフト記号表（勤務時間帯）'!$D$6:$X$47,21,FALSE))</f>
        <v/>
      </c>
      <c r="AK52" s="557" t="str">
        <f>IF(AK51="","",VLOOKUP(AK51,'シフト記号表（勤務時間帯）'!$D$6:$X$47,21,FALSE))</f>
        <v/>
      </c>
      <c r="AL52" s="557" t="str">
        <f>IF(AL51="","",VLOOKUP(AL51,'シフト記号表（勤務時間帯）'!$D$6:$X$47,21,FALSE))</f>
        <v/>
      </c>
      <c r="AM52" s="557" t="str">
        <f>IF(AM51="","",VLOOKUP(AM51,'シフト記号表（勤務時間帯）'!$D$6:$X$47,21,FALSE))</f>
        <v/>
      </c>
      <c r="AN52" s="557" t="str">
        <f>IF(AN51="","",VLOOKUP(AN51,'シフト記号表（勤務時間帯）'!$D$6:$X$47,21,FALSE))</f>
        <v/>
      </c>
      <c r="AO52" s="558" t="str">
        <f>IF(AO51="","",VLOOKUP(AO51,'シフト記号表（勤務時間帯）'!$D$6:$X$47,21,FALSE))</f>
        <v/>
      </c>
      <c r="AP52" s="556" t="str">
        <f>IF(AP51="","",VLOOKUP(AP51,'シフト記号表（勤務時間帯）'!$D$6:$X$47,21,FALSE))</f>
        <v/>
      </c>
      <c r="AQ52" s="557" t="str">
        <f>IF(AQ51="","",VLOOKUP(AQ51,'シフト記号表（勤務時間帯）'!$D$6:$X$47,21,FALSE))</f>
        <v/>
      </c>
      <c r="AR52" s="557" t="str">
        <f>IF(AR51="","",VLOOKUP(AR51,'シフト記号表（勤務時間帯）'!$D$6:$X$47,21,FALSE))</f>
        <v/>
      </c>
      <c r="AS52" s="557" t="str">
        <f>IF(AS51="","",VLOOKUP(AS51,'シフト記号表（勤務時間帯）'!$D$6:$X$47,21,FALSE))</f>
        <v/>
      </c>
      <c r="AT52" s="557" t="str">
        <f>IF(AT51="","",VLOOKUP(AT51,'シフト記号表（勤務時間帯）'!$D$6:$X$47,21,FALSE))</f>
        <v/>
      </c>
      <c r="AU52" s="557" t="str">
        <f>IF(AU51="","",VLOOKUP(AU51,'シフト記号表（勤務時間帯）'!$D$6:$X$47,21,FALSE))</f>
        <v/>
      </c>
      <c r="AV52" s="558" t="str">
        <f>IF(AV51="","",VLOOKUP(AV51,'シフト記号表（勤務時間帯）'!$D$6:$X$47,21,FALSE))</f>
        <v/>
      </c>
      <c r="AW52" s="556" t="str">
        <f>IF(AW51="","",VLOOKUP(AW51,'シフト記号表（勤務時間帯）'!$D$6:$X$47,21,FALSE))</f>
        <v/>
      </c>
      <c r="AX52" s="557" t="str">
        <f>IF(AX51="","",VLOOKUP(AX51,'シフト記号表（勤務時間帯）'!$D$6:$X$47,21,FALSE))</f>
        <v/>
      </c>
      <c r="AY52" s="557" t="str">
        <f>IF(AY51="","",VLOOKUP(AY51,'シフト記号表（勤務時間帯）'!$D$6:$X$47,21,FALSE))</f>
        <v/>
      </c>
      <c r="AZ52" s="1029">
        <f>IF($BC$3="４週",SUM(U52:AV52),IF($BC$3="暦月",SUM(U52:AY52),""))</f>
        <v>0</v>
      </c>
      <c r="BA52" s="1030"/>
      <c r="BB52" s="1031">
        <f>IF($BC$3="４週",AZ52/4,IF($BC$3="暦月",(AZ52/($BC$8/7)),""))</f>
        <v>0</v>
      </c>
      <c r="BC52" s="1030"/>
      <c r="BD52" s="1026"/>
      <c r="BE52" s="1027"/>
      <c r="BF52" s="1027"/>
      <c r="BG52" s="1027"/>
      <c r="BH52" s="1028"/>
    </row>
    <row r="53" spans="2:60" ht="20.25" customHeight="1">
      <c r="B53" s="559"/>
      <c r="C53" s="1069"/>
      <c r="D53" s="1070"/>
      <c r="E53" s="1071"/>
      <c r="F53" s="560"/>
      <c r="G53" s="561">
        <f>C51</f>
        <v>0</v>
      </c>
      <c r="H53" s="1072"/>
      <c r="I53" s="1073"/>
      <c r="J53" s="1074"/>
      <c r="K53" s="1074"/>
      <c r="L53" s="1075"/>
      <c r="M53" s="1076"/>
      <c r="N53" s="1077"/>
      <c r="O53" s="1078"/>
      <c r="P53" s="586" t="s">
        <v>976</v>
      </c>
      <c r="Q53" s="587"/>
      <c r="R53" s="587"/>
      <c r="S53" s="588"/>
      <c r="T53" s="589"/>
      <c r="U53" s="566" t="str">
        <f>IF(U51="","",VLOOKUP(U51,'シフト記号表（勤務時間帯）'!$D$6:$Z$47,23,FALSE))</f>
        <v/>
      </c>
      <c r="V53" s="567" t="str">
        <f>IF(V51="","",VLOOKUP(V51,'シフト記号表（勤務時間帯）'!$D$6:$Z$47,23,FALSE))</f>
        <v/>
      </c>
      <c r="W53" s="567" t="str">
        <f>IF(W51="","",VLOOKUP(W51,'シフト記号表（勤務時間帯）'!$D$6:$Z$47,23,FALSE))</f>
        <v/>
      </c>
      <c r="X53" s="567" t="str">
        <f>IF(X51="","",VLOOKUP(X51,'シフト記号表（勤務時間帯）'!$D$6:$Z$47,23,FALSE))</f>
        <v/>
      </c>
      <c r="Y53" s="567" t="str">
        <f>IF(Y51="","",VLOOKUP(Y51,'シフト記号表（勤務時間帯）'!$D$6:$Z$47,23,FALSE))</f>
        <v/>
      </c>
      <c r="Z53" s="567" t="str">
        <f>IF(Z51="","",VLOOKUP(Z51,'シフト記号表（勤務時間帯）'!$D$6:$Z$47,23,FALSE))</f>
        <v/>
      </c>
      <c r="AA53" s="568" t="str">
        <f>IF(AA51="","",VLOOKUP(AA51,'シフト記号表（勤務時間帯）'!$D$6:$Z$47,23,FALSE))</f>
        <v/>
      </c>
      <c r="AB53" s="566" t="str">
        <f>IF(AB51="","",VLOOKUP(AB51,'シフト記号表（勤務時間帯）'!$D$6:$Z$47,23,FALSE))</f>
        <v/>
      </c>
      <c r="AC53" s="567" t="str">
        <f>IF(AC51="","",VLOOKUP(AC51,'シフト記号表（勤務時間帯）'!$D$6:$Z$47,23,FALSE))</f>
        <v/>
      </c>
      <c r="AD53" s="567" t="str">
        <f>IF(AD51="","",VLOOKUP(AD51,'シフト記号表（勤務時間帯）'!$D$6:$Z$47,23,FALSE))</f>
        <v/>
      </c>
      <c r="AE53" s="567" t="str">
        <f>IF(AE51="","",VLOOKUP(AE51,'シフト記号表（勤務時間帯）'!$D$6:$Z$47,23,FALSE))</f>
        <v/>
      </c>
      <c r="AF53" s="567" t="str">
        <f>IF(AF51="","",VLOOKUP(AF51,'シフト記号表（勤務時間帯）'!$D$6:$Z$47,23,FALSE))</f>
        <v/>
      </c>
      <c r="AG53" s="567" t="str">
        <f>IF(AG51="","",VLOOKUP(AG51,'シフト記号表（勤務時間帯）'!$D$6:$Z$47,23,FALSE))</f>
        <v/>
      </c>
      <c r="AH53" s="568" t="str">
        <f>IF(AH51="","",VLOOKUP(AH51,'シフト記号表（勤務時間帯）'!$D$6:$Z$47,23,FALSE))</f>
        <v/>
      </c>
      <c r="AI53" s="566" t="str">
        <f>IF(AI51="","",VLOOKUP(AI51,'シフト記号表（勤務時間帯）'!$D$6:$Z$47,23,FALSE))</f>
        <v/>
      </c>
      <c r="AJ53" s="567" t="str">
        <f>IF(AJ51="","",VLOOKUP(AJ51,'シフト記号表（勤務時間帯）'!$D$6:$Z$47,23,FALSE))</f>
        <v/>
      </c>
      <c r="AK53" s="567" t="str">
        <f>IF(AK51="","",VLOOKUP(AK51,'シフト記号表（勤務時間帯）'!$D$6:$Z$47,23,FALSE))</f>
        <v/>
      </c>
      <c r="AL53" s="567" t="str">
        <f>IF(AL51="","",VLOOKUP(AL51,'シフト記号表（勤務時間帯）'!$D$6:$Z$47,23,FALSE))</f>
        <v/>
      </c>
      <c r="AM53" s="567" t="str">
        <f>IF(AM51="","",VLOOKUP(AM51,'シフト記号表（勤務時間帯）'!$D$6:$Z$47,23,FALSE))</f>
        <v/>
      </c>
      <c r="AN53" s="567" t="str">
        <f>IF(AN51="","",VLOOKUP(AN51,'シフト記号表（勤務時間帯）'!$D$6:$Z$47,23,FALSE))</f>
        <v/>
      </c>
      <c r="AO53" s="568" t="str">
        <f>IF(AO51="","",VLOOKUP(AO51,'シフト記号表（勤務時間帯）'!$D$6:$Z$47,23,FALSE))</f>
        <v/>
      </c>
      <c r="AP53" s="566" t="str">
        <f>IF(AP51="","",VLOOKUP(AP51,'シフト記号表（勤務時間帯）'!$D$6:$Z$47,23,FALSE))</f>
        <v/>
      </c>
      <c r="AQ53" s="567" t="str">
        <f>IF(AQ51="","",VLOOKUP(AQ51,'シフト記号表（勤務時間帯）'!$D$6:$Z$47,23,FALSE))</f>
        <v/>
      </c>
      <c r="AR53" s="567" t="str">
        <f>IF(AR51="","",VLOOKUP(AR51,'シフト記号表（勤務時間帯）'!$D$6:$Z$47,23,FALSE))</f>
        <v/>
      </c>
      <c r="AS53" s="567" t="str">
        <f>IF(AS51="","",VLOOKUP(AS51,'シフト記号表（勤務時間帯）'!$D$6:$Z$47,23,FALSE))</f>
        <v/>
      </c>
      <c r="AT53" s="567" t="str">
        <f>IF(AT51="","",VLOOKUP(AT51,'シフト記号表（勤務時間帯）'!$D$6:$Z$47,23,FALSE))</f>
        <v/>
      </c>
      <c r="AU53" s="567" t="str">
        <f>IF(AU51="","",VLOOKUP(AU51,'シフト記号表（勤務時間帯）'!$D$6:$Z$47,23,FALSE))</f>
        <v/>
      </c>
      <c r="AV53" s="568" t="str">
        <f>IF(AV51="","",VLOOKUP(AV51,'シフト記号表（勤務時間帯）'!$D$6:$Z$47,23,FALSE))</f>
        <v/>
      </c>
      <c r="AW53" s="566" t="str">
        <f>IF(AW51="","",VLOOKUP(AW51,'シフト記号表（勤務時間帯）'!$D$6:$Z$47,23,FALSE))</f>
        <v/>
      </c>
      <c r="AX53" s="567" t="str">
        <f>IF(AX51="","",VLOOKUP(AX51,'シフト記号表（勤務時間帯）'!$D$6:$Z$47,23,FALSE))</f>
        <v/>
      </c>
      <c r="AY53" s="567" t="str">
        <f>IF(AY51="","",VLOOKUP(AY51,'シフト記号表（勤務時間帯）'!$D$6:$Z$47,23,FALSE))</f>
        <v/>
      </c>
      <c r="AZ53" s="1032">
        <f>IF($BC$3="４週",SUM(U53:AV53),IF($BC$3="暦月",SUM(U53:AY53),""))</f>
        <v>0</v>
      </c>
      <c r="BA53" s="1033"/>
      <c r="BB53" s="1034">
        <f>IF($BC$3="４週",AZ53/4,IF($BC$3="暦月",(AZ53/($BC$8/7)),""))</f>
        <v>0</v>
      </c>
      <c r="BC53" s="1033"/>
      <c r="BD53" s="1035"/>
      <c r="BE53" s="1036"/>
      <c r="BF53" s="1036"/>
      <c r="BG53" s="1036"/>
      <c r="BH53" s="1037"/>
    </row>
    <row r="54" spans="2:60" ht="20.25" customHeight="1">
      <c r="B54" s="569"/>
      <c r="C54" s="1038"/>
      <c r="D54" s="1039"/>
      <c r="E54" s="1040"/>
      <c r="F54" s="550"/>
      <c r="G54" s="551"/>
      <c r="H54" s="1047"/>
      <c r="I54" s="1050"/>
      <c r="J54" s="1051"/>
      <c r="K54" s="1051"/>
      <c r="L54" s="1052"/>
      <c r="M54" s="1059"/>
      <c r="N54" s="1060"/>
      <c r="O54" s="1061"/>
      <c r="P54" s="572" t="s">
        <v>972</v>
      </c>
      <c r="Q54" s="579"/>
      <c r="R54" s="579"/>
      <c r="S54" s="580"/>
      <c r="T54" s="585"/>
      <c r="U54" s="576"/>
      <c r="V54" s="577"/>
      <c r="W54" s="577"/>
      <c r="X54" s="577"/>
      <c r="Y54" s="577"/>
      <c r="Z54" s="577"/>
      <c r="AA54" s="578"/>
      <c r="AB54" s="576"/>
      <c r="AC54" s="577"/>
      <c r="AD54" s="577"/>
      <c r="AE54" s="577"/>
      <c r="AF54" s="577"/>
      <c r="AG54" s="577"/>
      <c r="AH54" s="578"/>
      <c r="AI54" s="576"/>
      <c r="AJ54" s="577"/>
      <c r="AK54" s="577"/>
      <c r="AL54" s="577"/>
      <c r="AM54" s="577"/>
      <c r="AN54" s="577"/>
      <c r="AO54" s="578"/>
      <c r="AP54" s="576"/>
      <c r="AQ54" s="577"/>
      <c r="AR54" s="577"/>
      <c r="AS54" s="577"/>
      <c r="AT54" s="577"/>
      <c r="AU54" s="577"/>
      <c r="AV54" s="578"/>
      <c r="AW54" s="576"/>
      <c r="AX54" s="577"/>
      <c r="AY54" s="577"/>
      <c r="AZ54" s="1068"/>
      <c r="BA54" s="1022"/>
      <c r="BB54" s="1021"/>
      <c r="BC54" s="1022"/>
      <c r="BD54" s="1023"/>
      <c r="BE54" s="1024"/>
      <c r="BF54" s="1024"/>
      <c r="BG54" s="1024"/>
      <c r="BH54" s="1025"/>
    </row>
    <row r="55" spans="2:60" ht="20.25" customHeight="1">
      <c r="B55" s="549">
        <f>B52+1</f>
        <v>12</v>
      </c>
      <c r="C55" s="1041"/>
      <c r="D55" s="1042"/>
      <c r="E55" s="1043"/>
      <c r="F55" s="550">
        <f>C54</f>
        <v>0</v>
      </c>
      <c r="G55" s="551"/>
      <c r="H55" s="1048"/>
      <c r="I55" s="1053"/>
      <c r="J55" s="1054"/>
      <c r="K55" s="1054"/>
      <c r="L55" s="1055"/>
      <c r="M55" s="1062"/>
      <c r="N55" s="1063"/>
      <c r="O55" s="1064"/>
      <c r="P55" s="552" t="s">
        <v>975</v>
      </c>
      <c r="Q55" s="553"/>
      <c r="R55" s="553"/>
      <c r="S55" s="554"/>
      <c r="T55" s="555"/>
      <c r="U55" s="556" t="str">
        <f>IF(U54="","",VLOOKUP(U54,'シフト記号表（勤務時間帯）'!$D$6:$X$47,21,FALSE))</f>
        <v/>
      </c>
      <c r="V55" s="557" t="str">
        <f>IF(V54="","",VLOOKUP(V54,'シフト記号表（勤務時間帯）'!$D$6:$X$47,21,FALSE))</f>
        <v/>
      </c>
      <c r="W55" s="557" t="str">
        <f>IF(W54="","",VLOOKUP(W54,'シフト記号表（勤務時間帯）'!$D$6:$X$47,21,FALSE))</f>
        <v/>
      </c>
      <c r="X55" s="557" t="str">
        <f>IF(X54="","",VLOOKUP(X54,'シフト記号表（勤務時間帯）'!$D$6:$X$47,21,FALSE))</f>
        <v/>
      </c>
      <c r="Y55" s="557" t="str">
        <f>IF(Y54="","",VLOOKUP(Y54,'シフト記号表（勤務時間帯）'!$D$6:$X$47,21,FALSE))</f>
        <v/>
      </c>
      <c r="Z55" s="557" t="str">
        <f>IF(Z54="","",VLOOKUP(Z54,'シフト記号表（勤務時間帯）'!$D$6:$X$47,21,FALSE))</f>
        <v/>
      </c>
      <c r="AA55" s="558" t="str">
        <f>IF(AA54="","",VLOOKUP(AA54,'シフト記号表（勤務時間帯）'!$D$6:$X$47,21,FALSE))</f>
        <v/>
      </c>
      <c r="AB55" s="556" t="str">
        <f>IF(AB54="","",VLOOKUP(AB54,'シフト記号表（勤務時間帯）'!$D$6:$X$47,21,FALSE))</f>
        <v/>
      </c>
      <c r="AC55" s="557" t="str">
        <f>IF(AC54="","",VLOOKUP(AC54,'シフト記号表（勤務時間帯）'!$D$6:$X$47,21,FALSE))</f>
        <v/>
      </c>
      <c r="AD55" s="557" t="str">
        <f>IF(AD54="","",VLOOKUP(AD54,'シフト記号表（勤務時間帯）'!$D$6:$X$47,21,FALSE))</f>
        <v/>
      </c>
      <c r="AE55" s="557" t="str">
        <f>IF(AE54="","",VLOOKUP(AE54,'シフト記号表（勤務時間帯）'!$D$6:$X$47,21,FALSE))</f>
        <v/>
      </c>
      <c r="AF55" s="557" t="str">
        <f>IF(AF54="","",VLOOKUP(AF54,'シフト記号表（勤務時間帯）'!$D$6:$X$47,21,FALSE))</f>
        <v/>
      </c>
      <c r="AG55" s="557" t="str">
        <f>IF(AG54="","",VLOOKUP(AG54,'シフト記号表（勤務時間帯）'!$D$6:$X$47,21,FALSE))</f>
        <v/>
      </c>
      <c r="AH55" s="558" t="str">
        <f>IF(AH54="","",VLOOKUP(AH54,'シフト記号表（勤務時間帯）'!$D$6:$X$47,21,FALSE))</f>
        <v/>
      </c>
      <c r="AI55" s="556" t="str">
        <f>IF(AI54="","",VLOOKUP(AI54,'シフト記号表（勤務時間帯）'!$D$6:$X$47,21,FALSE))</f>
        <v/>
      </c>
      <c r="AJ55" s="557" t="str">
        <f>IF(AJ54="","",VLOOKUP(AJ54,'シフト記号表（勤務時間帯）'!$D$6:$X$47,21,FALSE))</f>
        <v/>
      </c>
      <c r="AK55" s="557" t="str">
        <f>IF(AK54="","",VLOOKUP(AK54,'シフト記号表（勤務時間帯）'!$D$6:$X$47,21,FALSE))</f>
        <v/>
      </c>
      <c r="AL55" s="557" t="str">
        <f>IF(AL54="","",VLOOKUP(AL54,'シフト記号表（勤務時間帯）'!$D$6:$X$47,21,FALSE))</f>
        <v/>
      </c>
      <c r="AM55" s="557" t="str">
        <f>IF(AM54="","",VLOOKUP(AM54,'シフト記号表（勤務時間帯）'!$D$6:$X$47,21,FALSE))</f>
        <v/>
      </c>
      <c r="AN55" s="557" t="str">
        <f>IF(AN54="","",VLOOKUP(AN54,'シフト記号表（勤務時間帯）'!$D$6:$X$47,21,FALSE))</f>
        <v/>
      </c>
      <c r="AO55" s="558" t="str">
        <f>IF(AO54="","",VLOOKUP(AO54,'シフト記号表（勤務時間帯）'!$D$6:$X$47,21,FALSE))</f>
        <v/>
      </c>
      <c r="AP55" s="556" t="str">
        <f>IF(AP54="","",VLOOKUP(AP54,'シフト記号表（勤務時間帯）'!$D$6:$X$47,21,FALSE))</f>
        <v/>
      </c>
      <c r="AQ55" s="557" t="str">
        <f>IF(AQ54="","",VLOOKUP(AQ54,'シフト記号表（勤務時間帯）'!$D$6:$X$47,21,FALSE))</f>
        <v/>
      </c>
      <c r="AR55" s="557" t="str">
        <f>IF(AR54="","",VLOOKUP(AR54,'シフト記号表（勤務時間帯）'!$D$6:$X$47,21,FALSE))</f>
        <v/>
      </c>
      <c r="AS55" s="557" t="str">
        <f>IF(AS54="","",VLOOKUP(AS54,'シフト記号表（勤務時間帯）'!$D$6:$X$47,21,FALSE))</f>
        <v/>
      </c>
      <c r="AT55" s="557" t="str">
        <f>IF(AT54="","",VLOOKUP(AT54,'シフト記号表（勤務時間帯）'!$D$6:$X$47,21,FALSE))</f>
        <v/>
      </c>
      <c r="AU55" s="557" t="str">
        <f>IF(AU54="","",VLOOKUP(AU54,'シフト記号表（勤務時間帯）'!$D$6:$X$47,21,FALSE))</f>
        <v/>
      </c>
      <c r="AV55" s="558" t="str">
        <f>IF(AV54="","",VLOOKUP(AV54,'シフト記号表（勤務時間帯）'!$D$6:$X$47,21,FALSE))</f>
        <v/>
      </c>
      <c r="AW55" s="556" t="str">
        <f>IF(AW54="","",VLOOKUP(AW54,'シフト記号表（勤務時間帯）'!$D$6:$X$47,21,FALSE))</f>
        <v/>
      </c>
      <c r="AX55" s="557" t="str">
        <f>IF(AX54="","",VLOOKUP(AX54,'シフト記号表（勤務時間帯）'!$D$6:$X$47,21,FALSE))</f>
        <v/>
      </c>
      <c r="AY55" s="557" t="str">
        <f>IF(AY54="","",VLOOKUP(AY54,'シフト記号表（勤務時間帯）'!$D$6:$X$47,21,FALSE))</f>
        <v/>
      </c>
      <c r="AZ55" s="1029">
        <f>IF($BC$3="４週",SUM(U55:AV55),IF($BC$3="暦月",SUM(U55:AY55),""))</f>
        <v>0</v>
      </c>
      <c r="BA55" s="1030"/>
      <c r="BB55" s="1031">
        <f>IF($BC$3="４週",AZ55/4,IF($BC$3="暦月",(AZ55/($BC$8/7)),""))</f>
        <v>0</v>
      </c>
      <c r="BC55" s="1030"/>
      <c r="BD55" s="1026"/>
      <c r="BE55" s="1027"/>
      <c r="BF55" s="1027"/>
      <c r="BG55" s="1027"/>
      <c r="BH55" s="1028"/>
    </row>
    <row r="56" spans="2:60" ht="20.25" customHeight="1">
      <c r="B56" s="559"/>
      <c r="C56" s="1069"/>
      <c r="D56" s="1070"/>
      <c r="E56" s="1071"/>
      <c r="F56" s="560"/>
      <c r="G56" s="561">
        <f>C54</f>
        <v>0</v>
      </c>
      <c r="H56" s="1072"/>
      <c r="I56" s="1073"/>
      <c r="J56" s="1074"/>
      <c r="K56" s="1074"/>
      <c r="L56" s="1075"/>
      <c r="M56" s="1076"/>
      <c r="N56" s="1077"/>
      <c r="O56" s="1078"/>
      <c r="P56" s="586" t="s">
        <v>976</v>
      </c>
      <c r="Q56" s="587"/>
      <c r="R56" s="587"/>
      <c r="S56" s="588"/>
      <c r="T56" s="589"/>
      <c r="U56" s="566" t="str">
        <f>IF(U54="","",VLOOKUP(U54,'シフト記号表（勤務時間帯）'!$D$6:$Z$47,23,FALSE))</f>
        <v/>
      </c>
      <c r="V56" s="567" t="str">
        <f>IF(V54="","",VLOOKUP(V54,'シフト記号表（勤務時間帯）'!$D$6:$Z$47,23,FALSE))</f>
        <v/>
      </c>
      <c r="W56" s="567" t="str">
        <f>IF(W54="","",VLOOKUP(W54,'シフト記号表（勤務時間帯）'!$D$6:$Z$47,23,FALSE))</f>
        <v/>
      </c>
      <c r="X56" s="567" t="str">
        <f>IF(X54="","",VLOOKUP(X54,'シフト記号表（勤務時間帯）'!$D$6:$Z$47,23,FALSE))</f>
        <v/>
      </c>
      <c r="Y56" s="567" t="str">
        <f>IF(Y54="","",VLOOKUP(Y54,'シフト記号表（勤務時間帯）'!$D$6:$Z$47,23,FALSE))</f>
        <v/>
      </c>
      <c r="Z56" s="567" t="str">
        <f>IF(Z54="","",VLOOKUP(Z54,'シフト記号表（勤務時間帯）'!$D$6:$Z$47,23,FALSE))</f>
        <v/>
      </c>
      <c r="AA56" s="568" t="str">
        <f>IF(AA54="","",VLOOKUP(AA54,'シフト記号表（勤務時間帯）'!$D$6:$Z$47,23,FALSE))</f>
        <v/>
      </c>
      <c r="AB56" s="566" t="str">
        <f>IF(AB54="","",VLOOKUP(AB54,'シフト記号表（勤務時間帯）'!$D$6:$Z$47,23,FALSE))</f>
        <v/>
      </c>
      <c r="AC56" s="567" t="str">
        <f>IF(AC54="","",VLOOKUP(AC54,'シフト記号表（勤務時間帯）'!$D$6:$Z$47,23,FALSE))</f>
        <v/>
      </c>
      <c r="AD56" s="567" t="str">
        <f>IF(AD54="","",VLOOKUP(AD54,'シフト記号表（勤務時間帯）'!$D$6:$Z$47,23,FALSE))</f>
        <v/>
      </c>
      <c r="AE56" s="567" t="str">
        <f>IF(AE54="","",VLOOKUP(AE54,'シフト記号表（勤務時間帯）'!$D$6:$Z$47,23,FALSE))</f>
        <v/>
      </c>
      <c r="AF56" s="567" t="str">
        <f>IF(AF54="","",VLOOKUP(AF54,'シフト記号表（勤務時間帯）'!$D$6:$Z$47,23,FALSE))</f>
        <v/>
      </c>
      <c r="AG56" s="567" t="str">
        <f>IF(AG54="","",VLOOKUP(AG54,'シフト記号表（勤務時間帯）'!$D$6:$Z$47,23,FALSE))</f>
        <v/>
      </c>
      <c r="AH56" s="568" t="str">
        <f>IF(AH54="","",VLOOKUP(AH54,'シフト記号表（勤務時間帯）'!$D$6:$Z$47,23,FALSE))</f>
        <v/>
      </c>
      <c r="AI56" s="566" t="str">
        <f>IF(AI54="","",VLOOKUP(AI54,'シフト記号表（勤務時間帯）'!$D$6:$Z$47,23,FALSE))</f>
        <v/>
      </c>
      <c r="AJ56" s="567" t="str">
        <f>IF(AJ54="","",VLOOKUP(AJ54,'シフト記号表（勤務時間帯）'!$D$6:$Z$47,23,FALSE))</f>
        <v/>
      </c>
      <c r="AK56" s="567" t="str">
        <f>IF(AK54="","",VLOOKUP(AK54,'シフト記号表（勤務時間帯）'!$D$6:$Z$47,23,FALSE))</f>
        <v/>
      </c>
      <c r="AL56" s="567" t="str">
        <f>IF(AL54="","",VLOOKUP(AL54,'シフト記号表（勤務時間帯）'!$D$6:$Z$47,23,FALSE))</f>
        <v/>
      </c>
      <c r="AM56" s="567" t="str">
        <f>IF(AM54="","",VLOOKUP(AM54,'シフト記号表（勤務時間帯）'!$D$6:$Z$47,23,FALSE))</f>
        <v/>
      </c>
      <c r="AN56" s="567" t="str">
        <f>IF(AN54="","",VLOOKUP(AN54,'シフト記号表（勤務時間帯）'!$D$6:$Z$47,23,FALSE))</f>
        <v/>
      </c>
      <c r="AO56" s="568" t="str">
        <f>IF(AO54="","",VLOOKUP(AO54,'シフト記号表（勤務時間帯）'!$D$6:$Z$47,23,FALSE))</f>
        <v/>
      </c>
      <c r="AP56" s="566" t="str">
        <f>IF(AP54="","",VLOOKUP(AP54,'シフト記号表（勤務時間帯）'!$D$6:$Z$47,23,FALSE))</f>
        <v/>
      </c>
      <c r="AQ56" s="567" t="str">
        <f>IF(AQ54="","",VLOOKUP(AQ54,'シフト記号表（勤務時間帯）'!$D$6:$Z$47,23,FALSE))</f>
        <v/>
      </c>
      <c r="AR56" s="567" t="str">
        <f>IF(AR54="","",VLOOKUP(AR54,'シフト記号表（勤務時間帯）'!$D$6:$Z$47,23,FALSE))</f>
        <v/>
      </c>
      <c r="AS56" s="567" t="str">
        <f>IF(AS54="","",VLOOKUP(AS54,'シフト記号表（勤務時間帯）'!$D$6:$Z$47,23,FALSE))</f>
        <v/>
      </c>
      <c r="AT56" s="567" t="str">
        <f>IF(AT54="","",VLOOKUP(AT54,'シフト記号表（勤務時間帯）'!$D$6:$Z$47,23,FALSE))</f>
        <v/>
      </c>
      <c r="AU56" s="567" t="str">
        <f>IF(AU54="","",VLOOKUP(AU54,'シフト記号表（勤務時間帯）'!$D$6:$Z$47,23,FALSE))</f>
        <v/>
      </c>
      <c r="AV56" s="568" t="str">
        <f>IF(AV54="","",VLOOKUP(AV54,'シフト記号表（勤務時間帯）'!$D$6:$Z$47,23,FALSE))</f>
        <v/>
      </c>
      <c r="AW56" s="566" t="str">
        <f>IF(AW54="","",VLOOKUP(AW54,'シフト記号表（勤務時間帯）'!$D$6:$Z$47,23,FALSE))</f>
        <v/>
      </c>
      <c r="AX56" s="567" t="str">
        <f>IF(AX54="","",VLOOKUP(AX54,'シフト記号表（勤務時間帯）'!$D$6:$Z$47,23,FALSE))</f>
        <v/>
      </c>
      <c r="AY56" s="567" t="str">
        <f>IF(AY54="","",VLOOKUP(AY54,'シフト記号表（勤務時間帯）'!$D$6:$Z$47,23,FALSE))</f>
        <v/>
      </c>
      <c r="AZ56" s="1032">
        <f>IF($BC$3="４週",SUM(U56:AV56),IF($BC$3="暦月",SUM(U56:AY56),""))</f>
        <v>0</v>
      </c>
      <c r="BA56" s="1033"/>
      <c r="BB56" s="1034">
        <f>IF($BC$3="４週",AZ56/4,IF($BC$3="暦月",(AZ56/($BC$8/7)),""))</f>
        <v>0</v>
      </c>
      <c r="BC56" s="1033"/>
      <c r="BD56" s="1035"/>
      <c r="BE56" s="1036"/>
      <c r="BF56" s="1036"/>
      <c r="BG56" s="1036"/>
      <c r="BH56" s="1037"/>
    </row>
    <row r="57" spans="2:60" ht="20.25" customHeight="1">
      <c r="B57" s="569"/>
      <c r="C57" s="1038"/>
      <c r="D57" s="1039"/>
      <c r="E57" s="1040"/>
      <c r="F57" s="550"/>
      <c r="G57" s="551"/>
      <c r="H57" s="1047"/>
      <c r="I57" s="1050"/>
      <c r="J57" s="1051"/>
      <c r="K57" s="1051"/>
      <c r="L57" s="1052"/>
      <c r="M57" s="1059"/>
      <c r="N57" s="1060"/>
      <c r="O57" s="1061"/>
      <c r="P57" s="572" t="s">
        <v>972</v>
      </c>
      <c r="Q57" s="579"/>
      <c r="R57" s="579"/>
      <c r="S57" s="580"/>
      <c r="T57" s="585"/>
      <c r="U57" s="576"/>
      <c r="V57" s="577"/>
      <c r="W57" s="577"/>
      <c r="X57" s="577"/>
      <c r="Y57" s="577"/>
      <c r="Z57" s="577"/>
      <c r="AA57" s="578"/>
      <c r="AB57" s="576"/>
      <c r="AC57" s="577"/>
      <c r="AD57" s="577"/>
      <c r="AE57" s="577"/>
      <c r="AF57" s="577"/>
      <c r="AG57" s="577"/>
      <c r="AH57" s="578"/>
      <c r="AI57" s="576"/>
      <c r="AJ57" s="577"/>
      <c r="AK57" s="577"/>
      <c r="AL57" s="577"/>
      <c r="AM57" s="577"/>
      <c r="AN57" s="577"/>
      <c r="AO57" s="578"/>
      <c r="AP57" s="576"/>
      <c r="AQ57" s="577"/>
      <c r="AR57" s="577"/>
      <c r="AS57" s="577"/>
      <c r="AT57" s="577"/>
      <c r="AU57" s="577"/>
      <c r="AV57" s="578"/>
      <c r="AW57" s="576"/>
      <c r="AX57" s="577"/>
      <c r="AY57" s="577"/>
      <c r="AZ57" s="1068"/>
      <c r="BA57" s="1022"/>
      <c r="BB57" s="1021"/>
      <c r="BC57" s="1022"/>
      <c r="BD57" s="1023"/>
      <c r="BE57" s="1024"/>
      <c r="BF57" s="1024"/>
      <c r="BG57" s="1024"/>
      <c r="BH57" s="1025"/>
    </row>
    <row r="58" spans="2:60" ht="20.25" customHeight="1">
      <c r="B58" s="549">
        <f>B55+1</f>
        <v>13</v>
      </c>
      <c r="C58" s="1041"/>
      <c r="D58" s="1042"/>
      <c r="E58" s="1043"/>
      <c r="F58" s="550">
        <f>C57</f>
        <v>0</v>
      </c>
      <c r="G58" s="551"/>
      <c r="H58" s="1048"/>
      <c r="I58" s="1053"/>
      <c r="J58" s="1054"/>
      <c r="K58" s="1054"/>
      <c r="L58" s="1055"/>
      <c r="M58" s="1062"/>
      <c r="N58" s="1063"/>
      <c r="O58" s="1064"/>
      <c r="P58" s="552" t="s">
        <v>975</v>
      </c>
      <c r="Q58" s="553"/>
      <c r="R58" s="553"/>
      <c r="S58" s="554"/>
      <c r="T58" s="555"/>
      <c r="U58" s="556" t="str">
        <f>IF(U57="","",VLOOKUP(U57,'シフト記号表（勤務時間帯）'!$D$6:$X$47,21,FALSE))</f>
        <v/>
      </c>
      <c r="V58" s="557" t="str">
        <f>IF(V57="","",VLOOKUP(V57,'シフト記号表（勤務時間帯）'!$D$6:$X$47,21,FALSE))</f>
        <v/>
      </c>
      <c r="W58" s="557" t="str">
        <f>IF(W57="","",VLOOKUP(W57,'シフト記号表（勤務時間帯）'!$D$6:$X$47,21,FALSE))</f>
        <v/>
      </c>
      <c r="X58" s="557" t="str">
        <f>IF(X57="","",VLOOKUP(X57,'シフト記号表（勤務時間帯）'!$D$6:$X$47,21,FALSE))</f>
        <v/>
      </c>
      <c r="Y58" s="557" t="str">
        <f>IF(Y57="","",VLOOKUP(Y57,'シフト記号表（勤務時間帯）'!$D$6:$X$47,21,FALSE))</f>
        <v/>
      </c>
      <c r="Z58" s="557" t="str">
        <f>IF(Z57="","",VLOOKUP(Z57,'シフト記号表（勤務時間帯）'!$D$6:$X$47,21,FALSE))</f>
        <v/>
      </c>
      <c r="AA58" s="558" t="str">
        <f>IF(AA57="","",VLOOKUP(AA57,'シフト記号表（勤務時間帯）'!$D$6:$X$47,21,FALSE))</f>
        <v/>
      </c>
      <c r="AB58" s="556" t="str">
        <f>IF(AB57="","",VLOOKUP(AB57,'シフト記号表（勤務時間帯）'!$D$6:$X$47,21,FALSE))</f>
        <v/>
      </c>
      <c r="AC58" s="557" t="str">
        <f>IF(AC57="","",VLOOKUP(AC57,'シフト記号表（勤務時間帯）'!$D$6:$X$47,21,FALSE))</f>
        <v/>
      </c>
      <c r="AD58" s="557" t="str">
        <f>IF(AD57="","",VLOOKUP(AD57,'シフト記号表（勤務時間帯）'!$D$6:$X$47,21,FALSE))</f>
        <v/>
      </c>
      <c r="AE58" s="557" t="str">
        <f>IF(AE57="","",VLOOKUP(AE57,'シフト記号表（勤務時間帯）'!$D$6:$X$47,21,FALSE))</f>
        <v/>
      </c>
      <c r="AF58" s="557" t="str">
        <f>IF(AF57="","",VLOOKUP(AF57,'シフト記号表（勤務時間帯）'!$D$6:$X$47,21,FALSE))</f>
        <v/>
      </c>
      <c r="AG58" s="557" t="str">
        <f>IF(AG57="","",VLOOKUP(AG57,'シフト記号表（勤務時間帯）'!$D$6:$X$47,21,FALSE))</f>
        <v/>
      </c>
      <c r="AH58" s="558" t="str">
        <f>IF(AH57="","",VLOOKUP(AH57,'シフト記号表（勤務時間帯）'!$D$6:$X$47,21,FALSE))</f>
        <v/>
      </c>
      <c r="AI58" s="556" t="str">
        <f>IF(AI57="","",VLOOKUP(AI57,'シフト記号表（勤務時間帯）'!$D$6:$X$47,21,FALSE))</f>
        <v/>
      </c>
      <c r="AJ58" s="557" t="str">
        <f>IF(AJ57="","",VLOOKUP(AJ57,'シフト記号表（勤務時間帯）'!$D$6:$X$47,21,FALSE))</f>
        <v/>
      </c>
      <c r="AK58" s="557" t="str">
        <f>IF(AK57="","",VLOOKUP(AK57,'シフト記号表（勤務時間帯）'!$D$6:$X$47,21,FALSE))</f>
        <v/>
      </c>
      <c r="AL58" s="557" t="str">
        <f>IF(AL57="","",VLOOKUP(AL57,'シフト記号表（勤務時間帯）'!$D$6:$X$47,21,FALSE))</f>
        <v/>
      </c>
      <c r="AM58" s="557" t="str">
        <f>IF(AM57="","",VLOOKUP(AM57,'シフト記号表（勤務時間帯）'!$D$6:$X$47,21,FALSE))</f>
        <v/>
      </c>
      <c r="AN58" s="557" t="str">
        <f>IF(AN57="","",VLOOKUP(AN57,'シフト記号表（勤務時間帯）'!$D$6:$X$47,21,FALSE))</f>
        <v/>
      </c>
      <c r="AO58" s="558" t="str">
        <f>IF(AO57="","",VLOOKUP(AO57,'シフト記号表（勤務時間帯）'!$D$6:$X$47,21,FALSE))</f>
        <v/>
      </c>
      <c r="AP58" s="556" t="str">
        <f>IF(AP57="","",VLOOKUP(AP57,'シフト記号表（勤務時間帯）'!$D$6:$X$47,21,FALSE))</f>
        <v/>
      </c>
      <c r="AQ58" s="557" t="str">
        <f>IF(AQ57="","",VLOOKUP(AQ57,'シフト記号表（勤務時間帯）'!$D$6:$X$47,21,FALSE))</f>
        <v/>
      </c>
      <c r="AR58" s="557" t="str">
        <f>IF(AR57="","",VLOOKUP(AR57,'シフト記号表（勤務時間帯）'!$D$6:$X$47,21,FALSE))</f>
        <v/>
      </c>
      <c r="AS58" s="557" t="str">
        <f>IF(AS57="","",VLOOKUP(AS57,'シフト記号表（勤務時間帯）'!$D$6:$X$47,21,FALSE))</f>
        <v/>
      </c>
      <c r="AT58" s="557" t="str">
        <f>IF(AT57="","",VLOOKUP(AT57,'シフト記号表（勤務時間帯）'!$D$6:$X$47,21,FALSE))</f>
        <v/>
      </c>
      <c r="AU58" s="557" t="str">
        <f>IF(AU57="","",VLOOKUP(AU57,'シフト記号表（勤務時間帯）'!$D$6:$X$47,21,FALSE))</f>
        <v/>
      </c>
      <c r="AV58" s="558" t="str">
        <f>IF(AV57="","",VLOOKUP(AV57,'シフト記号表（勤務時間帯）'!$D$6:$X$47,21,FALSE))</f>
        <v/>
      </c>
      <c r="AW58" s="556" t="str">
        <f>IF(AW57="","",VLOOKUP(AW57,'シフト記号表（勤務時間帯）'!$D$6:$X$47,21,FALSE))</f>
        <v/>
      </c>
      <c r="AX58" s="557" t="str">
        <f>IF(AX57="","",VLOOKUP(AX57,'シフト記号表（勤務時間帯）'!$D$6:$X$47,21,FALSE))</f>
        <v/>
      </c>
      <c r="AY58" s="557" t="str">
        <f>IF(AY57="","",VLOOKUP(AY57,'シフト記号表（勤務時間帯）'!$D$6:$X$47,21,FALSE))</f>
        <v/>
      </c>
      <c r="AZ58" s="1029">
        <f>IF($BC$3="４週",SUM(U58:AV58),IF($BC$3="暦月",SUM(U58:AY58),""))</f>
        <v>0</v>
      </c>
      <c r="BA58" s="1030"/>
      <c r="BB58" s="1031">
        <f>IF($BC$3="４週",AZ58/4,IF($BC$3="暦月",(AZ58/($BC$8/7)),""))</f>
        <v>0</v>
      </c>
      <c r="BC58" s="1030"/>
      <c r="BD58" s="1026"/>
      <c r="BE58" s="1027"/>
      <c r="BF58" s="1027"/>
      <c r="BG58" s="1027"/>
      <c r="BH58" s="1028"/>
    </row>
    <row r="59" spans="2:60" ht="20.25" customHeight="1">
      <c r="B59" s="559"/>
      <c r="C59" s="1069"/>
      <c r="D59" s="1070"/>
      <c r="E59" s="1071"/>
      <c r="F59" s="560"/>
      <c r="G59" s="561">
        <f>C57</f>
        <v>0</v>
      </c>
      <c r="H59" s="1072"/>
      <c r="I59" s="1073"/>
      <c r="J59" s="1074"/>
      <c r="K59" s="1074"/>
      <c r="L59" s="1075"/>
      <c r="M59" s="1076"/>
      <c r="N59" s="1077"/>
      <c r="O59" s="1078"/>
      <c r="P59" s="586" t="s">
        <v>976</v>
      </c>
      <c r="Q59" s="587"/>
      <c r="R59" s="587"/>
      <c r="S59" s="588"/>
      <c r="T59" s="589"/>
      <c r="U59" s="566" t="str">
        <f>IF(U57="","",VLOOKUP(U57,'シフト記号表（勤務時間帯）'!$D$6:$Z$47,23,FALSE))</f>
        <v/>
      </c>
      <c r="V59" s="567" t="str">
        <f>IF(V57="","",VLOOKUP(V57,'シフト記号表（勤務時間帯）'!$D$6:$Z$47,23,FALSE))</f>
        <v/>
      </c>
      <c r="W59" s="567" t="str">
        <f>IF(W57="","",VLOOKUP(W57,'シフト記号表（勤務時間帯）'!$D$6:$Z$47,23,FALSE))</f>
        <v/>
      </c>
      <c r="X59" s="567" t="str">
        <f>IF(X57="","",VLOOKUP(X57,'シフト記号表（勤務時間帯）'!$D$6:$Z$47,23,FALSE))</f>
        <v/>
      </c>
      <c r="Y59" s="567" t="str">
        <f>IF(Y57="","",VLOOKUP(Y57,'シフト記号表（勤務時間帯）'!$D$6:$Z$47,23,FALSE))</f>
        <v/>
      </c>
      <c r="Z59" s="567" t="str">
        <f>IF(Z57="","",VLOOKUP(Z57,'シフト記号表（勤務時間帯）'!$D$6:$Z$47,23,FALSE))</f>
        <v/>
      </c>
      <c r="AA59" s="568" t="str">
        <f>IF(AA57="","",VLOOKUP(AA57,'シフト記号表（勤務時間帯）'!$D$6:$Z$47,23,FALSE))</f>
        <v/>
      </c>
      <c r="AB59" s="566" t="str">
        <f>IF(AB57="","",VLOOKUP(AB57,'シフト記号表（勤務時間帯）'!$D$6:$Z$47,23,FALSE))</f>
        <v/>
      </c>
      <c r="AC59" s="567" t="str">
        <f>IF(AC57="","",VLOOKUP(AC57,'シフト記号表（勤務時間帯）'!$D$6:$Z$47,23,FALSE))</f>
        <v/>
      </c>
      <c r="AD59" s="567" t="str">
        <f>IF(AD57="","",VLOOKUP(AD57,'シフト記号表（勤務時間帯）'!$D$6:$Z$47,23,FALSE))</f>
        <v/>
      </c>
      <c r="AE59" s="567" t="str">
        <f>IF(AE57="","",VLOOKUP(AE57,'シフト記号表（勤務時間帯）'!$D$6:$Z$47,23,FALSE))</f>
        <v/>
      </c>
      <c r="AF59" s="567" t="str">
        <f>IF(AF57="","",VLOOKUP(AF57,'シフト記号表（勤務時間帯）'!$D$6:$Z$47,23,FALSE))</f>
        <v/>
      </c>
      <c r="AG59" s="567" t="str">
        <f>IF(AG57="","",VLOOKUP(AG57,'シフト記号表（勤務時間帯）'!$D$6:$Z$47,23,FALSE))</f>
        <v/>
      </c>
      <c r="AH59" s="568" t="str">
        <f>IF(AH57="","",VLOOKUP(AH57,'シフト記号表（勤務時間帯）'!$D$6:$Z$47,23,FALSE))</f>
        <v/>
      </c>
      <c r="AI59" s="566" t="str">
        <f>IF(AI57="","",VLOOKUP(AI57,'シフト記号表（勤務時間帯）'!$D$6:$Z$47,23,FALSE))</f>
        <v/>
      </c>
      <c r="AJ59" s="567" t="str">
        <f>IF(AJ57="","",VLOOKUP(AJ57,'シフト記号表（勤務時間帯）'!$D$6:$Z$47,23,FALSE))</f>
        <v/>
      </c>
      <c r="AK59" s="567" t="str">
        <f>IF(AK57="","",VLOOKUP(AK57,'シフト記号表（勤務時間帯）'!$D$6:$Z$47,23,FALSE))</f>
        <v/>
      </c>
      <c r="AL59" s="567" t="str">
        <f>IF(AL57="","",VLOOKUP(AL57,'シフト記号表（勤務時間帯）'!$D$6:$Z$47,23,FALSE))</f>
        <v/>
      </c>
      <c r="AM59" s="567" t="str">
        <f>IF(AM57="","",VLOOKUP(AM57,'シフト記号表（勤務時間帯）'!$D$6:$Z$47,23,FALSE))</f>
        <v/>
      </c>
      <c r="AN59" s="567" t="str">
        <f>IF(AN57="","",VLOOKUP(AN57,'シフト記号表（勤務時間帯）'!$D$6:$Z$47,23,FALSE))</f>
        <v/>
      </c>
      <c r="AO59" s="568" t="str">
        <f>IF(AO57="","",VLOOKUP(AO57,'シフト記号表（勤務時間帯）'!$D$6:$Z$47,23,FALSE))</f>
        <v/>
      </c>
      <c r="AP59" s="566" t="str">
        <f>IF(AP57="","",VLOOKUP(AP57,'シフト記号表（勤務時間帯）'!$D$6:$Z$47,23,FALSE))</f>
        <v/>
      </c>
      <c r="AQ59" s="567" t="str">
        <f>IF(AQ57="","",VLOOKUP(AQ57,'シフト記号表（勤務時間帯）'!$D$6:$Z$47,23,FALSE))</f>
        <v/>
      </c>
      <c r="AR59" s="567" t="str">
        <f>IF(AR57="","",VLOOKUP(AR57,'シフト記号表（勤務時間帯）'!$D$6:$Z$47,23,FALSE))</f>
        <v/>
      </c>
      <c r="AS59" s="567" t="str">
        <f>IF(AS57="","",VLOOKUP(AS57,'シフト記号表（勤務時間帯）'!$D$6:$Z$47,23,FALSE))</f>
        <v/>
      </c>
      <c r="AT59" s="567" t="str">
        <f>IF(AT57="","",VLOOKUP(AT57,'シフト記号表（勤務時間帯）'!$D$6:$Z$47,23,FALSE))</f>
        <v/>
      </c>
      <c r="AU59" s="567" t="str">
        <f>IF(AU57="","",VLOOKUP(AU57,'シフト記号表（勤務時間帯）'!$D$6:$Z$47,23,FALSE))</f>
        <v/>
      </c>
      <c r="AV59" s="568" t="str">
        <f>IF(AV57="","",VLOOKUP(AV57,'シフト記号表（勤務時間帯）'!$D$6:$Z$47,23,FALSE))</f>
        <v/>
      </c>
      <c r="AW59" s="566" t="str">
        <f>IF(AW57="","",VLOOKUP(AW57,'シフト記号表（勤務時間帯）'!$D$6:$Z$47,23,FALSE))</f>
        <v/>
      </c>
      <c r="AX59" s="567" t="str">
        <f>IF(AX57="","",VLOOKUP(AX57,'シフト記号表（勤務時間帯）'!$D$6:$Z$47,23,FALSE))</f>
        <v/>
      </c>
      <c r="AY59" s="567" t="str">
        <f>IF(AY57="","",VLOOKUP(AY57,'シフト記号表（勤務時間帯）'!$D$6:$Z$47,23,FALSE))</f>
        <v/>
      </c>
      <c r="AZ59" s="1032">
        <f>IF($BC$3="４週",SUM(U59:AV59),IF($BC$3="暦月",SUM(U59:AY59),""))</f>
        <v>0</v>
      </c>
      <c r="BA59" s="1033"/>
      <c r="BB59" s="1034">
        <f>IF($BC$3="４週",AZ59/4,IF($BC$3="暦月",(AZ59/($BC$8/7)),""))</f>
        <v>0</v>
      </c>
      <c r="BC59" s="1033"/>
      <c r="BD59" s="1035"/>
      <c r="BE59" s="1036"/>
      <c r="BF59" s="1036"/>
      <c r="BG59" s="1036"/>
      <c r="BH59" s="1037"/>
    </row>
    <row r="60" spans="2:60" ht="20.25" customHeight="1">
      <c r="B60" s="569"/>
      <c r="C60" s="1038"/>
      <c r="D60" s="1039"/>
      <c r="E60" s="1040"/>
      <c r="F60" s="550"/>
      <c r="G60" s="551"/>
      <c r="H60" s="1047"/>
      <c r="I60" s="1050"/>
      <c r="J60" s="1051"/>
      <c r="K60" s="1051"/>
      <c r="L60" s="1052"/>
      <c r="M60" s="1059"/>
      <c r="N60" s="1060"/>
      <c r="O60" s="1061"/>
      <c r="P60" s="572" t="s">
        <v>972</v>
      </c>
      <c r="Q60" s="579"/>
      <c r="R60" s="579"/>
      <c r="S60" s="580"/>
      <c r="T60" s="585"/>
      <c r="U60" s="576"/>
      <c r="V60" s="577"/>
      <c r="W60" s="577"/>
      <c r="X60" s="577"/>
      <c r="Y60" s="577"/>
      <c r="Z60" s="577"/>
      <c r="AA60" s="578"/>
      <c r="AB60" s="576"/>
      <c r="AC60" s="577"/>
      <c r="AD60" s="577"/>
      <c r="AE60" s="577"/>
      <c r="AF60" s="577"/>
      <c r="AG60" s="577"/>
      <c r="AH60" s="578"/>
      <c r="AI60" s="576"/>
      <c r="AJ60" s="577"/>
      <c r="AK60" s="577"/>
      <c r="AL60" s="577"/>
      <c r="AM60" s="577"/>
      <c r="AN60" s="577"/>
      <c r="AO60" s="578"/>
      <c r="AP60" s="576"/>
      <c r="AQ60" s="577"/>
      <c r="AR60" s="577"/>
      <c r="AS60" s="577"/>
      <c r="AT60" s="577"/>
      <c r="AU60" s="577"/>
      <c r="AV60" s="578"/>
      <c r="AW60" s="576"/>
      <c r="AX60" s="577"/>
      <c r="AY60" s="577"/>
      <c r="AZ60" s="1068"/>
      <c r="BA60" s="1022"/>
      <c r="BB60" s="1021"/>
      <c r="BC60" s="1022"/>
      <c r="BD60" s="1023"/>
      <c r="BE60" s="1024"/>
      <c r="BF60" s="1024"/>
      <c r="BG60" s="1024"/>
      <c r="BH60" s="1025"/>
    </row>
    <row r="61" spans="2:60" ht="20.25" customHeight="1">
      <c r="B61" s="549">
        <f>B58+1</f>
        <v>14</v>
      </c>
      <c r="C61" s="1041"/>
      <c r="D61" s="1042"/>
      <c r="E61" s="1043"/>
      <c r="F61" s="550">
        <f>C60</f>
        <v>0</v>
      </c>
      <c r="G61" s="551"/>
      <c r="H61" s="1048"/>
      <c r="I61" s="1053"/>
      <c r="J61" s="1054"/>
      <c r="K61" s="1054"/>
      <c r="L61" s="1055"/>
      <c r="M61" s="1062"/>
      <c r="N61" s="1063"/>
      <c r="O61" s="1064"/>
      <c r="P61" s="552" t="s">
        <v>975</v>
      </c>
      <c r="Q61" s="553"/>
      <c r="R61" s="553"/>
      <c r="S61" s="554"/>
      <c r="T61" s="555"/>
      <c r="U61" s="556" t="str">
        <f>IF(U60="","",VLOOKUP(U60,'シフト記号表（勤務時間帯）'!$D$6:$X$47,21,FALSE))</f>
        <v/>
      </c>
      <c r="V61" s="557" t="str">
        <f>IF(V60="","",VLOOKUP(V60,'シフト記号表（勤務時間帯）'!$D$6:$X$47,21,FALSE))</f>
        <v/>
      </c>
      <c r="W61" s="557" t="str">
        <f>IF(W60="","",VLOOKUP(W60,'シフト記号表（勤務時間帯）'!$D$6:$X$47,21,FALSE))</f>
        <v/>
      </c>
      <c r="X61" s="557" t="str">
        <f>IF(X60="","",VLOOKUP(X60,'シフト記号表（勤務時間帯）'!$D$6:$X$47,21,FALSE))</f>
        <v/>
      </c>
      <c r="Y61" s="557" t="str">
        <f>IF(Y60="","",VLOOKUP(Y60,'シフト記号表（勤務時間帯）'!$D$6:$X$47,21,FALSE))</f>
        <v/>
      </c>
      <c r="Z61" s="557" t="str">
        <f>IF(Z60="","",VLOOKUP(Z60,'シフト記号表（勤務時間帯）'!$D$6:$X$47,21,FALSE))</f>
        <v/>
      </c>
      <c r="AA61" s="558" t="str">
        <f>IF(AA60="","",VLOOKUP(AA60,'シフト記号表（勤務時間帯）'!$D$6:$X$47,21,FALSE))</f>
        <v/>
      </c>
      <c r="AB61" s="556" t="str">
        <f>IF(AB60="","",VLOOKUP(AB60,'シフト記号表（勤務時間帯）'!$D$6:$X$47,21,FALSE))</f>
        <v/>
      </c>
      <c r="AC61" s="557" t="str">
        <f>IF(AC60="","",VLOOKUP(AC60,'シフト記号表（勤務時間帯）'!$D$6:$X$47,21,FALSE))</f>
        <v/>
      </c>
      <c r="AD61" s="557" t="str">
        <f>IF(AD60="","",VLOOKUP(AD60,'シフト記号表（勤務時間帯）'!$D$6:$X$47,21,FALSE))</f>
        <v/>
      </c>
      <c r="AE61" s="557" t="str">
        <f>IF(AE60="","",VLOOKUP(AE60,'シフト記号表（勤務時間帯）'!$D$6:$X$47,21,FALSE))</f>
        <v/>
      </c>
      <c r="AF61" s="557" t="str">
        <f>IF(AF60="","",VLOOKUP(AF60,'シフト記号表（勤務時間帯）'!$D$6:$X$47,21,FALSE))</f>
        <v/>
      </c>
      <c r="AG61" s="557" t="str">
        <f>IF(AG60="","",VLOOKUP(AG60,'シフト記号表（勤務時間帯）'!$D$6:$X$47,21,FALSE))</f>
        <v/>
      </c>
      <c r="AH61" s="558" t="str">
        <f>IF(AH60="","",VLOOKUP(AH60,'シフト記号表（勤務時間帯）'!$D$6:$X$47,21,FALSE))</f>
        <v/>
      </c>
      <c r="AI61" s="556" t="str">
        <f>IF(AI60="","",VLOOKUP(AI60,'シフト記号表（勤務時間帯）'!$D$6:$X$47,21,FALSE))</f>
        <v/>
      </c>
      <c r="AJ61" s="557" t="str">
        <f>IF(AJ60="","",VLOOKUP(AJ60,'シフト記号表（勤務時間帯）'!$D$6:$X$47,21,FALSE))</f>
        <v/>
      </c>
      <c r="AK61" s="557" t="str">
        <f>IF(AK60="","",VLOOKUP(AK60,'シフト記号表（勤務時間帯）'!$D$6:$X$47,21,FALSE))</f>
        <v/>
      </c>
      <c r="AL61" s="557" t="str">
        <f>IF(AL60="","",VLOOKUP(AL60,'シフト記号表（勤務時間帯）'!$D$6:$X$47,21,FALSE))</f>
        <v/>
      </c>
      <c r="AM61" s="557" t="str">
        <f>IF(AM60="","",VLOOKUP(AM60,'シフト記号表（勤務時間帯）'!$D$6:$X$47,21,FALSE))</f>
        <v/>
      </c>
      <c r="AN61" s="557" t="str">
        <f>IF(AN60="","",VLOOKUP(AN60,'シフト記号表（勤務時間帯）'!$D$6:$X$47,21,FALSE))</f>
        <v/>
      </c>
      <c r="AO61" s="558" t="str">
        <f>IF(AO60="","",VLOOKUP(AO60,'シフト記号表（勤務時間帯）'!$D$6:$X$47,21,FALSE))</f>
        <v/>
      </c>
      <c r="AP61" s="556" t="str">
        <f>IF(AP60="","",VLOOKUP(AP60,'シフト記号表（勤務時間帯）'!$D$6:$X$47,21,FALSE))</f>
        <v/>
      </c>
      <c r="AQ61" s="557" t="str">
        <f>IF(AQ60="","",VLOOKUP(AQ60,'シフト記号表（勤務時間帯）'!$D$6:$X$47,21,FALSE))</f>
        <v/>
      </c>
      <c r="AR61" s="557" t="str">
        <f>IF(AR60="","",VLOOKUP(AR60,'シフト記号表（勤務時間帯）'!$D$6:$X$47,21,FALSE))</f>
        <v/>
      </c>
      <c r="AS61" s="557" t="str">
        <f>IF(AS60="","",VLOOKUP(AS60,'シフト記号表（勤務時間帯）'!$D$6:$X$47,21,FALSE))</f>
        <v/>
      </c>
      <c r="AT61" s="557" t="str">
        <f>IF(AT60="","",VLOOKUP(AT60,'シフト記号表（勤務時間帯）'!$D$6:$X$47,21,FALSE))</f>
        <v/>
      </c>
      <c r="AU61" s="557" t="str">
        <f>IF(AU60="","",VLOOKUP(AU60,'シフト記号表（勤務時間帯）'!$D$6:$X$47,21,FALSE))</f>
        <v/>
      </c>
      <c r="AV61" s="558" t="str">
        <f>IF(AV60="","",VLOOKUP(AV60,'シフト記号表（勤務時間帯）'!$D$6:$X$47,21,FALSE))</f>
        <v/>
      </c>
      <c r="AW61" s="556" t="str">
        <f>IF(AW60="","",VLOOKUP(AW60,'シフト記号表（勤務時間帯）'!$D$6:$X$47,21,FALSE))</f>
        <v/>
      </c>
      <c r="AX61" s="557" t="str">
        <f>IF(AX60="","",VLOOKUP(AX60,'シフト記号表（勤務時間帯）'!$D$6:$X$47,21,FALSE))</f>
        <v/>
      </c>
      <c r="AY61" s="557" t="str">
        <f>IF(AY60="","",VLOOKUP(AY60,'シフト記号表（勤務時間帯）'!$D$6:$X$47,21,FALSE))</f>
        <v/>
      </c>
      <c r="AZ61" s="1029">
        <f>IF($BC$3="４週",SUM(U61:AV61),IF($BC$3="暦月",SUM(U61:AY61),""))</f>
        <v>0</v>
      </c>
      <c r="BA61" s="1030"/>
      <c r="BB61" s="1031">
        <f>IF($BC$3="４週",AZ61/4,IF($BC$3="暦月",(AZ61/($BC$8/7)),""))</f>
        <v>0</v>
      </c>
      <c r="BC61" s="1030"/>
      <c r="BD61" s="1026"/>
      <c r="BE61" s="1027"/>
      <c r="BF61" s="1027"/>
      <c r="BG61" s="1027"/>
      <c r="BH61" s="1028"/>
    </row>
    <row r="62" spans="2:60" ht="20.25" customHeight="1">
      <c r="B62" s="559"/>
      <c r="C62" s="1069"/>
      <c r="D62" s="1070"/>
      <c r="E62" s="1071"/>
      <c r="F62" s="560"/>
      <c r="G62" s="561">
        <f>C60</f>
        <v>0</v>
      </c>
      <c r="H62" s="1072"/>
      <c r="I62" s="1073"/>
      <c r="J62" s="1074"/>
      <c r="K62" s="1074"/>
      <c r="L62" s="1075"/>
      <c r="M62" s="1076"/>
      <c r="N62" s="1077"/>
      <c r="O62" s="1078"/>
      <c r="P62" s="586" t="s">
        <v>976</v>
      </c>
      <c r="Q62" s="587"/>
      <c r="R62" s="587"/>
      <c r="S62" s="588"/>
      <c r="T62" s="589"/>
      <c r="U62" s="566" t="str">
        <f>IF(U60="","",VLOOKUP(U60,'シフト記号表（勤務時間帯）'!$D$6:$Z$47,23,FALSE))</f>
        <v/>
      </c>
      <c r="V62" s="567" t="str">
        <f>IF(V60="","",VLOOKUP(V60,'シフト記号表（勤務時間帯）'!$D$6:$Z$47,23,FALSE))</f>
        <v/>
      </c>
      <c r="W62" s="567" t="str">
        <f>IF(W60="","",VLOOKUP(W60,'シフト記号表（勤務時間帯）'!$D$6:$Z$47,23,FALSE))</f>
        <v/>
      </c>
      <c r="X62" s="567" t="str">
        <f>IF(X60="","",VLOOKUP(X60,'シフト記号表（勤務時間帯）'!$D$6:$Z$47,23,FALSE))</f>
        <v/>
      </c>
      <c r="Y62" s="567" t="str">
        <f>IF(Y60="","",VLOOKUP(Y60,'シフト記号表（勤務時間帯）'!$D$6:$Z$47,23,FALSE))</f>
        <v/>
      </c>
      <c r="Z62" s="567" t="str">
        <f>IF(Z60="","",VLOOKUP(Z60,'シフト記号表（勤務時間帯）'!$D$6:$Z$47,23,FALSE))</f>
        <v/>
      </c>
      <c r="AA62" s="568" t="str">
        <f>IF(AA60="","",VLOOKUP(AA60,'シフト記号表（勤務時間帯）'!$D$6:$Z$47,23,FALSE))</f>
        <v/>
      </c>
      <c r="AB62" s="566" t="str">
        <f>IF(AB60="","",VLOOKUP(AB60,'シフト記号表（勤務時間帯）'!$D$6:$Z$47,23,FALSE))</f>
        <v/>
      </c>
      <c r="AC62" s="567" t="str">
        <f>IF(AC60="","",VLOOKUP(AC60,'シフト記号表（勤務時間帯）'!$D$6:$Z$47,23,FALSE))</f>
        <v/>
      </c>
      <c r="AD62" s="567" t="str">
        <f>IF(AD60="","",VLOOKUP(AD60,'シフト記号表（勤務時間帯）'!$D$6:$Z$47,23,FALSE))</f>
        <v/>
      </c>
      <c r="AE62" s="567" t="str">
        <f>IF(AE60="","",VLOOKUP(AE60,'シフト記号表（勤務時間帯）'!$D$6:$Z$47,23,FALSE))</f>
        <v/>
      </c>
      <c r="AF62" s="567" t="str">
        <f>IF(AF60="","",VLOOKUP(AF60,'シフト記号表（勤務時間帯）'!$D$6:$Z$47,23,FALSE))</f>
        <v/>
      </c>
      <c r="AG62" s="567" t="str">
        <f>IF(AG60="","",VLOOKUP(AG60,'シフト記号表（勤務時間帯）'!$D$6:$Z$47,23,FALSE))</f>
        <v/>
      </c>
      <c r="AH62" s="568" t="str">
        <f>IF(AH60="","",VLOOKUP(AH60,'シフト記号表（勤務時間帯）'!$D$6:$Z$47,23,FALSE))</f>
        <v/>
      </c>
      <c r="AI62" s="566" t="str">
        <f>IF(AI60="","",VLOOKUP(AI60,'シフト記号表（勤務時間帯）'!$D$6:$Z$47,23,FALSE))</f>
        <v/>
      </c>
      <c r="AJ62" s="567" t="str">
        <f>IF(AJ60="","",VLOOKUP(AJ60,'シフト記号表（勤務時間帯）'!$D$6:$Z$47,23,FALSE))</f>
        <v/>
      </c>
      <c r="AK62" s="567" t="str">
        <f>IF(AK60="","",VLOOKUP(AK60,'シフト記号表（勤務時間帯）'!$D$6:$Z$47,23,FALSE))</f>
        <v/>
      </c>
      <c r="AL62" s="567" t="str">
        <f>IF(AL60="","",VLOOKUP(AL60,'シフト記号表（勤務時間帯）'!$D$6:$Z$47,23,FALSE))</f>
        <v/>
      </c>
      <c r="AM62" s="567" t="str">
        <f>IF(AM60="","",VLOOKUP(AM60,'シフト記号表（勤務時間帯）'!$D$6:$Z$47,23,FALSE))</f>
        <v/>
      </c>
      <c r="AN62" s="567" t="str">
        <f>IF(AN60="","",VLOOKUP(AN60,'シフト記号表（勤務時間帯）'!$D$6:$Z$47,23,FALSE))</f>
        <v/>
      </c>
      <c r="AO62" s="568" t="str">
        <f>IF(AO60="","",VLOOKUP(AO60,'シフト記号表（勤務時間帯）'!$D$6:$Z$47,23,FALSE))</f>
        <v/>
      </c>
      <c r="AP62" s="566" t="str">
        <f>IF(AP60="","",VLOOKUP(AP60,'シフト記号表（勤務時間帯）'!$D$6:$Z$47,23,FALSE))</f>
        <v/>
      </c>
      <c r="AQ62" s="567" t="str">
        <f>IF(AQ60="","",VLOOKUP(AQ60,'シフト記号表（勤務時間帯）'!$D$6:$Z$47,23,FALSE))</f>
        <v/>
      </c>
      <c r="AR62" s="567" t="str">
        <f>IF(AR60="","",VLOOKUP(AR60,'シフト記号表（勤務時間帯）'!$D$6:$Z$47,23,FALSE))</f>
        <v/>
      </c>
      <c r="AS62" s="567" t="str">
        <f>IF(AS60="","",VLOOKUP(AS60,'シフト記号表（勤務時間帯）'!$D$6:$Z$47,23,FALSE))</f>
        <v/>
      </c>
      <c r="AT62" s="567" t="str">
        <f>IF(AT60="","",VLOOKUP(AT60,'シフト記号表（勤務時間帯）'!$D$6:$Z$47,23,FALSE))</f>
        <v/>
      </c>
      <c r="AU62" s="567" t="str">
        <f>IF(AU60="","",VLOOKUP(AU60,'シフト記号表（勤務時間帯）'!$D$6:$Z$47,23,FALSE))</f>
        <v/>
      </c>
      <c r="AV62" s="568" t="str">
        <f>IF(AV60="","",VLOOKUP(AV60,'シフト記号表（勤務時間帯）'!$D$6:$Z$47,23,FALSE))</f>
        <v/>
      </c>
      <c r="AW62" s="566" t="str">
        <f>IF(AW60="","",VLOOKUP(AW60,'シフト記号表（勤務時間帯）'!$D$6:$Z$47,23,FALSE))</f>
        <v/>
      </c>
      <c r="AX62" s="567" t="str">
        <f>IF(AX60="","",VLOOKUP(AX60,'シフト記号表（勤務時間帯）'!$D$6:$Z$47,23,FALSE))</f>
        <v/>
      </c>
      <c r="AY62" s="567" t="str">
        <f>IF(AY60="","",VLOOKUP(AY60,'シフト記号表（勤務時間帯）'!$D$6:$Z$47,23,FALSE))</f>
        <v/>
      </c>
      <c r="AZ62" s="1032">
        <f>IF($BC$3="４週",SUM(U62:AV62),IF($BC$3="暦月",SUM(U62:AY62),""))</f>
        <v>0</v>
      </c>
      <c r="BA62" s="1033"/>
      <c r="BB62" s="1034">
        <f>IF($BC$3="４週",AZ62/4,IF($BC$3="暦月",(AZ62/($BC$8/7)),""))</f>
        <v>0</v>
      </c>
      <c r="BC62" s="1033"/>
      <c r="BD62" s="1035"/>
      <c r="BE62" s="1036"/>
      <c r="BF62" s="1036"/>
      <c r="BG62" s="1036"/>
      <c r="BH62" s="1037"/>
    </row>
    <row r="63" spans="2:60" ht="20.25" customHeight="1">
      <c r="B63" s="569"/>
      <c r="C63" s="1038"/>
      <c r="D63" s="1039"/>
      <c r="E63" s="1040"/>
      <c r="F63" s="550"/>
      <c r="G63" s="551"/>
      <c r="H63" s="1047"/>
      <c r="I63" s="1050"/>
      <c r="J63" s="1051"/>
      <c r="K63" s="1051"/>
      <c r="L63" s="1052"/>
      <c r="M63" s="1059"/>
      <c r="N63" s="1060"/>
      <c r="O63" s="1061"/>
      <c r="P63" s="572" t="s">
        <v>972</v>
      </c>
      <c r="Q63" s="579"/>
      <c r="R63" s="579"/>
      <c r="S63" s="580"/>
      <c r="T63" s="585"/>
      <c r="U63" s="576"/>
      <c r="V63" s="577"/>
      <c r="W63" s="577"/>
      <c r="X63" s="577"/>
      <c r="Y63" s="577"/>
      <c r="Z63" s="577"/>
      <c r="AA63" s="578"/>
      <c r="AB63" s="576"/>
      <c r="AC63" s="577"/>
      <c r="AD63" s="577"/>
      <c r="AE63" s="577"/>
      <c r="AF63" s="577"/>
      <c r="AG63" s="577"/>
      <c r="AH63" s="578"/>
      <c r="AI63" s="576"/>
      <c r="AJ63" s="577"/>
      <c r="AK63" s="577"/>
      <c r="AL63" s="577"/>
      <c r="AM63" s="577"/>
      <c r="AN63" s="577"/>
      <c r="AO63" s="578"/>
      <c r="AP63" s="576"/>
      <c r="AQ63" s="577"/>
      <c r="AR63" s="577"/>
      <c r="AS63" s="577"/>
      <c r="AT63" s="577"/>
      <c r="AU63" s="577"/>
      <c r="AV63" s="578"/>
      <c r="AW63" s="576"/>
      <c r="AX63" s="577"/>
      <c r="AY63" s="577"/>
      <c r="AZ63" s="1068"/>
      <c r="BA63" s="1022"/>
      <c r="BB63" s="1021"/>
      <c r="BC63" s="1022"/>
      <c r="BD63" s="1023"/>
      <c r="BE63" s="1024"/>
      <c r="BF63" s="1024"/>
      <c r="BG63" s="1024"/>
      <c r="BH63" s="1025"/>
    </row>
    <row r="64" spans="2:60" ht="20.25" customHeight="1">
      <c r="B64" s="549">
        <f>B61+1</f>
        <v>15</v>
      </c>
      <c r="C64" s="1041"/>
      <c r="D64" s="1042"/>
      <c r="E64" s="1043"/>
      <c r="F64" s="550">
        <f>C63</f>
        <v>0</v>
      </c>
      <c r="G64" s="551"/>
      <c r="H64" s="1048"/>
      <c r="I64" s="1053"/>
      <c r="J64" s="1054"/>
      <c r="K64" s="1054"/>
      <c r="L64" s="1055"/>
      <c r="M64" s="1062"/>
      <c r="N64" s="1063"/>
      <c r="O64" s="1064"/>
      <c r="P64" s="552" t="s">
        <v>975</v>
      </c>
      <c r="Q64" s="553"/>
      <c r="R64" s="553"/>
      <c r="S64" s="554"/>
      <c r="T64" s="555"/>
      <c r="U64" s="556" t="str">
        <f>IF(U63="","",VLOOKUP(U63,'シフト記号表（勤務時間帯）'!$D$6:$X$47,21,FALSE))</f>
        <v/>
      </c>
      <c r="V64" s="557" t="str">
        <f>IF(V63="","",VLOOKUP(V63,'シフト記号表（勤務時間帯）'!$D$6:$X$47,21,FALSE))</f>
        <v/>
      </c>
      <c r="W64" s="557" t="str">
        <f>IF(W63="","",VLOOKUP(W63,'シフト記号表（勤務時間帯）'!$D$6:$X$47,21,FALSE))</f>
        <v/>
      </c>
      <c r="X64" s="557" t="str">
        <f>IF(X63="","",VLOOKUP(X63,'シフト記号表（勤務時間帯）'!$D$6:$X$47,21,FALSE))</f>
        <v/>
      </c>
      <c r="Y64" s="557" t="str">
        <f>IF(Y63="","",VLOOKUP(Y63,'シフト記号表（勤務時間帯）'!$D$6:$X$47,21,FALSE))</f>
        <v/>
      </c>
      <c r="Z64" s="557" t="str">
        <f>IF(Z63="","",VLOOKUP(Z63,'シフト記号表（勤務時間帯）'!$D$6:$X$47,21,FALSE))</f>
        <v/>
      </c>
      <c r="AA64" s="558" t="str">
        <f>IF(AA63="","",VLOOKUP(AA63,'シフト記号表（勤務時間帯）'!$D$6:$X$47,21,FALSE))</f>
        <v/>
      </c>
      <c r="AB64" s="556" t="str">
        <f>IF(AB63="","",VLOOKUP(AB63,'シフト記号表（勤務時間帯）'!$D$6:$X$47,21,FALSE))</f>
        <v/>
      </c>
      <c r="AC64" s="557" t="str">
        <f>IF(AC63="","",VLOOKUP(AC63,'シフト記号表（勤務時間帯）'!$D$6:$X$47,21,FALSE))</f>
        <v/>
      </c>
      <c r="AD64" s="557" t="str">
        <f>IF(AD63="","",VLOOKUP(AD63,'シフト記号表（勤務時間帯）'!$D$6:$X$47,21,FALSE))</f>
        <v/>
      </c>
      <c r="AE64" s="557" t="str">
        <f>IF(AE63="","",VLOOKUP(AE63,'シフト記号表（勤務時間帯）'!$D$6:$X$47,21,FALSE))</f>
        <v/>
      </c>
      <c r="AF64" s="557" t="str">
        <f>IF(AF63="","",VLOOKUP(AF63,'シフト記号表（勤務時間帯）'!$D$6:$X$47,21,FALSE))</f>
        <v/>
      </c>
      <c r="AG64" s="557" t="str">
        <f>IF(AG63="","",VLOOKUP(AG63,'シフト記号表（勤務時間帯）'!$D$6:$X$47,21,FALSE))</f>
        <v/>
      </c>
      <c r="AH64" s="558" t="str">
        <f>IF(AH63="","",VLOOKUP(AH63,'シフト記号表（勤務時間帯）'!$D$6:$X$47,21,FALSE))</f>
        <v/>
      </c>
      <c r="AI64" s="556" t="str">
        <f>IF(AI63="","",VLOOKUP(AI63,'シフト記号表（勤務時間帯）'!$D$6:$X$47,21,FALSE))</f>
        <v/>
      </c>
      <c r="AJ64" s="557" t="str">
        <f>IF(AJ63="","",VLOOKUP(AJ63,'シフト記号表（勤務時間帯）'!$D$6:$X$47,21,FALSE))</f>
        <v/>
      </c>
      <c r="AK64" s="557" t="str">
        <f>IF(AK63="","",VLOOKUP(AK63,'シフト記号表（勤務時間帯）'!$D$6:$X$47,21,FALSE))</f>
        <v/>
      </c>
      <c r="AL64" s="557" t="str">
        <f>IF(AL63="","",VLOOKUP(AL63,'シフト記号表（勤務時間帯）'!$D$6:$X$47,21,FALSE))</f>
        <v/>
      </c>
      <c r="AM64" s="557" t="str">
        <f>IF(AM63="","",VLOOKUP(AM63,'シフト記号表（勤務時間帯）'!$D$6:$X$47,21,FALSE))</f>
        <v/>
      </c>
      <c r="AN64" s="557" t="str">
        <f>IF(AN63="","",VLOOKUP(AN63,'シフト記号表（勤務時間帯）'!$D$6:$X$47,21,FALSE))</f>
        <v/>
      </c>
      <c r="AO64" s="558" t="str">
        <f>IF(AO63="","",VLOOKUP(AO63,'シフト記号表（勤務時間帯）'!$D$6:$X$47,21,FALSE))</f>
        <v/>
      </c>
      <c r="AP64" s="556" t="str">
        <f>IF(AP63="","",VLOOKUP(AP63,'シフト記号表（勤務時間帯）'!$D$6:$X$47,21,FALSE))</f>
        <v/>
      </c>
      <c r="AQ64" s="557" t="str">
        <f>IF(AQ63="","",VLOOKUP(AQ63,'シフト記号表（勤務時間帯）'!$D$6:$X$47,21,FALSE))</f>
        <v/>
      </c>
      <c r="AR64" s="557" t="str">
        <f>IF(AR63="","",VLOOKUP(AR63,'シフト記号表（勤務時間帯）'!$D$6:$X$47,21,FALSE))</f>
        <v/>
      </c>
      <c r="AS64" s="557" t="str">
        <f>IF(AS63="","",VLOOKUP(AS63,'シフト記号表（勤務時間帯）'!$D$6:$X$47,21,FALSE))</f>
        <v/>
      </c>
      <c r="AT64" s="557" t="str">
        <f>IF(AT63="","",VLOOKUP(AT63,'シフト記号表（勤務時間帯）'!$D$6:$X$47,21,FALSE))</f>
        <v/>
      </c>
      <c r="AU64" s="557" t="str">
        <f>IF(AU63="","",VLOOKUP(AU63,'シフト記号表（勤務時間帯）'!$D$6:$X$47,21,FALSE))</f>
        <v/>
      </c>
      <c r="AV64" s="558" t="str">
        <f>IF(AV63="","",VLOOKUP(AV63,'シフト記号表（勤務時間帯）'!$D$6:$X$47,21,FALSE))</f>
        <v/>
      </c>
      <c r="AW64" s="556" t="str">
        <f>IF(AW63="","",VLOOKUP(AW63,'シフト記号表（勤務時間帯）'!$D$6:$X$47,21,FALSE))</f>
        <v/>
      </c>
      <c r="AX64" s="557" t="str">
        <f>IF(AX63="","",VLOOKUP(AX63,'シフト記号表（勤務時間帯）'!$D$6:$X$47,21,FALSE))</f>
        <v/>
      </c>
      <c r="AY64" s="557" t="str">
        <f>IF(AY63="","",VLOOKUP(AY63,'シフト記号表（勤務時間帯）'!$D$6:$X$47,21,FALSE))</f>
        <v/>
      </c>
      <c r="AZ64" s="1029">
        <f>IF($BC$3="４週",SUM(U64:AV64),IF($BC$3="暦月",SUM(U64:AY64),""))</f>
        <v>0</v>
      </c>
      <c r="BA64" s="1030"/>
      <c r="BB64" s="1031">
        <f>IF($BC$3="４週",AZ64/4,IF($BC$3="暦月",(AZ64/($BC$8/7)),""))</f>
        <v>0</v>
      </c>
      <c r="BC64" s="1030"/>
      <c r="BD64" s="1026"/>
      <c r="BE64" s="1027"/>
      <c r="BF64" s="1027"/>
      <c r="BG64" s="1027"/>
      <c r="BH64" s="1028"/>
    </row>
    <row r="65" spans="2:60" ht="20.25" customHeight="1">
      <c r="B65" s="559"/>
      <c r="C65" s="1069"/>
      <c r="D65" s="1070"/>
      <c r="E65" s="1071"/>
      <c r="F65" s="560"/>
      <c r="G65" s="561">
        <f>C63</f>
        <v>0</v>
      </c>
      <c r="H65" s="1072"/>
      <c r="I65" s="1073"/>
      <c r="J65" s="1074"/>
      <c r="K65" s="1074"/>
      <c r="L65" s="1075"/>
      <c r="M65" s="1076"/>
      <c r="N65" s="1077"/>
      <c r="O65" s="1078"/>
      <c r="P65" s="586" t="s">
        <v>976</v>
      </c>
      <c r="Q65" s="587"/>
      <c r="R65" s="587"/>
      <c r="S65" s="588"/>
      <c r="T65" s="589"/>
      <c r="U65" s="566" t="str">
        <f>IF(U63="","",VLOOKUP(U63,'シフト記号表（勤務時間帯）'!$D$6:$Z$47,23,FALSE))</f>
        <v/>
      </c>
      <c r="V65" s="567" t="str">
        <f>IF(V63="","",VLOOKUP(V63,'シフト記号表（勤務時間帯）'!$D$6:$Z$47,23,FALSE))</f>
        <v/>
      </c>
      <c r="W65" s="567" t="str">
        <f>IF(W63="","",VLOOKUP(W63,'シフト記号表（勤務時間帯）'!$D$6:$Z$47,23,FALSE))</f>
        <v/>
      </c>
      <c r="X65" s="567" t="str">
        <f>IF(X63="","",VLOOKUP(X63,'シフト記号表（勤務時間帯）'!$D$6:$Z$47,23,FALSE))</f>
        <v/>
      </c>
      <c r="Y65" s="567" t="str">
        <f>IF(Y63="","",VLOOKUP(Y63,'シフト記号表（勤務時間帯）'!$D$6:$Z$47,23,FALSE))</f>
        <v/>
      </c>
      <c r="Z65" s="567" t="str">
        <f>IF(Z63="","",VLOOKUP(Z63,'シフト記号表（勤務時間帯）'!$D$6:$Z$47,23,FALSE))</f>
        <v/>
      </c>
      <c r="AA65" s="568" t="str">
        <f>IF(AA63="","",VLOOKUP(AA63,'シフト記号表（勤務時間帯）'!$D$6:$Z$47,23,FALSE))</f>
        <v/>
      </c>
      <c r="AB65" s="566" t="str">
        <f>IF(AB63="","",VLOOKUP(AB63,'シフト記号表（勤務時間帯）'!$D$6:$Z$47,23,FALSE))</f>
        <v/>
      </c>
      <c r="AC65" s="567" t="str">
        <f>IF(AC63="","",VLOOKUP(AC63,'シフト記号表（勤務時間帯）'!$D$6:$Z$47,23,FALSE))</f>
        <v/>
      </c>
      <c r="AD65" s="567" t="str">
        <f>IF(AD63="","",VLOOKUP(AD63,'シフト記号表（勤務時間帯）'!$D$6:$Z$47,23,FALSE))</f>
        <v/>
      </c>
      <c r="AE65" s="567" t="str">
        <f>IF(AE63="","",VLOOKUP(AE63,'シフト記号表（勤務時間帯）'!$D$6:$Z$47,23,FALSE))</f>
        <v/>
      </c>
      <c r="AF65" s="567" t="str">
        <f>IF(AF63="","",VLOOKUP(AF63,'シフト記号表（勤務時間帯）'!$D$6:$Z$47,23,FALSE))</f>
        <v/>
      </c>
      <c r="AG65" s="567" t="str">
        <f>IF(AG63="","",VLOOKUP(AG63,'シフト記号表（勤務時間帯）'!$D$6:$Z$47,23,FALSE))</f>
        <v/>
      </c>
      <c r="AH65" s="568" t="str">
        <f>IF(AH63="","",VLOOKUP(AH63,'シフト記号表（勤務時間帯）'!$D$6:$Z$47,23,FALSE))</f>
        <v/>
      </c>
      <c r="AI65" s="566" t="str">
        <f>IF(AI63="","",VLOOKUP(AI63,'シフト記号表（勤務時間帯）'!$D$6:$Z$47,23,FALSE))</f>
        <v/>
      </c>
      <c r="AJ65" s="567" t="str">
        <f>IF(AJ63="","",VLOOKUP(AJ63,'シフト記号表（勤務時間帯）'!$D$6:$Z$47,23,FALSE))</f>
        <v/>
      </c>
      <c r="AK65" s="567" t="str">
        <f>IF(AK63="","",VLOOKUP(AK63,'シフト記号表（勤務時間帯）'!$D$6:$Z$47,23,FALSE))</f>
        <v/>
      </c>
      <c r="AL65" s="567" t="str">
        <f>IF(AL63="","",VLOOKUP(AL63,'シフト記号表（勤務時間帯）'!$D$6:$Z$47,23,FALSE))</f>
        <v/>
      </c>
      <c r="AM65" s="567" t="str">
        <f>IF(AM63="","",VLOOKUP(AM63,'シフト記号表（勤務時間帯）'!$D$6:$Z$47,23,FALSE))</f>
        <v/>
      </c>
      <c r="AN65" s="567" t="str">
        <f>IF(AN63="","",VLOOKUP(AN63,'シフト記号表（勤務時間帯）'!$D$6:$Z$47,23,FALSE))</f>
        <v/>
      </c>
      <c r="AO65" s="568" t="str">
        <f>IF(AO63="","",VLOOKUP(AO63,'シフト記号表（勤務時間帯）'!$D$6:$Z$47,23,FALSE))</f>
        <v/>
      </c>
      <c r="AP65" s="566" t="str">
        <f>IF(AP63="","",VLOOKUP(AP63,'シフト記号表（勤務時間帯）'!$D$6:$Z$47,23,FALSE))</f>
        <v/>
      </c>
      <c r="AQ65" s="567" t="str">
        <f>IF(AQ63="","",VLOOKUP(AQ63,'シフト記号表（勤務時間帯）'!$D$6:$Z$47,23,FALSE))</f>
        <v/>
      </c>
      <c r="AR65" s="567" t="str">
        <f>IF(AR63="","",VLOOKUP(AR63,'シフト記号表（勤務時間帯）'!$D$6:$Z$47,23,FALSE))</f>
        <v/>
      </c>
      <c r="AS65" s="567" t="str">
        <f>IF(AS63="","",VLOOKUP(AS63,'シフト記号表（勤務時間帯）'!$D$6:$Z$47,23,FALSE))</f>
        <v/>
      </c>
      <c r="AT65" s="567" t="str">
        <f>IF(AT63="","",VLOOKUP(AT63,'シフト記号表（勤務時間帯）'!$D$6:$Z$47,23,FALSE))</f>
        <v/>
      </c>
      <c r="AU65" s="567" t="str">
        <f>IF(AU63="","",VLOOKUP(AU63,'シフト記号表（勤務時間帯）'!$D$6:$Z$47,23,FALSE))</f>
        <v/>
      </c>
      <c r="AV65" s="568" t="str">
        <f>IF(AV63="","",VLOOKUP(AV63,'シフト記号表（勤務時間帯）'!$D$6:$Z$47,23,FALSE))</f>
        <v/>
      </c>
      <c r="AW65" s="566" t="str">
        <f>IF(AW63="","",VLOOKUP(AW63,'シフト記号表（勤務時間帯）'!$D$6:$Z$47,23,FALSE))</f>
        <v/>
      </c>
      <c r="AX65" s="567" t="str">
        <f>IF(AX63="","",VLOOKUP(AX63,'シフト記号表（勤務時間帯）'!$D$6:$Z$47,23,FALSE))</f>
        <v/>
      </c>
      <c r="AY65" s="567" t="str">
        <f>IF(AY63="","",VLOOKUP(AY63,'シフト記号表（勤務時間帯）'!$D$6:$Z$47,23,FALSE))</f>
        <v/>
      </c>
      <c r="AZ65" s="1032">
        <f>IF($BC$3="４週",SUM(U65:AV65),IF($BC$3="暦月",SUM(U65:AY65),""))</f>
        <v>0</v>
      </c>
      <c r="BA65" s="1033"/>
      <c r="BB65" s="1034">
        <f>IF($BC$3="４週",AZ65/4,IF($BC$3="暦月",(AZ65/($BC$8/7)),""))</f>
        <v>0</v>
      </c>
      <c r="BC65" s="1033"/>
      <c r="BD65" s="1035"/>
      <c r="BE65" s="1036"/>
      <c r="BF65" s="1036"/>
      <c r="BG65" s="1036"/>
      <c r="BH65" s="1037"/>
    </row>
    <row r="66" spans="2:60" ht="20.25" customHeight="1">
      <c r="B66" s="569"/>
      <c r="C66" s="1038"/>
      <c r="D66" s="1039"/>
      <c r="E66" s="1040"/>
      <c r="F66" s="550"/>
      <c r="G66" s="551"/>
      <c r="H66" s="1047"/>
      <c r="I66" s="1050"/>
      <c r="J66" s="1051"/>
      <c r="K66" s="1051"/>
      <c r="L66" s="1052"/>
      <c r="M66" s="1059"/>
      <c r="N66" s="1060"/>
      <c r="O66" s="1061"/>
      <c r="P66" s="590" t="s">
        <v>972</v>
      </c>
      <c r="Q66" s="591"/>
      <c r="R66" s="591"/>
      <c r="S66" s="592"/>
      <c r="T66" s="593"/>
      <c r="U66" s="576"/>
      <c r="V66" s="577"/>
      <c r="W66" s="577"/>
      <c r="X66" s="577"/>
      <c r="Y66" s="577"/>
      <c r="Z66" s="577"/>
      <c r="AA66" s="578"/>
      <c r="AB66" s="576"/>
      <c r="AC66" s="577"/>
      <c r="AD66" s="577"/>
      <c r="AE66" s="577"/>
      <c r="AF66" s="577"/>
      <c r="AG66" s="577"/>
      <c r="AH66" s="578"/>
      <c r="AI66" s="576"/>
      <c r="AJ66" s="577"/>
      <c r="AK66" s="577"/>
      <c r="AL66" s="577"/>
      <c r="AM66" s="577"/>
      <c r="AN66" s="577"/>
      <c r="AO66" s="578"/>
      <c r="AP66" s="576"/>
      <c r="AQ66" s="577"/>
      <c r="AR66" s="577"/>
      <c r="AS66" s="577"/>
      <c r="AT66" s="577"/>
      <c r="AU66" s="577"/>
      <c r="AV66" s="578"/>
      <c r="AW66" s="576"/>
      <c r="AX66" s="577"/>
      <c r="AY66" s="577"/>
      <c r="AZ66" s="1068"/>
      <c r="BA66" s="1022"/>
      <c r="BB66" s="1021"/>
      <c r="BC66" s="1022"/>
      <c r="BD66" s="1023"/>
      <c r="BE66" s="1024"/>
      <c r="BF66" s="1024"/>
      <c r="BG66" s="1024"/>
      <c r="BH66" s="1025"/>
    </row>
    <row r="67" spans="2:60" ht="20.25" customHeight="1">
      <c r="B67" s="549">
        <f>B64+1</f>
        <v>16</v>
      </c>
      <c r="C67" s="1041"/>
      <c r="D67" s="1042"/>
      <c r="E67" s="1043"/>
      <c r="F67" s="550">
        <f>C66</f>
        <v>0</v>
      </c>
      <c r="G67" s="551"/>
      <c r="H67" s="1048"/>
      <c r="I67" s="1053"/>
      <c r="J67" s="1054"/>
      <c r="K67" s="1054"/>
      <c r="L67" s="1055"/>
      <c r="M67" s="1062"/>
      <c r="N67" s="1063"/>
      <c r="O67" s="1064"/>
      <c r="P67" s="552" t="s">
        <v>975</v>
      </c>
      <c r="Q67" s="553"/>
      <c r="R67" s="553"/>
      <c r="S67" s="554"/>
      <c r="T67" s="555"/>
      <c r="U67" s="556" t="str">
        <f>IF(U66="","",VLOOKUP(U66,'シフト記号表（勤務時間帯）'!$D$6:$X$47,21,FALSE))</f>
        <v/>
      </c>
      <c r="V67" s="557" t="str">
        <f>IF(V66="","",VLOOKUP(V66,'シフト記号表（勤務時間帯）'!$D$6:$X$47,21,FALSE))</f>
        <v/>
      </c>
      <c r="W67" s="557" t="str">
        <f>IF(W66="","",VLOOKUP(W66,'シフト記号表（勤務時間帯）'!$D$6:$X$47,21,FALSE))</f>
        <v/>
      </c>
      <c r="X67" s="557" t="str">
        <f>IF(X66="","",VLOOKUP(X66,'シフト記号表（勤務時間帯）'!$D$6:$X$47,21,FALSE))</f>
        <v/>
      </c>
      <c r="Y67" s="557" t="str">
        <f>IF(Y66="","",VLOOKUP(Y66,'シフト記号表（勤務時間帯）'!$D$6:$X$47,21,FALSE))</f>
        <v/>
      </c>
      <c r="Z67" s="557" t="str">
        <f>IF(Z66="","",VLOOKUP(Z66,'シフト記号表（勤務時間帯）'!$D$6:$X$47,21,FALSE))</f>
        <v/>
      </c>
      <c r="AA67" s="558" t="str">
        <f>IF(AA66="","",VLOOKUP(AA66,'シフト記号表（勤務時間帯）'!$D$6:$X$47,21,FALSE))</f>
        <v/>
      </c>
      <c r="AB67" s="556" t="str">
        <f>IF(AB66="","",VLOOKUP(AB66,'シフト記号表（勤務時間帯）'!$D$6:$X$47,21,FALSE))</f>
        <v/>
      </c>
      <c r="AC67" s="557" t="str">
        <f>IF(AC66="","",VLOOKUP(AC66,'シフト記号表（勤務時間帯）'!$D$6:$X$47,21,FALSE))</f>
        <v/>
      </c>
      <c r="AD67" s="557" t="str">
        <f>IF(AD66="","",VLOOKUP(AD66,'シフト記号表（勤務時間帯）'!$D$6:$X$47,21,FALSE))</f>
        <v/>
      </c>
      <c r="AE67" s="557" t="str">
        <f>IF(AE66="","",VLOOKUP(AE66,'シフト記号表（勤務時間帯）'!$D$6:$X$47,21,FALSE))</f>
        <v/>
      </c>
      <c r="AF67" s="557" t="str">
        <f>IF(AF66="","",VLOOKUP(AF66,'シフト記号表（勤務時間帯）'!$D$6:$X$47,21,FALSE))</f>
        <v/>
      </c>
      <c r="AG67" s="557" t="str">
        <f>IF(AG66="","",VLOOKUP(AG66,'シフト記号表（勤務時間帯）'!$D$6:$X$47,21,FALSE))</f>
        <v/>
      </c>
      <c r="AH67" s="558" t="str">
        <f>IF(AH66="","",VLOOKUP(AH66,'シフト記号表（勤務時間帯）'!$D$6:$X$47,21,FALSE))</f>
        <v/>
      </c>
      <c r="AI67" s="556" t="str">
        <f>IF(AI66="","",VLOOKUP(AI66,'シフト記号表（勤務時間帯）'!$D$6:$X$47,21,FALSE))</f>
        <v/>
      </c>
      <c r="AJ67" s="557" t="str">
        <f>IF(AJ66="","",VLOOKUP(AJ66,'シフト記号表（勤務時間帯）'!$D$6:$X$47,21,FALSE))</f>
        <v/>
      </c>
      <c r="AK67" s="557" t="str">
        <f>IF(AK66="","",VLOOKUP(AK66,'シフト記号表（勤務時間帯）'!$D$6:$X$47,21,FALSE))</f>
        <v/>
      </c>
      <c r="AL67" s="557" t="str">
        <f>IF(AL66="","",VLOOKUP(AL66,'シフト記号表（勤務時間帯）'!$D$6:$X$47,21,FALSE))</f>
        <v/>
      </c>
      <c r="AM67" s="557" t="str">
        <f>IF(AM66="","",VLOOKUP(AM66,'シフト記号表（勤務時間帯）'!$D$6:$X$47,21,FALSE))</f>
        <v/>
      </c>
      <c r="AN67" s="557" t="str">
        <f>IF(AN66="","",VLOOKUP(AN66,'シフト記号表（勤務時間帯）'!$D$6:$X$47,21,FALSE))</f>
        <v/>
      </c>
      <c r="AO67" s="558" t="str">
        <f>IF(AO66="","",VLOOKUP(AO66,'シフト記号表（勤務時間帯）'!$D$6:$X$47,21,FALSE))</f>
        <v/>
      </c>
      <c r="AP67" s="556" t="str">
        <f>IF(AP66="","",VLOOKUP(AP66,'シフト記号表（勤務時間帯）'!$D$6:$X$47,21,FALSE))</f>
        <v/>
      </c>
      <c r="AQ67" s="557" t="str">
        <f>IF(AQ66="","",VLOOKUP(AQ66,'シフト記号表（勤務時間帯）'!$D$6:$X$47,21,FALSE))</f>
        <v/>
      </c>
      <c r="AR67" s="557" t="str">
        <f>IF(AR66="","",VLOOKUP(AR66,'シフト記号表（勤務時間帯）'!$D$6:$X$47,21,FALSE))</f>
        <v/>
      </c>
      <c r="AS67" s="557" t="str">
        <f>IF(AS66="","",VLOOKUP(AS66,'シフト記号表（勤務時間帯）'!$D$6:$X$47,21,FALSE))</f>
        <v/>
      </c>
      <c r="AT67" s="557" t="str">
        <f>IF(AT66="","",VLOOKUP(AT66,'シフト記号表（勤務時間帯）'!$D$6:$X$47,21,FALSE))</f>
        <v/>
      </c>
      <c r="AU67" s="557" t="str">
        <f>IF(AU66="","",VLOOKUP(AU66,'シフト記号表（勤務時間帯）'!$D$6:$X$47,21,FALSE))</f>
        <v/>
      </c>
      <c r="AV67" s="558" t="str">
        <f>IF(AV66="","",VLOOKUP(AV66,'シフト記号表（勤務時間帯）'!$D$6:$X$47,21,FALSE))</f>
        <v/>
      </c>
      <c r="AW67" s="556" t="str">
        <f>IF(AW66="","",VLOOKUP(AW66,'シフト記号表（勤務時間帯）'!$D$6:$X$47,21,FALSE))</f>
        <v/>
      </c>
      <c r="AX67" s="557" t="str">
        <f>IF(AX66="","",VLOOKUP(AX66,'シフト記号表（勤務時間帯）'!$D$6:$X$47,21,FALSE))</f>
        <v/>
      </c>
      <c r="AY67" s="557" t="str">
        <f>IF(AY66="","",VLOOKUP(AY66,'シフト記号表（勤務時間帯）'!$D$6:$X$47,21,FALSE))</f>
        <v/>
      </c>
      <c r="AZ67" s="1029">
        <f>IF($BC$3="４週",SUM(U67:AV67),IF($BC$3="暦月",SUM(U67:AY67),""))</f>
        <v>0</v>
      </c>
      <c r="BA67" s="1030"/>
      <c r="BB67" s="1031">
        <f>IF($BC$3="４週",AZ67/4,IF($BC$3="暦月",(AZ67/($BC$8/7)),""))</f>
        <v>0</v>
      </c>
      <c r="BC67" s="1030"/>
      <c r="BD67" s="1026"/>
      <c r="BE67" s="1027"/>
      <c r="BF67" s="1027"/>
      <c r="BG67" s="1027"/>
      <c r="BH67" s="1028"/>
    </row>
    <row r="68" spans="2:60" ht="20.25" customHeight="1" thickBot="1">
      <c r="B68" s="549"/>
      <c r="C68" s="1044"/>
      <c r="D68" s="1045"/>
      <c r="E68" s="1046"/>
      <c r="F68" s="594"/>
      <c r="G68" s="595">
        <f>C66</f>
        <v>0</v>
      </c>
      <c r="H68" s="1049"/>
      <c r="I68" s="1056"/>
      <c r="J68" s="1057"/>
      <c r="K68" s="1057"/>
      <c r="L68" s="1058"/>
      <c r="M68" s="1065"/>
      <c r="N68" s="1066"/>
      <c r="O68" s="1067"/>
      <c r="P68" s="596" t="s">
        <v>976</v>
      </c>
      <c r="Q68" s="597"/>
      <c r="R68" s="597"/>
      <c r="S68" s="598"/>
      <c r="T68" s="599"/>
      <c r="U68" s="566" t="str">
        <f>IF(U66="","",VLOOKUP(U66,'シフト記号表（勤務時間帯）'!$D$6:$Z$47,23,FALSE))</f>
        <v/>
      </c>
      <c r="V68" s="567" t="str">
        <f>IF(V66="","",VLOOKUP(V66,'シフト記号表（勤務時間帯）'!$D$6:$Z$47,23,FALSE))</f>
        <v/>
      </c>
      <c r="W68" s="567" t="str">
        <f>IF(W66="","",VLOOKUP(W66,'シフト記号表（勤務時間帯）'!$D$6:$Z$47,23,FALSE))</f>
        <v/>
      </c>
      <c r="X68" s="567" t="str">
        <f>IF(X66="","",VLOOKUP(X66,'シフト記号表（勤務時間帯）'!$D$6:$Z$47,23,FALSE))</f>
        <v/>
      </c>
      <c r="Y68" s="567" t="str">
        <f>IF(Y66="","",VLOOKUP(Y66,'シフト記号表（勤務時間帯）'!$D$6:$Z$47,23,FALSE))</f>
        <v/>
      </c>
      <c r="Z68" s="567" t="str">
        <f>IF(Z66="","",VLOOKUP(Z66,'シフト記号表（勤務時間帯）'!$D$6:$Z$47,23,FALSE))</f>
        <v/>
      </c>
      <c r="AA68" s="568" t="str">
        <f>IF(AA66="","",VLOOKUP(AA66,'シフト記号表（勤務時間帯）'!$D$6:$Z$47,23,FALSE))</f>
        <v/>
      </c>
      <c r="AB68" s="566" t="str">
        <f>IF(AB66="","",VLOOKUP(AB66,'シフト記号表（勤務時間帯）'!$D$6:$Z$47,23,FALSE))</f>
        <v/>
      </c>
      <c r="AC68" s="567" t="str">
        <f>IF(AC66="","",VLOOKUP(AC66,'シフト記号表（勤務時間帯）'!$D$6:$Z$47,23,FALSE))</f>
        <v/>
      </c>
      <c r="AD68" s="567" t="str">
        <f>IF(AD66="","",VLOOKUP(AD66,'シフト記号表（勤務時間帯）'!$D$6:$Z$47,23,FALSE))</f>
        <v/>
      </c>
      <c r="AE68" s="567" t="str">
        <f>IF(AE66="","",VLOOKUP(AE66,'シフト記号表（勤務時間帯）'!$D$6:$Z$47,23,FALSE))</f>
        <v/>
      </c>
      <c r="AF68" s="567" t="str">
        <f>IF(AF66="","",VLOOKUP(AF66,'シフト記号表（勤務時間帯）'!$D$6:$Z$47,23,FALSE))</f>
        <v/>
      </c>
      <c r="AG68" s="567" t="str">
        <f>IF(AG66="","",VLOOKUP(AG66,'シフト記号表（勤務時間帯）'!$D$6:$Z$47,23,FALSE))</f>
        <v/>
      </c>
      <c r="AH68" s="568" t="str">
        <f>IF(AH66="","",VLOOKUP(AH66,'シフト記号表（勤務時間帯）'!$D$6:$Z$47,23,FALSE))</f>
        <v/>
      </c>
      <c r="AI68" s="566" t="str">
        <f>IF(AI66="","",VLOOKUP(AI66,'シフト記号表（勤務時間帯）'!$D$6:$Z$47,23,FALSE))</f>
        <v/>
      </c>
      <c r="AJ68" s="567" t="str">
        <f>IF(AJ66="","",VLOOKUP(AJ66,'シフト記号表（勤務時間帯）'!$D$6:$Z$47,23,FALSE))</f>
        <v/>
      </c>
      <c r="AK68" s="567" t="str">
        <f>IF(AK66="","",VLOOKUP(AK66,'シフト記号表（勤務時間帯）'!$D$6:$Z$47,23,FALSE))</f>
        <v/>
      </c>
      <c r="AL68" s="567" t="str">
        <f>IF(AL66="","",VLOOKUP(AL66,'シフト記号表（勤務時間帯）'!$D$6:$Z$47,23,FALSE))</f>
        <v/>
      </c>
      <c r="AM68" s="567" t="str">
        <f>IF(AM66="","",VLOOKUP(AM66,'シフト記号表（勤務時間帯）'!$D$6:$Z$47,23,FALSE))</f>
        <v/>
      </c>
      <c r="AN68" s="567" t="str">
        <f>IF(AN66="","",VLOOKUP(AN66,'シフト記号表（勤務時間帯）'!$D$6:$Z$47,23,FALSE))</f>
        <v/>
      </c>
      <c r="AO68" s="568" t="str">
        <f>IF(AO66="","",VLOOKUP(AO66,'シフト記号表（勤務時間帯）'!$D$6:$Z$47,23,FALSE))</f>
        <v/>
      </c>
      <c r="AP68" s="566" t="str">
        <f>IF(AP66="","",VLOOKUP(AP66,'シフト記号表（勤務時間帯）'!$D$6:$Z$47,23,FALSE))</f>
        <v/>
      </c>
      <c r="AQ68" s="567" t="str">
        <f>IF(AQ66="","",VLOOKUP(AQ66,'シフト記号表（勤務時間帯）'!$D$6:$Z$47,23,FALSE))</f>
        <v/>
      </c>
      <c r="AR68" s="567" t="str">
        <f>IF(AR66="","",VLOOKUP(AR66,'シフト記号表（勤務時間帯）'!$D$6:$Z$47,23,FALSE))</f>
        <v/>
      </c>
      <c r="AS68" s="567" t="str">
        <f>IF(AS66="","",VLOOKUP(AS66,'シフト記号表（勤務時間帯）'!$D$6:$Z$47,23,FALSE))</f>
        <v/>
      </c>
      <c r="AT68" s="567" t="str">
        <f>IF(AT66="","",VLOOKUP(AT66,'シフト記号表（勤務時間帯）'!$D$6:$Z$47,23,FALSE))</f>
        <v/>
      </c>
      <c r="AU68" s="567" t="str">
        <f>IF(AU66="","",VLOOKUP(AU66,'シフト記号表（勤務時間帯）'!$D$6:$Z$47,23,FALSE))</f>
        <v/>
      </c>
      <c r="AV68" s="568" t="str">
        <f>IF(AV66="","",VLOOKUP(AV66,'シフト記号表（勤務時間帯）'!$D$6:$Z$47,23,FALSE))</f>
        <v/>
      </c>
      <c r="AW68" s="566" t="str">
        <f>IF(AW66="","",VLOOKUP(AW66,'シフト記号表（勤務時間帯）'!$D$6:$Z$47,23,FALSE))</f>
        <v/>
      </c>
      <c r="AX68" s="567" t="str">
        <f>IF(AX66="","",VLOOKUP(AX66,'シフト記号表（勤務時間帯）'!$D$6:$Z$47,23,FALSE))</f>
        <v/>
      </c>
      <c r="AY68" s="567" t="str">
        <f>IF(AY66="","",VLOOKUP(AY66,'シフト記号表（勤務時間帯）'!$D$6:$Z$47,23,FALSE))</f>
        <v/>
      </c>
      <c r="AZ68" s="1032">
        <f>IF($BC$3="４週",SUM(U68:AV68),IF($BC$3="暦月",SUM(U68:AY68),""))</f>
        <v>0</v>
      </c>
      <c r="BA68" s="1033"/>
      <c r="BB68" s="1034">
        <f>IF($BC$3="４週",AZ68/4,IF($BC$3="暦月",(AZ68/($BC$8/7)),""))</f>
        <v>0</v>
      </c>
      <c r="BC68" s="1033"/>
      <c r="BD68" s="1026"/>
      <c r="BE68" s="1027"/>
      <c r="BF68" s="1027"/>
      <c r="BG68" s="1027"/>
      <c r="BH68" s="1028"/>
    </row>
    <row r="69" spans="2:60" ht="20.25" customHeight="1">
      <c r="B69" s="992" t="s">
        <v>1020</v>
      </c>
      <c r="C69" s="993"/>
      <c r="D69" s="993"/>
      <c r="E69" s="993"/>
      <c r="F69" s="993"/>
      <c r="G69" s="993"/>
      <c r="H69" s="993"/>
      <c r="I69" s="993"/>
      <c r="J69" s="993"/>
      <c r="K69" s="993"/>
      <c r="L69" s="993"/>
      <c r="M69" s="993"/>
      <c r="N69" s="993"/>
      <c r="O69" s="993"/>
      <c r="P69" s="993"/>
      <c r="Q69" s="993"/>
      <c r="R69" s="993"/>
      <c r="S69" s="993"/>
      <c r="T69" s="994"/>
      <c r="U69" s="600"/>
      <c r="V69" s="601"/>
      <c r="W69" s="601"/>
      <c r="X69" s="601"/>
      <c r="Y69" s="601"/>
      <c r="Z69" s="601"/>
      <c r="AA69" s="602"/>
      <c r="AB69" s="603"/>
      <c r="AC69" s="601"/>
      <c r="AD69" s="601"/>
      <c r="AE69" s="601"/>
      <c r="AF69" s="601"/>
      <c r="AG69" s="601"/>
      <c r="AH69" s="602"/>
      <c r="AI69" s="603"/>
      <c r="AJ69" s="601"/>
      <c r="AK69" s="601"/>
      <c r="AL69" s="601"/>
      <c r="AM69" s="601"/>
      <c r="AN69" s="601"/>
      <c r="AO69" s="602"/>
      <c r="AP69" s="603"/>
      <c r="AQ69" s="601"/>
      <c r="AR69" s="601"/>
      <c r="AS69" s="601"/>
      <c r="AT69" s="601"/>
      <c r="AU69" s="601"/>
      <c r="AV69" s="602"/>
      <c r="AW69" s="603"/>
      <c r="AX69" s="601"/>
      <c r="AY69" s="604"/>
      <c r="AZ69" s="995"/>
      <c r="BA69" s="996"/>
      <c r="BB69" s="1001"/>
      <c r="BC69" s="1002"/>
      <c r="BD69" s="1002"/>
      <c r="BE69" s="1002"/>
      <c r="BF69" s="1002"/>
      <c r="BG69" s="1002"/>
      <c r="BH69" s="1003"/>
    </row>
    <row r="70" spans="2:60" ht="20.25" customHeight="1">
      <c r="B70" s="1010" t="s">
        <v>1021</v>
      </c>
      <c r="C70" s="1011"/>
      <c r="D70" s="1011"/>
      <c r="E70" s="1011"/>
      <c r="F70" s="1011"/>
      <c r="G70" s="1011"/>
      <c r="H70" s="1011"/>
      <c r="I70" s="1011"/>
      <c r="J70" s="1011"/>
      <c r="K70" s="1011"/>
      <c r="L70" s="1011"/>
      <c r="M70" s="1011"/>
      <c r="N70" s="1011"/>
      <c r="O70" s="1011"/>
      <c r="P70" s="1011"/>
      <c r="Q70" s="1011"/>
      <c r="R70" s="1011"/>
      <c r="S70" s="1011"/>
      <c r="T70" s="1012"/>
      <c r="U70" s="605"/>
      <c r="V70" s="606"/>
      <c r="W70" s="606"/>
      <c r="X70" s="606"/>
      <c r="Y70" s="606"/>
      <c r="Z70" s="606"/>
      <c r="AA70" s="607"/>
      <c r="AB70" s="608"/>
      <c r="AC70" s="606"/>
      <c r="AD70" s="606"/>
      <c r="AE70" s="606"/>
      <c r="AF70" s="606"/>
      <c r="AG70" s="606"/>
      <c r="AH70" s="607"/>
      <c r="AI70" s="608"/>
      <c r="AJ70" s="606"/>
      <c r="AK70" s="606"/>
      <c r="AL70" s="606"/>
      <c r="AM70" s="606"/>
      <c r="AN70" s="606"/>
      <c r="AO70" s="607"/>
      <c r="AP70" s="608"/>
      <c r="AQ70" s="606"/>
      <c r="AR70" s="606"/>
      <c r="AS70" s="606"/>
      <c r="AT70" s="606"/>
      <c r="AU70" s="606"/>
      <c r="AV70" s="607"/>
      <c r="AW70" s="608"/>
      <c r="AX70" s="606"/>
      <c r="AY70" s="609"/>
      <c r="AZ70" s="997"/>
      <c r="BA70" s="998"/>
      <c r="BB70" s="1004"/>
      <c r="BC70" s="1005"/>
      <c r="BD70" s="1005"/>
      <c r="BE70" s="1005"/>
      <c r="BF70" s="1005"/>
      <c r="BG70" s="1005"/>
      <c r="BH70" s="1006"/>
    </row>
    <row r="71" spans="2:60" ht="20.25" customHeight="1">
      <c r="B71" s="1010" t="s">
        <v>1022</v>
      </c>
      <c r="C71" s="1011"/>
      <c r="D71" s="1011"/>
      <c r="E71" s="1011"/>
      <c r="F71" s="1011"/>
      <c r="G71" s="1011"/>
      <c r="H71" s="1011"/>
      <c r="I71" s="1011"/>
      <c r="J71" s="1011"/>
      <c r="K71" s="1011"/>
      <c r="L71" s="1011"/>
      <c r="M71" s="1011"/>
      <c r="N71" s="1011"/>
      <c r="O71" s="1011"/>
      <c r="P71" s="1011"/>
      <c r="Q71" s="1011"/>
      <c r="R71" s="1011"/>
      <c r="S71" s="1011"/>
      <c r="T71" s="1012"/>
      <c r="U71" s="605"/>
      <c r="V71" s="606"/>
      <c r="W71" s="606"/>
      <c r="X71" s="606"/>
      <c r="Y71" s="606"/>
      <c r="Z71" s="606"/>
      <c r="AA71" s="610"/>
      <c r="AB71" s="611"/>
      <c r="AC71" s="606"/>
      <c r="AD71" s="606"/>
      <c r="AE71" s="606"/>
      <c r="AF71" s="606"/>
      <c r="AG71" s="606"/>
      <c r="AH71" s="610"/>
      <c r="AI71" s="611"/>
      <c r="AJ71" s="606"/>
      <c r="AK71" s="606"/>
      <c r="AL71" s="606"/>
      <c r="AM71" s="606"/>
      <c r="AN71" s="606"/>
      <c r="AO71" s="610"/>
      <c r="AP71" s="611"/>
      <c r="AQ71" s="606"/>
      <c r="AR71" s="606"/>
      <c r="AS71" s="606"/>
      <c r="AT71" s="606"/>
      <c r="AU71" s="606"/>
      <c r="AV71" s="610"/>
      <c r="AW71" s="611"/>
      <c r="AX71" s="606"/>
      <c r="AY71" s="609"/>
      <c r="AZ71" s="999"/>
      <c r="BA71" s="1000"/>
      <c r="BB71" s="1004"/>
      <c r="BC71" s="1005"/>
      <c r="BD71" s="1005"/>
      <c r="BE71" s="1005"/>
      <c r="BF71" s="1005"/>
      <c r="BG71" s="1005"/>
      <c r="BH71" s="1006"/>
    </row>
    <row r="72" spans="2:60" ht="20.25" customHeight="1">
      <c r="B72" s="1013" t="s">
        <v>1023</v>
      </c>
      <c r="C72" s="1011"/>
      <c r="D72" s="1011"/>
      <c r="E72" s="1011"/>
      <c r="F72" s="1011"/>
      <c r="G72" s="1011"/>
      <c r="H72" s="1011"/>
      <c r="I72" s="1011"/>
      <c r="J72" s="1011"/>
      <c r="K72" s="1011"/>
      <c r="L72" s="1011"/>
      <c r="M72" s="1011"/>
      <c r="N72" s="1011"/>
      <c r="O72" s="1011"/>
      <c r="P72" s="1011"/>
      <c r="Q72" s="1011"/>
      <c r="R72" s="1011"/>
      <c r="S72" s="1011"/>
      <c r="T72" s="1012"/>
      <c r="U72" s="612" t="str">
        <f t="shared" ref="U72:AY72" si="1">IF(SUMIF($F$21:$F$68,"介護従業者",U21:U68)=0,"",SUMIF($F$21:$F$68,"介護従業者",U21:U68))</f>
        <v/>
      </c>
      <c r="V72" s="613" t="str">
        <f t="shared" si="1"/>
        <v/>
      </c>
      <c r="W72" s="613" t="str">
        <f t="shared" si="1"/>
        <v/>
      </c>
      <c r="X72" s="613" t="str">
        <f t="shared" si="1"/>
        <v/>
      </c>
      <c r="Y72" s="613" t="str">
        <f t="shared" si="1"/>
        <v/>
      </c>
      <c r="Z72" s="613" t="str">
        <f t="shared" si="1"/>
        <v/>
      </c>
      <c r="AA72" s="614" t="str">
        <f t="shared" si="1"/>
        <v/>
      </c>
      <c r="AB72" s="612" t="str">
        <f t="shared" si="1"/>
        <v/>
      </c>
      <c r="AC72" s="613" t="str">
        <f t="shared" si="1"/>
        <v/>
      </c>
      <c r="AD72" s="613" t="str">
        <f t="shared" si="1"/>
        <v/>
      </c>
      <c r="AE72" s="613" t="str">
        <f t="shared" si="1"/>
        <v/>
      </c>
      <c r="AF72" s="613" t="str">
        <f t="shared" si="1"/>
        <v/>
      </c>
      <c r="AG72" s="613" t="str">
        <f t="shared" si="1"/>
        <v/>
      </c>
      <c r="AH72" s="614" t="str">
        <f t="shared" si="1"/>
        <v/>
      </c>
      <c r="AI72" s="612" t="str">
        <f t="shared" si="1"/>
        <v/>
      </c>
      <c r="AJ72" s="613" t="str">
        <f t="shared" si="1"/>
        <v/>
      </c>
      <c r="AK72" s="613" t="str">
        <f t="shared" si="1"/>
        <v/>
      </c>
      <c r="AL72" s="613" t="str">
        <f t="shared" si="1"/>
        <v/>
      </c>
      <c r="AM72" s="613" t="str">
        <f t="shared" si="1"/>
        <v/>
      </c>
      <c r="AN72" s="613" t="str">
        <f t="shared" si="1"/>
        <v/>
      </c>
      <c r="AO72" s="614" t="str">
        <f t="shared" si="1"/>
        <v/>
      </c>
      <c r="AP72" s="612" t="str">
        <f t="shared" si="1"/>
        <v/>
      </c>
      <c r="AQ72" s="613" t="str">
        <f t="shared" si="1"/>
        <v/>
      </c>
      <c r="AR72" s="613" t="str">
        <f t="shared" si="1"/>
        <v/>
      </c>
      <c r="AS72" s="613" t="str">
        <f t="shared" si="1"/>
        <v/>
      </c>
      <c r="AT72" s="613" t="str">
        <f t="shared" si="1"/>
        <v/>
      </c>
      <c r="AU72" s="613" t="str">
        <f t="shared" si="1"/>
        <v/>
      </c>
      <c r="AV72" s="614" t="str">
        <f t="shared" si="1"/>
        <v/>
      </c>
      <c r="AW72" s="612" t="str">
        <f t="shared" si="1"/>
        <v/>
      </c>
      <c r="AX72" s="613" t="str">
        <f t="shared" si="1"/>
        <v/>
      </c>
      <c r="AY72" s="613" t="str">
        <f t="shared" si="1"/>
        <v/>
      </c>
      <c r="AZ72" s="1014">
        <f>IF($BC$3="４週",SUM(U72:AV72),IF($BC$3="暦月",SUM(U72:AY72),""))</f>
        <v>0</v>
      </c>
      <c r="BA72" s="1015"/>
      <c r="BB72" s="1004"/>
      <c r="BC72" s="1005"/>
      <c r="BD72" s="1005"/>
      <c r="BE72" s="1005"/>
      <c r="BF72" s="1005"/>
      <c r="BG72" s="1005"/>
      <c r="BH72" s="1006"/>
    </row>
    <row r="73" spans="2:60" ht="20.25" customHeight="1" thickBot="1">
      <c r="B73" s="1016" t="s">
        <v>1024</v>
      </c>
      <c r="C73" s="1017"/>
      <c r="D73" s="1017"/>
      <c r="E73" s="1017"/>
      <c r="F73" s="1017"/>
      <c r="G73" s="1017"/>
      <c r="H73" s="1017"/>
      <c r="I73" s="1017"/>
      <c r="J73" s="1017"/>
      <c r="K73" s="1017"/>
      <c r="L73" s="1017"/>
      <c r="M73" s="1017"/>
      <c r="N73" s="1017"/>
      <c r="O73" s="1017"/>
      <c r="P73" s="1017"/>
      <c r="Q73" s="1017"/>
      <c r="R73" s="1017"/>
      <c r="S73" s="1017"/>
      <c r="T73" s="1018"/>
      <c r="U73" s="615" t="str">
        <f t="shared" ref="U73:AY73" si="2">IF(SUMIF($G$21:$G$68,"介護従業者",U21:U68)=0,"",SUMIF($G$21:$G$68,"介護従業者",U21:U68))</f>
        <v/>
      </c>
      <c r="V73" s="616" t="str">
        <f t="shared" si="2"/>
        <v/>
      </c>
      <c r="W73" s="616" t="str">
        <f t="shared" si="2"/>
        <v/>
      </c>
      <c r="X73" s="616" t="str">
        <f t="shared" si="2"/>
        <v/>
      </c>
      <c r="Y73" s="616" t="str">
        <f t="shared" si="2"/>
        <v/>
      </c>
      <c r="Z73" s="616" t="str">
        <f t="shared" si="2"/>
        <v/>
      </c>
      <c r="AA73" s="617" t="str">
        <f t="shared" si="2"/>
        <v/>
      </c>
      <c r="AB73" s="618" t="str">
        <f t="shared" si="2"/>
        <v/>
      </c>
      <c r="AC73" s="616" t="str">
        <f t="shared" si="2"/>
        <v/>
      </c>
      <c r="AD73" s="616" t="str">
        <f t="shared" si="2"/>
        <v/>
      </c>
      <c r="AE73" s="616" t="str">
        <f t="shared" si="2"/>
        <v/>
      </c>
      <c r="AF73" s="616" t="str">
        <f t="shared" si="2"/>
        <v/>
      </c>
      <c r="AG73" s="616" t="str">
        <f t="shared" si="2"/>
        <v/>
      </c>
      <c r="AH73" s="617" t="str">
        <f t="shared" si="2"/>
        <v/>
      </c>
      <c r="AI73" s="618" t="str">
        <f t="shared" si="2"/>
        <v/>
      </c>
      <c r="AJ73" s="616" t="str">
        <f t="shared" si="2"/>
        <v/>
      </c>
      <c r="AK73" s="616" t="str">
        <f t="shared" si="2"/>
        <v/>
      </c>
      <c r="AL73" s="616" t="str">
        <f t="shared" si="2"/>
        <v/>
      </c>
      <c r="AM73" s="616" t="str">
        <f t="shared" si="2"/>
        <v/>
      </c>
      <c r="AN73" s="616" t="str">
        <f t="shared" si="2"/>
        <v/>
      </c>
      <c r="AO73" s="617" t="str">
        <f t="shared" si="2"/>
        <v/>
      </c>
      <c r="AP73" s="618" t="str">
        <f t="shared" si="2"/>
        <v/>
      </c>
      <c r="AQ73" s="616" t="str">
        <f t="shared" si="2"/>
        <v/>
      </c>
      <c r="AR73" s="616" t="str">
        <f t="shared" si="2"/>
        <v/>
      </c>
      <c r="AS73" s="616" t="str">
        <f t="shared" si="2"/>
        <v/>
      </c>
      <c r="AT73" s="616" t="str">
        <f t="shared" si="2"/>
        <v/>
      </c>
      <c r="AU73" s="616" t="str">
        <f t="shared" si="2"/>
        <v/>
      </c>
      <c r="AV73" s="617" t="str">
        <f t="shared" si="2"/>
        <v/>
      </c>
      <c r="AW73" s="618" t="str">
        <f t="shared" si="2"/>
        <v/>
      </c>
      <c r="AX73" s="616" t="str">
        <f t="shared" si="2"/>
        <v/>
      </c>
      <c r="AY73" s="619" t="str">
        <f t="shared" si="2"/>
        <v/>
      </c>
      <c r="AZ73" s="1019">
        <f>IF($BC$3="４週",SUM(U73:AV73),IF($BC$3="暦月",SUM(U73:AY73),""))</f>
        <v>0</v>
      </c>
      <c r="BA73" s="1020"/>
      <c r="BB73" s="1007"/>
      <c r="BC73" s="1008"/>
      <c r="BD73" s="1008"/>
      <c r="BE73" s="1008"/>
      <c r="BF73" s="1008"/>
      <c r="BG73" s="1008"/>
      <c r="BH73" s="1009"/>
    </row>
    <row r="74" spans="2:60" s="620" customFormat="1" ht="20.25" customHeight="1">
      <c r="B74" s="684" t="s">
        <v>1142</v>
      </c>
      <c r="C74" s="684"/>
      <c r="D74" s="684"/>
      <c r="E74" s="684"/>
      <c r="F74" s="684"/>
      <c r="G74" s="684"/>
      <c r="H74" s="685"/>
      <c r="R74" s="622"/>
      <c r="BH74" s="623"/>
    </row>
    <row r="75" spans="2:60" ht="20.25" customHeight="1">
      <c r="B75" s="991" t="s">
        <v>1034</v>
      </c>
      <c r="C75" s="991"/>
      <c r="D75" s="991" t="s">
        <v>1098</v>
      </c>
      <c r="E75" s="991"/>
      <c r="F75" s="991"/>
      <c r="G75" s="991"/>
      <c r="H75" s="991"/>
    </row>
    <row r="76" spans="2:60" ht="20.25" customHeight="1">
      <c r="B76" s="991" t="s">
        <v>1099</v>
      </c>
      <c r="C76" s="991"/>
      <c r="D76" s="991" t="s">
        <v>1100</v>
      </c>
      <c r="E76" s="991"/>
      <c r="F76" s="991"/>
      <c r="G76" s="991"/>
      <c r="H76" s="991"/>
    </row>
    <row r="77" spans="2:60" ht="20.25" customHeight="1">
      <c r="B77" s="991" t="s">
        <v>1101</v>
      </c>
      <c r="C77" s="991"/>
      <c r="D77" s="991" t="s">
        <v>1102</v>
      </c>
      <c r="E77" s="991"/>
      <c r="F77" s="991"/>
      <c r="G77" s="991"/>
      <c r="H77" s="991"/>
    </row>
    <row r="78" spans="2:60" ht="20.25" customHeight="1">
      <c r="B78" s="991" t="s">
        <v>1103</v>
      </c>
      <c r="C78" s="991"/>
      <c r="D78" s="991" t="s">
        <v>1104</v>
      </c>
      <c r="E78" s="991"/>
      <c r="F78" s="991"/>
      <c r="G78" s="991"/>
      <c r="H78" s="991"/>
    </row>
    <row r="79" spans="2:60" ht="20.25" customHeight="1">
      <c r="B79" s="991" t="s">
        <v>1105</v>
      </c>
      <c r="C79" s="991"/>
      <c r="D79" s="991" t="s">
        <v>1143</v>
      </c>
      <c r="E79" s="991"/>
      <c r="F79" s="991"/>
      <c r="G79" s="991"/>
      <c r="H79" s="991"/>
    </row>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117" spans="1:57">
      <c r="A117" s="624"/>
      <c r="B117" s="624"/>
      <c r="C117" s="625"/>
      <c r="D117" s="625"/>
      <c r="E117" s="625"/>
      <c r="F117" s="625"/>
      <c r="G117" s="625"/>
      <c r="H117" s="625"/>
      <c r="I117" s="626"/>
      <c r="J117" s="626"/>
      <c r="K117" s="626"/>
      <c r="L117" s="626"/>
      <c r="M117" s="626"/>
      <c r="N117" s="626"/>
      <c r="O117" s="626"/>
      <c r="P117" s="626"/>
      <c r="Q117" s="626"/>
      <c r="R117" s="626"/>
      <c r="S117" s="626"/>
      <c r="T117" s="626"/>
      <c r="U117" s="626"/>
      <c r="V117" s="626"/>
      <c r="W117" s="626"/>
      <c r="X117" s="626"/>
      <c r="Y117" s="626"/>
      <c r="Z117" s="626"/>
      <c r="AA117" s="626"/>
      <c r="AB117" s="626"/>
      <c r="AC117" s="626"/>
      <c r="AD117" s="626"/>
      <c r="AE117" s="626"/>
      <c r="AF117" s="626"/>
      <c r="AG117" s="626"/>
      <c r="AH117" s="626"/>
      <c r="AI117" s="626"/>
      <c r="AJ117" s="626"/>
      <c r="AK117" s="626"/>
      <c r="AL117" s="626"/>
      <c r="AM117" s="626"/>
      <c r="AN117" s="626"/>
      <c r="AO117" s="626"/>
      <c r="AP117" s="626"/>
      <c r="AQ117" s="626"/>
      <c r="AR117" s="626"/>
      <c r="AS117" s="626"/>
      <c r="AT117" s="626"/>
      <c r="AU117" s="626"/>
      <c r="AV117" s="626"/>
      <c r="AW117" s="626"/>
      <c r="AX117" s="627"/>
      <c r="AY117" s="627"/>
      <c r="AZ117" s="627"/>
      <c r="BA117" s="627"/>
      <c r="BB117" s="627"/>
      <c r="BC117" s="627"/>
      <c r="BD117" s="627"/>
      <c r="BE117" s="627"/>
    </row>
    <row r="118" spans="1:57">
      <c r="A118" s="624"/>
      <c r="B118" s="624"/>
      <c r="C118" s="625"/>
      <c r="D118" s="625"/>
      <c r="E118" s="625"/>
      <c r="F118" s="625"/>
      <c r="G118" s="625"/>
      <c r="H118" s="625"/>
      <c r="I118" s="626"/>
      <c r="J118" s="626"/>
      <c r="K118" s="626"/>
      <c r="L118" s="626"/>
      <c r="M118" s="626"/>
      <c r="N118" s="626"/>
      <c r="O118" s="626"/>
      <c r="P118" s="626"/>
      <c r="Q118" s="626"/>
      <c r="R118" s="626"/>
      <c r="S118" s="626"/>
      <c r="T118" s="626"/>
      <c r="U118" s="626"/>
      <c r="V118" s="626"/>
      <c r="W118" s="626"/>
      <c r="X118" s="626"/>
      <c r="Y118" s="626"/>
      <c r="Z118" s="626"/>
      <c r="AA118" s="626"/>
      <c r="AB118" s="626"/>
      <c r="AC118" s="626"/>
      <c r="AD118" s="626"/>
      <c r="AE118" s="626"/>
      <c r="AF118" s="626"/>
      <c r="AG118" s="626"/>
      <c r="AH118" s="626"/>
      <c r="AI118" s="626"/>
      <c r="AJ118" s="626"/>
      <c r="AK118" s="626"/>
      <c r="AL118" s="626"/>
      <c r="AM118" s="626"/>
      <c r="AN118" s="626"/>
      <c r="AO118" s="626"/>
      <c r="AP118" s="626"/>
      <c r="AQ118" s="626"/>
      <c r="AR118" s="626"/>
      <c r="AS118" s="626"/>
      <c r="AT118" s="626"/>
      <c r="AU118" s="626"/>
      <c r="AV118" s="626"/>
      <c r="AW118" s="626"/>
      <c r="AX118" s="627"/>
      <c r="AY118" s="627"/>
      <c r="AZ118" s="627"/>
      <c r="BA118" s="627"/>
      <c r="BB118" s="627"/>
      <c r="BC118" s="627"/>
      <c r="BD118" s="627"/>
      <c r="BE118" s="627"/>
    </row>
    <row r="119" spans="1:57">
      <c r="A119" s="624"/>
      <c r="B119" s="624"/>
      <c r="C119" s="628"/>
      <c r="D119" s="628"/>
      <c r="E119" s="628"/>
      <c r="F119" s="628"/>
      <c r="G119" s="628"/>
      <c r="H119" s="628"/>
      <c r="I119" s="625"/>
      <c r="J119" s="625"/>
      <c r="K119" s="624"/>
      <c r="L119" s="624"/>
      <c r="M119" s="624"/>
      <c r="N119" s="624"/>
      <c r="O119" s="624"/>
      <c r="P119" s="624"/>
    </row>
    <row r="120" spans="1:57">
      <c r="A120" s="624"/>
      <c r="B120" s="624"/>
      <c r="C120" s="628"/>
      <c r="D120" s="628"/>
      <c r="E120" s="628"/>
      <c r="F120" s="628"/>
      <c r="G120" s="628"/>
      <c r="H120" s="628"/>
      <c r="I120" s="625"/>
      <c r="J120" s="625"/>
      <c r="K120" s="624"/>
      <c r="L120" s="624"/>
      <c r="M120" s="624"/>
      <c r="N120" s="624"/>
      <c r="O120" s="624"/>
      <c r="P120" s="624"/>
    </row>
    <row r="121" spans="1:57">
      <c r="C121" s="514"/>
      <c r="D121" s="514"/>
      <c r="E121" s="514"/>
      <c r="F121" s="514"/>
      <c r="G121" s="514"/>
      <c r="H121" s="514"/>
    </row>
    <row r="122" spans="1:57">
      <c r="C122" s="514"/>
      <c r="D122" s="514"/>
      <c r="E122" s="514"/>
      <c r="F122" s="514"/>
      <c r="G122" s="514"/>
      <c r="H122" s="514"/>
    </row>
    <row r="123" spans="1:57">
      <c r="C123" s="514"/>
      <c r="D123" s="514"/>
      <c r="E123" s="514"/>
      <c r="F123" s="514"/>
      <c r="G123" s="514"/>
      <c r="H123" s="514"/>
    </row>
    <row r="124" spans="1:57">
      <c r="C124" s="514"/>
      <c r="D124" s="514"/>
      <c r="E124" s="514"/>
      <c r="F124" s="514"/>
      <c r="G124" s="514"/>
      <c r="H124" s="514"/>
    </row>
  </sheetData>
  <sheetProtection insertRows="0" deleteRows="0"/>
  <mergeCells count="22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 ref="D76:H76"/>
    <mergeCell ref="D77:H77"/>
    <mergeCell ref="D78:H78"/>
    <mergeCell ref="D79:H79"/>
    <mergeCell ref="B75:C75"/>
    <mergeCell ref="D75:H75"/>
    <mergeCell ref="B79:C79"/>
    <mergeCell ref="B76:C76"/>
    <mergeCell ref="B77:C77"/>
    <mergeCell ref="B78:C78"/>
  </mergeCells>
  <phoneticPr fontId="3"/>
  <conditionalFormatting sqref="U23:AA23">
    <cfRule type="expression" dxfId="272" priority="176">
      <formula>OR(U$69=$B22,U$70=$B22)</formula>
    </cfRule>
  </conditionalFormatting>
  <conditionalFormatting sqref="U22:AA23 U69:BA73">
    <cfRule type="expression" dxfId="271" priority="17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174">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173">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172">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171">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170">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169">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168">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167">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166">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65">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64">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63">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62">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61">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0">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59">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10">
    <dataValidation type="list" allowBlank="1" showInputMessage="1" sqref="AR1:BG1" xr:uid="{F97CAEA1-BCE2-4710-BEBE-071104DBBA22}">
      <formula1>$BM$14:$BM$18</formula1>
    </dataValidation>
    <dataValidation allowBlank="1" showInputMessage="1" showErrorMessage="1" error="入力可能範囲　32～40" sqref="BC10" xr:uid="{E9888D00-CA21-424F-8E63-6B63DD204A8D}"/>
    <dataValidation type="list" allowBlank="1" showInputMessage="1" sqref="U21:AY21 U24:AY24 U27:AY27 U30:AY30 U33:AY33 U36:AY36 U39:AY39 U42:AY42 U45:AY45 U48:AY48 U51:AY51 U54:AY54 U57:AY57 U60:AY60 U63:AY63 U66:AY66" xr:uid="{14EFC02E-9D60-4C4B-94DA-289DE6FC8BBF}">
      <formula1>シフト記号表認知症対応型共同生活介護</formula1>
    </dataValidation>
    <dataValidation type="list" errorStyle="warning" allowBlank="1" showInputMessage="1" error="リストにない場合のみ、入力してください。" sqref="I21:L68" xr:uid="{97492A61-3855-42F1-9FDC-3CA0DDC8CC91}">
      <formula1>$BM$25:$BM$31</formula1>
    </dataValidation>
    <dataValidation type="list" allowBlank="1" showInputMessage="1" sqref="H21:H68" xr:uid="{232D4F2C-066A-4592-86F3-8B1EB206E17D}">
      <formula1>"A, B, C, D"</formula1>
    </dataValidation>
    <dataValidation type="list" allowBlank="1" showInputMessage="1" sqref="C21:E68" xr:uid="{F3A69C90-942A-4105-AC80-9F5FE9C9BF5E}">
      <formula1>$BM$21:$BM$23</formula1>
    </dataValidation>
    <dataValidation type="list" allowBlank="1" showInputMessage="1" showErrorMessage="1" sqref="BC3:BF3" xr:uid="{C9C38454-1A51-4622-813C-FB9F828F51B1}">
      <formula1>"４週,暦月"</formula1>
    </dataValidation>
    <dataValidation type="decimal" allowBlank="1" showInputMessage="1" showErrorMessage="1" error="入力可能範囲　32～40" sqref="AY6:AZ6" xr:uid="{66A4EC7B-999E-4C3B-8CAB-6DC1F8A601FF}">
      <formula1>32</formula1>
      <formula2>40</formula2>
    </dataValidation>
    <dataValidation type="list" allowBlank="1" showInputMessage="1" showErrorMessage="1" sqref="AD3:AD4" xr:uid="{4DFD9C57-44FB-4FAA-A81E-F0431DC80FE7}">
      <formula1>#REF!</formula1>
    </dataValidation>
    <dataValidation type="list" allowBlank="1" showInputMessage="1" showErrorMessage="1" sqref="BC4:BF4" xr:uid="{CBA5169A-3ECE-49D2-A498-3F9FA73B9387}">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BB5B8-0A79-42EB-A2D5-8C8AC244720E}">
  <sheetPr>
    <pageSetUpPr fitToPage="1"/>
  </sheetPr>
  <dimension ref="B1:AB52"/>
  <sheetViews>
    <sheetView zoomScale="70" zoomScaleNormal="70" workbookViewId="0"/>
  </sheetViews>
  <sheetFormatPr defaultColWidth="9.875" defaultRowHeight="25.5"/>
  <cols>
    <col min="1" max="1" width="1.75" style="631" customWidth="1"/>
    <col min="2" max="2" width="6.125" style="630" customWidth="1"/>
    <col min="3" max="3" width="11.5" style="630" customWidth="1"/>
    <col min="4" max="4" width="11.5" style="630" hidden="1" customWidth="1"/>
    <col min="5" max="5" width="3.625" style="630" bestFit="1" customWidth="1"/>
    <col min="6" max="6" width="17" style="631" customWidth="1"/>
    <col min="7" max="7" width="3.625" style="631" bestFit="1" customWidth="1"/>
    <col min="8" max="8" width="17" style="631" customWidth="1"/>
    <col min="9" max="9" width="3.625" style="631" bestFit="1" customWidth="1"/>
    <col min="10" max="10" width="17" style="630" customWidth="1"/>
    <col min="11" max="11" width="3.625" style="631" bestFit="1" customWidth="1"/>
    <col min="12" max="12" width="17" style="631" customWidth="1"/>
    <col min="13" max="13" width="5.5" style="631" customWidth="1"/>
    <col min="14" max="14" width="17" style="631" customWidth="1"/>
    <col min="15" max="15" width="3.625" style="631" customWidth="1"/>
    <col min="16" max="16" width="17" style="631" customWidth="1"/>
    <col min="17" max="17" width="3.625" style="631" customWidth="1"/>
    <col min="18" max="18" width="17" style="631" customWidth="1"/>
    <col min="19" max="19" width="3.625" style="631" customWidth="1"/>
    <col min="20" max="20" width="17" style="631" customWidth="1"/>
    <col min="21" max="21" width="3.625" style="631" customWidth="1"/>
    <col min="22" max="22" width="17" style="631" customWidth="1"/>
    <col min="23" max="23" width="3.625" style="631" customWidth="1"/>
    <col min="24" max="24" width="17" style="631" customWidth="1"/>
    <col min="25" max="25" width="3.625" style="631" customWidth="1"/>
    <col min="26" max="26" width="17" style="631" customWidth="1"/>
    <col min="27" max="27" width="3.625" style="631" customWidth="1"/>
    <col min="28" max="28" width="55.125" style="631" customWidth="1"/>
    <col min="29" max="16384" width="9.875" style="631"/>
  </cols>
  <sheetData>
    <row r="1" spans="2:28">
      <c r="B1" s="629" t="s">
        <v>1025</v>
      </c>
    </row>
    <row r="2" spans="2:28">
      <c r="B2" s="632" t="s">
        <v>1026</v>
      </c>
      <c r="F2" s="633"/>
      <c r="G2" s="634"/>
      <c r="H2" s="634"/>
      <c r="I2" s="634"/>
      <c r="J2" s="635"/>
      <c r="K2" s="634"/>
      <c r="L2" s="634"/>
    </row>
    <row r="3" spans="2:28">
      <c r="B3" s="633" t="s">
        <v>1027</v>
      </c>
      <c r="F3" s="635" t="s">
        <v>1028</v>
      </c>
      <c r="G3" s="634"/>
      <c r="H3" s="634"/>
      <c r="I3" s="634"/>
      <c r="J3" s="635"/>
      <c r="K3" s="634"/>
      <c r="L3" s="634"/>
    </row>
    <row r="4" spans="2:28">
      <c r="B4" s="632"/>
      <c r="F4" s="1148" t="s">
        <v>1029</v>
      </c>
      <c r="G4" s="1148"/>
      <c r="H4" s="1148"/>
      <c r="I4" s="1148"/>
      <c r="J4" s="1148"/>
      <c r="K4" s="1148"/>
      <c r="L4" s="1148"/>
      <c r="N4" s="1148" t="s">
        <v>1030</v>
      </c>
      <c r="O4" s="1148"/>
      <c r="P4" s="1148"/>
      <c r="R4" s="1148" t="s">
        <v>1031</v>
      </c>
      <c r="S4" s="1148"/>
      <c r="T4" s="1148"/>
      <c r="U4" s="1148"/>
      <c r="V4" s="1148"/>
      <c r="W4" s="1148"/>
      <c r="X4" s="1148"/>
      <c r="Z4" s="636" t="s">
        <v>1032</v>
      </c>
      <c r="AB4" s="1148" t="s">
        <v>1033</v>
      </c>
    </row>
    <row r="5" spans="2:28">
      <c r="B5" s="630" t="s">
        <v>953</v>
      </c>
      <c r="C5" s="630" t="s">
        <v>1034</v>
      </c>
      <c r="F5" s="630" t="s">
        <v>1035</v>
      </c>
      <c r="G5" s="630"/>
      <c r="H5" s="630" t="s">
        <v>1036</v>
      </c>
      <c r="J5" s="630" t="s">
        <v>1037</v>
      </c>
      <c r="L5" s="630" t="s">
        <v>1029</v>
      </c>
      <c r="N5" s="630" t="s">
        <v>1038</v>
      </c>
      <c r="P5" s="630" t="s">
        <v>1039</v>
      </c>
      <c r="R5" s="630" t="s">
        <v>1038</v>
      </c>
      <c r="T5" s="630" t="s">
        <v>1039</v>
      </c>
      <c r="V5" s="630" t="s">
        <v>1037</v>
      </c>
      <c r="X5" s="630" t="s">
        <v>1029</v>
      </c>
      <c r="Z5" s="637" t="s">
        <v>1040</v>
      </c>
      <c r="AB5" s="1148"/>
    </row>
    <row r="6" spans="2:28">
      <c r="B6" s="638">
        <v>1</v>
      </c>
      <c r="C6" s="639" t="s">
        <v>987</v>
      </c>
      <c r="D6" s="640" t="str">
        <f>C6</f>
        <v>a</v>
      </c>
      <c r="E6" s="638" t="s">
        <v>1041</v>
      </c>
      <c r="F6" s="641"/>
      <c r="G6" s="638" t="s">
        <v>950</v>
      </c>
      <c r="H6" s="641"/>
      <c r="I6" s="642" t="s">
        <v>1042</v>
      </c>
      <c r="J6" s="641">
        <v>0</v>
      </c>
      <c r="K6" s="643" t="s">
        <v>926</v>
      </c>
      <c r="L6" s="644" t="str">
        <f>IF(OR(F6="",H6=""),"",(H6+IF(F6&gt;H6,1,0)-F6-J6)*24)</f>
        <v/>
      </c>
      <c r="N6" s="641">
        <v>0.29166666666666669</v>
      </c>
      <c r="O6" s="630" t="s">
        <v>950</v>
      </c>
      <c r="P6" s="641">
        <v>0.83333333333333337</v>
      </c>
      <c r="R6" s="646" t="str">
        <f t="shared" ref="R6:R22" si="0">IF(F6="","",IF(F6&lt;N6,N6,IF(F6&gt;=P6,"",F6)))</f>
        <v/>
      </c>
      <c r="S6" s="630" t="s">
        <v>950</v>
      </c>
      <c r="T6" s="646" t="str">
        <f t="shared" ref="T6:T22" si="1">IF(H6="","",IF(H6&gt;F6,IF(H6&lt;P6,H6,P6),P6))</f>
        <v/>
      </c>
      <c r="U6" s="647" t="s">
        <v>1042</v>
      </c>
      <c r="V6" s="641">
        <v>0</v>
      </c>
      <c r="W6" s="631" t="s">
        <v>926</v>
      </c>
      <c r="X6" s="644" t="str">
        <f>IF(R6="","",IF((T6+IF(R6&gt;T6,1,0)-R6-V6)*24=0,"",(T6+IF(R6&gt;T6,1,0)-R6-V6)*24))</f>
        <v/>
      </c>
      <c r="Z6" s="644" t="str">
        <f>IF(X6="",L6,IF(OR(L6-X6=0,L6-X6&lt;0),"-",L6-X6))</f>
        <v/>
      </c>
      <c r="AB6" s="648"/>
    </row>
    <row r="7" spans="2:28">
      <c r="B7" s="638">
        <v>2</v>
      </c>
      <c r="C7" s="639" t="s">
        <v>995</v>
      </c>
      <c r="D7" s="640" t="str">
        <f t="shared" ref="D7:D38" si="2">C7</f>
        <v>b</v>
      </c>
      <c r="E7" s="638" t="s">
        <v>1041</v>
      </c>
      <c r="F7" s="641"/>
      <c r="G7" s="638" t="s">
        <v>950</v>
      </c>
      <c r="H7" s="641"/>
      <c r="I7" s="642" t="s">
        <v>1042</v>
      </c>
      <c r="J7" s="641">
        <v>0</v>
      </c>
      <c r="K7" s="643" t="s">
        <v>926</v>
      </c>
      <c r="L7" s="644" t="str">
        <f>IF(OR(F7="",H7=""),"",(H7+IF(F7&gt;H7,1,0)-F7-J7)*24)</f>
        <v/>
      </c>
      <c r="N7" s="645">
        <f>$N$6</f>
        <v>0.29166666666666669</v>
      </c>
      <c r="O7" s="630" t="s">
        <v>950</v>
      </c>
      <c r="P7" s="645">
        <f>$P$6</f>
        <v>0.83333333333333337</v>
      </c>
      <c r="R7" s="646" t="str">
        <f t="shared" si="0"/>
        <v/>
      </c>
      <c r="S7" s="630" t="s">
        <v>950</v>
      </c>
      <c r="T7" s="646" t="str">
        <f t="shared" si="1"/>
        <v/>
      </c>
      <c r="U7" s="647" t="s">
        <v>1042</v>
      </c>
      <c r="V7" s="641">
        <v>0</v>
      </c>
      <c r="W7" s="631" t="s">
        <v>926</v>
      </c>
      <c r="X7" s="644" t="str">
        <f>IF(R7="","",IF((T7+IF(R7&gt;T7,1,0)-R7-V7)*24=0,"",(T7+IF(R7&gt;T7,1,0)-R7-V7)*24))</f>
        <v/>
      </c>
      <c r="Z7" s="644" t="str">
        <f>IF(X7="",L7,IF(OR(L7-X7=0,L7-X7&lt;0),"-",L7-X7))</f>
        <v/>
      </c>
      <c r="AB7" s="648"/>
    </row>
    <row r="8" spans="2:28">
      <c r="B8" s="638">
        <v>3</v>
      </c>
      <c r="C8" s="639" t="s">
        <v>973</v>
      </c>
      <c r="D8" s="640" t="str">
        <f t="shared" si="2"/>
        <v>c</v>
      </c>
      <c r="E8" s="638" t="s">
        <v>1041</v>
      </c>
      <c r="F8" s="641"/>
      <c r="G8" s="638" t="s">
        <v>950</v>
      </c>
      <c r="H8" s="641"/>
      <c r="I8" s="642" t="s">
        <v>1042</v>
      </c>
      <c r="J8" s="641">
        <v>0</v>
      </c>
      <c r="K8" s="643" t="s">
        <v>926</v>
      </c>
      <c r="L8" s="644" t="str">
        <f>IF(OR(F8="",H8=""),"",(H8+IF(F8&gt;H8,1,0)-F8-J8)*24)</f>
        <v/>
      </c>
      <c r="N8" s="645">
        <f t="shared" ref="N8:N22" si="3">$N$6</f>
        <v>0.29166666666666669</v>
      </c>
      <c r="O8" s="630" t="s">
        <v>950</v>
      </c>
      <c r="P8" s="645">
        <f t="shared" ref="P8:P22" si="4">$P$6</f>
        <v>0.83333333333333337</v>
      </c>
      <c r="R8" s="646" t="str">
        <f t="shared" si="0"/>
        <v/>
      </c>
      <c r="S8" s="630" t="s">
        <v>950</v>
      </c>
      <c r="T8" s="646" t="str">
        <f t="shared" si="1"/>
        <v/>
      </c>
      <c r="U8" s="647" t="s">
        <v>1042</v>
      </c>
      <c r="V8" s="641">
        <v>0</v>
      </c>
      <c r="W8" s="631" t="s">
        <v>926</v>
      </c>
      <c r="X8" s="644" t="str">
        <f>IF(R8="","",IF((T8+IF(R8&gt;T8,1,0)-R8-V8)*24=0,"",(T8+IF(R8&gt;T8,1,0)-R8-V8)*24))</f>
        <v/>
      </c>
      <c r="Z8" s="644" t="str">
        <f>IF(X8="",L8,IF(OR(L8-X8=0,L8-X8&lt;0),"-",L8-X8))</f>
        <v/>
      </c>
      <c r="AB8" s="648"/>
    </row>
    <row r="9" spans="2:28">
      <c r="B9" s="638">
        <v>4</v>
      </c>
      <c r="C9" s="639" t="s">
        <v>980</v>
      </c>
      <c r="D9" s="640" t="str">
        <f t="shared" si="2"/>
        <v>d</v>
      </c>
      <c r="E9" s="638" t="s">
        <v>1041</v>
      </c>
      <c r="F9" s="641"/>
      <c r="G9" s="638" t="s">
        <v>950</v>
      </c>
      <c r="H9" s="641"/>
      <c r="I9" s="642" t="s">
        <v>1042</v>
      </c>
      <c r="J9" s="641">
        <v>0</v>
      </c>
      <c r="K9" s="643" t="s">
        <v>926</v>
      </c>
      <c r="L9" s="644" t="str">
        <f>IF(OR(F9="",H9=""),"",(H9+IF(F9&gt;H9,1,0)-F9-J9)*24)</f>
        <v/>
      </c>
      <c r="N9" s="645">
        <f t="shared" si="3"/>
        <v>0.29166666666666669</v>
      </c>
      <c r="O9" s="630" t="s">
        <v>950</v>
      </c>
      <c r="P9" s="645">
        <f t="shared" si="4"/>
        <v>0.83333333333333337</v>
      </c>
      <c r="R9" s="646" t="str">
        <f t="shared" si="0"/>
        <v/>
      </c>
      <c r="S9" s="630" t="s">
        <v>950</v>
      </c>
      <c r="T9" s="646" t="str">
        <f t="shared" si="1"/>
        <v/>
      </c>
      <c r="U9" s="647" t="s">
        <v>1042</v>
      </c>
      <c r="V9" s="641">
        <v>0</v>
      </c>
      <c r="W9" s="631" t="s">
        <v>926</v>
      </c>
      <c r="X9" s="644" t="str">
        <f>IF(R9="","",IF((T9+IF(R9&gt;T9,1,0)-R9-V9)*24=0,"",(T9+IF(R9&gt;T9,1,0)-R9-V9)*24))</f>
        <v/>
      </c>
      <c r="Z9" s="644" t="str">
        <f>IF(X9="",L9,IF(OR(L9-X9=0,L9-X9&lt;0),"-",L9-X9))</f>
        <v/>
      </c>
      <c r="AB9" s="648"/>
    </row>
    <row r="10" spans="2:28">
      <c r="B10" s="638">
        <v>5</v>
      </c>
      <c r="C10" s="639" t="s">
        <v>1009</v>
      </c>
      <c r="D10" s="640" t="str">
        <f t="shared" si="2"/>
        <v>e</v>
      </c>
      <c r="E10" s="638" t="s">
        <v>1041</v>
      </c>
      <c r="F10" s="641"/>
      <c r="G10" s="638" t="s">
        <v>950</v>
      </c>
      <c r="H10" s="641"/>
      <c r="I10" s="642" t="s">
        <v>1042</v>
      </c>
      <c r="J10" s="641">
        <v>0</v>
      </c>
      <c r="K10" s="643" t="s">
        <v>926</v>
      </c>
      <c r="L10" s="644" t="str">
        <f t="shared" ref="L10:L22" si="5">IF(OR(F10="",H10=""),"",(H10+IF(F10&gt;H10,1,0)-F10-J10)*24)</f>
        <v/>
      </c>
      <c r="N10" s="645">
        <f t="shared" si="3"/>
        <v>0.29166666666666669</v>
      </c>
      <c r="O10" s="630" t="s">
        <v>950</v>
      </c>
      <c r="P10" s="645">
        <f t="shared" si="4"/>
        <v>0.83333333333333337</v>
      </c>
      <c r="R10" s="646" t="str">
        <f t="shared" si="0"/>
        <v/>
      </c>
      <c r="S10" s="630" t="s">
        <v>950</v>
      </c>
      <c r="T10" s="646" t="str">
        <f t="shared" si="1"/>
        <v/>
      </c>
      <c r="U10" s="647" t="s">
        <v>1042</v>
      </c>
      <c r="V10" s="641">
        <v>0</v>
      </c>
      <c r="W10" s="631" t="s">
        <v>926</v>
      </c>
      <c r="X10" s="644" t="str">
        <f t="shared" ref="X10:X22" si="6">IF(R10="","",IF((T10+IF(R10&gt;T10,1,0)-R10-V10)*24=0,"",(T10+IF(R10&gt;T10,1,0)-R10-V10)*24))</f>
        <v/>
      </c>
      <c r="Z10" s="644" t="str">
        <f t="shared" ref="Z10:Z22" si="7">IF(X10="",L10,IF(OR(L10-X10=0,L10-X10&lt;0),"-",L10-X10))</f>
        <v/>
      </c>
      <c r="AB10" s="648"/>
    </row>
    <row r="11" spans="2:28">
      <c r="B11" s="638">
        <v>6</v>
      </c>
      <c r="C11" s="639" t="s">
        <v>1004</v>
      </c>
      <c r="D11" s="640" t="str">
        <f t="shared" si="2"/>
        <v>f</v>
      </c>
      <c r="E11" s="638" t="s">
        <v>1041</v>
      </c>
      <c r="F11" s="641"/>
      <c r="G11" s="638" t="s">
        <v>950</v>
      </c>
      <c r="H11" s="641"/>
      <c r="I11" s="642" t="s">
        <v>1042</v>
      </c>
      <c r="J11" s="641">
        <v>0</v>
      </c>
      <c r="K11" s="643" t="s">
        <v>926</v>
      </c>
      <c r="L11" s="644" t="str">
        <f t="shared" si="5"/>
        <v/>
      </c>
      <c r="N11" s="645">
        <f t="shared" si="3"/>
        <v>0.29166666666666669</v>
      </c>
      <c r="O11" s="630" t="s">
        <v>950</v>
      </c>
      <c r="P11" s="645">
        <f t="shared" si="4"/>
        <v>0.83333333333333337</v>
      </c>
      <c r="R11" s="646" t="str">
        <f t="shared" si="0"/>
        <v/>
      </c>
      <c r="S11" s="630" t="s">
        <v>950</v>
      </c>
      <c r="T11" s="646" t="str">
        <f t="shared" si="1"/>
        <v/>
      </c>
      <c r="U11" s="647" t="s">
        <v>1042</v>
      </c>
      <c r="V11" s="641">
        <v>0</v>
      </c>
      <c r="W11" s="631" t="s">
        <v>926</v>
      </c>
      <c r="X11" s="644" t="str">
        <f t="shared" si="6"/>
        <v/>
      </c>
      <c r="Z11" s="644" t="str">
        <f t="shared" si="7"/>
        <v/>
      </c>
      <c r="AB11" s="648"/>
    </row>
    <row r="12" spans="2:28">
      <c r="B12" s="638">
        <v>7</v>
      </c>
      <c r="C12" s="639" t="s">
        <v>1015</v>
      </c>
      <c r="D12" s="640" t="str">
        <f t="shared" si="2"/>
        <v>g</v>
      </c>
      <c r="E12" s="638" t="s">
        <v>1041</v>
      </c>
      <c r="F12" s="641"/>
      <c r="G12" s="638" t="s">
        <v>950</v>
      </c>
      <c r="H12" s="641"/>
      <c r="I12" s="642" t="s">
        <v>1042</v>
      </c>
      <c r="J12" s="641">
        <v>0</v>
      </c>
      <c r="K12" s="643" t="s">
        <v>926</v>
      </c>
      <c r="L12" s="644" t="str">
        <f t="shared" si="5"/>
        <v/>
      </c>
      <c r="N12" s="645">
        <f t="shared" si="3"/>
        <v>0.29166666666666669</v>
      </c>
      <c r="O12" s="630" t="s">
        <v>950</v>
      </c>
      <c r="P12" s="645">
        <f t="shared" si="4"/>
        <v>0.83333333333333337</v>
      </c>
      <c r="R12" s="646" t="str">
        <f t="shared" si="0"/>
        <v/>
      </c>
      <c r="S12" s="630" t="s">
        <v>950</v>
      </c>
      <c r="T12" s="646" t="str">
        <f t="shared" si="1"/>
        <v/>
      </c>
      <c r="U12" s="647" t="s">
        <v>1042</v>
      </c>
      <c r="V12" s="641">
        <v>0</v>
      </c>
      <c r="W12" s="631" t="s">
        <v>926</v>
      </c>
      <c r="X12" s="644" t="str">
        <f t="shared" si="6"/>
        <v/>
      </c>
      <c r="Z12" s="644" t="str">
        <f t="shared" si="7"/>
        <v/>
      </c>
      <c r="AB12" s="648"/>
    </row>
    <row r="13" spans="2:28">
      <c r="B13" s="638">
        <v>8</v>
      </c>
      <c r="C13" s="639" t="s">
        <v>1013</v>
      </c>
      <c r="D13" s="640" t="str">
        <f t="shared" si="2"/>
        <v>h</v>
      </c>
      <c r="E13" s="638" t="s">
        <v>1041</v>
      </c>
      <c r="F13" s="641"/>
      <c r="G13" s="638" t="s">
        <v>950</v>
      </c>
      <c r="H13" s="641"/>
      <c r="I13" s="642" t="s">
        <v>1042</v>
      </c>
      <c r="J13" s="641">
        <v>0</v>
      </c>
      <c r="K13" s="643" t="s">
        <v>926</v>
      </c>
      <c r="L13" s="644" t="str">
        <f t="shared" si="5"/>
        <v/>
      </c>
      <c r="N13" s="645">
        <f t="shared" si="3"/>
        <v>0.29166666666666669</v>
      </c>
      <c r="O13" s="630" t="s">
        <v>950</v>
      </c>
      <c r="P13" s="645">
        <f t="shared" si="4"/>
        <v>0.83333333333333337</v>
      </c>
      <c r="R13" s="646" t="str">
        <f t="shared" si="0"/>
        <v/>
      </c>
      <c r="S13" s="630" t="s">
        <v>950</v>
      </c>
      <c r="T13" s="646" t="str">
        <f t="shared" si="1"/>
        <v/>
      </c>
      <c r="U13" s="647" t="s">
        <v>1042</v>
      </c>
      <c r="V13" s="641">
        <v>0</v>
      </c>
      <c r="W13" s="631" t="s">
        <v>926</v>
      </c>
      <c r="X13" s="644" t="str">
        <f t="shared" si="6"/>
        <v/>
      </c>
      <c r="Z13" s="644" t="str">
        <f t="shared" si="7"/>
        <v/>
      </c>
      <c r="AB13" s="648"/>
    </row>
    <row r="14" spans="2:28">
      <c r="B14" s="638">
        <v>9</v>
      </c>
      <c r="C14" s="639" t="s">
        <v>985</v>
      </c>
      <c r="D14" s="640" t="str">
        <f t="shared" si="2"/>
        <v>i</v>
      </c>
      <c r="E14" s="638" t="s">
        <v>1041</v>
      </c>
      <c r="F14" s="641"/>
      <c r="G14" s="638" t="s">
        <v>950</v>
      </c>
      <c r="H14" s="641"/>
      <c r="I14" s="642" t="s">
        <v>1042</v>
      </c>
      <c r="J14" s="641">
        <v>0</v>
      </c>
      <c r="K14" s="643" t="s">
        <v>926</v>
      </c>
      <c r="L14" s="644" t="str">
        <f t="shared" si="5"/>
        <v/>
      </c>
      <c r="N14" s="645">
        <f t="shared" si="3"/>
        <v>0.29166666666666669</v>
      </c>
      <c r="O14" s="630" t="s">
        <v>950</v>
      </c>
      <c r="P14" s="645">
        <f t="shared" si="4"/>
        <v>0.83333333333333337</v>
      </c>
      <c r="R14" s="646" t="str">
        <f t="shared" si="0"/>
        <v/>
      </c>
      <c r="S14" s="630" t="s">
        <v>950</v>
      </c>
      <c r="T14" s="646" t="str">
        <f t="shared" si="1"/>
        <v/>
      </c>
      <c r="U14" s="647" t="s">
        <v>1042</v>
      </c>
      <c r="V14" s="641">
        <v>0</v>
      </c>
      <c r="W14" s="631" t="s">
        <v>926</v>
      </c>
      <c r="X14" s="644" t="str">
        <f t="shared" si="6"/>
        <v/>
      </c>
      <c r="Z14" s="644" t="str">
        <f t="shared" si="7"/>
        <v/>
      </c>
      <c r="AB14" s="648"/>
    </row>
    <row r="15" spans="2:28">
      <c r="B15" s="638">
        <v>10</v>
      </c>
      <c r="C15" s="639" t="s">
        <v>986</v>
      </c>
      <c r="D15" s="640" t="str">
        <f t="shared" si="2"/>
        <v>j</v>
      </c>
      <c r="E15" s="638" t="s">
        <v>1041</v>
      </c>
      <c r="F15" s="641"/>
      <c r="G15" s="638" t="s">
        <v>950</v>
      </c>
      <c r="H15" s="641"/>
      <c r="I15" s="642" t="s">
        <v>1042</v>
      </c>
      <c r="J15" s="641">
        <v>0</v>
      </c>
      <c r="K15" s="643" t="s">
        <v>926</v>
      </c>
      <c r="L15" s="644" t="str">
        <f t="shared" si="5"/>
        <v/>
      </c>
      <c r="N15" s="645">
        <f t="shared" si="3"/>
        <v>0.29166666666666669</v>
      </c>
      <c r="O15" s="630" t="s">
        <v>950</v>
      </c>
      <c r="P15" s="645">
        <f t="shared" si="4"/>
        <v>0.83333333333333337</v>
      </c>
      <c r="R15" s="646" t="str">
        <f t="shared" si="0"/>
        <v/>
      </c>
      <c r="S15" s="630" t="s">
        <v>950</v>
      </c>
      <c r="T15" s="646" t="str">
        <f t="shared" si="1"/>
        <v/>
      </c>
      <c r="U15" s="647" t="s">
        <v>1042</v>
      </c>
      <c r="V15" s="641">
        <v>0</v>
      </c>
      <c r="W15" s="631" t="s">
        <v>926</v>
      </c>
      <c r="X15" s="644" t="str">
        <f t="shared" si="6"/>
        <v/>
      </c>
      <c r="Z15" s="644" t="str">
        <f t="shared" si="7"/>
        <v/>
      </c>
      <c r="AB15" s="648"/>
    </row>
    <row r="16" spans="2:28">
      <c r="B16" s="638">
        <v>11</v>
      </c>
      <c r="C16" s="639" t="s">
        <v>1045</v>
      </c>
      <c r="D16" s="640" t="str">
        <f t="shared" si="2"/>
        <v>k</v>
      </c>
      <c r="E16" s="638" t="s">
        <v>1041</v>
      </c>
      <c r="F16" s="641"/>
      <c r="G16" s="638" t="s">
        <v>950</v>
      </c>
      <c r="H16" s="641"/>
      <c r="I16" s="642" t="s">
        <v>1042</v>
      </c>
      <c r="J16" s="641">
        <v>0</v>
      </c>
      <c r="K16" s="643" t="s">
        <v>926</v>
      </c>
      <c r="L16" s="644" t="str">
        <f t="shared" si="5"/>
        <v/>
      </c>
      <c r="N16" s="645">
        <f t="shared" si="3"/>
        <v>0.29166666666666669</v>
      </c>
      <c r="O16" s="630" t="s">
        <v>950</v>
      </c>
      <c r="P16" s="645">
        <f t="shared" si="4"/>
        <v>0.83333333333333337</v>
      </c>
      <c r="R16" s="646" t="str">
        <f t="shared" si="0"/>
        <v/>
      </c>
      <c r="S16" s="630" t="s">
        <v>950</v>
      </c>
      <c r="T16" s="646" t="str">
        <f t="shared" si="1"/>
        <v/>
      </c>
      <c r="U16" s="647" t="s">
        <v>1042</v>
      </c>
      <c r="V16" s="641">
        <v>0</v>
      </c>
      <c r="W16" s="631" t="s">
        <v>926</v>
      </c>
      <c r="X16" s="644" t="str">
        <f t="shared" si="6"/>
        <v/>
      </c>
      <c r="Z16" s="644" t="str">
        <f t="shared" si="7"/>
        <v/>
      </c>
      <c r="AB16" s="648"/>
    </row>
    <row r="17" spans="2:28">
      <c r="B17" s="638">
        <v>12</v>
      </c>
      <c r="C17" s="639" t="s">
        <v>1046</v>
      </c>
      <c r="D17" s="640" t="str">
        <f t="shared" si="2"/>
        <v>l</v>
      </c>
      <c r="E17" s="638" t="s">
        <v>1041</v>
      </c>
      <c r="F17" s="641"/>
      <c r="G17" s="638" t="s">
        <v>950</v>
      </c>
      <c r="H17" s="641"/>
      <c r="I17" s="642" t="s">
        <v>1042</v>
      </c>
      <c r="J17" s="641">
        <v>0</v>
      </c>
      <c r="K17" s="643" t="s">
        <v>926</v>
      </c>
      <c r="L17" s="644" t="str">
        <f t="shared" si="5"/>
        <v/>
      </c>
      <c r="N17" s="645">
        <f t="shared" si="3"/>
        <v>0.29166666666666669</v>
      </c>
      <c r="O17" s="630" t="s">
        <v>950</v>
      </c>
      <c r="P17" s="645">
        <f t="shared" si="4"/>
        <v>0.83333333333333337</v>
      </c>
      <c r="R17" s="646" t="str">
        <f t="shared" si="0"/>
        <v/>
      </c>
      <c r="S17" s="630" t="s">
        <v>950</v>
      </c>
      <c r="T17" s="646" t="str">
        <f t="shared" si="1"/>
        <v/>
      </c>
      <c r="U17" s="647" t="s">
        <v>1042</v>
      </c>
      <c r="V17" s="641">
        <v>0</v>
      </c>
      <c r="W17" s="631" t="s">
        <v>926</v>
      </c>
      <c r="X17" s="644" t="str">
        <f t="shared" si="6"/>
        <v/>
      </c>
      <c r="Z17" s="644" t="str">
        <f t="shared" si="7"/>
        <v/>
      </c>
      <c r="AB17" s="648"/>
    </row>
    <row r="18" spans="2:28">
      <c r="B18" s="638">
        <v>13</v>
      </c>
      <c r="C18" s="639" t="s">
        <v>1047</v>
      </c>
      <c r="D18" s="640" t="str">
        <f t="shared" si="2"/>
        <v>m</v>
      </c>
      <c r="E18" s="638" t="s">
        <v>1041</v>
      </c>
      <c r="F18" s="641"/>
      <c r="G18" s="638" t="s">
        <v>950</v>
      </c>
      <c r="H18" s="641"/>
      <c r="I18" s="642" t="s">
        <v>1042</v>
      </c>
      <c r="J18" s="641">
        <v>0</v>
      </c>
      <c r="K18" s="643" t="s">
        <v>926</v>
      </c>
      <c r="L18" s="644" t="str">
        <f t="shared" si="5"/>
        <v/>
      </c>
      <c r="N18" s="645">
        <f t="shared" si="3"/>
        <v>0.29166666666666669</v>
      </c>
      <c r="O18" s="630" t="s">
        <v>950</v>
      </c>
      <c r="P18" s="645">
        <f t="shared" si="4"/>
        <v>0.83333333333333337</v>
      </c>
      <c r="R18" s="646" t="str">
        <f t="shared" si="0"/>
        <v/>
      </c>
      <c r="S18" s="630" t="s">
        <v>950</v>
      </c>
      <c r="T18" s="646" t="str">
        <f t="shared" si="1"/>
        <v/>
      </c>
      <c r="U18" s="647" t="s">
        <v>1042</v>
      </c>
      <c r="V18" s="641">
        <v>0</v>
      </c>
      <c r="W18" s="631" t="s">
        <v>926</v>
      </c>
      <c r="X18" s="644" t="str">
        <f t="shared" si="6"/>
        <v/>
      </c>
      <c r="Z18" s="644" t="str">
        <f t="shared" si="7"/>
        <v/>
      </c>
      <c r="AB18" s="648"/>
    </row>
    <row r="19" spans="2:28">
      <c r="B19" s="638">
        <v>14</v>
      </c>
      <c r="C19" s="639" t="s">
        <v>1048</v>
      </c>
      <c r="D19" s="640" t="str">
        <f t="shared" si="2"/>
        <v>n</v>
      </c>
      <c r="E19" s="638" t="s">
        <v>1041</v>
      </c>
      <c r="F19" s="641"/>
      <c r="G19" s="638" t="s">
        <v>950</v>
      </c>
      <c r="H19" s="641"/>
      <c r="I19" s="642" t="s">
        <v>1042</v>
      </c>
      <c r="J19" s="641">
        <v>0</v>
      </c>
      <c r="K19" s="643" t="s">
        <v>926</v>
      </c>
      <c r="L19" s="644" t="str">
        <f t="shared" si="5"/>
        <v/>
      </c>
      <c r="N19" s="645">
        <f t="shared" si="3"/>
        <v>0.29166666666666669</v>
      </c>
      <c r="O19" s="630" t="s">
        <v>950</v>
      </c>
      <c r="P19" s="645">
        <f t="shared" si="4"/>
        <v>0.83333333333333337</v>
      </c>
      <c r="R19" s="646" t="str">
        <f t="shared" si="0"/>
        <v/>
      </c>
      <c r="S19" s="630" t="s">
        <v>950</v>
      </c>
      <c r="T19" s="646" t="str">
        <f t="shared" si="1"/>
        <v/>
      </c>
      <c r="U19" s="647" t="s">
        <v>1042</v>
      </c>
      <c r="V19" s="641">
        <v>0</v>
      </c>
      <c r="W19" s="631" t="s">
        <v>926</v>
      </c>
      <c r="X19" s="644" t="str">
        <f t="shared" si="6"/>
        <v/>
      </c>
      <c r="Z19" s="644" t="str">
        <f t="shared" si="7"/>
        <v/>
      </c>
      <c r="AB19" s="648"/>
    </row>
    <row r="20" spans="2:28">
      <c r="B20" s="638">
        <v>15</v>
      </c>
      <c r="C20" s="639" t="s">
        <v>1049</v>
      </c>
      <c r="D20" s="640" t="str">
        <f t="shared" si="2"/>
        <v>o</v>
      </c>
      <c r="E20" s="638" t="s">
        <v>1041</v>
      </c>
      <c r="F20" s="641"/>
      <c r="G20" s="638" t="s">
        <v>950</v>
      </c>
      <c r="H20" s="641"/>
      <c r="I20" s="642" t="s">
        <v>1042</v>
      </c>
      <c r="J20" s="641">
        <v>0</v>
      </c>
      <c r="K20" s="643" t="s">
        <v>926</v>
      </c>
      <c r="L20" s="644" t="str">
        <f t="shared" si="5"/>
        <v/>
      </c>
      <c r="N20" s="645">
        <f t="shared" si="3"/>
        <v>0.29166666666666669</v>
      </c>
      <c r="O20" s="630" t="s">
        <v>950</v>
      </c>
      <c r="P20" s="645">
        <f t="shared" si="4"/>
        <v>0.83333333333333337</v>
      </c>
      <c r="R20" s="646" t="str">
        <f t="shared" si="0"/>
        <v/>
      </c>
      <c r="S20" s="630" t="s">
        <v>950</v>
      </c>
      <c r="T20" s="646" t="str">
        <f t="shared" si="1"/>
        <v/>
      </c>
      <c r="U20" s="647" t="s">
        <v>1042</v>
      </c>
      <c r="V20" s="641">
        <v>0</v>
      </c>
      <c r="W20" s="631" t="s">
        <v>926</v>
      </c>
      <c r="X20" s="644" t="str">
        <f t="shared" si="6"/>
        <v/>
      </c>
      <c r="Z20" s="644" t="str">
        <f t="shared" si="7"/>
        <v/>
      </c>
      <c r="AB20" s="648"/>
    </row>
    <row r="21" spans="2:28">
      <c r="B21" s="638">
        <v>16</v>
      </c>
      <c r="C21" s="639" t="s">
        <v>1050</v>
      </c>
      <c r="D21" s="640" t="str">
        <f t="shared" si="2"/>
        <v>p</v>
      </c>
      <c r="E21" s="638" t="s">
        <v>1041</v>
      </c>
      <c r="F21" s="641"/>
      <c r="G21" s="638" t="s">
        <v>950</v>
      </c>
      <c r="H21" s="641"/>
      <c r="I21" s="642" t="s">
        <v>1042</v>
      </c>
      <c r="J21" s="641">
        <v>0</v>
      </c>
      <c r="K21" s="643" t="s">
        <v>926</v>
      </c>
      <c r="L21" s="644" t="str">
        <f t="shared" si="5"/>
        <v/>
      </c>
      <c r="N21" s="645">
        <f t="shared" si="3"/>
        <v>0.29166666666666669</v>
      </c>
      <c r="O21" s="630" t="s">
        <v>950</v>
      </c>
      <c r="P21" s="645">
        <f t="shared" si="4"/>
        <v>0.83333333333333337</v>
      </c>
      <c r="R21" s="646" t="str">
        <f t="shared" si="0"/>
        <v/>
      </c>
      <c r="S21" s="630" t="s">
        <v>950</v>
      </c>
      <c r="T21" s="646" t="str">
        <f t="shared" si="1"/>
        <v/>
      </c>
      <c r="U21" s="647" t="s">
        <v>1042</v>
      </c>
      <c r="V21" s="641">
        <v>0</v>
      </c>
      <c r="W21" s="631" t="s">
        <v>926</v>
      </c>
      <c r="X21" s="644" t="str">
        <f t="shared" si="6"/>
        <v/>
      </c>
      <c r="Z21" s="644" t="str">
        <f t="shared" si="7"/>
        <v/>
      </c>
      <c r="AB21" s="648"/>
    </row>
    <row r="22" spans="2:28">
      <c r="B22" s="638">
        <v>17</v>
      </c>
      <c r="C22" s="639" t="s">
        <v>1051</v>
      </c>
      <c r="D22" s="640" t="str">
        <f t="shared" si="2"/>
        <v>q</v>
      </c>
      <c r="E22" s="638" t="s">
        <v>1041</v>
      </c>
      <c r="F22" s="641"/>
      <c r="G22" s="638" t="s">
        <v>950</v>
      </c>
      <c r="H22" s="641"/>
      <c r="I22" s="642" t="s">
        <v>1042</v>
      </c>
      <c r="J22" s="641">
        <v>0</v>
      </c>
      <c r="K22" s="643" t="s">
        <v>926</v>
      </c>
      <c r="L22" s="644" t="str">
        <f t="shared" si="5"/>
        <v/>
      </c>
      <c r="N22" s="645">
        <f t="shared" si="3"/>
        <v>0.29166666666666669</v>
      </c>
      <c r="O22" s="630" t="s">
        <v>950</v>
      </c>
      <c r="P22" s="645">
        <f t="shared" si="4"/>
        <v>0.83333333333333337</v>
      </c>
      <c r="R22" s="646" t="str">
        <f t="shared" si="0"/>
        <v/>
      </c>
      <c r="S22" s="630" t="s">
        <v>950</v>
      </c>
      <c r="T22" s="646" t="str">
        <f t="shared" si="1"/>
        <v/>
      </c>
      <c r="U22" s="647" t="s">
        <v>1042</v>
      </c>
      <c r="V22" s="641">
        <v>0</v>
      </c>
      <c r="W22" s="631" t="s">
        <v>926</v>
      </c>
      <c r="X22" s="644" t="str">
        <f t="shared" si="6"/>
        <v/>
      </c>
      <c r="Z22" s="644" t="str">
        <f t="shared" si="7"/>
        <v/>
      </c>
      <c r="AB22" s="648"/>
    </row>
    <row r="23" spans="2:28">
      <c r="B23" s="638">
        <v>18</v>
      </c>
      <c r="C23" s="639" t="s">
        <v>1052</v>
      </c>
      <c r="D23" s="640" t="str">
        <f t="shared" si="2"/>
        <v>r</v>
      </c>
      <c r="E23" s="638" t="s">
        <v>1041</v>
      </c>
      <c r="F23" s="649"/>
      <c r="G23" s="638" t="s">
        <v>950</v>
      </c>
      <c r="H23" s="649"/>
      <c r="I23" s="642" t="s">
        <v>1042</v>
      </c>
      <c r="J23" s="649"/>
      <c r="K23" s="643" t="s">
        <v>926</v>
      </c>
      <c r="L23" s="639">
        <v>1</v>
      </c>
      <c r="N23" s="650"/>
      <c r="O23" s="638" t="s">
        <v>950</v>
      </c>
      <c r="P23" s="650"/>
      <c r="Q23" s="643"/>
      <c r="R23" s="650"/>
      <c r="S23" s="638" t="s">
        <v>950</v>
      </c>
      <c r="T23" s="650"/>
      <c r="U23" s="642" t="s">
        <v>1042</v>
      </c>
      <c r="V23" s="649"/>
      <c r="W23" s="643" t="s">
        <v>926</v>
      </c>
      <c r="X23" s="651">
        <v>1</v>
      </c>
      <c r="Y23" s="643"/>
      <c r="Z23" s="651" t="s">
        <v>1053</v>
      </c>
      <c r="AB23" s="648"/>
    </row>
    <row r="24" spans="2:28">
      <c r="B24" s="638">
        <v>19</v>
      </c>
      <c r="C24" s="639" t="s">
        <v>1054</v>
      </c>
      <c r="D24" s="640" t="str">
        <f t="shared" si="2"/>
        <v>s</v>
      </c>
      <c r="E24" s="638" t="s">
        <v>1041</v>
      </c>
      <c r="F24" s="649"/>
      <c r="G24" s="638" t="s">
        <v>950</v>
      </c>
      <c r="H24" s="649"/>
      <c r="I24" s="642" t="s">
        <v>1042</v>
      </c>
      <c r="J24" s="649"/>
      <c r="K24" s="643" t="s">
        <v>926</v>
      </c>
      <c r="L24" s="639">
        <v>2</v>
      </c>
      <c r="N24" s="650"/>
      <c r="O24" s="638" t="s">
        <v>950</v>
      </c>
      <c r="P24" s="650"/>
      <c r="Q24" s="643"/>
      <c r="R24" s="650"/>
      <c r="S24" s="638" t="s">
        <v>950</v>
      </c>
      <c r="T24" s="650"/>
      <c r="U24" s="642" t="s">
        <v>1042</v>
      </c>
      <c r="V24" s="649"/>
      <c r="W24" s="643" t="s">
        <v>926</v>
      </c>
      <c r="X24" s="651">
        <v>2</v>
      </c>
      <c r="Y24" s="643"/>
      <c r="Z24" s="651" t="s">
        <v>1053</v>
      </c>
      <c r="AB24" s="648"/>
    </row>
    <row r="25" spans="2:28">
      <c r="B25" s="638">
        <v>20</v>
      </c>
      <c r="C25" s="639" t="s">
        <v>1055</v>
      </c>
      <c r="D25" s="640" t="str">
        <f t="shared" si="2"/>
        <v>t</v>
      </c>
      <c r="E25" s="638" t="s">
        <v>1041</v>
      </c>
      <c r="F25" s="649"/>
      <c r="G25" s="638" t="s">
        <v>950</v>
      </c>
      <c r="H25" s="649"/>
      <c r="I25" s="642" t="s">
        <v>1042</v>
      </c>
      <c r="J25" s="649"/>
      <c r="K25" s="643" t="s">
        <v>926</v>
      </c>
      <c r="L25" s="639">
        <v>3</v>
      </c>
      <c r="N25" s="650"/>
      <c r="O25" s="638" t="s">
        <v>950</v>
      </c>
      <c r="P25" s="650"/>
      <c r="Q25" s="643"/>
      <c r="R25" s="650"/>
      <c r="S25" s="638" t="s">
        <v>950</v>
      </c>
      <c r="T25" s="650"/>
      <c r="U25" s="642" t="s">
        <v>1042</v>
      </c>
      <c r="V25" s="649"/>
      <c r="W25" s="643" t="s">
        <v>926</v>
      </c>
      <c r="X25" s="651">
        <v>3</v>
      </c>
      <c r="Y25" s="643"/>
      <c r="Z25" s="651" t="s">
        <v>1053</v>
      </c>
      <c r="AB25" s="648"/>
    </row>
    <row r="26" spans="2:28">
      <c r="B26" s="638">
        <v>21</v>
      </c>
      <c r="C26" s="639" t="s">
        <v>1056</v>
      </c>
      <c r="D26" s="640" t="str">
        <f t="shared" si="2"/>
        <v>u</v>
      </c>
      <c r="E26" s="638" t="s">
        <v>1041</v>
      </c>
      <c r="F26" s="649"/>
      <c r="G26" s="638" t="s">
        <v>950</v>
      </c>
      <c r="H26" s="649"/>
      <c r="I26" s="642" t="s">
        <v>1042</v>
      </c>
      <c r="J26" s="649"/>
      <c r="K26" s="643" t="s">
        <v>926</v>
      </c>
      <c r="L26" s="639">
        <v>4</v>
      </c>
      <c r="N26" s="650"/>
      <c r="O26" s="638" t="s">
        <v>950</v>
      </c>
      <c r="P26" s="650"/>
      <c r="Q26" s="643"/>
      <c r="R26" s="650"/>
      <c r="S26" s="638" t="s">
        <v>950</v>
      </c>
      <c r="T26" s="650"/>
      <c r="U26" s="642" t="s">
        <v>1042</v>
      </c>
      <c r="V26" s="649"/>
      <c r="W26" s="643" t="s">
        <v>926</v>
      </c>
      <c r="X26" s="651">
        <v>4</v>
      </c>
      <c r="Y26" s="643"/>
      <c r="Z26" s="651" t="s">
        <v>1053</v>
      </c>
      <c r="AB26" s="648"/>
    </row>
    <row r="27" spans="2:28">
      <c r="B27" s="638">
        <v>22</v>
      </c>
      <c r="C27" s="639" t="s">
        <v>1057</v>
      </c>
      <c r="D27" s="640" t="str">
        <f t="shared" si="2"/>
        <v>v</v>
      </c>
      <c r="E27" s="638" t="s">
        <v>1041</v>
      </c>
      <c r="F27" s="649"/>
      <c r="G27" s="638" t="s">
        <v>950</v>
      </c>
      <c r="H27" s="649"/>
      <c r="I27" s="642" t="s">
        <v>1042</v>
      </c>
      <c r="J27" s="649"/>
      <c r="K27" s="643" t="s">
        <v>926</v>
      </c>
      <c r="L27" s="639">
        <v>5</v>
      </c>
      <c r="N27" s="650"/>
      <c r="O27" s="638" t="s">
        <v>950</v>
      </c>
      <c r="P27" s="650"/>
      <c r="Q27" s="643"/>
      <c r="R27" s="650"/>
      <c r="S27" s="638" t="s">
        <v>950</v>
      </c>
      <c r="T27" s="650"/>
      <c r="U27" s="642" t="s">
        <v>1042</v>
      </c>
      <c r="V27" s="649"/>
      <c r="W27" s="643" t="s">
        <v>926</v>
      </c>
      <c r="X27" s="651">
        <v>5</v>
      </c>
      <c r="Y27" s="643"/>
      <c r="Z27" s="651" t="s">
        <v>1053</v>
      </c>
      <c r="AB27" s="648"/>
    </row>
    <row r="28" spans="2:28">
      <c r="B28" s="638">
        <v>23</v>
      </c>
      <c r="C28" s="639" t="s">
        <v>1058</v>
      </c>
      <c r="D28" s="640" t="str">
        <f t="shared" si="2"/>
        <v>w</v>
      </c>
      <c r="E28" s="638" t="s">
        <v>1041</v>
      </c>
      <c r="F28" s="649"/>
      <c r="G28" s="638" t="s">
        <v>950</v>
      </c>
      <c r="H28" s="649"/>
      <c r="I28" s="642" t="s">
        <v>1042</v>
      </c>
      <c r="J28" s="649"/>
      <c r="K28" s="643" t="s">
        <v>926</v>
      </c>
      <c r="L28" s="639">
        <v>6</v>
      </c>
      <c r="N28" s="650"/>
      <c r="O28" s="638" t="s">
        <v>950</v>
      </c>
      <c r="P28" s="650"/>
      <c r="Q28" s="643"/>
      <c r="R28" s="650"/>
      <c r="S28" s="638" t="s">
        <v>950</v>
      </c>
      <c r="T28" s="650"/>
      <c r="U28" s="642" t="s">
        <v>1042</v>
      </c>
      <c r="V28" s="649"/>
      <c r="W28" s="643" t="s">
        <v>926</v>
      </c>
      <c r="X28" s="651">
        <v>6</v>
      </c>
      <c r="Y28" s="643"/>
      <c r="Z28" s="651" t="s">
        <v>1053</v>
      </c>
      <c r="AB28" s="648"/>
    </row>
    <row r="29" spans="2:28">
      <c r="B29" s="638">
        <v>24</v>
      </c>
      <c r="C29" s="639" t="s">
        <v>1059</v>
      </c>
      <c r="D29" s="640" t="str">
        <f t="shared" si="2"/>
        <v>x</v>
      </c>
      <c r="E29" s="638" t="s">
        <v>1041</v>
      </c>
      <c r="F29" s="649"/>
      <c r="G29" s="638" t="s">
        <v>950</v>
      </c>
      <c r="H29" s="649"/>
      <c r="I29" s="642" t="s">
        <v>1042</v>
      </c>
      <c r="J29" s="649"/>
      <c r="K29" s="643" t="s">
        <v>926</v>
      </c>
      <c r="L29" s="639">
        <v>7</v>
      </c>
      <c r="N29" s="650"/>
      <c r="O29" s="638" t="s">
        <v>950</v>
      </c>
      <c r="P29" s="650"/>
      <c r="Q29" s="643"/>
      <c r="R29" s="650"/>
      <c r="S29" s="638" t="s">
        <v>950</v>
      </c>
      <c r="T29" s="650"/>
      <c r="U29" s="642" t="s">
        <v>1042</v>
      </c>
      <c r="V29" s="649"/>
      <c r="W29" s="643" t="s">
        <v>926</v>
      </c>
      <c r="X29" s="651">
        <v>7</v>
      </c>
      <c r="Y29" s="643"/>
      <c r="Z29" s="651" t="s">
        <v>1053</v>
      </c>
      <c r="AB29" s="648"/>
    </row>
    <row r="30" spans="2:28">
      <c r="B30" s="638">
        <v>25</v>
      </c>
      <c r="C30" s="639" t="s">
        <v>1060</v>
      </c>
      <c r="D30" s="640" t="str">
        <f t="shared" si="2"/>
        <v>y</v>
      </c>
      <c r="E30" s="638" t="s">
        <v>1041</v>
      </c>
      <c r="F30" s="649"/>
      <c r="G30" s="638" t="s">
        <v>950</v>
      </c>
      <c r="H30" s="649"/>
      <c r="I30" s="642" t="s">
        <v>1042</v>
      </c>
      <c r="J30" s="649"/>
      <c r="K30" s="643" t="s">
        <v>926</v>
      </c>
      <c r="L30" s="639">
        <v>8</v>
      </c>
      <c r="N30" s="650"/>
      <c r="O30" s="638" t="s">
        <v>950</v>
      </c>
      <c r="P30" s="650"/>
      <c r="Q30" s="643"/>
      <c r="R30" s="650"/>
      <c r="S30" s="638" t="s">
        <v>950</v>
      </c>
      <c r="T30" s="650"/>
      <c r="U30" s="642" t="s">
        <v>1042</v>
      </c>
      <c r="V30" s="649"/>
      <c r="W30" s="643" t="s">
        <v>926</v>
      </c>
      <c r="X30" s="651">
        <v>8</v>
      </c>
      <c r="Y30" s="643"/>
      <c r="Z30" s="651" t="s">
        <v>1053</v>
      </c>
      <c r="AB30" s="648"/>
    </row>
    <row r="31" spans="2:28">
      <c r="B31" s="638">
        <v>26</v>
      </c>
      <c r="C31" s="639" t="s">
        <v>1061</v>
      </c>
      <c r="D31" s="640" t="str">
        <f t="shared" si="2"/>
        <v>z</v>
      </c>
      <c r="E31" s="638" t="s">
        <v>1041</v>
      </c>
      <c r="F31" s="649"/>
      <c r="G31" s="638" t="s">
        <v>950</v>
      </c>
      <c r="H31" s="649"/>
      <c r="I31" s="642" t="s">
        <v>1042</v>
      </c>
      <c r="J31" s="649"/>
      <c r="K31" s="643" t="s">
        <v>926</v>
      </c>
      <c r="L31" s="639">
        <v>1</v>
      </c>
      <c r="N31" s="650"/>
      <c r="O31" s="638" t="s">
        <v>950</v>
      </c>
      <c r="P31" s="650"/>
      <c r="Q31" s="643"/>
      <c r="R31" s="650"/>
      <c r="S31" s="638" t="s">
        <v>950</v>
      </c>
      <c r="T31" s="650"/>
      <c r="U31" s="642" t="s">
        <v>1042</v>
      </c>
      <c r="V31" s="649"/>
      <c r="W31" s="643" t="s">
        <v>926</v>
      </c>
      <c r="X31" s="651" t="s">
        <v>1053</v>
      </c>
      <c r="Y31" s="643"/>
      <c r="Z31" s="651">
        <v>1</v>
      </c>
      <c r="AB31" s="648"/>
    </row>
    <row r="32" spans="2:28">
      <c r="B32" s="638">
        <v>27</v>
      </c>
      <c r="C32" s="639" t="s">
        <v>1059</v>
      </c>
      <c r="D32" s="640" t="str">
        <f t="shared" si="2"/>
        <v>x</v>
      </c>
      <c r="E32" s="638" t="s">
        <v>1041</v>
      </c>
      <c r="F32" s="649"/>
      <c r="G32" s="638" t="s">
        <v>950</v>
      </c>
      <c r="H32" s="649"/>
      <c r="I32" s="642" t="s">
        <v>1042</v>
      </c>
      <c r="J32" s="649"/>
      <c r="K32" s="643" t="s">
        <v>926</v>
      </c>
      <c r="L32" s="639">
        <v>2</v>
      </c>
      <c r="N32" s="650"/>
      <c r="O32" s="638" t="s">
        <v>950</v>
      </c>
      <c r="P32" s="650"/>
      <c r="Q32" s="643"/>
      <c r="R32" s="650"/>
      <c r="S32" s="638" t="s">
        <v>950</v>
      </c>
      <c r="T32" s="650"/>
      <c r="U32" s="642" t="s">
        <v>1042</v>
      </c>
      <c r="V32" s="649"/>
      <c r="W32" s="643" t="s">
        <v>926</v>
      </c>
      <c r="X32" s="651" t="s">
        <v>1053</v>
      </c>
      <c r="Y32" s="643"/>
      <c r="Z32" s="651">
        <v>2</v>
      </c>
      <c r="AB32" s="648"/>
    </row>
    <row r="33" spans="2:28">
      <c r="B33" s="638">
        <v>28</v>
      </c>
      <c r="C33" s="639" t="s">
        <v>1062</v>
      </c>
      <c r="D33" s="640" t="str">
        <f t="shared" si="2"/>
        <v>aa</v>
      </c>
      <c r="E33" s="638" t="s">
        <v>1041</v>
      </c>
      <c r="F33" s="649"/>
      <c r="G33" s="638" t="s">
        <v>950</v>
      </c>
      <c r="H33" s="649"/>
      <c r="I33" s="642" t="s">
        <v>1042</v>
      </c>
      <c r="J33" s="649"/>
      <c r="K33" s="643" t="s">
        <v>926</v>
      </c>
      <c r="L33" s="639">
        <v>3</v>
      </c>
      <c r="N33" s="650"/>
      <c r="O33" s="638" t="s">
        <v>950</v>
      </c>
      <c r="P33" s="650"/>
      <c r="Q33" s="643"/>
      <c r="R33" s="650"/>
      <c r="S33" s="638" t="s">
        <v>950</v>
      </c>
      <c r="T33" s="650"/>
      <c r="U33" s="642" t="s">
        <v>1042</v>
      </c>
      <c r="V33" s="649"/>
      <c r="W33" s="643" t="s">
        <v>926</v>
      </c>
      <c r="X33" s="651" t="s">
        <v>1053</v>
      </c>
      <c r="Y33" s="643"/>
      <c r="Z33" s="651">
        <v>3</v>
      </c>
      <c r="AB33" s="648"/>
    </row>
    <row r="34" spans="2:28">
      <c r="B34" s="638">
        <v>29</v>
      </c>
      <c r="C34" s="639" t="s">
        <v>1063</v>
      </c>
      <c r="D34" s="640" t="str">
        <f t="shared" si="2"/>
        <v>ab</v>
      </c>
      <c r="E34" s="638" t="s">
        <v>1041</v>
      </c>
      <c r="F34" s="649"/>
      <c r="G34" s="638" t="s">
        <v>950</v>
      </c>
      <c r="H34" s="649"/>
      <c r="I34" s="642" t="s">
        <v>1042</v>
      </c>
      <c r="J34" s="649"/>
      <c r="K34" s="643" t="s">
        <v>926</v>
      </c>
      <c r="L34" s="639">
        <v>4</v>
      </c>
      <c r="N34" s="650"/>
      <c r="O34" s="638" t="s">
        <v>950</v>
      </c>
      <c r="P34" s="650"/>
      <c r="Q34" s="643"/>
      <c r="R34" s="650"/>
      <c r="S34" s="638" t="s">
        <v>950</v>
      </c>
      <c r="T34" s="650"/>
      <c r="U34" s="642" t="s">
        <v>1042</v>
      </c>
      <c r="V34" s="649"/>
      <c r="W34" s="643" t="s">
        <v>926</v>
      </c>
      <c r="X34" s="651" t="s">
        <v>1053</v>
      </c>
      <c r="Y34" s="643"/>
      <c r="Z34" s="651">
        <v>4</v>
      </c>
      <c r="AB34" s="648"/>
    </row>
    <row r="35" spans="2:28">
      <c r="B35" s="638">
        <v>30</v>
      </c>
      <c r="C35" s="639" t="s">
        <v>1064</v>
      </c>
      <c r="D35" s="640" t="str">
        <f t="shared" si="2"/>
        <v>ac</v>
      </c>
      <c r="E35" s="638" t="s">
        <v>1041</v>
      </c>
      <c r="F35" s="649"/>
      <c r="G35" s="638" t="s">
        <v>950</v>
      </c>
      <c r="H35" s="649"/>
      <c r="I35" s="642" t="s">
        <v>1042</v>
      </c>
      <c r="J35" s="649"/>
      <c r="K35" s="643" t="s">
        <v>926</v>
      </c>
      <c r="L35" s="639">
        <v>5</v>
      </c>
      <c r="N35" s="650"/>
      <c r="O35" s="638" t="s">
        <v>950</v>
      </c>
      <c r="P35" s="650"/>
      <c r="Q35" s="643"/>
      <c r="R35" s="650"/>
      <c r="S35" s="638" t="s">
        <v>950</v>
      </c>
      <c r="T35" s="650"/>
      <c r="U35" s="642" t="s">
        <v>1042</v>
      </c>
      <c r="V35" s="649"/>
      <c r="W35" s="643" t="s">
        <v>926</v>
      </c>
      <c r="X35" s="651" t="s">
        <v>1053</v>
      </c>
      <c r="Y35" s="643"/>
      <c r="Z35" s="651">
        <v>5</v>
      </c>
      <c r="AB35" s="648"/>
    </row>
    <row r="36" spans="2:28">
      <c r="B36" s="638">
        <v>31</v>
      </c>
      <c r="C36" s="639" t="s">
        <v>1065</v>
      </c>
      <c r="D36" s="640" t="str">
        <f t="shared" si="2"/>
        <v>ad</v>
      </c>
      <c r="E36" s="638" t="s">
        <v>1041</v>
      </c>
      <c r="F36" s="649"/>
      <c r="G36" s="638" t="s">
        <v>950</v>
      </c>
      <c r="H36" s="649"/>
      <c r="I36" s="642" t="s">
        <v>1042</v>
      </c>
      <c r="J36" s="649"/>
      <c r="K36" s="643" t="s">
        <v>926</v>
      </c>
      <c r="L36" s="639">
        <v>6</v>
      </c>
      <c r="N36" s="650"/>
      <c r="O36" s="638" t="s">
        <v>950</v>
      </c>
      <c r="P36" s="650"/>
      <c r="Q36" s="643"/>
      <c r="R36" s="650"/>
      <c r="S36" s="638" t="s">
        <v>950</v>
      </c>
      <c r="T36" s="650"/>
      <c r="U36" s="642" t="s">
        <v>1042</v>
      </c>
      <c r="V36" s="649"/>
      <c r="W36" s="643" t="s">
        <v>926</v>
      </c>
      <c r="X36" s="651" t="s">
        <v>1053</v>
      </c>
      <c r="Y36" s="643"/>
      <c r="Z36" s="651">
        <v>6</v>
      </c>
      <c r="AB36" s="648"/>
    </row>
    <row r="37" spans="2:28">
      <c r="B37" s="638">
        <v>32</v>
      </c>
      <c r="C37" s="639" t="s">
        <v>1066</v>
      </c>
      <c r="D37" s="640" t="str">
        <f t="shared" si="2"/>
        <v>ae</v>
      </c>
      <c r="E37" s="638" t="s">
        <v>1041</v>
      </c>
      <c r="F37" s="649"/>
      <c r="G37" s="638" t="s">
        <v>950</v>
      </c>
      <c r="H37" s="649"/>
      <c r="I37" s="642" t="s">
        <v>1042</v>
      </c>
      <c r="J37" s="649"/>
      <c r="K37" s="643" t="s">
        <v>926</v>
      </c>
      <c r="L37" s="639">
        <v>7</v>
      </c>
      <c r="N37" s="650"/>
      <c r="O37" s="638" t="s">
        <v>950</v>
      </c>
      <c r="P37" s="650"/>
      <c r="Q37" s="643"/>
      <c r="R37" s="650"/>
      <c r="S37" s="638" t="s">
        <v>950</v>
      </c>
      <c r="T37" s="650"/>
      <c r="U37" s="642" t="s">
        <v>1042</v>
      </c>
      <c r="V37" s="649"/>
      <c r="W37" s="643" t="s">
        <v>926</v>
      </c>
      <c r="X37" s="651" t="s">
        <v>1053</v>
      </c>
      <c r="Y37" s="643"/>
      <c r="Z37" s="651">
        <v>7</v>
      </c>
      <c r="AB37" s="648"/>
    </row>
    <row r="38" spans="2:28">
      <c r="B38" s="638">
        <v>33</v>
      </c>
      <c r="C38" s="639" t="s">
        <v>1067</v>
      </c>
      <c r="D38" s="640" t="str">
        <f t="shared" si="2"/>
        <v>af</v>
      </c>
      <c r="E38" s="638" t="s">
        <v>1041</v>
      </c>
      <c r="F38" s="649"/>
      <c r="G38" s="638" t="s">
        <v>950</v>
      </c>
      <c r="H38" s="649"/>
      <c r="I38" s="642" t="s">
        <v>1042</v>
      </c>
      <c r="J38" s="649"/>
      <c r="K38" s="643" t="s">
        <v>926</v>
      </c>
      <c r="L38" s="639">
        <v>8</v>
      </c>
      <c r="N38" s="650"/>
      <c r="O38" s="638" t="s">
        <v>950</v>
      </c>
      <c r="P38" s="650"/>
      <c r="Q38" s="643"/>
      <c r="R38" s="650"/>
      <c r="S38" s="638" t="s">
        <v>950</v>
      </c>
      <c r="T38" s="650"/>
      <c r="U38" s="642" t="s">
        <v>1042</v>
      </c>
      <c r="V38" s="649"/>
      <c r="W38" s="643" t="s">
        <v>926</v>
      </c>
      <c r="X38" s="651" t="s">
        <v>1053</v>
      </c>
      <c r="Y38" s="643"/>
      <c r="Z38" s="651">
        <v>8</v>
      </c>
      <c r="AB38" s="648"/>
    </row>
    <row r="39" spans="2:28">
      <c r="B39" s="638">
        <v>34</v>
      </c>
      <c r="C39" s="652" t="s">
        <v>1019</v>
      </c>
      <c r="D39" s="640"/>
      <c r="E39" s="638" t="s">
        <v>1041</v>
      </c>
      <c r="F39" s="641"/>
      <c r="G39" s="638" t="s">
        <v>950</v>
      </c>
      <c r="H39" s="641"/>
      <c r="I39" s="642" t="s">
        <v>1042</v>
      </c>
      <c r="J39" s="641">
        <v>0</v>
      </c>
      <c r="K39" s="643" t="s">
        <v>926</v>
      </c>
      <c r="L39" s="644" t="str">
        <f t="shared" ref="L39:L40" si="8">IF(OR(F39="",H39=""),"",(H39+IF(F39&gt;H39,1,0)-F39-J39)*24)</f>
        <v/>
      </c>
      <c r="N39" s="645">
        <f t="shared" ref="N39:N46" si="9">$N$6</f>
        <v>0.29166666666666669</v>
      </c>
      <c r="O39" s="630" t="s">
        <v>950</v>
      </c>
      <c r="P39" s="645">
        <f t="shared" ref="P39:P46" si="10">$P$6</f>
        <v>0.83333333333333337</v>
      </c>
      <c r="R39" s="646" t="str">
        <f t="shared" ref="R39:R47" si="11">IF(F39="","",IF(F39&lt;N39,N39,IF(F39&gt;=P39,"",F39)))</f>
        <v/>
      </c>
      <c r="S39" s="630" t="s">
        <v>950</v>
      </c>
      <c r="T39" s="646" t="str">
        <f t="shared" ref="T39:T47" si="12">IF(H39="","",IF(H39&gt;F39,IF(H39&lt;P39,H39,P39),P39))</f>
        <v/>
      </c>
      <c r="U39" s="647" t="s">
        <v>1042</v>
      </c>
      <c r="V39" s="641">
        <v>0</v>
      </c>
      <c r="W39" s="631" t="s">
        <v>926</v>
      </c>
      <c r="X39" s="644" t="str">
        <f t="shared" ref="X39:X40" si="13">IF(R39="","",IF((T39+IF(R39&gt;T39,1,0)-R39-V39)*24=0,"",(T39+IF(R39&gt;T39,1,0)-R39-V39)*24))</f>
        <v/>
      </c>
      <c r="Z39" s="644" t="str">
        <f t="shared" ref="Z39:Z40" si="14">IF(X39="",L39,IF(OR(L39-X39=0,L39-X39&lt;0),"-",L39-X39))</f>
        <v/>
      </c>
      <c r="AB39" s="648"/>
    </row>
    <row r="40" spans="2:28">
      <c r="B40" s="638"/>
      <c r="C40" s="653" t="s">
        <v>1053</v>
      </c>
      <c r="D40" s="640"/>
      <c r="E40" s="638" t="s">
        <v>1041</v>
      </c>
      <c r="F40" s="641"/>
      <c r="G40" s="638" t="s">
        <v>950</v>
      </c>
      <c r="H40" s="641"/>
      <c r="I40" s="642" t="s">
        <v>1042</v>
      </c>
      <c r="J40" s="641">
        <v>0</v>
      </c>
      <c r="K40" s="643" t="s">
        <v>926</v>
      </c>
      <c r="L40" s="644" t="str">
        <f t="shared" si="8"/>
        <v/>
      </c>
      <c r="N40" s="645">
        <f t="shared" si="9"/>
        <v>0.29166666666666669</v>
      </c>
      <c r="O40" s="630" t="s">
        <v>950</v>
      </c>
      <c r="P40" s="645">
        <f t="shared" si="10"/>
        <v>0.83333333333333337</v>
      </c>
      <c r="R40" s="646" t="str">
        <f t="shared" si="11"/>
        <v/>
      </c>
      <c r="S40" s="630" t="s">
        <v>950</v>
      </c>
      <c r="T40" s="646" t="str">
        <f t="shared" si="12"/>
        <v/>
      </c>
      <c r="U40" s="647" t="s">
        <v>1042</v>
      </c>
      <c r="V40" s="641">
        <v>0</v>
      </c>
      <c r="W40" s="631" t="s">
        <v>926</v>
      </c>
      <c r="X40" s="644" t="str">
        <f t="shared" si="13"/>
        <v/>
      </c>
      <c r="Z40" s="644" t="str">
        <f t="shared" si="14"/>
        <v/>
      </c>
      <c r="AB40" s="648"/>
    </row>
    <row r="41" spans="2:28">
      <c r="B41" s="638"/>
      <c r="C41" s="654" t="s">
        <v>1053</v>
      </c>
      <c r="D41" s="640" t="str">
        <f>C39</f>
        <v>ag</v>
      </c>
      <c r="E41" s="638" t="s">
        <v>1041</v>
      </c>
      <c r="F41" s="641" t="s">
        <v>1053</v>
      </c>
      <c r="G41" s="638" t="s">
        <v>950</v>
      </c>
      <c r="H41" s="641" t="s">
        <v>1053</v>
      </c>
      <c r="I41" s="642" t="s">
        <v>1042</v>
      </c>
      <c r="J41" s="641" t="s">
        <v>1053</v>
      </c>
      <c r="K41" s="643" t="s">
        <v>926</v>
      </c>
      <c r="L41" s="644" t="str">
        <f>IF(OR(L39="",L40=""),"",L39+L40)</f>
        <v/>
      </c>
      <c r="N41" s="645" t="s">
        <v>1053</v>
      </c>
      <c r="O41" s="630" t="s">
        <v>950</v>
      </c>
      <c r="P41" s="645" t="s">
        <v>1053</v>
      </c>
      <c r="R41" s="646" t="str">
        <f t="shared" si="11"/>
        <v/>
      </c>
      <c r="S41" s="630" t="s">
        <v>950</v>
      </c>
      <c r="T41" s="646" t="str">
        <f t="shared" si="12"/>
        <v>-</v>
      </c>
      <c r="U41" s="647" t="s">
        <v>1042</v>
      </c>
      <c r="V41" s="641" t="s">
        <v>1068</v>
      </c>
      <c r="W41" s="631" t="s">
        <v>926</v>
      </c>
      <c r="X41" s="644" t="str">
        <f>IF(OR(X39="",X40=""),"",X39+X40)</f>
        <v/>
      </c>
      <c r="Z41" s="644" t="str">
        <f>IF(X41="",L41,IF(OR(L41-X41=0,L41-X41&lt;0),"-",L41-X41))</f>
        <v/>
      </c>
      <c r="AB41" s="648" t="s">
        <v>1069</v>
      </c>
    </row>
    <row r="42" spans="2:28">
      <c r="B42" s="638"/>
      <c r="C42" s="652" t="s">
        <v>1070</v>
      </c>
      <c r="D42" s="640"/>
      <c r="E42" s="638" t="s">
        <v>1041</v>
      </c>
      <c r="F42" s="641"/>
      <c r="G42" s="638" t="s">
        <v>950</v>
      </c>
      <c r="H42" s="641"/>
      <c r="I42" s="642" t="s">
        <v>1042</v>
      </c>
      <c r="J42" s="641">
        <v>0</v>
      </c>
      <c r="K42" s="643" t="s">
        <v>926</v>
      </c>
      <c r="L42" s="644" t="str">
        <f t="shared" ref="L42:L43" si="15">IF(OR(F42="",H42=""),"",(H42+IF(F42&gt;H42,1,0)-F42-J42)*24)</f>
        <v/>
      </c>
      <c r="N42" s="645">
        <f t="shared" si="9"/>
        <v>0.29166666666666669</v>
      </c>
      <c r="O42" s="630" t="s">
        <v>950</v>
      </c>
      <c r="P42" s="645">
        <f t="shared" si="10"/>
        <v>0.83333333333333337</v>
      </c>
      <c r="R42" s="646" t="str">
        <f t="shared" si="11"/>
        <v/>
      </c>
      <c r="S42" s="630" t="s">
        <v>950</v>
      </c>
      <c r="T42" s="646" t="str">
        <f t="shared" si="12"/>
        <v/>
      </c>
      <c r="U42" s="647" t="s">
        <v>1042</v>
      </c>
      <c r="V42" s="641">
        <v>0</v>
      </c>
      <c r="W42" s="631" t="s">
        <v>926</v>
      </c>
      <c r="X42" s="644" t="str">
        <f t="shared" ref="X42:X43" si="16">IF(R42="","",IF((T42+IF(R42&gt;T42,1,0)-R42-V42)*24=0,"",(T42+IF(R42&gt;T42,1,0)-R42-V42)*24))</f>
        <v/>
      </c>
      <c r="Z42" s="644" t="str">
        <f t="shared" ref="Z42:Z43" si="17">IF(X42="",L42,IF(OR(L42-X42=0,L42-X42&lt;0),"-",L42-X42))</f>
        <v/>
      </c>
      <c r="AB42" s="648"/>
    </row>
    <row r="43" spans="2:28">
      <c r="B43" s="638">
        <v>35</v>
      </c>
      <c r="C43" s="653" t="s">
        <v>1053</v>
      </c>
      <c r="D43" s="640"/>
      <c r="E43" s="638" t="s">
        <v>1041</v>
      </c>
      <c r="F43" s="641"/>
      <c r="G43" s="638" t="s">
        <v>950</v>
      </c>
      <c r="H43" s="641"/>
      <c r="I43" s="642" t="s">
        <v>1042</v>
      </c>
      <c r="J43" s="641">
        <v>0</v>
      </c>
      <c r="K43" s="643" t="s">
        <v>926</v>
      </c>
      <c r="L43" s="644" t="str">
        <f t="shared" si="15"/>
        <v/>
      </c>
      <c r="N43" s="645">
        <f t="shared" si="9"/>
        <v>0.29166666666666669</v>
      </c>
      <c r="O43" s="630" t="s">
        <v>950</v>
      </c>
      <c r="P43" s="645">
        <f t="shared" si="10"/>
        <v>0.83333333333333337</v>
      </c>
      <c r="R43" s="646" t="str">
        <f t="shared" si="11"/>
        <v/>
      </c>
      <c r="S43" s="630" t="s">
        <v>950</v>
      </c>
      <c r="T43" s="646" t="str">
        <f t="shared" si="12"/>
        <v/>
      </c>
      <c r="U43" s="647" t="s">
        <v>1042</v>
      </c>
      <c r="V43" s="641">
        <v>0</v>
      </c>
      <c r="W43" s="631" t="s">
        <v>926</v>
      </c>
      <c r="X43" s="644" t="str">
        <f t="shared" si="16"/>
        <v/>
      </c>
      <c r="Z43" s="644" t="str">
        <f t="shared" si="17"/>
        <v/>
      </c>
      <c r="AB43" s="648"/>
    </row>
    <row r="44" spans="2:28">
      <c r="B44" s="638"/>
      <c r="C44" s="654" t="s">
        <v>1053</v>
      </c>
      <c r="D44" s="640" t="str">
        <f>C42</f>
        <v>ah</v>
      </c>
      <c r="E44" s="638" t="s">
        <v>1041</v>
      </c>
      <c r="F44" s="641" t="s">
        <v>1053</v>
      </c>
      <c r="G44" s="638" t="s">
        <v>950</v>
      </c>
      <c r="H44" s="641" t="s">
        <v>1053</v>
      </c>
      <c r="I44" s="642" t="s">
        <v>1042</v>
      </c>
      <c r="J44" s="641" t="s">
        <v>1053</v>
      </c>
      <c r="K44" s="643" t="s">
        <v>926</v>
      </c>
      <c r="L44" s="644" t="str">
        <f>IF(OR(L42="",L43=""),"",L42+L43)</f>
        <v/>
      </c>
      <c r="N44" s="645" t="s">
        <v>1053</v>
      </c>
      <c r="O44" s="630" t="s">
        <v>950</v>
      </c>
      <c r="P44" s="645" t="s">
        <v>1053</v>
      </c>
      <c r="R44" s="646" t="str">
        <f t="shared" si="11"/>
        <v/>
      </c>
      <c r="S44" s="630" t="s">
        <v>950</v>
      </c>
      <c r="T44" s="646" t="str">
        <f t="shared" si="12"/>
        <v>-</v>
      </c>
      <c r="U44" s="647" t="s">
        <v>1042</v>
      </c>
      <c r="V44" s="641" t="s">
        <v>1068</v>
      </c>
      <c r="W44" s="631" t="s">
        <v>926</v>
      </c>
      <c r="X44" s="644" t="str">
        <f>IF(OR(X42="",X43=""),"",X42+X43)</f>
        <v/>
      </c>
      <c r="Z44" s="644" t="str">
        <f>IF(X44="",L44,IF(OR(L44-X44=0,L44-X44&lt;0),"-",L44-X44))</f>
        <v/>
      </c>
      <c r="AB44" s="648" t="s">
        <v>1071</v>
      </c>
    </row>
    <row r="45" spans="2:28">
      <c r="B45" s="638"/>
      <c r="C45" s="652" t="s">
        <v>1072</v>
      </c>
      <c r="D45" s="640"/>
      <c r="E45" s="638" t="s">
        <v>1041</v>
      </c>
      <c r="F45" s="641"/>
      <c r="G45" s="638" t="s">
        <v>950</v>
      </c>
      <c r="H45" s="641"/>
      <c r="I45" s="642" t="s">
        <v>1042</v>
      </c>
      <c r="J45" s="641">
        <v>0</v>
      </c>
      <c r="K45" s="643" t="s">
        <v>926</v>
      </c>
      <c r="L45" s="644" t="str">
        <f t="shared" ref="L45:L46" si="18">IF(OR(F45="",H45=""),"",(H45+IF(F45&gt;H45,1,0)-F45-J45)*24)</f>
        <v/>
      </c>
      <c r="N45" s="645">
        <f t="shared" si="9"/>
        <v>0.29166666666666669</v>
      </c>
      <c r="O45" s="630" t="s">
        <v>950</v>
      </c>
      <c r="P45" s="645">
        <f t="shared" si="10"/>
        <v>0.83333333333333337</v>
      </c>
      <c r="R45" s="646" t="str">
        <f t="shared" si="11"/>
        <v/>
      </c>
      <c r="S45" s="630" t="s">
        <v>950</v>
      </c>
      <c r="T45" s="646" t="str">
        <f t="shared" si="12"/>
        <v/>
      </c>
      <c r="U45" s="647" t="s">
        <v>1042</v>
      </c>
      <c r="V45" s="641">
        <v>0</v>
      </c>
      <c r="W45" s="631" t="s">
        <v>926</v>
      </c>
      <c r="X45" s="644" t="str">
        <f t="shared" ref="X45:X46" si="19">IF(R45="","",IF((T45+IF(R45&gt;T45,1,0)-R45-V45)*24=0,"",(T45+IF(R45&gt;T45,1,0)-R45-V45)*24))</f>
        <v/>
      </c>
      <c r="Z45" s="644" t="str">
        <f t="shared" ref="Z45:Z46" si="20">IF(X45="",L45,IF(OR(L45-X45=0,L45-X45&lt;0),"-",L45-X45))</f>
        <v/>
      </c>
      <c r="AB45" s="648"/>
    </row>
    <row r="46" spans="2:28">
      <c r="B46" s="638">
        <v>36</v>
      </c>
      <c r="C46" s="653" t="s">
        <v>1053</v>
      </c>
      <c r="D46" s="640"/>
      <c r="E46" s="638" t="s">
        <v>1041</v>
      </c>
      <c r="F46" s="641"/>
      <c r="G46" s="638" t="s">
        <v>950</v>
      </c>
      <c r="H46" s="641"/>
      <c r="I46" s="642" t="s">
        <v>1042</v>
      </c>
      <c r="J46" s="641">
        <v>0</v>
      </c>
      <c r="K46" s="643" t="s">
        <v>926</v>
      </c>
      <c r="L46" s="644" t="str">
        <f t="shared" si="18"/>
        <v/>
      </c>
      <c r="N46" s="645">
        <f t="shared" si="9"/>
        <v>0.29166666666666669</v>
      </c>
      <c r="O46" s="630" t="s">
        <v>950</v>
      </c>
      <c r="P46" s="645">
        <f t="shared" si="10"/>
        <v>0.83333333333333337</v>
      </c>
      <c r="R46" s="646" t="str">
        <f t="shared" si="11"/>
        <v/>
      </c>
      <c r="S46" s="630" t="s">
        <v>950</v>
      </c>
      <c r="T46" s="646" t="str">
        <f t="shared" si="12"/>
        <v/>
      </c>
      <c r="U46" s="647" t="s">
        <v>1042</v>
      </c>
      <c r="V46" s="641">
        <v>0</v>
      </c>
      <c r="W46" s="631" t="s">
        <v>926</v>
      </c>
      <c r="X46" s="644" t="str">
        <f t="shared" si="19"/>
        <v/>
      </c>
      <c r="Z46" s="644" t="str">
        <f t="shared" si="20"/>
        <v/>
      </c>
      <c r="AB46" s="648"/>
    </row>
    <row r="47" spans="2:28">
      <c r="B47" s="638"/>
      <c r="C47" s="654" t="s">
        <v>1053</v>
      </c>
      <c r="D47" s="640" t="str">
        <f>C45</f>
        <v>ai</v>
      </c>
      <c r="E47" s="638" t="s">
        <v>1041</v>
      </c>
      <c r="F47" s="641" t="s">
        <v>1053</v>
      </c>
      <c r="G47" s="638" t="s">
        <v>950</v>
      </c>
      <c r="H47" s="641" t="s">
        <v>1053</v>
      </c>
      <c r="I47" s="642" t="s">
        <v>1042</v>
      </c>
      <c r="J47" s="641" t="s">
        <v>1053</v>
      </c>
      <c r="K47" s="643" t="s">
        <v>926</v>
      </c>
      <c r="L47" s="644" t="str">
        <f>IF(OR(L45="",L46=""),"",L45+L46)</f>
        <v/>
      </c>
      <c r="N47" s="645" t="s">
        <v>1053</v>
      </c>
      <c r="O47" s="630" t="s">
        <v>950</v>
      </c>
      <c r="P47" s="645" t="s">
        <v>1053</v>
      </c>
      <c r="R47" s="646" t="str">
        <f t="shared" si="11"/>
        <v/>
      </c>
      <c r="S47" s="630" t="s">
        <v>950</v>
      </c>
      <c r="T47" s="646" t="str">
        <f t="shared" si="12"/>
        <v>-</v>
      </c>
      <c r="U47" s="647" t="s">
        <v>1042</v>
      </c>
      <c r="V47" s="641" t="s">
        <v>1068</v>
      </c>
      <c r="W47" s="631" t="s">
        <v>926</v>
      </c>
      <c r="X47" s="644" t="str">
        <f>IF(OR(X45="",X46=""),"",X45+X46)</f>
        <v/>
      </c>
      <c r="Z47" s="644" t="str">
        <f>IF(X47="",L47,IF(OR(L47-X47=0,L47-X47&lt;0),"-",L47-X47))</f>
        <v/>
      </c>
      <c r="AB47" s="648" t="s">
        <v>1071</v>
      </c>
    </row>
    <row r="49" spans="3:4">
      <c r="C49" s="632" t="s">
        <v>1073</v>
      </c>
      <c r="D49" s="632"/>
    </row>
    <row r="50" spans="3:4">
      <c r="C50" s="632" t="s">
        <v>1074</v>
      </c>
      <c r="D50" s="632"/>
    </row>
    <row r="51" spans="3:4">
      <c r="C51" s="632" t="s">
        <v>1075</v>
      </c>
      <c r="D51" s="632"/>
    </row>
    <row r="52" spans="3:4">
      <c r="C52" s="632" t="s">
        <v>1076</v>
      </c>
      <c r="D52" s="632"/>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5310-CE59-4DE3-AE5E-BE5A77B8A5A0}">
  <sheetPr>
    <pageSetUpPr fitToPage="1"/>
  </sheetPr>
  <dimension ref="A1:BM135"/>
  <sheetViews>
    <sheetView showGridLines="0" view="pageBreakPreview" zoomScale="50" zoomScaleNormal="55" zoomScaleSheetLayoutView="50" workbookViewId="0"/>
  </sheetViews>
  <sheetFormatPr defaultColWidth="4.875" defaultRowHeight="14.25"/>
  <cols>
    <col min="1" max="1" width="0.875" style="513" customWidth="1"/>
    <col min="2" max="5" width="6.25" style="513" customWidth="1"/>
    <col min="6" max="7" width="6.25" style="513" hidden="1" customWidth="1"/>
    <col min="8" max="60" width="6.25" style="513" customWidth="1"/>
    <col min="61" max="61" width="1.125" style="513" customWidth="1"/>
    <col min="62" max="16384" width="4.875" style="513"/>
  </cols>
  <sheetData>
    <row r="1" spans="2:65" s="473" customFormat="1" ht="20.25" customHeight="1">
      <c r="C1" s="474" t="s">
        <v>922</v>
      </c>
      <c r="D1" s="474"/>
      <c r="E1" s="474"/>
      <c r="F1" s="474"/>
      <c r="G1" s="474"/>
      <c r="H1" s="474"/>
      <c r="K1" s="475" t="s">
        <v>923</v>
      </c>
      <c r="N1" s="474"/>
      <c r="O1" s="474"/>
      <c r="P1" s="474"/>
      <c r="Q1" s="474"/>
      <c r="R1" s="474"/>
      <c r="S1" s="474"/>
      <c r="T1" s="474"/>
      <c r="U1" s="474"/>
      <c r="AQ1" s="476" t="s">
        <v>924</v>
      </c>
      <c r="AR1" s="1144" t="s">
        <v>925</v>
      </c>
      <c r="AS1" s="1145"/>
      <c r="AT1" s="1145"/>
      <c r="AU1" s="1145"/>
      <c r="AV1" s="1145"/>
      <c r="AW1" s="1145"/>
      <c r="AX1" s="1145"/>
      <c r="AY1" s="1145"/>
      <c r="AZ1" s="1145"/>
      <c r="BA1" s="1145"/>
      <c r="BB1" s="1145"/>
      <c r="BC1" s="1145"/>
      <c r="BD1" s="1145"/>
      <c r="BE1" s="1145"/>
      <c r="BF1" s="1145"/>
      <c r="BG1" s="1145"/>
      <c r="BH1" s="476" t="s">
        <v>926</v>
      </c>
    </row>
    <row r="2" spans="2:65" s="477" customFormat="1" ht="20.25" customHeight="1">
      <c r="H2" s="475"/>
      <c r="K2" s="475"/>
      <c r="L2" s="475"/>
      <c r="N2" s="476"/>
      <c r="O2" s="476"/>
      <c r="P2" s="476"/>
      <c r="Q2" s="476"/>
      <c r="R2" s="476"/>
      <c r="S2" s="476"/>
      <c r="T2" s="476"/>
      <c r="U2" s="476"/>
      <c r="Z2" s="478" t="s">
        <v>927</v>
      </c>
      <c r="AA2" s="1146">
        <v>6</v>
      </c>
      <c r="AB2" s="1146"/>
      <c r="AC2" s="478" t="s">
        <v>928</v>
      </c>
      <c r="AD2" s="1147">
        <f>IF(AA2=0,"",YEAR(DATE(2018+AA2,1,1)))</f>
        <v>2024</v>
      </c>
      <c r="AE2" s="1147"/>
      <c r="AF2" s="479" t="s">
        <v>929</v>
      </c>
      <c r="AG2" s="479" t="s">
        <v>930</v>
      </c>
      <c r="AH2" s="1146">
        <v>4</v>
      </c>
      <c r="AI2" s="1146"/>
      <c r="AJ2" s="479" t="s">
        <v>931</v>
      </c>
      <c r="AQ2" s="476" t="s">
        <v>932</v>
      </c>
      <c r="AR2" s="1146" t="s">
        <v>933</v>
      </c>
      <c r="AS2" s="1146"/>
      <c r="AT2" s="1146"/>
      <c r="AU2" s="1146"/>
      <c r="AV2" s="1146"/>
      <c r="AW2" s="1146"/>
      <c r="AX2" s="1146"/>
      <c r="AY2" s="1146"/>
      <c r="AZ2" s="1146"/>
      <c r="BA2" s="1146"/>
      <c r="BB2" s="1146"/>
      <c r="BC2" s="1146"/>
      <c r="BD2" s="1146"/>
      <c r="BE2" s="1146"/>
      <c r="BF2" s="1146"/>
      <c r="BG2" s="1146"/>
      <c r="BH2" s="476" t="s">
        <v>926</v>
      </c>
      <c r="BI2" s="476"/>
      <c r="BJ2" s="476"/>
      <c r="BK2" s="476"/>
    </row>
    <row r="3" spans="2:65" s="477" customFormat="1" ht="20.25" customHeight="1">
      <c r="H3" s="475"/>
      <c r="K3" s="475"/>
      <c r="M3" s="476"/>
      <c r="N3" s="476"/>
      <c r="O3" s="476"/>
      <c r="P3" s="476"/>
      <c r="Q3" s="476"/>
      <c r="R3" s="476"/>
      <c r="S3" s="476"/>
      <c r="AA3" s="480"/>
      <c r="AB3" s="480"/>
      <c r="AC3" s="481"/>
      <c r="AD3" s="482"/>
      <c r="AE3" s="481"/>
      <c r="BB3" s="483" t="s">
        <v>934</v>
      </c>
      <c r="BC3" s="1124" t="s">
        <v>935</v>
      </c>
      <c r="BD3" s="1125"/>
      <c r="BE3" s="1125"/>
      <c r="BF3" s="1126"/>
      <c r="BG3" s="476"/>
    </row>
    <row r="4" spans="2:65" s="477" customFormat="1" ht="20.25" customHeight="1">
      <c r="H4" s="475"/>
      <c r="K4" s="475"/>
      <c r="M4" s="476"/>
      <c r="N4" s="476"/>
      <c r="O4" s="476"/>
      <c r="P4" s="476"/>
      <c r="Q4" s="476"/>
      <c r="R4" s="476"/>
      <c r="S4" s="476"/>
      <c r="AA4" s="480"/>
      <c r="AB4" s="480"/>
      <c r="AC4" s="481"/>
      <c r="AD4" s="482"/>
      <c r="AE4" s="481"/>
      <c r="BB4" s="483" t="s">
        <v>936</v>
      </c>
      <c r="BC4" s="1124" t="s">
        <v>937</v>
      </c>
      <c r="BD4" s="1125"/>
      <c r="BE4" s="1125"/>
      <c r="BF4" s="1126"/>
      <c r="BG4" s="476"/>
    </row>
    <row r="5" spans="2:65" s="477" customFormat="1" ht="5.0999999999999996" customHeight="1">
      <c r="H5" s="475"/>
      <c r="K5" s="475"/>
      <c r="M5" s="476"/>
      <c r="N5" s="476"/>
      <c r="O5" s="476"/>
      <c r="P5" s="476"/>
      <c r="Q5" s="476"/>
      <c r="R5" s="476"/>
      <c r="S5" s="476"/>
      <c r="AA5" s="484"/>
      <c r="AB5" s="484"/>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85"/>
      <c r="BG5" s="485"/>
    </row>
    <row r="6" spans="2:65" s="477" customFormat="1" ht="21" customHeight="1">
      <c r="B6" s="486"/>
      <c r="C6" s="487"/>
      <c r="D6" s="487"/>
      <c r="E6" s="487"/>
      <c r="F6" s="487"/>
      <c r="G6" s="487"/>
      <c r="H6" s="487"/>
      <c r="I6" s="488"/>
      <c r="J6" s="488"/>
      <c r="K6" s="488"/>
      <c r="L6" s="489"/>
      <c r="M6" s="488"/>
      <c r="N6" s="488"/>
      <c r="O6" s="488"/>
      <c r="P6" s="490"/>
      <c r="Q6" s="490"/>
      <c r="R6" s="490"/>
      <c r="S6" s="490"/>
      <c r="T6" s="490"/>
      <c r="U6" s="490"/>
      <c r="V6" s="490"/>
      <c r="W6" s="490"/>
      <c r="X6" s="490"/>
      <c r="Y6" s="490"/>
      <c r="Z6" s="490"/>
      <c r="AA6" s="490"/>
      <c r="AB6" s="490"/>
      <c r="AC6" s="490"/>
      <c r="AD6" s="490"/>
      <c r="AE6" s="490"/>
      <c r="AF6" s="490"/>
      <c r="AG6" s="490"/>
      <c r="AH6" s="491"/>
      <c r="AI6" s="491"/>
      <c r="AJ6" s="491"/>
      <c r="AK6" s="491"/>
      <c r="AL6" s="491"/>
      <c r="AM6" s="491" t="s">
        <v>938</v>
      </c>
      <c r="AN6" s="473"/>
      <c r="AO6" s="473"/>
      <c r="AP6" s="473"/>
      <c r="AQ6" s="473"/>
      <c r="AR6" s="473"/>
      <c r="AS6" s="473"/>
      <c r="AU6" s="492"/>
      <c r="AV6" s="492"/>
      <c r="AW6" s="493"/>
      <c r="AX6" s="473"/>
      <c r="AY6" s="1127">
        <v>40</v>
      </c>
      <c r="AZ6" s="1128"/>
      <c r="BA6" s="493" t="s">
        <v>939</v>
      </c>
      <c r="BB6" s="473"/>
      <c r="BC6" s="1127">
        <v>160</v>
      </c>
      <c r="BD6" s="1128"/>
      <c r="BE6" s="493" t="s">
        <v>940</v>
      </c>
      <c r="BF6" s="473"/>
      <c r="BG6" s="485"/>
    </row>
    <row r="7" spans="2:65" s="477" customFormat="1" ht="5.0999999999999996" customHeight="1">
      <c r="B7" s="486"/>
      <c r="C7" s="494"/>
      <c r="D7" s="494"/>
      <c r="E7" s="494"/>
      <c r="F7" s="494"/>
      <c r="G7" s="494"/>
      <c r="H7" s="488"/>
      <c r="I7" s="488"/>
      <c r="J7" s="488"/>
      <c r="K7" s="488"/>
      <c r="L7" s="488"/>
      <c r="M7" s="488"/>
      <c r="N7" s="488"/>
      <c r="O7" s="488"/>
      <c r="P7" s="490"/>
      <c r="Q7" s="490"/>
      <c r="R7" s="490"/>
      <c r="S7" s="490"/>
      <c r="T7" s="490"/>
      <c r="U7" s="490"/>
      <c r="V7" s="490"/>
      <c r="W7" s="490"/>
      <c r="X7" s="490"/>
      <c r="Y7" s="490"/>
      <c r="Z7" s="490"/>
      <c r="AA7" s="490"/>
      <c r="AB7" s="490"/>
      <c r="AC7" s="490"/>
      <c r="AD7" s="490"/>
      <c r="AE7" s="490"/>
      <c r="AF7" s="490"/>
      <c r="AG7" s="490"/>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5"/>
      <c r="BG7" s="495"/>
      <c r="BH7" s="490"/>
    </row>
    <row r="8" spans="2:65" s="477" customFormat="1" ht="21" customHeight="1">
      <c r="B8" s="496"/>
      <c r="C8" s="489"/>
      <c r="D8" s="489"/>
      <c r="E8" s="489"/>
      <c r="F8" s="489"/>
      <c r="G8" s="489"/>
      <c r="H8" s="488"/>
      <c r="I8" s="488"/>
      <c r="J8" s="488"/>
      <c r="K8" s="488"/>
      <c r="L8" s="488"/>
      <c r="M8" s="488"/>
      <c r="N8" s="488"/>
      <c r="O8" s="488"/>
      <c r="P8" s="490"/>
      <c r="Q8" s="490"/>
      <c r="R8" s="490"/>
      <c r="S8" s="490"/>
      <c r="T8" s="490"/>
      <c r="U8" s="490"/>
      <c r="V8" s="490"/>
      <c r="W8" s="490"/>
      <c r="X8" s="490"/>
      <c r="Y8" s="490"/>
      <c r="Z8" s="490"/>
      <c r="AA8" s="490"/>
      <c r="AB8" s="490"/>
      <c r="AC8" s="490"/>
      <c r="AD8" s="490"/>
      <c r="AE8" s="490"/>
      <c r="AF8" s="490"/>
      <c r="AG8" s="490"/>
      <c r="AH8" s="497"/>
      <c r="AI8" s="497"/>
      <c r="AJ8" s="497"/>
      <c r="AK8" s="487"/>
      <c r="AL8" s="498"/>
      <c r="AM8" s="499"/>
      <c r="AN8" s="499"/>
      <c r="AO8" s="486"/>
      <c r="AP8" s="500"/>
      <c r="AQ8" s="500"/>
      <c r="AR8" s="500"/>
      <c r="AS8" s="501"/>
      <c r="AT8" s="501"/>
      <c r="AU8" s="491"/>
      <c r="AV8" s="500"/>
      <c r="AW8" s="500"/>
      <c r="AX8" s="489"/>
      <c r="AY8" s="491"/>
      <c r="AZ8" s="491" t="s">
        <v>941</v>
      </c>
      <c r="BA8" s="491"/>
      <c r="BB8" s="491"/>
      <c r="BC8" s="1129">
        <f>DAY(EOMONTH(DATE(AD2,AH2,1),0))</f>
        <v>30</v>
      </c>
      <c r="BD8" s="1130"/>
      <c r="BE8" s="491" t="s">
        <v>942</v>
      </c>
      <c r="BF8" s="491"/>
      <c r="BG8" s="491"/>
      <c r="BH8" s="490"/>
      <c r="BK8" s="476"/>
      <c r="BL8" s="476"/>
      <c r="BM8" s="476"/>
    </row>
    <row r="9" spans="2:65" s="477" customFormat="1" ht="5.0999999999999996" customHeight="1">
      <c r="B9" s="496"/>
      <c r="C9" s="502"/>
      <c r="D9" s="502"/>
      <c r="E9" s="502"/>
      <c r="F9" s="502"/>
      <c r="G9" s="502"/>
      <c r="H9" s="500"/>
      <c r="I9" s="500"/>
      <c r="J9" s="500"/>
      <c r="K9" s="500"/>
      <c r="L9" s="500"/>
      <c r="M9" s="500"/>
      <c r="N9" s="500"/>
      <c r="O9" s="500"/>
      <c r="P9" s="490"/>
      <c r="Q9" s="490"/>
      <c r="R9" s="490"/>
      <c r="S9" s="490"/>
      <c r="T9" s="490"/>
      <c r="U9" s="490"/>
      <c r="V9" s="490"/>
      <c r="W9" s="490"/>
      <c r="X9" s="490"/>
      <c r="Y9" s="490"/>
      <c r="Z9" s="490"/>
      <c r="AA9" s="490"/>
      <c r="AB9" s="490"/>
      <c r="AC9" s="490"/>
      <c r="AD9" s="490"/>
      <c r="AE9" s="490"/>
      <c r="AF9" s="490"/>
      <c r="AG9" s="490"/>
      <c r="AH9" s="494"/>
      <c r="AI9" s="487"/>
      <c r="AJ9" s="503"/>
      <c r="AK9" s="497"/>
      <c r="AL9" s="487"/>
      <c r="AM9" s="487"/>
      <c r="AN9" s="487"/>
      <c r="AO9" s="487"/>
      <c r="AP9" s="503"/>
      <c r="AQ9" s="491"/>
      <c r="AR9" s="504"/>
      <c r="AS9" s="504"/>
      <c r="AT9" s="504"/>
      <c r="AU9" s="491"/>
      <c r="AV9" s="491"/>
      <c r="AW9" s="491"/>
      <c r="AX9" s="491"/>
      <c r="AY9" s="491"/>
      <c r="AZ9" s="491"/>
      <c r="BA9" s="491"/>
      <c r="BB9" s="491"/>
      <c r="BC9" s="491"/>
      <c r="BD9" s="491"/>
      <c r="BE9" s="491"/>
      <c r="BF9" s="491"/>
      <c r="BG9" s="491"/>
      <c r="BH9" s="490"/>
      <c r="BK9" s="476"/>
      <c r="BL9" s="476"/>
      <c r="BM9" s="476"/>
    </row>
    <row r="10" spans="2:65" s="477" customFormat="1" ht="21" customHeight="1">
      <c r="B10" s="496"/>
      <c r="C10" s="502"/>
      <c r="D10" s="502"/>
      <c r="E10" s="502"/>
      <c r="F10" s="502"/>
      <c r="G10" s="502"/>
      <c r="H10" s="500"/>
      <c r="I10" s="500"/>
      <c r="J10" s="500"/>
      <c r="K10" s="500"/>
      <c r="L10" s="500"/>
      <c r="M10" s="500"/>
      <c r="N10" s="500"/>
      <c r="O10" s="500"/>
      <c r="P10" s="490"/>
      <c r="Q10" s="490"/>
      <c r="R10" s="490"/>
      <c r="S10" s="490"/>
      <c r="T10" s="490"/>
      <c r="U10" s="490"/>
      <c r="V10" s="490"/>
      <c r="W10" s="490"/>
      <c r="X10" s="490"/>
      <c r="Y10" s="490"/>
      <c r="Z10" s="490"/>
      <c r="AA10" s="490"/>
      <c r="AB10" s="490"/>
      <c r="AC10" s="490"/>
      <c r="AD10" s="490"/>
      <c r="AE10" s="490"/>
      <c r="AF10" s="490"/>
      <c r="AG10" s="490"/>
      <c r="AH10" s="494"/>
      <c r="AI10" s="487"/>
      <c r="AJ10" s="503"/>
      <c r="AK10" s="497"/>
      <c r="AL10" s="487"/>
      <c r="AM10" s="487"/>
      <c r="AN10" s="491"/>
      <c r="AO10" s="491"/>
      <c r="AP10" s="503"/>
      <c r="AQ10" s="491" t="s">
        <v>943</v>
      </c>
      <c r="AR10" s="487"/>
      <c r="AS10" s="487"/>
      <c r="AT10" s="503"/>
      <c r="AU10" s="491"/>
      <c r="AV10" s="504"/>
      <c r="AW10" s="504"/>
      <c r="AX10" s="504"/>
      <c r="AY10" s="491"/>
      <c r="AZ10" s="491"/>
      <c r="BA10" s="495" t="s">
        <v>944</v>
      </c>
      <c r="BB10" s="491"/>
      <c r="BC10" s="1127">
        <v>9</v>
      </c>
      <c r="BD10" s="1128"/>
      <c r="BE10" s="493" t="s">
        <v>945</v>
      </c>
      <c r="BF10" s="491"/>
      <c r="BG10" s="491"/>
      <c r="BH10" s="490"/>
      <c r="BK10" s="476"/>
      <c r="BL10" s="476"/>
      <c r="BM10" s="476"/>
    </row>
    <row r="11" spans="2:65" s="477" customFormat="1" ht="5.0999999999999996" customHeight="1">
      <c r="B11" s="496"/>
      <c r="C11" s="502"/>
      <c r="D11" s="502"/>
      <c r="E11" s="502"/>
      <c r="F11" s="502"/>
      <c r="G11" s="502"/>
      <c r="H11" s="500"/>
      <c r="I11" s="500"/>
      <c r="J11" s="500"/>
      <c r="K11" s="500"/>
      <c r="L11" s="500"/>
      <c r="M11" s="500"/>
      <c r="N11" s="500"/>
      <c r="O11" s="500"/>
      <c r="P11" s="490"/>
      <c r="Q11" s="490"/>
      <c r="R11" s="490"/>
      <c r="S11" s="490"/>
      <c r="T11" s="490"/>
      <c r="U11" s="490"/>
      <c r="V11" s="490"/>
      <c r="W11" s="490"/>
      <c r="X11" s="490"/>
      <c r="Y11" s="490"/>
      <c r="Z11" s="490"/>
      <c r="AA11" s="490"/>
      <c r="AB11" s="490"/>
      <c r="AC11" s="490"/>
      <c r="AD11" s="490"/>
      <c r="AE11" s="490"/>
      <c r="AF11" s="490"/>
      <c r="AG11" s="490"/>
      <c r="AH11" s="494"/>
      <c r="AI11" s="487"/>
      <c r="AJ11" s="503"/>
      <c r="AK11" s="497"/>
      <c r="AL11" s="487"/>
      <c r="AM11" s="487"/>
      <c r="AN11" s="487"/>
      <c r="AO11" s="487"/>
      <c r="AP11" s="503"/>
      <c r="AQ11" s="491"/>
      <c r="AR11" s="504"/>
      <c r="AS11" s="504"/>
      <c r="AT11" s="504"/>
      <c r="AU11" s="491"/>
      <c r="AV11" s="491"/>
      <c r="AW11" s="491"/>
      <c r="AX11" s="491"/>
      <c r="AY11" s="491"/>
      <c r="AZ11" s="491"/>
      <c r="BA11" s="491"/>
      <c r="BB11" s="491"/>
      <c r="BC11" s="491"/>
      <c r="BD11" s="491"/>
      <c r="BE11" s="491"/>
      <c r="BF11" s="491"/>
      <c r="BG11" s="491"/>
      <c r="BH11" s="490"/>
      <c r="BK11" s="476"/>
      <c r="BL11" s="476"/>
      <c r="BM11" s="476"/>
    </row>
    <row r="12" spans="2:65" s="477" customFormat="1" ht="21" customHeight="1">
      <c r="R12" s="488"/>
      <c r="S12" s="488"/>
      <c r="T12" s="498"/>
      <c r="U12" s="1143"/>
      <c r="V12" s="1143"/>
      <c r="W12" s="486"/>
      <c r="X12" s="505"/>
      <c r="Y12" s="490"/>
      <c r="Z12" s="490"/>
      <c r="AA12" s="494"/>
      <c r="AB12" s="499"/>
      <c r="AC12" s="486"/>
      <c r="AD12" s="494"/>
      <c r="AE12" s="494"/>
      <c r="AF12" s="494"/>
      <c r="AG12" s="506"/>
      <c r="AH12" s="497"/>
      <c r="AI12" s="503" t="s">
        <v>946</v>
      </c>
      <c r="AJ12" s="497"/>
      <c r="AK12" s="503"/>
      <c r="AL12" s="498"/>
      <c r="AM12" s="499"/>
      <c r="AN12" s="491"/>
      <c r="AO12" s="503"/>
      <c r="AP12" s="503"/>
      <c r="AQ12" s="503"/>
      <c r="AR12" s="503"/>
      <c r="AS12" s="486" t="s">
        <v>947</v>
      </c>
      <c r="AT12" s="503"/>
      <c r="AU12" s="503"/>
      <c r="AV12" s="503"/>
      <c r="AW12" s="503"/>
      <c r="AX12" s="503"/>
      <c r="AY12" s="503"/>
      <c r="AZ12" s="503"/>
      <c r="BA12" s="503"/>
      <c r="BB12" s="503"/>
      <c r="BC12" s="494"/>
      <c r="BD12" s="497"/>
      <c r="BE12" s="487"/>
      <c r="BF12" s="487"/>
      <c r="BG12" s="494"/>
      <c r="BH12" s="487"/>
      <c r="BK12" s="476"/>
      <c r="BL12" s="476"/>
      <c r="BM12" s="476"/>
    </row>
    <row r="13" spans="2:65" s="477" customFormat="1" ht="21" customHeight="1">
      <c r="R13" s="503"/>
      <c r="S13" s="487"/>
      <c r="T13" s="487"/>
      <c r="U13" s="487"/>
      <c r="V13" s="487"/>
      <c r="W13" s="490"/>
      <c r="X13" s="490"/>
      <c r="Y13" s="490"/>
      <c r="Z13" s="490"/>
      <c r="AA13" s="503"/>
      <c r="AB13" s="487"/>
      <c r="AC13" s="487"/>
      <c r="AD13" s="503"/>
      <c r="AE13" s="503"/>
      <c r="AF13" s="503"/>
      <c r="AG13" s="506"/>
      <c r="AH13" s="494"/>
      <c r="AI13" s="497"/>
      <c r="AJ13" s="487"/>
      <c r="AK13" s="497"/>
      <c r="AL13" s="487"/>
      <c r="AM13" s="1120">
        <v>2</v>
      </c>
      <c r="AN13" s="1120"/>
      <c r="AO13" s="491" t="s">
        <v>948</v>
      </c>
      <c r="AP13" s="486"/>
      <c r="AQ13" s="494"/>
      <c r="AR13" s="494"/>
      <c r="AS13" s="486" t="s">
        <v>949</v>
      </c>
      <c r="AT13" s="487"/>
      <c r="AU13" s="487"/>
      <c r="AV13" s="487"/>
      <c r="AW13" s="487"/>
      <c r="AX13" s="487"/>
      <c r="AY13" s="487"/>
      <c r="AZ13" s="487"/>
      <c r="BA13" s="487"/>
      <c r="BB13" s="1121">
        <v>0.29166666666666669</v>
      </c>
      <c r="BC13" s="1122"/>
      <c r="BD13" s="1123"/>
      <c r="BE13" s="489" t="s">
        <v>950</v>
      </c>
      <c r="BF13" s="1121">
        <v>0.83333333333333337</v>
      </c>
      <c r="BG13" s="1122"/>
      <c r="BH13" s="1123"/>
      <c r="BK13" s="476"/>
      <c r="BL13" s="476"/>
      <c r="BM13" s="476"/>
    </row>
    <row r="14" spans="2:65" s="477" customFormat="1" ht="21" customHeight="1">
      <c r="R14" s="507"/>
      <c r="S14" s="507"/>
      <c r="T14" s="507"/>
      <c r="U14" s="507"/>
      <c r="V14" s="507"/>
      <c r="W14" s="507"/>
      <c r="X14" s="490"/>
      <c r="Y14" s="490"/>
      <c r="Z14" s="490"/>
      <c r="AA14" s="489"/>
      <c r="AB14" s="507"/>
      <c r="AC14" s="507"/>
      <c r="AD14" s="489"/>
      <c r="AE14" s="494"/>
      <c r="AF14" s="494"/>
      <c r="AG14" s="508"/>
      <c r="AH14" s="486"/>
      <c r="AI14" s="497"/>
      <c r="AJ14" s="487"/>
      <c r="AK14" s="497"/>
      <c r="AL14" s="487"/>
      <c r="AM14" s="1120">
        <v>1</v>
      </c>
      <c r="AN14" s="1120"/>
      <c r="AO14" s="509" t="s">
        <v>951</v>
      </c>
      <c r="AP14" s="510"/>
      <c r="AQ14" s="510"/>
      <c r="AR14" s="488"/>
      <c r="AS14" s="486" t="s">
        <v>952</v>
      </c>
      <c r="AT14" s="487"/>
      <c r="AU14" s="487"/>
      <c r="AV14" s="487"/>
      <c r="AW14" s="487"/>
      <c r="AX14" s="487"/>
      <c r="AY14" s="487"/>
      <c r="AZ14" s="487"/>
      <c r="BA14" s="487"/>
      <c r="BB14" s="1121">
        <v>0.83333333333333337</v>
      </c>
      <c r="BC14" s="1122"/>
      <c r="BD14" s="1123"/>
      <c r="BE14" s="489" t="s">
        <v>950</v>
      </c>
      <c r="BF14" s="1121">
        <v>0.29166666666666669</v>
      </c>
      <c r="BG14" s="1122"/>
      <c r="BH14" s="1123"/>
      <c r="BK14" s="476"/>
      <c r="BL14" s="476"/>
      <c r="BM14" s="476"/>
    </row>
    <row r="15" spans="2:65" ht="12" customHeight="1" thickBot="1">
      <c r="B15" s="511"/>
      <c r="C15" s="512"/>
      <c r="D15" s="512"/>
      <c r="E15" s="512"/>
      <c r="F15" s="512"/>
      <c r="G15" s="512"/>
      <c r="H15" s="512"/>
      <c r="I15" s="511"/>
      <c r="J15" s="511"/>
      <c r="K15" s="511"/>
      <c r="L15" s="511"/>
      <c r="M15" s="511"/>
      <c r="N15" s="511"/>
      <c r="O15" s="511"/>
      <c r="P15" s="511"/>
      <c r="Q15" s="511"/>
      <c r="R15" s="511"/>
      <c r="S15" s="511"/>
      <c r="T15" s="511"/>
      <c r="U15" s="511"/>
      <c r="V15" s="511"/>
      <c r="W15" s="511"/>
      <c r="X15" s="511"/>
      <c r="Y15" s="511"/>
      <c r="Z15" s="511"/>
      <c r="AA15" s="512"/>
      <c r="AB15" s="511"/>
      <c r="AC15" s="511"/>
      <c r="AD15" s="511"/>
      <c r="AE15" s="511"/>
      <c r="AF15" s="511"/>
      <c r="AG15" s="511"/>
      <c r="AH15" s="511"/>
      <c r="AI15" s="511"/>
      <c r="AJ15" s="511"/>
      <c r="AK15" s="511"/>
      <c r="AL15" s="511"/>
      <c r="AM15" s="511"/>
      <c r="AR15" s="514"/>
      <c r="BI15" s="515"/>
      <c r="BJ15" s="515"/>
      <c r="BK15" s="515"/>
    </row>
    <row r="16" spans="2:65" ht="21.6" customHeight="1">
      <c r="B16" s="1099" t="s">
        <v>953</v>
      </c>
      <c r="C16" s="1102" t="s">
        <v>954</v>
      </c>
      <c r="D16" s="1103"/>
      <c r="E16" s="1104"/>
      <c r="F16" s="516"/>
      <c r="G16" s="517"/>
      <c r="H16" s="1111" t="s">
        <v>955</v>
      </c>
      <c r="I16" s="1114" t="s">
        <v>956</v>
      </c>
      <c r="J16" s="1103"/>
      <c r="K16" s="1103"/>
      <c r="L16" s="1104"/>
      <c r="M16" s="1114" t="s">
        <v>957</v>
      </c>
      <c r="N16" s="1103"/>
      <c r="O16" s="1104"/>
      <c r="P16" s="1114" t="s">
        <v>958</v>
      </c>
      <c r="Q16" s="1103"/>
      <c r="R16" s="1103"/>
      <c r="S16" s="1103"/>
      <c r="T16" s="1117"/>
      <c r="U16" s="518"/>
      <c r="V16" s="519"/>
      <c r="W16" s="519"/>
      <c r="X16" s="519"/>
      <c r="Y16" s="519"/>
      <c r="Z16" s="519"/>
      <c r="AA16" s="519"/>
      <c r="AB16" s="519"/>
      <c r="AC16" s="519"/>
      <c r="AD16" s="519"/>
      <c r="AE16" s="519"/>
      <c r="AF16" s="519"/>
      <c r="AG16" s="519"/>
      <c r="AH16" s="519"/>
      <c r="AI16" s="520" t="s">
        <v>959</v>
      </c>
      <c r="AJ16" s="519"/>
      <c r="AK16" s="519"/>
      <c r="AL16" s="519"/>
      <c r="AM16" s="519"/>
      <c r="AN16" s="519" t="s">
        <v>960</v>
      </c>
      <c r="AO16" s="519"/>
      <c r="AP16" s="521"/>
      <c r="AQ16" s="522"/>
      <c r="AR16" s="519" t="s">
        <v>926</v>
      </c>
      <c r="AS16" s="519"/>
      <c r="AT16" s="519"/>
      <c r="AU16" s="519"/>
      <c r="AV16" s="519"/>
      <c r="AW16" s="519"/>
      <c r="AX16" s="519"/>
      <c r="AY16" s="523"/>
      <c r="AZ16" s="1131" t="str">
        <f>IF(BC3="計画","(12)1～4週目の勤務時間数合計","(12)1か月の勤務時間数　合計")</f>
        <v>(12)1か月の勤務時間数　合計</v>
      </c>
      <c r="BA16" s="1132"/>
      <c r="BB16" s="1137" t="s">
        <v>961</v>
      </c>
      <c r="BC16" s="1138"/>
      <c r="BD16" s="1102" t="s">
        <v>962</v>
      </c>
      <c r="BE16" s="1103"/>
      <c r="BF16" s="1103"/>
      <c r="BG16" s="1103"/>
      <c r="BH16" s="1117"/>
    </row>
    <row r="17" spans="2:60" ht="20.25" customHeight="1">
      <c r="B17" s="1100"/>
      <c r="C17" s="1105"/>
      <c r="D17" s="1106"/>
      <c r="E17" s="1107"/>
      <c r="F17" s="524"/>
      <c r="G17" s="525"/>
      <c r="H17" s="1112"/>
      <c r="I17" s="1115"/>
      <c r="J17" s="1106"/>
      <c r="K17" s="1106"/>
      <c r="L17" s="1107"/>
      <c r="M17" s="1115"/>
      <c r="N17" s="1106"/>
      <c r="O17" s="1107"/>
      <c r="P17" s="1115"/>
      <c r="Q17" s="1106"/>
      <c r="R17" s="1106"/>
      <c r="S17" s="1106"/>
      <c r="T17" s="1118"/>
      <c r="U17" s="1096" t="s">
        <v>963</v>
      </c>
      <c r="V17" s="1096"/>
      <c r="W17" s="1096"/>
      <c r="X17" s="1096"/>
      <c r="Y17" s="1096"/>
      <c r="Z17" s="1096"/>
      <c r="AA17" s="1097"/>
      <c r="AB17" s="1098" t="s">
        <v>964</v>
      </c>
      <c r="AC17" s="1096"/>
      <c r="AD17" s="1096"/>
      <c r="AE17" s="1096"/>
      <c r="AF17" s="1096"/>
      <c r="AG17" s="1096"/>
      <c r="AH17" s="1097"/>
      <c r="AI17" s="1098" t="s">
        <v>965</v>
      </c>
      <c r="AJ17" s="1096"/>
      <c r="AK17" s="1096"/>
      <c r="AL17" s="1096"/>
      <c r="AM17" s="1096"/>
      <c r="AN17" s="1096"/>
      <c r="AO17" s="1097"/>
      <c r="AP17" s="1098" t="s">
        <v>966</v>
      </c>
      <c r="AQ17" s="1096"/>
      <c r="AR17" s="1096"/>
      <c r="AS17" s="1096"/>
      <c r="AT17" s="1096"/>
      <c r="AU17" s="1096"/>
      <c r="AV17" s="1097"/>
      <c r="AW17" s="1098" t="s">
        <v>967</v>
      </c>
      <c r="AX17" s="1096"/>
      <c r="AY17" s="1096"/>
      <c r="AZ17" s="1133"/>
      <c r="BA17" s="1134"/>
      <c r="BB17" s="1139"/>
      <c r="BC17" s="1140"/>
      <c r="BD17" s="1105"/>
      <c r="BE17" s="1106"/>
      <c r="BF17" s="1106"/>
      <c r="BG17" s="1106"/>
      <c r="BH17" s="1118"/>
    </row>
    <row r="18" spans="2:60" ht="20.25" customHeight="1">
      <c r="B18" s="1100"/>
      <c r="C18" s="1105"/>
      <c r="D18" s="1106"/>
      <c r="E18" s="1107"/>
      <c r="F18" s="524"/>
      <c r="G18" s="525"/>
      <c r="H18" s="1112"/>
      <c r="I18" s="1115"/>
      <c r="J18" s="1106"/>
      <c r="K18" s="1106"/>
      <c r="L18" s="1107"/>
      <c r="M18" s="1115"/>
      <c r="N18" s="1106"/>
      <c r="O18" s="1107"/>
      <c r="P18" s="1115"/>
      <c r="Q18" s="1106"/>
      <c r="R18" s="1106"/>
      <c r="S18" s="1106"/>
      <c r="T18" s="1118"/>
      <c r="U18" s="526">
        <v>1</v>
      </c>
      <c r="V18" s="527">
        <v>2</v>
      </c>
      <c r="W18" s="527">
        <v>3</v>
      </c>
      <c r="X18" s="527">
        <v>4</v>
      </c>
      <c r="Y18" s="527">
        <v>5</v>
      </c>
      <c r="Z18" s="527">
        <v>6</v>
      </c>
      <c r="AA18" s="528">
        <v>7</v>
      </c>
      <c r="AB18" s="529">
        <v>8</v>
      </c>
      <c r="AC18" s="527">
        <v>9</v>
      </c>
      <c r="AD18" s="527">
        <v>10</v>
      </c>
      <c r="AE18" s="527">
        <v>11</v>
      </c>
      <c r="AF18" s="527">
        <v>12</v>
      </c>
      <c r="AG18" s="527">
        <v>13</v>
      </c>
      <c r="AH18" s="528">
        <v>14</v>
      </c>
      <c r="AI18" s="526">
        <v>15</v>
      </c>
      <c r="AJ18" s="527">
        <v>16</v>
      </c>
      <c r="AK18" s="527">
        <v>17</v>
      </c>
      <c r="AL18" s="527">
        <v>18</v>
      </c>
      <c r="AM18" s="527">
        <v>19</v>
      </c>
      <c r="AN18" s="527">
        <v>20</v>
      </c>
      <c r="AO18" s="528">
        <v>21</v>
      </c>
      <c r="AP18" s="529">
        <v>22</v>
      </c>
      <c r="AQ18" s="527">
        <v>23</v>
      </c>
      <c r="AR18" s="527">
        <v>24</v>
      </c>
      <c r="AS18" s="527">
        <v>25</v>
      </c>
      <c r="AT18" s="527">
        <v>26</v>
      </c>
      <c r="AU18" s="527">
        <v>27</v>
      </c>
      <c r="AV18" s="528">
        <v>28</v>
      </c>
      <c r="AW18" s="530" t="str">
        <f>IF($BC$3="暦月",IF(DAY(DATE($AD$2,$AH$2,29))=29,29,""),"")</f>
        <v/>
      </c>
      <c r="AX18" s="531" t="str">
        <f>IF($BC$3="暦月",IF(DAY(DATE($AD$2,$AH$2,30))=30,30,""),"")</f>
        <v/>
      </c>
      <c r="AY18" s="532" t="str">
        <f>IF($BC$3="暦月",IF(DAY(DATE($AD$2,$AH$2,31))=31,31,""),"")</f>
        <v/>
      </c>
      <c r="AZ18" s="1133"/>
      <c r="BA18" s="1134"/>
      <c r="BB18" s="1139"/>
      <c r="BC18" s="1140"/>
      <c r="BD18" s="1105"/>
      <c r="BE18" s="1106"/>
      <c r="BF18" s="1106"/>
      <c r="BG18" s="1106"/>
      <c r="BH18" s="1118"/>
    </row>
    <row r="19" spans="2:60" ht="20.25" hidden="1" customHeight="1">
      <c r="B19" s="1100"/>
      <c r="C19" s="1105"/>
      <c r="D19" s="1106"/>
      <c r="E19" s="1107"/>
      <c r="F19" s="524"/>
      <c r="G19" s="525"/>
      <c r="H19" s="1112"/>
      <c r="I19" s="1115"/>
      <c r="J19" s="1106"/>
      <c r="K19" s="1106"/>
      <c r="L19" s="1107"/>
      <c r="M19" s="1115"/>
      <c r="N19" s="1106"/>
      <c r="O19" s="1107"/>
      <c r="P19" s="1115"/>
      <c r="Q19" s="1106"/>
      <c r="R19" s="1106"/>
      <c r="S19" s="1106"/>
      <c r="T19" s="1118"/>
      <c r="U19" s="526">
        <f>WEEKDAY(DATE($AD$2,$AH$2,1))</f>
        <v>2</v>
      </c>
      <c r="V19" s="527">
        <f>WEEKDAY(DATE($AD$2,$AH$2,2))</f>
        <v>3</v>
      </c>
      <c r="W19" s="527">
        <f>WEEKDAY(DATE($AD$2,$AH$2,3))</f>
        <v>4</v>
      </c>
      <c r="X19" s="527">
        <f>WEEKDAY(DATE($AD$2,$AH$2,4))</f>
        <v>5</v>
      </c>
      <c r="Y19" s="527">
        <f>WEEKDAY(DATE($AD$2,$AH$2,5))</f>
        <v>6</v>
      </c>
      <c r="Z19" s="527">
        <f>WEEKDAY(DATE($AD$2,$AH$2,6))</f>
        <v>7</v>
      </c>
      <c r="AA19" s="528">
        <f>WEEKDAY(DATE($AD$2,$AH$2,7))</f>
        <v>1</v>
      </c>
      <c r="AB19" s="529">
        <f>WEEKDAY(DATE($AD$2,$AH$2,8))</f>
        <v>2</v>
      </c>
      <c r="AC19" s="527">
        <f>WEEKDAY(DATE($AD$2,$AH$2,9))</f>
        <v>3</v>
      </c>
      <c r="AD19" s="527">
        <f>WEEKDAY(DATE($AD$2,$AH$2,10))</f>
        <v>4</v>
      </c>
      <c r="AE19" s="527">
        <f>WEEKDAY(DATE($AD$2,$AH$2,11))</f>
        <v>5</v>
      </c>
      <c r="AF19" s="527">
        <f>WEEKDAY(DATE($AD$2,$AH$2,12))</f>
        <v>6</v>
      </c>
      <c r="AG19" s="527">
        <f>WEEKDAY(DATE($AD$2,$AH$2,13))</f>
        <v>7</v>
      </c>
      <c r="AH19" s="528">
        <f>WEEKDAY(DATE($AD$2,$AH$2,14))</f>
        <v>1</v>
      </c>
      <c r="AI19" s="529">
        <f>WEEKDAY(DATE($AD$2,$AH$2,15))</f>
        <v>2</v>
      </c>
      <c r="AJ19" s="527">
        <f>WEEKDAY(DATE($AD$2,$AH$2,16))</f>
        <v>3</v>
      </c>
      <c r="AK19" s="527">
        <f>WEEKDAY(DATE($AD$2,$AH$2,17))</f>
        <v>4</v>
      </c>
      <c r="AL19" s="527">
        <f>WEEKDAY(DATE($AD$2,$AH$2,18))</f>
        <v>5</v>
      </c>
      <c r="AM19" s="527">
        <f>WEEKDAY(DATE($AD$2,$AH$2,19))</f>
        <v>6</v>
      </c>
      <c r="AN19" s="527">
        <f>WEEKDAY(DATE($AD$2,$AH$2,20))</f>
        <v>7</v>
      </c>
      <c r="AO19" s="528">
        <f>WEEKDAY(DATE($AD$2,$AH$2,21))</f>
        <v>1</v>
      </c>
      <c r="AP19" s="529">
        <f>WEEKDAY(DATE($AD$2,$AH$2,22))</f>
        <v>2</v>
      </c>
      <c r="AQ19" s="527">
        <f>WEEKDAY(DATE($AD$2,$AH$2,23))</f>
        <v>3</v>
      </c>
      <c r="AR19" s="527">
        <f>WEEKDAY(DATE($AD$2,$AH$2,24))</f>
        <v>4</v>
      </c>
      <c r="AS19" s="527">
        <f>WEEKDAY(DATE($AD$2,$AH$2,25))</f>
        <v>5</v>
      </c>
      <c r="AT19" s="527">
        <f>WEEKDAY(DATE($AD$2,$AH$2,26))</f>
        <v>6</v>
      </c>
      <c r="AU19" s="527">
        <f>WEEKDAY(DATE($AD$2,$AH$2,27))</f>
        <v>7</v>
      </c>
      <c r="AV19" s="528">
        <f>WEEKDAY(DATE($AD$2,$AH$2,28))</f>
        <v>1</v>
      </c>
      <c r="AW19" s="529">
        <f>IF(AW18=29,WEEKDAY(DATE($AD$2,$AH$2,29)),0)</f>
        <v>0</v>
      </c>
      <c r="AX19" s="527">
        <f>IF(AX18=30,WEEKDAY(DATE($AD$2,$AH$2,30)),0)</f>
        <v>0</v>
      </c>
      <c r="AY19" s="528">
        <f>IF(AY18=31,WEEKDAY(DATE($AD$2,$AH$2,31)),0)</f>
        <v>0</v>
      </c>
      <c r="AZ19" s="1133"/>
      <c r="BA19" s="1134"/>
      <c r="BB19" s="1139"/>
      <c r="BC19" s="1140"/>
      <c r="BD19" s="1105"/>
      <c r="BE19" s="1106"/>
      <c r="BF19" s="1106"/>
      <c r="BG19" s="1106"/>
      <c r="BH19" s="1118"/>
    </row>
    <row r="20" spans="2:60" ht="20.25" customHeight="1" thickBot="1">
      <c r="B20" s="1101"/>
      <c r="C20" s="1108"/>
      <c r="D20" s="1109"/>
      <c r="E20" s="1110"/>
      <c r="F20" s="533"/>
      <c r="G20" s="534"/>
      <c r="H20" s="1113"/>
      <c r="I20" s="1116"/>
      <c r="J20" s="1109"/>
      <c r="K20" s="1109"/>
      <c r="L20" s="1110"/>
      <c r="M20" s="1116"/>
      <c r="N20" s="1109"/>
      <c r="O20" s="1110"/>
      <c r="P20" s="1116"/>
      <c r="Q20" s="1109"/>
      <c r="R20" s="1109"/>
      <c r="S20" s="1109"/>
      <c r="T20" s="1119"/>
      <c r="U20" s="535" t="str">
        <f>IF(U19=1,"日",IF(U19=2,"月",IF(U19=3,"火",IF(U19=4,"水",IF(U19=5,"木",IF(U19=6,"金","土"))))))</f>
        <v>月</v>
      </c>
      <c r="V20" s="536" t="str">
        <f t="shared" ref="V20:AV20" si="0">IF(V19=1,"日",IF(V19=2,"月",IF(V19=3,"火",IF(V19=4,"水",IF(V19=5,"木",IF(V19=6,"金","土"))))))</f>
        <v>火</v>
      </c>
      <c r="W20" s="536" t="str">
        <f t="shared" si="0"/>
        <v>水</v>
      </c>
      <c r="X20" s="536" t="str">
        <f t="shared" si="0"/>
        <v>木</v>
      </c>
      <c r="Y20" s="536" t="str">
        <f t="shared" si="0"/>
        <v>金</v>
      </c>
      <c r="Z20" s="536" t="str">
        <f t="shared" si="0"/>
        <v>土</v>
      </c>
      <c r="AA20" s="537" t="str">
        <f t="shared" si="0"/>
        <v>日</v>
      </c>
      <c r="AB20" s="538" t="str">
        <f>IF(AB19=1,"日",IF(AB19=2,"月",IF(AB19=3,"火",IF(AB19=4,"水",IF(AB19=5,"木",IF(AB19=6,"金","土"))))))</f>
        <v>月</v>
      </c>
      <c r="AC20" s="536" t="str">
        <f t="shared" si="0"/>
        <v>火</v>
      </c>
      <c r="AD20" s="536" t="str">
        <f t="shared" si="0"/>
        <v>水</v>
      </c>
      <c r="AE20" s="536" t="str">
        <f t="shared" si="0"/>
        <v>木</v>
      </c>
      <c r="AF20" s="536" t="str">
        <f t="shared" si="0"/>
        <v>金</v>
      </c>
      <c r="AG20" s="536" t="str">
        <f t="shared" si="0"/>
        <v>土</v>
      </c>
      <c r="AH20" s="537" t="str">
        <f t="shared" si="0"/>
        <v>日</v>
      </c>
      <c r="AI20" s="538" t="str">
        <f>IF(AI19=1,"日",IF(AI19=2,"月",IF(AI19=3,"火",IF(AI19=4,"水",IF(AI19=5,"木",IF(AI19=6,"金","土"))))))</f>
        <v>月</v>
      </c>
      <c r="AJ20" s="536" t="str">
        <f t="shared" si="0"/>
        <v>火</v>
      </c>
      <c r="AK20" s="536" t="str">
        <f t="shared" si="0"/>
        <v>水</v>
      </c>
      <c r="AL20" s="536" t="str">
        <f t="shared" si="0"/>
        <v>木</v>
      </c>
      <c r="AM20" s="536" t="str">
        <f t="shared" si="0"/>
        <v>金</v>
      </c>
      <c r="AN20" s="536" t="str">
        <f t="shared" si="0"/>
        <v>土</v>
      </c>
      <c r="AO20" s="537" t="str">
        <f t="shared" si="0"/>
        <v>日</v>
      </c>
      <c r="AP20" s="538" t="str">
        <f>IF(AP19=1,"日",IF(AP19=2,"月",IF(AP19=3,"火",IF(AP19=4,"水",IF(AP19=5,"木",IF(AP19=6,"金","土"))))))</f>
        <v>月</v>
      </c>
      <c r="AQ20" s="536" t="str">
        <f t="shared" si="0"/>
        <v>火</v>
      </c>
      <c r="AR20" s="536" t="str">
        <f t="shared" si="0"/>
        <v>水</v>
      </c>
      <c r="AS20" s="536" t="str">
        <f t="shared" si="0"/>
        <v>木</v>
      </c>
      <c r="AT20" s="536" t="str">
        <f t="shared" si="0"/>
        <v>金</v>
      </c>
      <c r="AU20" s="536" t="str">
        <f t="shared" si="0"/>
        <v>土</v>
      </c>
      <c r="AV20" s="537" t="str">
        <f t="shared" si="0"/>
        <v>日</v>
      </c>
      <c r="AW20" s="536" t="str">
        <f>IF(AW19=1,"日",IF(AW19=2,"月",IF(AW19=3,"火",IF(AW19=4,"水",IF(AW19=5,"木",IF(AW19=6,"金",IF(AW19=0,"","土")))))))</f>
        <v/>
      </c>
      <c r="AX20" s="536" t="str">
        <f>IF(AX19=1,"日",IF(AX19=2,"月",IF(AX19=3,"火",IF(AX19=4,"水",IF(AX19=5,"木",IF(AX19=6,"金",IF(AX19=0,"","土")))))))</f>
        <v/>
      </c>
      <c r="AY20" s="536" t="str">
        <f>IF(AY19=1,"日",IF(AY19=2,"月",IF(AY19=3,"火",IF(AY19=4,"水",IF(AY19=5,"木",IF(AY19=6,"金",IF(AY19=0,"","土")))))))</f>
        <v/>
      </c>
      <c r="AZ20" s="1135"/>
      <c r="BA20" s="1136"/>
      <c r="BB20" s="1141"/>
      <c r="BC20" s="1142"/>
      <c r="BD20" s="1108"/>
      <c r="BE20" s="1109"/>
      <c r="BF20" s="1109"/>
      <c r="BG20" s="1109"/>
      <c r="BH20" s="1119"/>
    </row>
    <row r="21" spans="2:60" ht="20.25" customHeight="1">
      <c r="B21" s="539"/>
      <c r="C21" s="1085" t="s">
        <v>968</v>
      </c>
      <c r="D21" s="1086"/>
      <c r="E21" s="1087"/>
      <c r="F21" s="540"/>
      <c r="G21" s="541"/>
      <c r="H21" s="1088" t="s">
        <v>969</v>
      </c>
      <c r="I21" s="1089" t="s">
        <v>970</v>
      </c>
      <c r="J21" s="1090"/>
      <c r="K21" s="1090"/>
      <c r="L21" s="1091"/>
      <c r="M21" s="1092" t="s">
        <v>971</v>
      </c>
      <c r="N21" s="1093"/>
      <c r="O21" s="1094"/>
      <c r="P21" s="542" t="s">
        <v>972</v>
      </c>
      <c r="Q21" s="543"/>
      <c r="R21" s="543"/>
      <c r="S21" s="544"/>
      <c r="T21" s="545"/>
      <c r="U21" s="546" t="s">
        <v>973</v>
      </c>
      <c r="V21" s="546" t="s">
        <v>973</v>
      </c>
      <c r="W21" s="546" t="s">
        <v>973</v>
      </c>
      <c r="X21" s="546"/>
      <c r="Y21" s="546" t="s">
        <v>973</v>
      </c>
      <c r="Z21" s="546" t="s">
        <v>973</v>
      </c>
      <c r="AA21" s="547"/>
      <c r="AB21" s="548" t="s">
        <v>973</v>
      </c>
      <c r="AC21" s="546"/>
      <c r="AD21" s="546" t="s">
        <v>973</v>
      </c>
      <c r="AE21" s="546" t="s">
        <v>973</v>
      </c>
      <c r="AF21" s="546" t="s">
        <v>973</v>
      </c>
      <c r="AG21" s="546"/>
      <c r="AH21" s="547" t="s">
        <v>973</v>
      </c>
      <c r="AI21" s="548"/>
      <c r="AJ21" s="546" t="s">
        <v>973</v>
      </c>
      <c r="AK21" s="546" t="s">
        <v>973</v>
      </c>
      <c r="AL21" s="546" t="s">
        <v>973</v>
      </c>
      <c r="AM21" s="546" t="s">
        <v>973</v>
      </c>
      <c r="AN21" s="546" t="s">
        <v>973</v>
      </c>
      <c r="AO21" s="547"/>
      <c r="AP21" s="548"/>
      <c r="AQ21" s="546" t="s">
        <v>973</v>
      </c>
      <c r="AR21" s="546" t="s">
        <v>973</v>
      </c>
      <c r="AS21" s="546" t="s">
        <v>973</v>
      </c>
      <c r="AT21" s="546" t="s">
        <v>973</v>
      </c>
      <c r="AU21" s="546" t="s">
        <v>974</v>
      </c>
      <c r="AV21" s="547"/>
      <c r="AW21" s="548"/>
      <c r="AX21" s="546"/>
      <c r="AY21" s="546"/>
      <c r="AZ21" s="1095"/>
      <c r="BA21" s="1083"/>
      <c r="BB21" s="1082"/>
      <c r="BC21" s="1083"/>
      <c r="BD21" s="1079"/>
      <c r="BE21" s="1080"/>
      <c r="BF21" s="1080"/>
      <c r="BG21" s="1080"/>
      <c r="BH21" s="1081"/>
    </row>
    <row r="22" spans="2:60" ht="20.25" customHeight="1">
      <c r="B22" s="549">
        <v>1</v>
      </c>
      <c r="C22" s="1041"/>
      <c r="D22" s="1042"/>
      <c r="E22" s="1043"/>
      <c r="F22" s="550" t="str">
        <f>C21</f>
        <v>管理者</v>
      </c>
      <c r="G22" s="551"/>
      <c r="H22" s="1048"/>
      <c r="I22" s="1053"/>
      <c r="J22" s="1054"/>
      <c r="K22" s="1054"/>
      <c r="L22" s="1055"/>
      <c r="M22" s="1062"/>
      <c r="N22" s="1063"/>
      <c r="O22" s="1064"/>
      <c r="P22" s="552" t="s">
        <v>975</v>
      </c>
      <c r="Q22" s="553"/>
      <c r="R22" s="553"/>
      <c r="S22" s="554"/>
      <c r="T22" s="555"/>
      <c r="U22" s="556">
        <f>IF(U21="","",VLOOKUP(U21,'【記載例】シフト記号表（勤務時間帯）'!$D$6:$X$47,21,FALSE))</f>
        <v>8</v>
      </c>
      <c r="V22" s="557">
        <f>IF(V21="","",VLOOKUP(V21,'【記載例】シフト記号表（勤務時間帯）'!$D$6:$X$47,21,FALSE))</f>
        <v>8</v>
      </c>
      <c r="W22" s="557">
        <f>IF(W21="","",VLOOKUP(W21,'【記載例】シフト記号表（勤務時間帯）'!$D$6:$X$47,21,FALSE))</f>
        <v>8</v>
      </c>
      <c r="X22" s="557" t="str">
        <f>IF(X21="","",VLOOKUP(X21,'【記載例】シフト記号表（勤務時間帯）'!$D$6:$X$47,21,FALSE))</f>
        <v/>
      </c>
      <c r="Y22" s="557">
        <f>IF(Y21="","",VLOOKUP(Y21,'【記載例】シフト記号表（勤務時間帯）'!$D$6:$X$47,21,FALSE))</f>
        <v>8</v>
      </c>
      <c r="Z22" s="557">
        <f>IF(Z21="","",VLOOKUP(Z21,'【記載例】シフト記号表（勤務時間帯）'!$D$6:$X$47,21,FALSE))</f>
        <v>8</v>
      </c>
      <c r="AA22" s="558" t="str">
        <f>IF(AA21="","",VLOOKUP(AA21,'【記載例】シフト記号表（勤務時間帯）'!$D$6:$X$47,21,FALSE))</f>
        <v/>
      </c>
      <c r="AB22" s="556">
        <f>IF(AB21="","",VLOOKUP(AB21,'【記載例】シフト記号表（勤務時間帯）'!$D$6:$X$47,21,FALSE))</f>
        <v>8</v>
      </c>
      <c r="AC22" s="557" t="str">
        <f>IF(AC21="","",VLOOKUP(AC21,'【記載例】シフト記号表（勤務時間帯）'!$D$6:$X$47,21,FALSE))</f>
        <v/>
      </c>
      <c r="AD22" s="557">
        <f>IF(AD21="","",VLOOKUP(AD21,'【記載例】シフト記号表（勤務時間帯）'!$D$6:$X$47,21,FALSE))</f>
        <v>8</v>
      </c>
      <c r="AE22" s="557">
        <f>IF(AE21="","",VLOOKUP(AE21,'【記載例】シフト記号表（勤務時間帯）'!$D$6:$X$47,21,FALSE))</f>
        <v>8</v>
      </c>
      <c r="AF22" s="557">
        <f>IF(AF21="","",VLOOKUP(AF21,'【記載例】シフト記号表（勤務時間帯）'!$D$6:$X$47,21,FALSE))</f>
        <v>8</v>
      </c>
      <c r="AG22" s="557" t="str">
        <f>IF(AG21="","",VLOOKUP(AG21,'【記載例】シフト記号表（勤務時間帯）'!$D$6:$X$47,21,FALSE))</f>
        <v/>
      </c>
      <c r="AH22" s="558">
        <f>IF(AH21="","",VLOOKUP(AH21,'【記載例】シフト記号表（勤務時間帯）'!$D$6:$X$47,21,FALSE))</f>
        <v>8</v>
      </c>
      <c r="AI22" s="556" t="str">
        <f>IF(AI21="","",VLOOKUP(AI21,'【記載例】シフト記号表（勤務時間帯）'!$D$6:$X$47,21,FALSE))</f>
        <v/>
      </c>
      <c r="AJ22" s="557">
        <f>IF(AJ21="","",VLOOKUP(AJ21,'【記載例】シフト記号表（勤務時間帯）'!$D$6:$X$47,21,FALSE))</f>
        <v>8</v>
      </c>
      <c r="AK22" s="557">
        <f>IF(AK21="","",VLOOKUP(AK21,'【記載例】シフト記号表（勤務時間帯）'!$D$6:$X$47,21,FALSE))</f>
        <v>8</v>
      </c>
      <c r="AL22" s="557">
        <f>IF(AL21="","",VLOOKUP(AL21,'【記載例】シフト記号表（勤務時間帯）'!$D$6:$X$47,21,FALSE))</f>
        <v>8</v>
      </c>
      <c r="AM22" s="557">
        <f>IF(AM21="","",VLOOKUP(AM21,'【記載例】シフト記号表（勤務時間帯）'!$D$6:$X$47,21,FALSE))</f>
        <v>8</v>
      </c>
      <c r="AN22" s="557">
        <f>IF(AN21="","",VLOOKUP(AN21,'【記載例】シフト記号表（勤務時間帯）'!$D$6:$X$47,21,FALSE))</f>
        <v>8</v>
      </c>
      <c r="AO22" s="558" t="str">
        <f>IF(AO21="","",VLOOKUP(AO21,'【記載例】シフト記号表（勤務時間帯）'!$D$6:$X$47,21,FALSE))</f>
        <v/>
      </c>
      <c r="AP22" s="556" t="str">
        <f>IF(AP21="","",VLOOKUP(AP21,'【記載例】シフト記号表（勤務時間帯）'!$D$6:$X$47,21,FALSE))</f>
        <v/>
      </c>
      <c r="AQ22" s="557">
        <f>IF(AQ21="","",VLOOKUP(AQ21,'【記載例】シフト記号表（勤務時間帯）'!$D$6:$X$47,21,FALSE))</f>
        <v>8</v>
      </c>
      <c r="AR22" s="557">
        <f>IF(AR21="","",VLOOKUP(AR21,'【記載例】シフト記号表（勤務時間帯）'!$D$6:$X$47,21,FALSE))</f>
        <v>8</v>
      </c>
      <c r="AS22" s="557">
        <f>IF(AS21="","",VLOOKUP(AS21,'【記載例】シフト記号表（勤務時間帯）'!$D$6:$X$47,21,FALSE))</f>
        <v>8</v>
      </c>
      <c r="AT22" s="557">
        <f>IF(AT21="","",VLOOKUP(AT21,'【記載例】シフト記号表（勤務時間帯）'!$D$6:$X$47,21,FALSE))</f>
        <v>8</v>
      </c>
      <c r="AU22" s="557">
        <f>IF(AU21="","",VLOOKUP(AU21,'【記載例】シフト記号表（勤務時間帯）'!$D$6:$X$47,21,FALSE))</f>
        <v>8</v>
      </c>
      <c r="AV22" s="558" t="str">
        <f>IF(AV21="","",VLOOKUP(AV21,'【記載例】シフト記号表（勤務時間帯）'!$D$6:$X$47,21,FALSE))</f>
        <v/>
      </c>
      <c r="AW22" s="556" t="str">
        <f>IF(AW21="","",VLOOKUP(AW21,'【記載例】シフト記号表（勤務時間帯）'!$D$6:$X$47,21,FALSE))</f>
        <v/>
      </c>
      <c r="AX22" s="557" t="str">
        <f>IF(AX21="","",VLOOKUP(AX21,'【記載例】シフト記号表（勤務時間帯）'!$D$6:$X$47,21,FALSE))</f>
        <v/>
      </c>
      <c r="AY22" s="557" t="str">
        <f>IF(AY21="","",VLOOKUP(AY21,'【記載例】シフト記号表（勤務時間帯）'!$D$6:$X$47,21,FALSE))</f>
        <v/>
      </c>
      <c r="AZ22" s="1029">
        <f>IF($BC$3="４週",SUM(U22:AV22),IF($BC$3="暦月",SUM(U22:AY22),""))</f>
        <v>160</v>
      </c>
      <c r="BA22" s="1030"/>
      <c r="BB22" s="1031">
        <f>IF($BC$3="４週",AZ22/4,IF($BC$3="暦月",(AZ22/($BC$8/7)),""))</f>
        <v>40</v>
      </c>
      <c r="BC22" s="1030"/>
      <c r="BD22" s="1026"/>
      <c r="BE22" s="1027"/>
      <c r="BF22" s="1027"/>
      <c r="BG22" s="1027"/>
      <c r="BH22" s="1028"/>
    </row>
    <row r="23" spans="2:60" ht="20.25" customHeight="1">
      <c r="B23" s="559"/>
      <c r="C23" s="1069"/>
      <c r="D23" s="1070"/>
      <c r="E23" s="1071"/>
      <c r="F23" s="560"/>
      <c r="G23" s="561" t="str">
        <f>C21</f>
        <v>管理者</v>
      </c>
      <c r="H23" s="1072"/>
      <c r="I23" s="1073"/>
      <c r="J23" s="1074"/>
      <c r="K23" s="1074"/>
      <c r="L23" s="1075"/>
      <c r="M23" s="1076"/>
      <c r="N23" s="1077"/>
      <c r="O23" s="1078"/>
      <c r="P23" s="562" t="s">
        <v>976</v>
      </c>
      <c r="Q23" s="563"/>
      <c r="R23" s="563"/>
      <c r="S23" s="564"/>
      <c r="T23" s="565"/>
      <c r="U23" s="566" t="str">
        <f>IF(U21="","",VLOOKUP(U21,'【記載例】シフト記号表（勤務時間帯）'!$D$6:$Z$47,23,FALSE))</f>
        <v>-</v>
      </c>
      <c r="V23" s="567" t="str">
        <f>IF(V21="","",VLOOKUP(V21,'【記載例】シフト記号表（勤務時間帯）'!$D$6:$Z$47,23,FALSE))</f>
        <v>-</v>
      </c>
      <c r="W23" s="567" t="str">
        <f>IF(W21="","",VLOOKUP(W21,'【記載例】シフト記号表（勤務時間帯）'!$D$6:$Z$47,23,FALSE))</f>
        <v>-</v>
      </c>
      <c r="X23" s="567" t="str">
        <f>IF(X21="","",VLOOKUP(X21,'【記載例】シフト記号表（勤務時間帯）'!$D$6:$Z$47,23,FALSE))</f>
        <v/>
      </c>
      <c r="Y23" s="567" t="str">
        <f>IF(Y21="","",VLOOKUP(Y21,'【記載例】シフト記号表（勤務時間帯）'!$D$6:$Z$47,23,FALSE))</f>
        <v>-</v>
      </c>
      <c r="Z23" s="567" t="str">
        <f>IF(Z21="","",VLOOKUP(Z21,'【記載例】シフト記号表（勤務時間帯）'!$D$6:$Z$47,23,FALSE))</f>
        <v>-</v>
      </c>
      <c r="AA23" s="568" t="str">
        <f>IF(AA21="","",VLOOKUP(AA21,'【記載例】シフト記号表（勤務時間帯）'!$D$6:$Z$47,23,FALSE))</f>
        <v/>
      </c>
      <c r="AB23" s="566" t="str">
        <f>IF(AB21="","",VLOOKUP(AB21,'【記載例】シフト記号表（勤務時間帯）'!$D$6:$Z$47,23,FALSE))</f>
        <v>-</v>
      </c>
      <c r="AC23" s="567" t="str">
        <f>IF(AC21="","",VLOOKUP(AC21,'【記載例】シフト記号表（勤務時間帯）'!$D$6:$Z$47,23,FALSE))</f>
        <v/>
      </c>
      <c r="AD23" s="567" t="str">
        <f>IF(AD21="","",VLOOKUP(AD21,'【記載例】シフト記号表（勤務時間帯）'!$D$6:$Z$47,23,FALSE))</f>
        <v>-</v>
      </c>
      <c r="AE23" s="567" t="str">
        <f>IF(AE21="","",VLOOKUP(AE21,'【記載例】シフト記号表（勤務時間帯）'!$D$6:$Z$47,23,FALSE))</f>
        <v>-</v>
      </c>
      <c r="AF23" s="567" t="str">
        <f>IF(AF21="","",VLOOKUP(AF21,'【記載例】シフト記号表（勤務時間帯）'!$D$6:$Z$47,23,FALSE))</f>
        <v>-</v>
      </c>
      <c r="AG23" s="567" t="str">
        <f>IF(AG21="","",VLOOKUP(AG21,'【記載例】シフト記号表（勤務時間帯）'!$D$6:$Z$47,23,FALSE))</f>
        <v/>
      </c>
      <c r="AH23" s="568" t="str">
        <f>IF(AH21="","",VLOOKUP(AH21,'【記載例】シフト記号表（勤務時間帯）'!$D$6:$Z$47,23,FALSE))</f>
        <v>-</v>
      </c>
      <c r="AI23" s="566" t="str">
        <f>IF(AI21="","",VLOOKUP(AI21,'【記載例】シフト記号表（勤務時間帯）'!$D$6:$Z$47,23,FALSE))</f>
        <v/>
      </c>
      <c r="AJ23" s="567" t="str">
        <f>IF(AJ21="","",VLOOKUP(AJ21,'【記載例】シフト記号表（勤務時間帯）'!$D$6:$Z$47,23,FALSE))</f>
        <v>-</v>
      </c>
      <c r="AK23" s="567" t="str">
        <f>IF(AK21="","",VLOOKUP(AK21,'【記載例】シフト記号表（勤務時間帯）'!$D$6:$Z$47,23,FALSE))</f>
        <v>-</v>
      </c>
      <c r="AL23" s="567" t="str">
        <f>IF(AL21="","",VLOOKUP(AL21,'【記載例】シフト記号表（勤務時間帯）'!$D$6:$Z$47,23,FALSE))</f>
        <v>-</v>
      </c>
      <c r="AM23" s="567" t="str">
        <f>IF(AM21="","",VLOOKUP(AM21,'【記載例】シフト記号表（勤務時間帯）'!$D$6:$Z$47,23,FALSE))</f>
        <v>-</v>
      </c>
      <c r="AN23" s="567" t="str">
        <f>IF(AN21="","",VLOOKUP(AN21,'【記載例】シフト記号表（勤務時間帯）'!$D$6:$Z$47,23,FALSE))</f>
        <v>-</v>
      </c>
      <c r="AO23" s="568" t="str">
        <f>IF(AO21="","",VLOOKUP(AO21,'【記載例】シフト記号表（勤務時間帯）'!$D$6:$Z$47,23,FALSE))</f>
        <v/>
      </c>
      <c r="AP23" s="566" t="str">
        <f>IF(AP21="","",VLOOKUP(AP21,'【記載例】シフト記号表（勤務時間帯）'!$D$6:$Z$47,23,FALSE))</f>
        <v/>
      </c>
      <c r="AQ23" s="567" t="str">
        <f>IF(AQ21="","",VLOOKUP(AQ21,'【記載例】シフト記号表（勤務時間帯）'!$D$6:$Z$47,23,FALSE))</f>
        <v>-</v>
      </c>
      <c r="AR23" s="567" t="str">
        <f>IF(AR21="","",VLOOKUP(AR21,'【記載例】シフト記号表（勤務時間帯）'!$D$6:$Z$47,23,FALSE))</f>
        <v>-</v>
      </c>
      <c r="AS23" s="567" t="str">
        <f>IF(AS21="","",VLOOKUP(AS21,'【記載例】シフト記号表（勤務時間帯）'!$D$6:$Z$47,23,FALSE))</f>
        <v>-</v>
      </c>
      <c r="AT23" s="567" t="str">
        <f>IF(AT21="","",VLOOKUP(AT21,'【記載例】シフト記号表（勤務時間帯）'!$D$6:$Z$47,23,FALSE))</f>
        <v>-</v>
      </c>
      <c r="AU23" s="567" t="str">
        <f>IF(AU21="","",VLOOKUP(AU21,'【記載例】シフト記号表（勤務時間帯）'!$D$6:$Z$47,23,FALSE))</f>
        <v>-</v>
      </c>
      <c r="AV23" s="568" t="str">
        <f>IF(AV21="","",VLOOKUP(AV21,'【記載例】シフト記号表（勤務時間帯）'!$D$6:$Z$47,23,FALSE))</f>
        <v/>
      </c>
      <c r="AW23" s="566" t="str">
        <f>IF(AW21="","",VLOOKUP(AW21,'【記載例】シフト記号表（勤務時間帯）'!$D$6:$Z$47,23,FALSE))</f>
        <v/>
      </c>
      <c r="AX23" s="567" t="str">
        <f>IF(AX21="","",VLOOKUP(AX21,'【記載例】シフト記号表（勤務時間帯）'!$D$6:$Z$47,23,FALSE))</f>
        <v/>
      </c>
      <c r="AY23" s="567" t="str">
        <f>IF(AY21="","",VLOOKUP(AY21,'【記載例】シフト記号表（勤務時間帯）'!$D$6:$Z$47,23,FALSE))</f>
        <v/>
      </c>
      <c r="AZ23" s="1032">
        <f>IF($BC$3="４週",SUM(U23:AV23),IF($BC$3="暦月",SUM(U23:AY23),""))</f>
        <v>0</v>
      </c>
      <c r="BA23" s="1033"/>
      <c r="BB23" s="1034">
        <f>IF($BC$3="４週",AZ23/4,IF($BC$3="暦月",(AZ23/($BC$8/7)),""))</f>
        <v>0</v>
      </c>
      <c r="BC23" s="1033"/>
      <c r="BD23" s="1035"/>
      <c r="BE23" s="1036"/>
      <c r="BF23" s="1036"/>
      <c r="BG23" s="1036"/>
      <c r="BH23" s="1037"/>
    </row>
    <row r="24" spans="2:60" ht="20.25" customHeight="1">
      <c r="B24" s="569"/>
      <c r="C24" s="1038" t="s">
        <v>977</v>
      </c>
      <c r="D24" s="1039"/>
      <c r="E24" s="1040"/>
      <c r="F24" s="570"/>
      <c r="G24" s="571"/>
      <c r="H24" s="1084" t="s">
        <v>969</v>
      </c>
      <c r="I24" s="1050" t="s">
        <v>978</v>
      </c>
      <c r="J24" s="1051"/>
      <c r="K24" s="1051"/>
      <c r="L24" s="1052"/>
      <c r="M24" s="1059" t="s">
        <v>979</v>
      </c>
      <c r="N24" s="1060"/>
      <c r="O24" s="1061"/>
      <c r="P24" s="572" t="s">
        <v>972</v>
      </c>
      <c r="Q24" s="573"/>
      <c r="R24" s="573"/>
      <c r="S24" s="574"/>
      <c r="T24" s="575"/>
      <c r="U24" s="576" t="s">
        <v>980</v>
      </c>
      <c r="V24" s="577" t="s">
        <v>980</v>
      </c>
      <c r="W24" s="577" t="s">
        <v>980</v>
      </c>
      <c r="X24" s="577" t="s">
        <v>980</v>
      </c>
      <c r="Y24" s="577"/>
      <c r="Z24" s="577" t="s">
        <v>980</v>
      </c>
      <c r="AA24" s="578" t="s">
        <v>980</v>
      </c>
      <c r="AB24" s="576"/>
      <c r="AC24" s="577" t="s">
        <v>980</v>
      </c>
      <c r="AD24" s="577" t="s">
        <v>980</v>
      </c>
      <c r="AE24" s="577" t="s">
        <v>980</v>
      </c>
      <c r="AF24" s="577"/>
      <c r="AG24" s="577"/>
      <c r="AH24" s="578" t="s">
        <v>980</v>
      </c>
      <c r="AI24" s="576" t="s">
        <v>980</v>
      </c>
      <c r="AJ24" s="577" t="s">
        <v>980</v>
      </c>
      <c r="AK24" s="577"/>
      <c r="AL24" s="577" t="s">
        <v>980</v>
      </c>
      <c r="AM24" s="577" t="s">
        <v>980</v>
      </c>
      <c r="AN24" s="577"/>
      <c r="AO24" s="578" t="s">
        <v>980</v>
      </c>
      <c r="AP24" s="576" t="s">
        <v>980</v>
      </c>
      <c r="AQ24" s="577" t="s">
        <v>981</v>
      </c>
      <c r="AR24" s="577" t="s">
        <v>980</v>
      </c>
      <c r="AS24" s="577"/>
      <c r="AT24" s="577" t="s">
        <v>980</v>
      </c>
      <c r="AU24" s="577"/>
      <c r="AV24" s="578" t="s">
        <v>980</v>
      </c>
      <c r="AW24" s="576"/>
      <c r="AX24" s="577"/>
      <c r="AY24" s="577"/>
      <c r="AZ24" s="1068"/>
      <c r="BA24" s="1022"/>
      <c r="BB24" s="1021"/>
      <c r="BC24" s="1022"/>
      <c r="BD24" s="1023"/>
      <c r="BE24" s="1024"/>
      <c r="BF24" s="1024"/>
      <c r="BG24" s="1024"/>
      <c r="BH24" s="1025"/>
    </row>
    <row r="25" spans="2:60" ht="20.25" customHeight="1">
      <c r="B25" s="549">
        <f>B22+1</f>
        <v>2</v>
      </c>
      <c r="C25" s="1041"/>
      <c r="D25" s="1042"/>
      <c r="E25" s="1043"/>
      <c r="F25" s="550" t="str">
        <f>C24</f>
        <v>計画作成担当者</v>
      </c>
      <c r="G25" s="551"/>
      <c r="H25" s="1048"/>
      <c r="I25" s="1053"/>
      <c r="J25" s="1054"/>
      <c r="K25" s="1054"/>
      <c r="L25" s="1055"/>
      <c r="M25" s="1062"/>
      <c r="N25" s="1063"/>
      <c r="O25" s="1064"/>
      <c r="P25" s="552" t="s">
        <v>975</v>
      </c>
      <c r="Q25" s="553"/>
      <c r="R25" s="553"/>
      <c r="S25" s="554"/>
      <c r="T25" s="555"/>
      <c r="U25" s="556">
        <f>IF(U24="","",VLOOKUP(U24,'【記載例】シフト記号表（勤務時間帯）'!$D$6:$X$47,21,FALSE))</f>
        <v>7.9999999999999982</v>
      </c>
      <c r="V25" s="557">
        <f>IF(V24="","",VLOOKUP(V24,'【記載例】シフト記号表（勤務時間帯）'!$D$6:$X$47,21,FALSE))</f>
        <v>7.9999999999999982</v>
      </c>
      <c r="W25" s="557">
        <f>IF(W24="","",VLOOKUP(W24,'【記載例】シフト記号表（勤務時間帯）'!$D$6:$X$47,21,FALSE))</f>
        <v>7.9999999999999982</v>
      </c>
      <c r="X25" s="557">
        <f>IF(X24="","",VLOOKUP(X24,'【記載例】シフト記号表（勤務時間帯）'!$D$6:$X$47,21,FALSE))</f>
        <v>7.9999999999999982</v>
      </c>
      <c r="Y25" s="557" t="str">
        <f>IF(Y24="","",VLOOKUP(Y24,'【記載例】シフト記号表（勤務時間帯）'!$D$6:$X$47,21,FALSE))</f>
        <v/>
      </c>
      <c r="Z25" s="557">
        <f>IF(Z24="","",VLOOKUP(Z24,'【記載例】シフト記号表（勤務時間帯）'!$D$6:$X$47,21,FALSE))</f>
        <v>7.9999999999999982</v>
      </c>
      <c r="AA25" s="558">
        <f>IF(AA24="","",VLOOKUP(AA24,'【記載例】シフト記号表（勤務時間帯）'!$D$6:$X$47,21,FALSE))</f>
        <v>7.9999999999999982</v>
      </c>
      <c r="AB25" s="556" t="str">
        <f>IF(AB24="","",VLOOKUP(AB24,'【記載例】シフト記号表（勤務時間帯）'!$D$6:$X$47,21,FALSE))</f>
        <v/>
      </c>
      <c r="AC25" s="557">
        <f>IF(AC24="","",VLOOKUP(AC24,'【記載例】シフト記号表（勤務時間帯）'!$D$6:$X$47,21,FALSE))</f>
        <v>7.9999999999999982</v>
      </c>
      <c r="AD25" s="557">
        <f>IF(AD24="","",VLOOKUP(AD24,'【記載例】シフト記号表（勤務時間帯）'!$D$6:$X$47,21,FALSE))</f>
        <v>7.9999999999999982</v>
      </c>
      <c r="AE25" s="557">
        <f>IF(AE24="","",VLOOKUP(AE24,'【記載例】シフト記号表（勤務時間帯）'!$D$6:$X$47,21,FALSE))</f>
        <v>7.9999999999999982</v>
      </c>
      <c r="AF25" s="557" t="str">
        <f>IF(AF24="","",VLOOKUP(AF24,'【記載例】シフト記号表（勤務時間帯）'!$D$6:$X$47,21,FALSE))</f>
        <v/>
      </c>
      <c r="AG25" s="557" t="str">
        <f>IF(AG24="","",VLOOKUP(AG24,'【記載例】シフト記号表（勤務時間帯）'!$D$6:$X$47,21,FALSE))</f>
        <v/>
      </c>
      <c r="AH25" s="558">
        <f>IF(AH24="","",VLOOKUP(AH24,'【記載例】シフト記号表（勤務時間帯）'!$D$6:$X$47,21,FALSE))</f>
        <v>7.9999999999999982</v>
      </c>
      <c r="AI25" s="556">
        <f>IF(AI24="","",VLOOKUP(AI24,'【記載例】シフト記号表（勤務時間帯）'!$D$6:$X$47,21,FALSE))</f>
        <v>7.9999999999999982</v>
      </c>
      <c r="AJ25" s="557">
        <f>IF(AJ24="","",VLOOKUP(AJ24,'【記載例】シフト記号表（勤務時間帯）'!$D$6:$X$47,21,FALSE))</f>
        <v>7.9999999999999982</v>
      </c>
      <c r="AK25" s="557" t="str">
        <f>IF(AK24="","",VLOOKUP(AK24,'【記載例】シフト記号表（勤務時間帯）'!$D$6:$X$47,21,FALSE))</f>
        <v/>
      </c>
      <c r="AL25" s="557">
        <f>IF(AL24="","",VLOOKUP(AL24,'【記載例】シフト記号表（勤務時間帯）'!$D$6:$X$47,21,FALSE))</f>
        <v>7.9999999999999982</v>
      </c>
      <c r="AM25" s="557">
        <f>IF(AM24="","",VLOOKUP(AM24,'【記載例】シフト記号表（勤務時間帯）'!$D$6:$X$47,21,FALSE))</f>
        <v>7.9999999999999982</v>
      </c>
      <c r="AN25" s="557" t="str">
        <f>IF(AN24="","",VLOOKUP(AN24,'【記載例】シフト記号表（勤務時間帯）'!$D$6:$X$47,21,FALSE))</f>
        <v/>
      </c>
      <c r="AO25" s="558">
        <f>IF(AO24="","",VLOOKUP(AO24,'【記載例】シフト記号表（勤務時間帯）'!$D$6:$X$47,21,FALSE))</f>
        <v>7.9999999999999982</v>
      </c>
      <c r="AP25" s="556">
        <f>IF(AP24="","",VLOOKUP(AP24,'【記載例】シフト記号表（勤務時間帯）'!$D$6:$X$47,21,FALSE))</f>
        <v>7.9999999999999982</v>
      </c>
      <c r="AQ25" s="557">
        <f>IF(AQ24="","",VLOOKUP(AQ24,'【記載例】シフト記号表（勤務時間帯）'!$D$6:$X$47,21,FALSE))</f>
        <v>7.9999999999999982</v>
      </c>
      <c r="AR25" s="557">
        <f>IF(AR24="","",VLOOKUP(AR24,'【記載例】シフト記号表（勤務時間帯）'!$D$6:$X$47,21,FALSE))</f>
        <v>7.9999999999999982</v>
      </c>
      <c r="AS25" s="557" t="str">
        <f>IF(AS24="","",VLOOKUP(AS24,'【記載例】シフト記号表（勤務時間帯）'!$D$6:$X$47,21,FALSE))</f>
        <v/>
      </c>
      <c r="AT25" s="557">
        <f>IF(AT24="","",VLOOKUP(AT24,'【記載例】シフト記号表（勤務時間帯）'!$D$6:$X$47,21,FALSE))</f>
        <v>7.9999999999999982</v>
      </c>
      <c r="AU25" s="557" t="str">
        <f>IF(AU24="","",VLOOKUP(AU24,'【記載例】シフト記号表（勤務時間帯）'!$D$6:$X$47,21,FALSE))</f>
        <v/>
      </c>
      <c r="AV25" s="558">
        <f>IF(AV24="","",VLOOKUP(AV24,'【記載例】シフト記号表（勤務時間帯）'!$D$6:$X$47,21,FALSE))</f>
        <v>7.9999999999999982</v>
      </c>
      <c r="AW25" s="556" t="str">
        <f>IF(AW24="","",VLOOKUP(AW24,'【記載例】シフト記号表（勤務時間帯）'!$D$6:$X$47,21,FALSE))</f>
        <v/>
      </c>
      <c r="AX25" s="557" t="str">
        <f>IF(AX24="","",VLOOKUP(AX24,'【記載例】シフト記号表（勤務時間帯）'!$D$6:$X$47,21,FALSE))</f>
        <v/>
      </c>
      <c r="AY25" s="557" t="str">
        <f>IF(AY24="","",VLOOKUP(AY24,'【記載例】シフト記号表（勤務時間帯）'!$D$6:$X$47,21,FALSE))</f>
        <v/>
      </c>
      <c r="AZ25" s="1029">
        <f>IF($BC$3="４週",SUM(U25:AV25),IF($BC$3="暦月",SUM(U25:AY25),""))</f>
        <v>159.99999999999997</v>
      </c>
      <c r="BA25" s="1030"/>
      <c r="BB25" s="1031">
        <f>IF($BC$3="４週",AZ25/4,IF($BC$3="暦月",(AZ25/($BC$8/7)),""))</f>
        <v>39.999999999999993</v>
      </c>
      <c r="BC25" s="1030"/>
      <c r="BD25" s="1026"/>
      <c r="BE25" s="1027"/>
      <c r="BF25" s="1027"/>
      <c r="BG25" s="1027"/>
      <c r="BH25" s="1028"/>
    </row>
    <row r="26" spans="2:60" ht="20.25" customHeight="1">
      <c r="B26" s="559"/>
      <c r="C26" s="1069"/>
      <c r="D26" s="1070"/>
      <c r="E26" s="1071"/>
      <c r="F26" s="560"/>
      <c r="G26" s="561" t="str">
        <f>C24</f>
        <v>計画作成担当者</v>
      </c>
      <c r="H26" s="1072"/>
      <c r="I26" s="1073"/>
      <c r="J26" s="1074"/>
      <c r="K26" s="1074"/>
      <c r="L26" s="1075"/>
      <c r="M26" s="1076"/>
      <c r="N26" s="1077"/>
      <c r="O26" s="1078"/>
      <c r="P26" s="562" t="s">
        <v>976</v>
      </c>
      <c r="Q26" s="563"/>
      <c r="R26" s="563"/>
      <c r="S26" s="564"/>
      <c r="T26" s="565"/>
      <c r="U26" s="566" t="str">
        <f>IF(U24="","",VLOOKUP(U24,'【記載例】シフト記号表（勤務時間帯）'!$D$6:$Z$47,23,FALSE))</f>
        <v>-</v>
      </c>
      <c r="V26" s="567" t="str">
        <f>IF(V24="","",VLOOKUP(V24,'【記載例】シフト記号表（勤務時間帯）'!$D$6:$Z$47,23,FALSE))</f>
        <v>-</v>
      </c>
      <c r="W26" s="567" t="str">
        <f>IF(W24="","",VLOOKUP(W24,'【記載例】シフト記号表（勤務時間帯）'!$D$6:$Z$47,23,FALSE))</f>
        <v>-</v>
      </c>
      <c r="X26" s="567" t="str">
        <f>IF(X24="","",VLOOKUP(X24,'【記載例】シフト記号表（勤務時間帯）'!$D$6:$Z$47,23,FALSE))</f>
        <v>-</v>
      </c>
      <c r="Y26" s="567" t="str">
        <f>IF(Y24="","",VLOOKUP(Y24,'【記載例】シフト記号表（勤務時間帯）'!$D$6:$Z$47,23,FALSE))</f>
        <v/>
      </c>
      <c r="Z26" s="567" t="str">
        <f>IF(Z24="","",VLOOKUP(Z24,'【記載例】シフト記号表（勤務時間帯）'!$D$6:$Z$47,23,FALSE))</f>
        <v>-</v>
      </c>
      <c r="AA26" s="568" t="str">
        <f>IF(AA24="","",VLOOKUP(AA24,'【記載例】シフト記号表（勤務時間帯）'!$D$6:$Z$47,23,FALSE))</f>
        <v>-</v>
      </c>
      <c r="AB26" s="566" t="str">
        <f>IF(AB24="","",VLOOKUP(AB24,'【記載例】シフト記号表（勤務時間帯）'!$D$6:$Z$47,23,FALSE))</f>
        <v/>
      </c>
      <c r="AC26" s="567" t="str">
        <f>IF(AC24="","",VLOOKUP(AC24,'【記載例】シフト記号表（勤務時間帯）'!$D$6:$Z$47,23,FALSE))</f>
        <v>-</v>
      </c>
      <c r="AD26" s="567" t="str">
        <f>IF(AD24="","",VLOOKUP(AD24,'【記載例】シフト記号表（勤務時間帯）'!$D$6:$Z$47,23,FALSE))</f>
        <v>-</v>
      </c>
      <c r="AE26" s="567" t="str">
        <f>IF(AE24="","",VLOOKUP(AE24,'【記載例】シフト記号表（勤務時間帯）'!$D$6:$Z$47,23,FALSE))</f>
        <v>-</v>
      </c>
      <c r="AF26" s="567" t="str">
        <f>IF(AF24="","",VLOOKUP(AF24,'【記載例】シフト記号表（勤務時間帯）'!$D$6:$Z$47,23,FALSE))</f>
        <v/>
      </c>
      <c r="AG26" s="567" t="str">
        <f>IF(AG24="","",VLOOKUP(AG24,'【記載例】シフト記号表（勤務時間帯）'!$D$6:$Z$47,23,FALSE))</f>
        <v/>
      </c>
      <c r="AH26" s="568" t="str">
        <f>IF(AH24="","",VLOOKUP(AH24,'【記載例】シフト記号表（勤務時間帯）'!$D$6:$Z$47,23,FALSE))</f>
        <v>-</v>
      </c>
      <c r="AI26" s="566" t="str">
        <f>IF(AI24="","",VLOOKUP(AI24,'【記載例】シフト記号表（勤務時間帯）'!$D$6:$Z$47,23,FALSE))</f>
        <v>-</v>
      </c>
      <c r="AJ26" s="567" t="str">
        <f>IF(AJ24="","",VLOOKUP(AJ24,'【記載例】シフト記号表（勤務時間帯）'!$D$6:$Z$47,23,FALSE))</f>
        <v>-</v>
      </c>
      <c r="AK26" s="567" t="str">
        <f>IF(AK24="","",VLOOKUP(AK24,'【記載例】シフト記号表（勤務時間帯）'!$D$6:$Z$47,23,FALSE))</f>
        <v/>
      </c>
      <c r="AL26" s="567" t="str">
        <f>IF(AL24="","",VLOOKUP(AL24,'【記載例】シフト記号表（勤務時間帯）'!$D$6:$Z$47,23,FALSE))</f>
        <v>-</v>
      </c>
      <c r="AM26" s="567" t="str">
        <f>IF(AM24="","",VLOOKUP(AM24,'【記載例】シフト記号表（勤務時間帯）'!$D$6:$Z$47,23,FALSE))</f>
        <v>-</v>
      </c>
      <c r="AN26" s="567" t="str">
        <f>IF(AN24="","",VLOOKUP(AN24,'【記載例】シフト記号表（勤務時間帯）'!$D$6:$Z$47,23,FALSE))</f>
        <v/>
      </c>
      <c r="AO26" s="568" t="str">
        <f>IF(AO24="","",VLOOKUP(AO24,'【記載例】シフト記号表（勤務時間帯）'!$D$6:$Z$47,23,FALSE))</f>
        <v>-</v>
      </c>
      <c r="AP26" s="566" t="str">
        <f>IF(AP24="","",VLOOKUP(AP24,'【記載例】シフト記号表（勤務時間帯）'!$D$6:$Z$47,23,FALSE))</f>
        <v>-</v>
      </c>
      <c r="AQ26" s="567" t="str">
        <f>IF(AQ24="","",VLOOKUP(AQ24,'【記載例】シフト記号表（勤務時間帯）'!$D$6:$Z$47,23,FALSE))</f>
        <v>-</v>
      </c>
      <c r="AR26" s="567" t="str">
        <f>IF(AR24="","",VLOOKUP(AR24,'【記載例】シフト記号表（勤務時間帯）'!$D$6:$Z$47,23,FALSE))</f>
        <v>-</v>
      </c>
      <c r="AS26" s="567" t="str">
        <f>IF(AS24="","",VLOOKUP(AS24,'【記載例】シフト記号表（勤務時間帯）'!$D$6:$Z$47,23,FALSE))</f>
        <v/>
      </c>
      <c r="AT26" s="567" t="str">
        <f>IF(AT24="","",VLOOKUP(AT24,'【記載例】シフト記号表（勤務時間帯）'!$D$6:$Z$47,23,FALSE))</f>
        <v>-</v>
      </c>
      <c r="AU26" s="567" t="str">
        <f>IF(AU24="","",VLOOKUP(AU24,'【記載例】シフト記号表（勤務時間帯）'!$D$6:$Z$47,23,FALSE))</f>
        <v/>
      </c>
      <c r="AV26" s="568" t="str">
        <f>IF(AV24="","",VLOOKUP(AV24,'【記載例】シフト記号表（勤務時間帯）'!$D$6:$Z$47,23,FALSE))</f>
        <v>-</v>
      </c>
      <c r="AW26" s="566" t="str">
        <f>IF(AW24="","",VLOOKUP(AW24,'【記載例】シフト記号表（勤務時間帯）'!$D$6:$Z$47,23,FALSE))</f>
        <v/>
      </c>
      <c r="AX26" s="567" t="str">
        <f>IF(AX24="","",VLOOKUP(AX24,'【記載例】シフト記号表（勤務時間帯）'!$D$6:$Z$47,23,FALSE))</f>
        <v/>
      </c>
      <c r="AY26" s="567" t="str">
        <f>IF(AY24="","",VLOOKUP(AY24,'【記載例】シフト記号表（勤務時間帯）'!$D$6:$Z$47,23,FALSE))</f>
        <v/>
      </c>
      <c r="AZ26" s="1032">
        <f>IF($BC$3="４週",SUM(U26:AV26),IF($BC$3="暦月",SUM(U26:AY26),""))</f>
        <v>0</v>
      </c>
      <c r="BA26" s="1033"/>
      <c r="BB26" s="1034">
        <f>IF($BC$3="４週",AZ26/4,IF($BC$3="暦月",(AZ26/($BC$8/7)),""))</f>
        <v>0</v>
      </c>
      <c r="BC26" s="1033"/>
      <c r="BD26" s="1035"/>
      <c r="BE26" s="1036"/>
      <c r="BF26" s="1036"/>
      <c r="BG26" s="1036"/>
      <c r="BH26" s="1037"/>
    </row>
    <row r="27" spans="2:60" ht="20.25" customHeight="1">
      <c r="B27" s="569"/>
      <c r="C27" s="1038" t="s">
        <v>982</v>
      </c>
      <c r="D27" s="1039"/>
      <c r="E27" s="1040"/>
      <c r="F27" s="550"/>
      <c r="G27" s="551"/>
      <c r="H27" s="1047" t="s">
        <v>969</v>
      </c>
      <c r="I27" s="1050" t="s">
        <v>983</v>
      </c>
      <c r="J27" s="1051"/>
      <c r="K27" s="1051"/>
      <c r="L27" s="1052"/>
      <c r="M27" s="1059" t="s">
        <v>984</v>
      </c>
      <c r="N27" s="1060"/>
      <c r="O27" s="1061"/>
      <c r="P27" s="572" t="s">
        <v>972</v>
      </c>
      <c r="Q27" s="573"/>
      <c r="R27" s="573"/>
      <c r="S27" s="574"/>
      <c r="T27" s="575"/>
      <c r="U27" s="576" t="s">
        <v>985</v>
      </c>
      <c r="V27" s="577" t="s">
        <v>986</v>
      </c>
      <c r="W27" s="577"/>
      <c r="X27" s="577" t="s">
        <v>987</v>
      </c>
      <c r="Y27" s="577" t="s">
        <v>973</v>
      </c>
      <c r="Z27" s="577"/>
      <c r="AA27" s="578" t="s">
        <v>987</v>
      </c>
      <c r="AB27" s="576" t="s">
        <v>985</v>
      </c>
      <c r="AC27" s="577" t="s">
        <v>986</v>
      </c>
      <c r="AD27" s="577" t="s">
        <v>973</v>
      </c>
      <c r="AE27" s="577"/>
      <c r="AF27" s="577" t="s">
        <v>987</v>
      </c>
      <c r="AG27" s="577" t="s">
        <v>973</v>
      </c>
      <c r="AH27" s="578"/>
      <c r="AI27" s="576" t="s">
        <v>973</v>
      </c>
      <c r="AJ27" s="577" t="s">
        <v>985</v>
      </c>
      <c r="AK27" s="577" t="s">
        <v>986</v>
      </c>
      <c r="AL27" s="577"/>
      <c r="AM27" s="577"/>
      <c r="AN27" s="577" t="s">
        <v>985</v>
      </c>
      <c r="AO27" s="578" t="s">
        <v>986</v>
      </c>
      <c r="AP27" s="576"/>
      <c r="AQ27" s="577" t="s">
        <v>987</v>
      </c>
      <c r="AR27" s="577" t="s">
        <v>973</v>
      </c>
      <c r="AS27" s="577" t="s">
        <v>985</v>
      </c>
      <c r="AT27" s="577" t="s">
        <v>986</v>
      </c>
      <c r="AU27" s="577"/>
      <c r="AV27" s="578" t="s">
        <v>987</v>
      </c>
      <c r="AW27" s="576"/>
      <c r="AX27" s="577"/>
      <c r="AY27" s="577"/>
      <c r="AZ27" s="1068"/>
      <c r="BA27" s="1022"/>
      <c r="BB27" s="1021"/>
      <c r="BC27" s="1022"/>
      <c r="BD27" s="1023"/>
      <c r="BE27" s="1024"/>
      <c r="BF27" s="1024"/>
      <c r="BG27" s="1024"/>
      <c r="BH27" s="1025"/>
    </row>
    <row r="28" spans="2:60" ht="20.25" customHeight="1">
      <c r="B28" s="549">
        <f>B25+1</f>
        <v>3</v>
      </c>
      <c r="C28" s="1041"/>
      <c r="D28" s="1042"/>
      <c r="E28" s="1043"/>
      <c r="F28" s="550" t="str">
        <f>C27</f>
        <v>介護従業者</v>
      </c>
      <c r="G28" s="551"/>
      <c r="H28" s="1048"/>
      <c r="I28" s="1053"/>
      <c r="J28" s="1054"/>
      <c r="K28" s="1054"/>
      <c r="L28" s="1055"/>
      <c r="M28" s="1062"/>
      <c r="N28" s="1063"/>
      <c r="O28" s="1064"/>
      <c r="P28" s="552" t="s">
        <v>975</v>
      </c>
      <c r="Q28" s="553"/>
      <c r="R28" s="553"/>
      <c r="S28" s="554"/>
      <c r="T28" s="555"/>
      <c r="U28" s="556">
        <f>IF(U27="","",VLOOKUP(U27,'【記載例】シフト記号表（勤務時間帯）'!$D$6:$X$47,21,FALSE))</f>
        <v>3</v>
      </c>
      <c r="V28" s="557">
        <f>IF(V27="","",VLOOKUP(V27,'【記載例】シフト記号表（勤務時間帯）'!$D$6:$X$47,21,FALSE))</f>
        <v>3</v>
      </c>
      <c r="W28" s="557" t="str">
        <f>IF(W27="","",VLOOKUP(W27,'【記載例】シフト記号表（勤務時間帯）'!$D$6:$X$47,21,FALSE))</f>
        <v/>
      </c>
      <c r="X28" s="557">
        <f>IF(X27="","",VLOOKUP(X27,'【記載例】シフト記号表（勤務時間帯）'!$D$6:$X$47,21,FALSE))</f>
        <v>7.9999999999999982</v>
      </c>
      <c r="Y28" s="557">
        <f>IF(Y27="","",VLOOKUP(Y27,'【記載例】シフト記号表（勤務時間帯）'!$D$6:$X$47,21,FALSE))</f>
        <v>8</v>
      </c>
      <c r="Z28" s="557" t="str">
        <f>IF(Z27="","",VLOOKUP(Z27,'【記載例】シフト記号表（勤務時間帯）'!$D$6:$X$47,21,FALSE))</f>
        <v/>
      </c>
      <c r="AA28" s="558">
        <f>IF(AA27="","",VLOOKUP(AA27,'【記載例】シフト記号表（勤務時間帯）'!$D$6:$X$47,21,FALSE))</f>
        <v>7.9999999999999982</v>
      </c>
      <c r="AB28" s="556">
        <f>IF(AB27="","",VLOOKUP(AB27,'【記載例】シフト記号表（勤務時間帯）'!$D$6:$X$47,21,FALSE))</f>
        <v>3</v>
      </c>
      <c r="AC28" s="557">
        <f>IF(AC27="","",VLOOKUP(AC27,'【記載例】シフト記号表（勤務時間帯）'!$D$6:$X$47,21,FALSE))</f>
        <v>3</v>
      </c>
      <c r="AD28" s="557">
        <f>IF(AD27="","",VLOOKUP(AD27,'【記載例】シフト記号表（勤務時間帯）'!$D$6:$X$47,21,FALSE))</f>
        <v>8</v>
      </c>
      <c r="AE28" s="557" t="str">
        <f>IF(AE27="","",VLOOKUP(AE27,'【記載例】シフト記号表（勤務時間帯）'!$D$6:$X$47,21,FALSE))</f>
        <v/>
      </c>
      <c r="AF28" s="557">
        <f>IF(AF27="","",VLOOKUP(AF27,'【記載例】シフト記号表（勤務時間帯）'!$D$6:$X$47,21,FALSE))</f>
        <v>7.9999999999999982</v>
      </c>
      <c r="AG28" s="557">
        <f>IF(AG27="","",VLOOKUP(AG27,'【記載例】シフト記号表（勤務時間帯）'!$D$6:$X$47,21,FALSE))</f>
        <v>8</v>
      </c>
      <c r="AH28" s="558" t="str">
        <f>IF(AH27="","",VLOOKUP(AH27,'【記載例】シフト記号表（勤務時間帯）'!$D$6:$X$47,21,FALSE))</f>
        <v/>
      </c>
      <c r="AI28" s="556">
        <f>IF(AI27="","",VLOOKUP(AI27,'【記載例】シフト記号表（勤務時間帯）'!$D$6:$X$47,21,FALSE))</f>
        <v>8</v>
      </c>
      <c r="AJ28" s="557">
        <f>IF(AJ27="","",VLOOKUP(AJ27,'【記載例】シフト記号表（勤務時間帯）'!$D$6:$X$47,21,FALSE))</f>
        <v>3</v>
      </c>
      <c r="AK28" s="557">
        <f>IF(AK27="","",VLOOKUP(AK27,'【記載例】シフト記号表（勤務時間帯）'!$D$6:$X$47,21,FALSE))</f>
        <v>3</v>
      </c>
      <c r="AL28" s="557" t="str">
        <f>IF(AL27="","",VLOOKUP(AL27,'【記載例】シフト記号表（勤務時間帯）'!$D$6:$X$47,21,FALSE))</f>
        <v/>
      </c>
      <c r="AM28" s="557" t="str">
        <f>IF(AM27="","",VLOOKUP(AM27,'【記載例】シフト記号表（勤務時間帯）'!$D$6:$X$47,21,FALSE))</f>
        <v/>
      </c>
      <c r="AN28" s="557">
        <f>IF(AN27="","",VLOOKUP(AN27,'【記載例】シフト記号表（勤務時間帯）'!$D$6:$X$47,21,FALSE))</f>
        <v>3</v>
      </c>
      <c r="AO28" s="558">
        <f>IF(AO27="","",VLOOKUP(AO27,'【記載例】シフト記号表（勤務時間帯）'!$D$6:$X$47,21,FALSE))</f>
        <v>3</v>
      </c>
      <c r="AP28" s="556" t="str">
        <f>IF(AP27="","",VLOOKUP(AP27,'【記載例】シフト記号表（勤務時間帯）'!$D$6:$X$47,21,FALSE))</f>
        <v/>
      </c>
      <c r="AQ28" s="557">
        <f>IF(AQ27="","",VLOOKUP(AQ27,'【記載例】シフト記号表（勤務時間帯）'!$D$6:$X$47,21,FALSE))</f>
        <v>7.9999999999999982</v>
      </c>
      <c r="AR28" s="557">
        <f>IF(AR27="","",VLOOKUP(AR27,'【記載例】シフト記号表（勤務時間帯）'!$D$6:$X$47,21,FALSE))</f>
        <v>8</v>
      </c>
      <c r="AS28" s="557">
        <f>IF(AS27="","",VLOOKUP(AS27,'【記載例】シフト記号表（勤務時間帯）'!$D$6:$X$47,21,FALSE))</f>
        <v>3</v>
      </c>
      <c r="AT28" s="557">
        <f>IF(AT27="","",VLOOKUP(AT27,'【記載例】シフト記号表（勤務時間帯）'!$D$6:$X$47,21,FALSE))</f>
        <v>3</v>
      </c>
      <c r="AU28" s="557" t="str">
        <f>IF(AU27="","",VLOOKUP(AU27,'【記載例】シフト記号表（勤務時間帯）'!$D$6:$X$47,21,FALSE))</f>
        <v/>
      </c>
      <c r="AV28" s="558">
        <f>IF(AV27="","",VLOOKUP(AV27,'【記載例】シフト記号表（勤務時間帯）'!$D$6:$X$47,21,FALSE))</f>
        <v>7.9999999999999982</v>
      </c>
      <c r="AW28" s="556" t="str">
        <f>IF(AW27="","",VLOOKUP(AW27,'【記載例】シフト記号表（勤務時間帯）'!$D$6:$X$47,21,FALSE))</f>
        <v/>
      </c>
      <c r="AX28" s="557" t="str">
        <f>IF(AX27="","",VLOOKUP(AX27,'【記載例】シフト記号表（勤務時間帯）'!$D$6:$X$47,21,FALSE))</f>
        <v/>
      </c>
      <c r="AY28" s="557" t="str">
        <f>IF(AY27="","",VLOOKUP(AY27,'【記載例】シフト記号表（勤務時間帯）'!$D$6:$X$47,21,FALSE))</f>
        <v/>
      </c>
      <c r="AZ28" s="1029">
        <f>IF($BC$3="４週",SUM(U28:AV28),IF($BC$3="暦月",SUM(U28:AY28),""))</f>
        <v>110</v>
      </c>
      <c r="BA28" s="1030"/>
      <c r="BB28" s="1031">
        <f>IF($BC$3="４週",AZ28/4,IF($BC$3="暦月",(AZ28/($BC$8/7)),""))</f>
        <v>27.5</v>
      </c>
      <c r="BC28" s="1030"/>
      <c r="BD28" s="1026"/>
      <c r="BE28" s="1027"/>
      <c r="BF28" s="1027"/>
      <c r="BG28" s="1027"/>
      <c r="BH28" s="1028"/>
    </row>
    <row r="29" spans="2:60" ht="20.25" customHeight="1">
      <c r="B29" s="559"/>
      <c r="C29" s="1069"/>
      <c r="D29" s="1070"/>
      <c r="E29" s="1071"/>
      <c r="F29" s="560"/>
      <c r="G29" s="561" t="str">
        <f>C27</f>
        <v>介護従業者</v>
      </c>
      <c r="H29" s="1072"/>
      <c r="I29" s="1073"/>
      <c r="J29" s="1074"/>
      <c r="K29" s="1074"/>
      <c r="L29" s="1075"/>
      <c r="M29" s="1076"/>
      <c r="N29" s="1077"/>
      <c r="O29" s="1078"/>
      <c r="P29" s="562" t="s">
        <v>976</v>
      </c>
      <c r="Q29" s="579"/>
      <c r="R29" s="579"/>
      <c r="S29" s="580"/>
      <c r="T29" s="581"/>
      <c r="U29" s="566">
        <f>IF(U27="","",VLOOKUP(U27,'【記載例】シフト記号表（勤務時間帯）'!$D$6:$Z$47,23,FALSE))</f>
        <v>3.9999999999999991</v>
      </c>
      <c r="V29" s="567">
        <f>IF(V27="","",VLOOKUP(V27,'【記載例】シフト記号表（勤務時間帯）'!$D$6:$Z$47,23,FALSE))</f>
        <v>6</v>
      </c>
      <c r="W29" s="567" t="str">
        <f>IF(W27="","",VLOOKUP(W27,'【記載例】シフト記号表（勤務時間帯）'!$D$6:$Z$47,23,FALSE))</f>
        <v/>
      </c>
      <c r="X29" s="567" t="str">
        <f>IF(X27="","",VLOOKUP(X27,'【記載例】シフト記号表（勤務時間帯）'!$D$6:$Z$47,23,FALSE))</f>
        <v>-</v>
      </c>
      <c r="Y29" s="567" t="str">
        <f>IF(Y27="","",VLOOKUP(Y27,'【記載例】シフト記号表（勤務時間帯）'!$D$6:$Z$47,23,FALSE))</f>
        <v>-</v>
      </c>
      <c r="Z29" s="567" t="str">
        <f>IF(Z27="","",VLOOKUP(Z27,'【記載例】シフト記号表（勤務時間帯）'!$D$6:$Z$47,23,FALSE))</f>
        <v/>
      </c>
      <c r="AA29" s="568" t="str">
        <f>IF(AA27="","",VLOOKUP(AA27,'【記載例】シフト記号表（勤務時間帯）'!$D$6:$Z$47,23,FALSE))</f>
        <v>-</v>
      </c>
      <c r="AB29" s="566">
        <f>IF(AB27="","",VLOOKUP(AB27,'【記載例】シフト記号表（勤務時間帯）'!$D$6:$Z$47,23,FALSE))</f>
        <v>3.9999999999999991</v>
      </c>
      <c r="AC29" s="567">
        <f>IF(AC27="","",VLOOKUP(AC27,'【記載例】シフト記号表（勤務時間帯）'!$D$6:$Z$47,23,FALSE))</f>
        <v>6</v>
      </c>
      <c r="AD29" s="567" t="str">
        <f>IF(AD27="","",VLOOKUP(AD27,'【記載例】シフト記号表（勤務時間帯）'!$D$6:$Z$47,23,FALSE))</f>
        <v>-</v>
      </c>
      <c r="AE29" s="567" t="str">
        <f>IF(AE27="","",VLOOKUP(AE27,'【記載例】シフト記号表（勤務時間帯）'!$D$6:$Z$47,23,FALSE))</f>
        <v/>
      </c>
      <c r="AF29" s="567" t="str">
        <f>IF(AF27="","",VLOOKUP(AF27,'【記載例】シフト記号表（勤務時間帯）'!$D$6:$Z$47,23,FALSE))</f>
        <v>-</v>
      </c>
      <c r="AG29" s="567" t="str">
        <f>IF(AG27="","",VLOOKUP(AG27,'【記載例】シフト記号表（勤務時間帯）'!$D$6:$Z$47,23,FALSE))</f>
        <v>-</v>
      </c>
      <c r="AH29" s="568" t="str">
        <f>IF(AH27="","",VLOOKUP(AH27,'【記載例】シフト記号表（勤務時間帯）'!$D$6:$Z$47,23,FALSE))</f>
        <v/>
      </c>
      <c r="AI29" s="566" t="str">
        <f>IF(AI27="","",VLOOKUP(AI27,'【記載例】シフト記号表（勤務時間帯）'!$D$6:$Z$47,23,FALSE))</f>
        <v>-</v>
      </c>
      <c r="AJ29" s="567">
        <f>IF(AJ27="","",VLOOKUP(AJ27,'【記載例】シフト記号表（勤務時間帯）'!$D$6:$Z$47,23,FALSE))</f>
        <v>3.9999999999999991</v>
      </c>
      <c r="AK29" s="567">
        <f>IF(AK27="","",VLOOKUP(AK27,'【記載例】シフト記号表（勤務時間帯）'!$D$6:$Z$47,23,FALSE))</f>
        <v>6</v>
      </c>
      <c r="AL29" s="567" t="str">
        <f>IF(AL27="","",VLOOKUP(AL27,'【記載例】シフト記号表（勤務時間帯）'!$D$6:$Z$47,23,FALSE))</f>
        <v/>
      </c>
      <c r="AM29" s="567" t="str">
        <f>IF(AM27="","",VLOOKUP(AM27,'【記載例】シフト記号表（勤務時間帯）'!$D$6:$Z$47,23,FALSE))</f>
        <v/>
      </c>
      <c r="AN29" s="567">
        <f>IF(AN27="","",VLOOKUP(AN27,'【記載例】シフト記号表（勤務時間帯）'!$D$6:$Z$47,23,FALSE))</f>
        <v>3.9999999999999991</v>
      </c>
      <c r="AO29" s="568">
        <f>IF(AO27="","",VLOOKUP(AO27,'【記載例】シフト記号表（勤務時間帯）'!$D$6:$Z$47,23,FALSE))</f>
        <v>6</v>
      </c>
      <c r="AP29" s="566" t="str">
        <f>IF(AP27="","",VLOOKUP(AP27,'【記載例】シフト記号表（勤務時間帯）'!$D$6:$Z$47,23,FALSE))</f>
        <v/>
      </c>
      <c r="AQ29" s="567" t="str">
        <f>IF(AQ27="","",VLOOKUP(AQ27,'【記載例】シフト記号表（勤務時間帯）'!$D$6:$Z$47,23,FALSE))</f>
        <v>-</v>
      </c>
      <c r="AR29" s="567" t="str">
        <f>IF(AR27="","",VLOOKUP(AR27,'【記載例】シフト記号表（勤務時間帯）'!$D$6:$Z$47,23,FALSE))</f>
        <v>-</v>
      </c>
      <c r="AS29" s="567">
        <f>IF(AS27="","",VLOOKUP(AS27,'【記載例】シフト記号表（勤務時間帯）'!$D$6:$Z$47,23,FALSE))</f>
        <v>3.9999999999999991</v>
      </c>
      <c r="AT29" s="567">
        <f>IF(AT27="","",VLOOKUP(AT27,'【記載例】シフト記号表（勤務時間帯）'!$D$6:$Z$47,23,FALSE))</f>
        <v>6</v>
      </c>
      <c r="AU29" s="567" t="str">
        <f>IF(AU27="","",VLOOKUP(AU27,'【記載例】シフト記号表（勤務時間帯）'!$D$6:$Z$47,23,FALSE))</f>
        <v/>
      </c>
      <c r="AV29" s="568" t="str">
        <f>IF(AV27="","",VLOOKUP(AV27,'【記載例】シフト記号表（勤務時間帯）'!$D$6:$Z$47,23,FALSE))</f>
        <v>-</v>
      </c>
      <c r="AW29" s="566" t="str">
        <f>IF(AW27="","",VLOOKUP(AW27,'【記載例】シフト記号表（勤務時間帯）'!$D$6:$Z$47,23,FALSE))</f>
        <v/>
      </c>
      <c r="AX29" s="567" t="str">
        <f>IF(AX27="","",VLOOKUP(AX27,'【記載例】シフト記号表（勤務時間帯）'!$D$6:$Z$47,23,FALSE))</f>
        <v/>
      </c>
      <c r="AY29" s="567" t="str">
        <f>IF(AY27="","",VLOOKUP(AY27,'【記載例】シフト記号表（勤務時間帯）'!$D$6:$Z$47,23,FALSE))</f>
        <v/>
      </c>
      <c r="AZ29" s="1032">
        <f>IF($BC$3="４週",SUM(U29:AV29),IF($BC$3="暦月",SUM(U29:AY29),""))</f>
        <v>50</v>
      </c>
      <c r="BA29" s="1033"/>
      <c r="BB29" s="1034">
        <f>IF($BC$3="４週",AZ29/4,IF($BC$3="暦月",(AZ29/($BC$8/7)),""))</f>
        <v>12.5</v>
      </c>
      <c r="BC29" s="1033"/>
      <c r="BD29" s="1035"/>
      <c r="BE29" s="1036"/>
      <c r="BF29" s="1036"/>
      <c r="BG29" s="1036"/>
      <c r="BH29" s="1037"/>
    </row>
    <row r="30" spans="2:60" ht="20.25" customHeight="1">
      <c r="B30" s="569"/>
      <c r="C30" s="1038" t="s">
        <v>982</v>
      </c>
      <c r="D30" s="1039"/>
      <c r="E30" s="1040"/>
      <c r="F30" s="550"/>
      <c r="G30" s="551"/>
      <c r="H30" s="1047" t="s">
        <v>969</v>
      </c>
      <c r="I30" s="1050" t="s">
        <v>988</v>
      </c>
      <c r="J30" s="1051"/>
      <c r="K30" s="1051"/>
      <c r="L30" s="1052"/>
      <c r="M30" s="1059" t="s">
        <v>989</v>
      </c>
      <c r="N30" s="1060"/>
      <c r="O30" s="1061"/>
      <c r="P30" s="572" t="s">
        <v>972</v>
      </c>
      <c r="Q30" s="573"/>
      <c r="R30" s="573"/>
      <c r="S30" s="574"/>
      <c r="T30" s="575"/>
      <c r="U30" s="576"/>
      <c r="V30" s="577" t="s">
        <v>990</v>
      </c>
      <c r="W30" s="577" t="s">
        <v>991</v>
      </c>
      <c r="X30" s="577" t="s">
        <v>987</v>
      </c>
      <c r="Y30" s="577"/>
      <c r="Z30" s="577" t="s">
        <v>990</v>
      </c>
      <c r="AA30" s="578" t="s">
        <v>991</v>
      </c>
      <c r="AB30" s="576"/>
      <c r="AC30" s="577" t="s">
        <v>992</v>
      </c>
      <c r="AD30" s="577" t="s">
        <v>990</v>
      </c>
      <c r="AE30" s="577" t="s">
        <v>991</v>
      </c>
      <c r="AF30" s="577"/>
      <c r="AG30" s="577" t="s">
        <v>993</v>
      </c>
      <c r="AH30" s="578" t="s">
        <v>992</v>
      </c>
      <c r="AI30" s="576"/>
      <c r="AJ30" s="577" t="s">
        <v>992</v>
      </c>
      <c r="AK30" s="577" t="s">
        <v>974</v>
      </c>
      <c r="AL30" s="577" t="s">
        <v>990</v>
      </c>
      <c r="AM30" s="577" t="s">
        <v>991</v>
      </c>
      <c r="AN30" s="577"/>
      <c r="AO30" s="578" t="s">
        <v>992</v>
      </c>
      <c r="AP30" s="576" t="s">
        <v>993</v>
      </c>
      <c r="AQ30" s="577" t="s">
        <v>974</v>
      </c>
      <c r="AR30" s="577" t="s">
        <v>990</v>
      </c>
      <c r="AS30" s="577" t="s">
        <v>991</v>
      </c>
      <c r="AT30" s="577"/>
      <c r="AU30" s="577"/>
      <c r="AV30" s="578" t="s">
        <v>992</v>
      </c>
      <c r="AW30" s="576"/>
      <c r="AX30" s="577"/>
      <c r="AY30" s="577"/>
      <c r="AZ30" s="1068"/>
      <c r="BA30" s="1022"/>
      <c r="BB30" s="1021"/>
      <c r="BC30" s="1022"/>
      <c r="BD30" s="1023"/>
      <c r="BE30" s="1024"/>
      <c r="BF30" s="1024"/>
      <c r="BG30" s="1024"/>
      <c r="BH30" s="1025"/>
    </row>
    <row r="31" spans="2:60" ht="20.25" customHeight="1">
      <c r="B31" s="549">
        <f>B28+1</f>
        <v>4</v>
      </c>
      <c r="C31" s="1041"/>
      <c r="D31" s="1042"/>
      <c r="E31" s="1043"/>
      <c r="F31" s="550" t="str">
        <f>C30</f>
        <v>介護従業者</v>
      </c>
      <c r="G31" s="551"/>
      <c r="H31" s="1048"/>
      <c r="I31" s="1053"/>
      <c r="J31" s="1054"/>
      <c r="K31" s="1054"/>
      <c r="L31" s="1055"/>
      <c r="M31" s="1062"/>
      <c r="N31" s="1063"/>
      <c r="O31" s="1064"/>
      <c r="P31" s="552" t="s">
        <v>975</v>
      </c>
      <c r="Q31" s="553"/>
      <c r="R31" s="553"/>
      <c r="S31" s="554"/>
      <c r="T31" s="555"/>
      <c r="U31" s="556" t="str">
        <f>IF(U30="","",VLOOKUP(U30,'【記載例】シフト記号表（勤務時間帯）'!$D$6:$X$47,21,FALSE))</f>
        <v/>
      </c>
      <c r="V31" s="557">
        <f>IF(V30="","",VLOOKUP(V30,'【記載例】シフト記号表（勤務時間帯）'!$D$6:$X$47,21,FALSE))</f>
        <v>3</v>
      </c>
      <c r="W31" s="557">
        <f>IF(W30="","",VLOOKUP(W30,'【記載例】シフト記号表（勤務時間帯）'!$D$6:$X$47,21,FALSE))</f>
        <v>3</v>
      </c>
      <c r="X31" s="557">
        <f>IF(X30="","",VLOOKUP(X30,'【記載例】シフト記号表（勤務時間帯）'!$D$6:$X$47,21,FALSE))</f>
        <v>7.9999999999999982</v>
      </c>
      <c r="Y31" s="557" t="str">
        <f>IF(Y30="","",VLOOKUP(Y30,'【記載例】シフト記号表（勤務時間帯）'!$D$6:$X$47,21,FALSE))</f>
        <v/>
      </c>
      <c r="Z31" s="557">
        <f>IF(Z30="","",VLOOKUP(Z30,'【記載例】シフト記号表（勤務時間帯）'!$D$6:$X$47,21,FALSE))</f>
        <v>3</v>
      </c>
      <c r="AA31" s="558">
        <f>IF(AA30="","",VLOOKUP(AA30,'【記載例】シフト記号表（勤務時間帯）'!$D$6:$X$47,21,FALSE))</f>
        <v>3</v>
      </c>
      <c r="AB31" s="556" t="str">
        <f>IF(AB30="","",VLOOKUP(AB30,'【記載例】シフト記号表（勤務時間帯）'!$D$6:$X$47,21,FALSE))</f>
        <v/>
      </c>
      <c r="AC31" s="557">
        <f>IF(AC30="","",VLOOKUP(AC30,'【記載例】シフト記号表（勤務時間帯）'!$D$6:$X$47,21,FALSE))</f>
        <v>7.9999999999999982</v>
      </c>
      <c r="AD31" s="557">
        <f>IF(AD30="","",VLOOKUP(AD30,'【記載例】シフト記号表（勤務時間帯）'!$D$6:$X$47,21,FALSE))</f>
        <v>3</v>
      </c>
      <c r="AE31" s="557">
        <f>IF(AE30="","",VLOOKUP(AE30,'【記載例】シフト記号表（勤務時間帯）'!$D$6:$X$47,21,FALSE))</f>
        <v>3</v>
      </c>
      <c r="AF31" s="557" t="str">
        <f>IF(AF30="","",VLOOKUP(AF30,'【記載例】シフト記号表（勤務時間帯）'!$D$6:$X$47,21,FALSE))</f>
        <v/>
      </c>
      <c r="AG31" s="557">
        <f>IF(AG30="","",VLOOKUP(AG30,'【記載例】シフト記号表（勤務時間帯）'!$D$6:$X$47,21,FALSE))</f>
        <v>8</v>
      </c>
      <c r="AH31" s="558">
        <f>IF(AH30="","",VLOOKUP(AH30,'【記載例】シフト記号表（勤務時間帯）'!$D$6:$X$47,21,FALSE))</f>
        <v>7.9999999999999982</v>
      </c>
      <c r="AI31" s="556" t="str">
        <f>IF(AI30="","",VLOOKUP(AI30,'【記載例】シフト記号表（勤務時間帯）'!$D$6:$X$47,21,FALSE))</f>
        <v/>
      </c>
      <c r="AJ31" s="557">
        <f>IF(AJ30="","",VLOOKUP(AJ30,'【記載例】シフト記号表（勤務時間帯）'!$D$6:$X$47,21,FALSE))</f>
        <v>7.9999999999999982</v>
      </c>
      <c r="AK31" s="557">
        <f>IF(AK30="","",VLOOKUP(AK30,'【記載例】シフト記号表（勤務時間帯）'!$D$6:$X$47,21,FALSE))</f>
        <v>8</v>
      </c>
      <c r="AL31" s="557">
        <f>IF(AL30="","",VLOOKUP(AL30,'【記載例】シフト記号表（勤務時間帯）'!$D$6:$X$47,21,FALSE))</f>
        <v>3</v>
      </c>
      <c r="AM31" s="557">
        <f>IF(AM30="","",VLOOKUP(AM30,'【記載例】シフト記号表（勤務時間帯）'!$D$6:$X$47,21,FALSE))</f>
        <v>3</v>
      </c>
      <c r="AN31" s="557" t="str">
        <f>IF(AN30="","",VLOOKUP(AN30,'【記載例】シフト記号表（勤務時間帯）'!$D$6:$X$47,21,FALSE))</f>
        <v/>
      </c>
      <c r="AO31" s="558">
        <f>IF(AO30="","",VLOOKUP(AO30,'【記載例】シフト記号表（勤務時間帯）'!$D$6:$X$47,21,FALSE))</f>
        <v>7.9999999999999982</v>
      </c>
      <c r="AP31" s="556">
        <f>IF(AP30="","",VLOOKUP(AP30,'【記載例】シフト記号表（勤務時間帯）'!$D$6:$X$47,21,FALSE))</f>
        <v>8</v>
      </c>
      <c r="AQ31" s="557">
        <f>IF(AQ30="","",VLOOKUP(AQ30,'【記載例】シフト記号表（勤務時間帯）'!$D$6:$X$47,21,FALSE))</f>
        <v>8</v>
      </c>
      <c r="AR31" s="557">
        <f>IF(AR30="","",VLOOKUP(AR30,'【記載例】シフト記号表（勤務時間帯）'!$D$6:$X$47,21,FALSE))</f>
        <v>3</v>
      </c>
      <c r="AS31" s="557">
        <f>IF(AS30="","",VLOOKUP(AS30,'【記載例】シフト記号表（勤務時間帯）'!$D$6:$X$47,21,FALSE))</f>
        <v>3</v>
      </c>
      <c r="AT31" s="557" t="str">
        <f>IF(AT30="","",VLOOKUP(AT30,'【記載例】シフト記号表（勤務時間帯）'!$D$6:$X$47,21,FALSE))</f>
        <v/>
      </c>
      <c r="AU31" s="557" t="str">
        <f>IF(AU30="","",VLOOKUP(AU30,'【記載例】シフト記号表（勤務時間帯）'!$D$6:$X$47,21,FALSE))</f>
        <v/>
      </c>
      <c r="AV31" s="558">
        <f>IF(AV30="","",VLOOKUP(AV30,'【記載例】シフト記号表（勤務時間帯）'!$D$6:$X$47,21,FALSE))</f>
        <v>7.9999999999999982</v>
      </c>
      <c r="AW31" s="556" t="str">
        <f>IF(AW30="","",VLOOKUP(AW30,'【記載例】シフト記号表（勤務時間帯）'!$D$6:$X$47,21,FALSE))</f>
        <v/>
      </c>
      <c r="AX31" s="557" t="str">
        <f>IF(AX30="","",VLOOKUP(AX30,'【記載例】シフト記号表（勤務時間帯）'!$D$6:$X$47,21,FALSE))</f>
        <v/>
      </c>
      <c r="AY31" s="557" t="str">
        <f>IF(AY30="","",VLOOKUP(AY30,'【記載例】シフト記号表（勤務時間帯）'!$D$6:$X$47,21,FALSE))</f>
        <v/>
      </c>
      <c r="AZ31" s="1029">
        <f>IF($BC$3="４週",SUM(U31:AV31),IF($BC$3="暦月",SUM(U31:AY31),""))</f>
        <v>110</v>
      </c>
      <c r="BA31" s="1030"/>
      <c r="BB31" s="1031">
        <f>IF($BC$3="４週",AZ31/4,IF($BC$3="暦月",(AZ31/($BC$8/7)),""))</f>
        <v>27.5</v>
      </c>
      <c r="BC31" s="1030"/>
      <c r="BD31" s="1026"/>
      <c r="BE31" s="1027"/>
      <c r="BF31" s="1027"/>
      <c r="BG31" s="1027"/>
      <c r="BH31" s="1028"/>
    </row>
    <row r="32" spans="2:60" ht="20.25" customHeight="1">
      <c r="B32" s="559"/>
      <c r="C32" s="1069"/>
      <c r="D32" s="1070"/>
      <c r="E32" s="1071"/>
      <c r="F32" s="560"/>
      <c r="G32" s="561" t="str">
        <f>C30</f>
        <v>介護従業者</v>
      </c>
      <c r="H32" s="1072"/>
      <c r="I32" s="1073"/>
      <c r="J32" s="1074"/>
      <c r="K32" s="1074"/>
      <c r="L32" s="1075"/>
      <c r="M32" s="1076"/>
      <c r="N32" s="1077"/>
      <c r="O32" s="1078"/>
      <c r="P32" s="562" t="s">
        <v>976</v>
      </c>
      <c r="Q32" s="582"/>
      <c r="R32" s="582"/>
      <c r="S32" s="564"/>
      <c r="T32" s="565"/>
      <c r="U32" s="566" t="str">
        <f>IF(U30="","",VLOOKUP(U30,'【記載例】シフト記号表（勤務時間帯）'!$D$6:$Z$47,23,FALSE))</f>
        <v/>
      </c>
      <c r="V32" s="567">
        <f>IF(V30="","",VLOOKUP(V30,'【記載例】シフト記号表（勤務時間帯）'!$D$6:$Z$47,23,FALSE))</f>
        <v>3.9999999999999991</v>
      </c>
      <c r="W32" s="567">
        <f>IF(W30="","",VLOOKUP(W30,'【記載例】シフト記号表（勤務時間帯）'!$D$6:$Z$47,23,FALSE))</f>
        <v>6</v>
      </c>
      <c r="X32" s="567" t="str">
        <f>IF(X30="","",VLOOKUP(X30,'【記載例】シフト記号表（勤務時間帯）'!$D$6:$Z$47,23,FALSE))</f>
        <v>-</v>
      </c>
      <c r="Y32" s="567" t="str">
        <f>IF(Y30="","",VLOOKUP(Y30,'【記載例】シフト記号表（勤務時間帯）'!$D$6:$Z$47,23,FALSE))</f>
        <v/>
      </c>
      <c r="Z32" s="567">
        <f>IF(Z30="","",VLOOKUP(Z30,'【記載例】シフト記号表（勤務時間帯）'!$D$6:$Z$47,23,FALSE))</f>
        <v>3.9999999999999991</v>
      </c>
      <c r="AA32" s="568">
        <f>IF(AA30="","",VLOOKUP(AA30,'【記載例】シフト記号表（勤務時間帯）'!$D$6:$Z$47,23,FALSE))</f>
        <v>6</v>
      </c>
      <c r="AB32" s="566" t="str">
        <f>IF(AB30="","",VLOOKUP(AB30,'【記載例】シフト記号表（勤務時間帯）'!$D$6:$Z$47,23,FALSE))</f>
        <v/>
      </c>
      <c r="AC32" s="567" t="str">
        <f>IF(AC30="","",VLOOKUP(AC30,'【記載例】シフト記号表（勤務時間帯）'!$D$6:$Z$47,23,FALSE))</f>
        <v>-</v>
      </c>
      <c r="AD32" s="567">
        <f>IF(AD30="","",VLOOKUP(AD30,'【記載例】シフト記号表（勤務時間帯）'!$D$6:$Z$47,23,FALSE))</f>
        <v>3.9999999999999991</v>
      </c>
      <c r="AE32" s="567">
        <f>IF(AE30="","",VLOOKUP(AE30,'【記載例】シフト記号表（勤務時間帯）'!$D$6:$Z$47,23,FALSE))</f>
        <v>6</v>
      </c>
      <c r="AF32" s="567" t="str">
        <f>IF(AF30="","",VLOOKUP(AF30,'【記載例】シフト記号表（勤務時間帯）'!$D$6:$Z$47,23,FALSE))</f>
        <v/>
      </c>
      <c r="AG32" s="567" t="str">
        <f>IF(AG30="","",VLOOKUP(AG30,'【記載例】シフト記号表（勤務時間帯）'!$D$6:$Z$47,23,FALSE))</f>
        <v>-</v>
      </c>
      <c r="AH32" s="568" t="str">
        <f>IF(AH30="","",VLOOKUP(AH30,'【記載例】シフト記号表（勤務時間帯）'!$D$6:$Z$47,23,FALSE))</f>
        <v>-</v>
      </c>
      <c r="AI32" s="566" t="str">
        <f>IF(AI30="","",VLOOKUP(AI30,'【記載例】シフト記号表（勤務時間帯）'!$D$6:$Z$47,23,FALSE))</f>
        <v/>
      </c>
      <c r="AJ32" s="567" t="str">
        <f>IF(AJ30="","",VLOOKUP(AJ30,'【記載例】シフト記号表（勤務時間帯）'!$D$6:$Z$47,23,FALSE))</f>
        <v>-</v>
      </c>
      <c r="AK32" s="567" t="str">
        <f>IF(AK30="","",VLOOKUP(AK30,'【記載例】シフト記号表（勤務時間帯）'!$D$6:$Z$47,23,FALSE))</f>
        <v>-</v>
      </c>
      <c r="AL32" s="567">
        <f>IF(AL30="","",VLOOKUP(AL30,'【記載例】シフト記号表（勤務時間帯）'!$D$6:$Z$47,23,FALSE))</f>
        <v>3.9999999999999991</v>
      </c>
      <c r="AM32" s="567">
        <f>IF(AM30="","",VLOOKUP(AM30,'【記載例】シフト記号表（勤務時間帯）'!$D$6:$Z$47,23,FALSE))</f>
        <v>6</v>
      </c>
      <c r="AN32" s="567" t="str">
        <f>IF(AN30="","",VLOOKUP(AN30,'【記載例】シフト記号表（勤務時間帯）'!$D$6:$Z$47,23,FALSE))</f>
        <v/>
      </c>
      <c r="AO32" s="568" t="str">
        <f>IF(AO30="","",VLOOKUP(AO30,'【記載例】シフト記号表（勤務時間帯）'!$D$6:$Z$47,23,FALSE))</f>
        <v>-</v>
      </c>
      <c r="AP32" s="566" t="str">
        <f>IF(AP30="","",VLOOKUP(AP30,'【記載例】シフト記号表（勤務時間帯）'!$D$6:$Z$47,23,FALSE))</f>
        <v>-</v>
      </c>
      <c r="AQ32" s="567" t="str">
        <f>IF(AQ30="","",VLOOKUP(AQ30,'【記載例】シフト記号表（勤務時間帯）'!$D$6:$Z$47,23,FALSE))</f>
        <v>-</v>
      </c>
      <c r="AR32" s="567">
        <f>IF(AR30="","",VLOOKUP(AR30,'【記載例】シフト記号表（勤務時間帯）'!$D$6:$Z$47,23,FALSE))</f>
        <v>3.9999999999999991</v>
      </c>
      <c r="AS32" s="567">
        <f>IF(AS30="","",VLOOKUP(AS30,'【記載例】シフト記号表（勤務時間帯）'!$D$6:$Z$47,23,FALSE))</f>
        <v>6</v>
      </c>
      <c r="AT32" s="567" t="str">
        <f>IF(AT30="","",VLOOKUP(AT30,'【記載例】シフト記号表（勤務時間帯）'!$D$6:$Z$47,23,FALSE))</f>
        <v/>
      </c>
      <c r="AU32" s="567" t="str">
        <f>IF(AU30="","",VLOOKUP(AU30,'【記載例】シフト記号表（勤務時間帯）'!$D$6:$Z$47,23,FALSE))</f>
        <v/>
      </c>
      <c r="AV32" s="568" t="str">
        <f>IF(AV30="","",VLOOKUP(AV30,'【記載例】シフト記号表（勤務時間帯）'!$D$6:$Z$47,23,FALSE))</f>
        <v>-</v>
      </c>
      <c r="AW32" s="566" t="str">
        <f>IF(AW30="","",VLOOKUP(AW30,'【記載例】シフト記号表（勤務時間帯）'!$D$6:$Z$47,23,FALSE))</f>
        <v/>
      </c>
      <c r="AX32" s="567" t="str">
        <f>IF(AX30="","",VLOOKUP(AX30,'【記載例】シフト記号表（勤務時間帯）'!$D$6:$Z$47,23,FALSE))</f>
        <v/>
      </c>
      <c r="AY32" s="567" t="str">
        <f>IF(AY30="","",VLOOKUP(AY30,'【記載例】シフト記号表（勤務時間帯）'!$D$6:$Z$47,23,FALSE))</f>
        <v/>
      </c>
      <c r="AZ32" s="1032">
        <f>IF($BC$3="４週",SUM(U32:AV32),IF($BC$3="暦月",SUM(U32:AY32),""))</f>
        <v>50</v>
      </c>
      <c r="BA32" s="1033"/>
      <c r="BB32" s="1034">
        <f>IF($BC$3="４週",AZ32/4,IF($BC$3="暦月",(AZ32/($BC$8/7)),""))</f>
        <v>12.5</v>
      </c>
      <c r="BC32" s="1033"/>
      <c r="BD32" s="1035"/>
      <c r="BE32" s="1036"/>
      <c r="BF32" s="1036"/>
      <c r="BG32" s="1036"/>
      <c r="BH32" s="1037"/>
    </row>
    <row r="33" spans="2:60" ht="20.25" customHeight="1">
      <c r="B33" s="569"/>
      <c r="C33" s="1038" t="s">
        <v>982</v>
      </c>
      <c r="D33" s="1039"/>
      <c r="E33" s="1040"/>
      <c r="F33" s="550"/>
      <c r="G33" s="551"/>
      <c r="H33" s="1047" t="s">
        <v>969</v>
      </c>
      <c r="I33" s="1050" t="s">
        <v>988</v>
      </c>
      <c r="J33" s="1051"/>
      <c r="K33" s="1051"/>
      <c r="L33" s="1052"/>
      <c r="M33" s="1059" t="s">
        <v>994</v>
      </c>
      <c r="N33" s="1060"/>
      <c r="O33" s="1061"/>
      <c r="P33" s="572" t="s">
        <v>972</v>
      </c>
      <c r="Q33" s="573"/>
      <c r="R33" s="573"/>
      <c r="S33" s="574"/>
      <c r="T33" s="575"/>
      <c r="U33" s="576" t="s">
        <v>995</v>
      </c>
      <c r="V33" s="577" t="s">
        <v>992</v>
      </c>
      <c r="W33" s="577"/>
      <c r="X33" s="577" t="s">
        <v>992</v>
      </c>
      <c r="Y33" s="577" t="s">
        <v>995</v>
      </c>
      <c r="Z33" s="577" t="s">
        <v>995</v>
      </c>
      <c r="AA33" s="578"/>
      <c r="AB33" s="576" t="s">
        <v>995</v>
      </c>
      <c r="AC33" s="577" t="s">
        <v>995</v>
      </c>
      <c r="AD33" s="577" t="s">
        <v>995</v>
      </c>
      <c r="AE33" s="577" t="s">
        <v>995</v>
      </c>
      <c r="AF33" s="577" t="s">
        <v>995</v>
      </c>
      <c r="AG33" s="577"/>
      <c r="AH33" s="578"/>
      <c r="AI33" s="576" t="s">
        <v>995</v>
      </c>
      <c r="AJ33" s="577"/>
      <c r="AK33" s="577" t="s">
        <v>992</v>
      </c>
      <c r="AL33" s="577"/>
      <c r="AM33" s="577" t="s">
        <v>995</v>
      </c>
      <c r="AN33" s="577" t="s">
        <v>995</v>
      </c>
      <c r="AO33" s="578" t="s">
        <v>995</v>
      </c>
      <c r="AP33" s="576" t="s">
        <v>995</v>
      </c>
      <c r="AQ33" s="577"/>
      <c r="AR33" s="577"/>
      <c r="AS33" s="577" t="s">
        <v>995</v>
      </c>
      <c r="AT33" s="577" t="s">
        <v>995</v>
      </c>
      <c r="AU33" s="577" t="s">
        <v>995</v>
      </c>
      <c r="AV33" s="578" t="s">
        <v>995</v>
      </c>
      <c r="AW33" s="576"/>
      <c r="AX33" s="577"/>
      <c r="AY33" s="577"/>
      <c r="AZ33" s="1068"/>
      <c r="BA33" s="1022"/>
      <c r="BB33" s="1021"/>
      <c r="BC33" s="1022"/>
      <c r="BD33" s="1023"/>
      <c r="BE33" s="1024"/>
      <c r="BF33" s="1024"/>
      <c r="BG33" s="1024"/>
      <c r="BH33" s="1025"/>
    </row>
    <row r="34" spans="2:60" ht="20.25" customHeight="1">
      <c r="B34" s="549">
        <f>B31+1</f>
        <v>5</v>
      </c>
      <c r="C34" s="1041"/>
      <c r="D34" s="1042"/>
      <c r="E34" s="1043"/>
      <c r="F34" s="550" t="str">
        <f>C33</f>
        <v>介護従業者</v>
      </c>
      <c r="G34" s="551"/>
      <c r="H34" s="1048"/>
      <c r="I34" s="1053"/>
      <c r="J34" s="1054"/>
      <c r="K34" s="1054"/>
      <c r="L34" s="1055"/>
      <c r="M34" s="1062"/>
      <c r="N34" s="1063"/>
      <c r="O34" s="1064"/>
      <c r="P34" s="552" t="s">
        <v>975</v>
      </c>
      <c r="Q34" s="553"/>
      <c r="R34" s="553"/>
      <c r="S34" s="554"/>
      <c r="T34" s="555"/>
      <c r="U34" s="556">
        <f>IF(U33="","",VLOOKUP(U33,'【記載例】シフト記号表（勤務時間帯）'!$D$6:$X$47,21,FALSE))</f>
        <v>8</v>
      </c>
      <c r="V34" s="557">
        <f>IF(V33="","",VLOOKUP(V33,'【記載例】シフト記号表（勤務時間帯）'!$D$6:$X$47,21,FALSE))</f>
        <v>7.9999999999999982</v>
      </c>
      <c r="W34" s="557" t="str">
        <f>IF(W33="","",VLOOKUP(W33,'【記載例】シフト記号表（勤務時間帯）'!$D$6:$X$47,21,FALSE))</f>
        <v/>
      </c>
      <c r="X34" s="557">
        <f>IF(X33="","",VLOOKUP(X33,'【記載例】シフト記号表（勤務時間帯）'!$D$6:$X$47,21,FALSE))</f>
        <v>7.9999999999999982</v>
      </c>
      <c r="Y34" s="557">
        <f>IF(Y33="","",VLOOKUP(Y33,'【記載例】シフト記号表（勤務時間帯）'!$D$6:$X$47,21,FALSE))</f>
        <v>8</v>
      </c>
      <c r="Z34" s="557">
        <f>IF(Z33="","",VLOOKUP(Z33,'【記載例】シフト記号表（勤務時間帯）'!$D$6:$X$47,21,FALSE))</f>
        <v>8</v>
      </c>
      <c r="AA34" s="558" t="str">
        <f>IF(AA33="","",VLOOKUP(AA33,'【記載例】シフト記号表（勤務時間帯）'!$D$6:$X$47,21,FALSE))</f>
        <v/>
      </c>
      <c r="AB34" s="556">
        <f>IF(AB33="","",VLOOKUP(AB33,'【記載例】シフト記号表（勤務時間帯）'!$D$6:$X$47,21,FALSE))</f>
        <v>8</v>
      </c>
      <c r="AC34" s="557">
        <f>IF(AC33="","",VLOOKUP(AC33,'【記載例】シフト記号表（勤務時間帯）'!$D$6:$X$47,21,FALSE))</f>
        <v>8</v>
      </c>
      <c r="AD34" s="557">
        <f>IF(AD33="","",VLOOKUP(AD33,'【記載例】シフト記号表（勤務時間帯）'!$D$6:$X$47,21,FALSE))</f>
        <v>8</v>
      </c>
      <c r="AE34" s="557">
        <f>IF(AE33="","",VLOOKUP(AE33,'【記載例】シフト記号表（勤務時間帯）'!$D$6:$X$47,21,FALSE))</f>
        <v>8</v>
      </c>
      <c r="AF34" s="557">
        <f>IF(AF33="","",VLOOKUP(AF33,'【記載例】シフト記号表（勤務時間帯）'!$D$6:$X$47,21,FALSE))</f>
        <v>8</v>
      </c>
      <c r="AG34" s="557" t="str">
        <f>IF(AG33="","",VLOOKUP(AG33,'【記載例】シフト記号表（勤務時間帯）'!$D$6:$X$47,21,FALSE))</f>
        <v/>
      </c>
      <c r="AH34" s="558" t="str">
        <f>IF(AH33="","",VLOOKUP(AH33,'【記載例】シフト記号表（勤務時間帯）'!$D$6:$X$47,21,FALSE))</f>
        <v/>
      </c>
      <c r="AI34" s="556">
        <f>IF(AI33="","",VLOOKUP(AI33,'【記載例】シフト記号表（勤務時間帯）'!$D$6:$X$47,21,FALSE))</f>
        <v>8</v>
      </c>
      <c r="AJ34" s="557" t="str">
        <f>IF(AJ33="","",VLOOKUP(AJ33,'【記載例】シフト記号表（勤務時間帯）'!$D$6:$X$47,21,FALSE))</f>
        <v/>
      </c>
      <c r="AK34" s="557">
        <f>IF(AK33="","",VLOOKUP(AK33,'【記載例】シフト記号表（勤務時間帯）'!$D$6:$X$47,21,FALSE))</f>
        <v>7.9999999999999982</v>
      </c>
      <c r="AL34" s="557" t="str">
        <f>IF(AL33="","",VLOOKUP(AL33,'【記載例】シフト記号表（勤務時間帯）'!$D$6:$X$47,21,FALSE))</f>
        <v/>
      </c>
      <c r="AM34" s="557">
        <f>IF(AM33="","",VLOOKUP(AM33,'【記載例】シフト記号表（勤務時間帯）'!$D$6:$X$47,21,FALSE))</f>
        <v>8</v>
      </c>
      <c r="AN34" s="557">
        <f>IF(AN33="","",VLOOKUP(AN33,'【記載例】シフト記号表（勤務時間帯）'!$D$6:$X$47,21,FALSE))</f>
        <v>8</v>
      </c>
      <c r="AO34" s="558">
        <f>IF(AO33="","",VLOOKUP(AO33,'【記載例】シフト記号表（勤務時間帯）'!$D$6:$X$47,21,FALSE))</f>
        <v>8</v>
      </c>
      <c r="AP34" s="556">
        <f>IF(AP33="","",VLOOKUP(AP33,'【記載例】シフト記号表（勤務時間帯）'!$D$6:$X$47,21,FALSE))</f>
        <v>8</v>
      </c>
      <c r="AQ34" s="557" t="str">
        <f>IF(AQ33="","",VLOOKUP(AQ33,'【記載例】シフト記号表（勤務時間帯）'!$D$6:$X$47,21,FALSE))</f>
        <v/>
      </c>
      <c r="AR34" s="557" t="str">
        <f>IF(AR33="","",VLOOKUP(AR33,'【記載例】シフト記号表（勤務時間帯）'!$D$6:$X$47,21,FALSE))</f>
        <v/>
      </c>
      <c r="AS34" s="557">
        <f>IF(AS33="","",VLOOKUP(AS33,'【記載例】シフト記号表（勤務時間帯）'!$D$6:$X$47,21,FALSE))</f>
        <v>8</v>
      </c>
      <c r="AT34" s="557">
        <f>IF(AT33="","",VLOOKUP(AT33,'【記載例】シフト記号表（勤務時間帯）'!$D$6:$X$47,21,FALSE))</f>
        <v>8</v>
      </c>
      <c r="AU34" s="557">
        <f>IF(AU33="","",VLOOKUP(AU33,'【記載例】シフト記号表（勤務時間帯）'!$D$6:$X$47,21,FALSE))</f>
        <v>8</v>
      </c>
      <c r="AV34" s="558">
        <f>IF(AV33="","",VLOOKUP(AV33,'【記載例】シフト記号表（勤務時間帯）'!$D$6:$X$47,21,FALSE))</f>
        <v>8</v>
      </c>
      <c r="AW34" s="556" t="str">
        <f>IF(AW33="","",VLOOKUP(AW33,'【記載例】シフト記号表（勤務時間帯）'!$D$6:$X$47,21,FALSE))</f>
        <v/>
      </c>
      <c r="AX34" s="557" t="str">
        <f>IF(AX33="","",VLOOKUP(AX33,'【記載例】シフト記号表（勤務時間帯）'!$D$6:$X$47,21,FALSE))</f>
        <v/>
      </c>
      <c r="AY34" s="557" t="str">
        <f>IF(AY33="","",VLOOKUP(AY33,'【記載例】シフト記号表（勤務時間帯）'!$D$6:$X$47,21,FALSE))</f>
        <v/>
      </c>
      <c r="AZ34" s="1029">
        <f>IF($BC$3="４週",SUM(U34:AV34),IF($BC$3="暦月",SUM(U34:AY34),""))</f>
        <v>160</v>
      </c>
      <c r="BA34" s="1030"/>
      <c r="BB34" s="1031">
        <f>IF($BC$3="４週",AZ34/4,IF($BC$3="暦月",(AZ34/($BC$8/7)),""))</f>
        <v>40</v>
      </c>
      <c r="BC34" s="1030"/>
      <c r="BD34" s="1026"/>
      <c r="BE34" s="1027"/>
      <c r="BF34" s="1027"/>
      <c r="BG34" s="1027"/>
      <c r="BH34" s="1028"/>
    </row>
    <row r="35" spans="2:60" ht="20.25" customHeight="1">
      <c r="B35" s="559"/>
      <c r="C35" s="1069"/>
      <c r="D35" s="1070"/>
      <c r="E35" s="1071"/>
      <c r="F35" s="560"/>
      <c r="G35" s="561" t="str">
        <f>C33</f>
        <v>介護従業者</v>
      </c>
      <c r="H35" s="1072"/>
      <c r="I35" s="1073"/>
      <c r="J35" s="1074"/>
      <c r="K35" s="1074"/>
      <c r="L35" s="1075"/>
      <c r="M35" s="1076"/>
      <c r="N35" s="1077"/>
      <c r="O35" s="1078"/>
      <c r="P35" s="562" t="s">
        <v>976</v>
      </c>
      <c r="Q35" s="563"/>
      <c r="R35" s="563"/>
      <c r="S35" s="583"/>
      <c r="T35" s="584"/>
      <c r="U35" s="566" t="str">
        <f>IF(U33="","",VLOOKUP(U33,'【記載例】シフト記号表（勤務時間帯）'!$D$6:$Z$47,23,FALSE))</f>
        <v>-</v>
      </c>
      <c r="V35" s="567" t="str">
        <f>IF(V33="","",VLOOKUP(V33,'【記載例】シフト記号表（勤務時間帯）'!$D$6:$Z$47,23,FALSE))</f>
        <v>-</v>
      </c>
      <c r="W35" s="567" t="str">
        <f>IF(W33="","",VLOOKUP(W33,'【記載例】シフト記号表（勤務時間帯）'!$D$6:$Z$47,23,FALSE))</f>
        <v/>
      </c>
      <c r="X35" s="567" t="str">
        <f>IF(X33="","",VLOOKUP(X33,'【記載例】シフト記号表（勤務時間帯）'!$D$6:$Z$47,23,FALSE))</f>
        <v>-</v>
      </c>
      <c r="Y35" s="567" t="str">
        <f>IF(Y33="","",VLOOKUP(Y33,'【記載例】シフト記号表（勤務時間帯）'!$D$6:$Z$47,23,FALSE))</f>
        <v>-</v>
      </c>
      <c r="Z35" s="567" t="str">
        <f>IF(Z33="","",VLOOKUP(Z33,'【記載例】シフト記号表（勤務時間帯）'!$D$6:$Z$47,23,FALSE))</f>
        <v>-</v>
      </c>
      <c r="AA35" s="568" t="str">
        <f>IF(AA33="","",VLOOKUP(AA33,'【記載例】シフト記号表（勤務時間帯）'!$D$6:$Z$47,23,FALSE))</f>
        <v/>
      </c>
      <c r="AB35" s="566" t="str">
        <f>IF(AB33="","",VLOOKUP(AB33,'【記載例】シフト記号表（勤務時間帯）'!$D$6:$Z$47,23,FALSE))</f>
        <v>-</v>
      </c>
      <c r="AC35" s="567" t="str">
        <f>IF(AC33="","",VLOOKUP(AC33,'【記載例】シフト記号表（勤務時間帯）'!$D$6:$Z$47,23,FALSE))</f>
        <v>-</v>
      </c>
      <c r="AD35" s="567" t="str">
        <f>IF(AD33="","",VLOOKUP(AD33,'【記載例】シフト記号表（勤務時間帯）'!$D$6:$Z$47,23,FALSE))</f>
        <v>-</v>
      </c>
      <c r="AE35" s="567" t="str">
        <f>IF(AE33="","",VLOOKUP(AE33,'【記載例】シフト記号表（勤務時間帯）'!$D$6:$Z$47,23,FALSE))</f>
        <v>-</v>
      </c>
      <c r="AF35" s="567" t="str">
        <f>IF(AF33="","",VLOOKUP(AF33,'【記載例】シフト記号表（勤務時間帯）'!$D$6:$Z$47,23,FALSE))</f>
        <v>-</v>
      </c>
      <c r="AG35" s="567" t="str">
        <f>IF(AG33="","",VLOOKUP(AG33,'【記載例】シフト記号表（勤務時間帯）'!$D$6:$Z$47,23,FALSE))</f>
        <v/>
      </c>
      <c r="AH35" s="568" t="str">
        <f>IF(AH33="","",VLOOKUP(AH33,'【記載例】シフト記号表（勤務時間帯）'!$D$6:$Z$47,23,FALSE))</f>
        <v/>
      </c>
      <c r="AI35" s="566" t="str">
        <f>IF(AI33="","",VLOOKUP(AI33,'【記載例】シフト記号表（勤務時間帯）'!$D$6:$Z$47,23,FALSE))</f>
        <v>-</v>
      </c>
      <c r="AJ35" s="567" t="str">
        <f>IF(AJ33="","",VLOOKUP(AJ33,'【記載例】シフト記号表（勤務時間帯）'!$D$6:$Z$47,23,FALSE))</f>
        <v/>
      </c>
      <c r="AK35" s="567" t="str">
        <f>IF(AK33="","",VLOOKUP(AK33,'【記載例】シフト記号表（勤務時間帯）'!$D$6:$Z$47,23,FALSE))</f>
        <v>-</v>
      </c>
      <c r="AL35" s="567" t="str">
        <f>IF(AL33="","",VLOOKUP(AL33,'【記載例】シフト記号表（勤務時間帯）'!$D$6:$Z$47,23,FALSE))</f>
        <v/>
      </c>
      <c r="AM35" s="567" t="str">
        <f>IF(AM33="","",VLOOKUP(AM33,'【記載例】シフト記号表（勤務時間帯）'!$D$6:$Z$47,23,FALSE))</f>
        <v>-</v>
      </c>
      <c r="AN35" s="567" t="str">
        <f>IF(AN33="","",VLOOKUP(AN33,'【記載例】シフト記号表（勤務時間帯）'!$D$6:$Z$47,23,FALSE))</f>
        <v>-</v>
      </c>
      <c r="AO35" s="568" t="str">
        <f>IF(AO33="","",VLOOKUP(AO33,'【記載例】シフト記号表（勤務時間帯）'!$D$6:$Z$47,23,FALSE))</f>
        <v>-</v>
      </c>
      <c r="AP35" s="566" t="str">
        <f>IF(AP33="","",VLOOKUP(AP33,'【記載例】シフト記号表（勤務時間帯）'!$D$6:$Z$47,23,FALSE))</f>
        <v>-</v>
      </c>
      <c r="AQ35" s="567" t="str">
        <f>IF(AQ33="","",VLOOKUP(AQ33,'【記載例】シフト記号表（勤務時間帯）'!$D$6:$Z$47,23,FALSE))</f>
        <v/>
      </c>
      <c r="AR35" s="567" t="str">
        <f>IF(AR33="","",VLOOKUP(AR33,'【記載例】シフト記号表（勤務時間帯）'!$D$6:$Z$47,23,FALSE))</f>
        <v/>
      </c>
      <c r="AS35" s="567" t="str">
        <f>IF(AS33="","",VLOOKUP(AS33,'【記載例】シフト記号表（勤務時間帯）'!$D$6:$Z$47,23,FALSE))</f>
        <v>-</v>
      </c>
      <c r="AT35" s="567" t="str">
        <f>IF(AT33="","",VLOOKUP(AT33,'【記載例】シフト記号表（勤務時間帯）'!$D$6:$Z$47,23,FALSE))</f>
        <v>-</v>
      </c>
      <c r="AU35" s="567" t="str">
        <f>IF(AU33="","",VLOOKUP(AU33,'【記載例】シフト記号表（勤務時間帯）'!$D$6:$Z$47,23,FALSE))</f>
        <v>-</v>
      </c>
      <c r="AV35" s="568" t="str">
        <f>IF(AV33="","",VLOOKUP(AV33,'【記載例】シフト記号表（勤務時間帯）'!$D$6:$Z$47,23,FALSE))</f>
        <v>-</v>
      </c>
      <c r="AW35" s="566" t="str">
        <f>IF(AW33="","",VLOOKUP(AW33,'【記載例】シフト記号表（勤務時間帯）'!$D$6:$Z$47,23,FALSE))</f>
        <v/>
      </c>
      <c r="AX35" s="567" t="str">
        <f>IF(AX33="","",VLOOKUP(AX33,'【記載例】シフト記号表（勤務時間帯）'!$D$6:$Z$47,23,FALSE))</f>
        <v/>
      </c>
      <c r="AY35" s="567" t="str">
        <f>IF(AY33="","",VLOOKUP(AY33,'【記載例】シフト記号表（勤務時間帯）'!$D$6:$Z$47,23,FALSE))</f>
        <v/>
      </c>
      <c r="AZ35" s="1032">
        <f>IF($BC$3="４週",SUM(U35:AV35),IF($BC$3="暦月",SUM(U35:AY35),""))</f>
        <v>0</v>
      </c>
      <c r="BA35" s="1033"/>
      <c r="BB35" s="1034">
        <f>IF($BC$3="４週",AZ35/4,IF($BC$3="暦月",(AZ35/($BC$8/7)),""))</f>
        <v>0</v>
      </c>
      <c r="BC35" s="1033"/>
      <c r="BD35" s="1035"/>
      <c r="BE35" s="1036"/>
      <c r="BF35" s="1036"/>
      <c r="BG35" s="1036"/>
      <c r="BH35" s="1037"/>
    </row>
    <row r="36" spans="2:60" ht="20.25" customHeight="1">
      <c r="B36" s="569"/>
      <c r="C36" s="1038" t="s">
        <v>982</v>
      </c>
      <c r="D36" s="1039"/>
      <c r="E36" s="1040"/>
      <c r="F36" s="550"/>
      <c r="G36" s="551"/>
      <c r="H36" s="1047" t="s">
        <v>969</v>
      </c>
      <c r="I36" s="1050" t="s">
        <v>996</v>
      </c>
      <c r="J36" s="1051"/>
      <c r="K36" s="1051"/>
      <c r="L36" s="1052"/>
      <c r="M36" s="1059" t="s">
        <v>997</v>
      </c>
      <c r="N36" s="1060"/>
      <c r="O36" s="1061"/>
      <c r="P36" s="572" t="s">
        <v>972</v>
      </c>
      <c r="Q36" s="579"/>
      <c r="R36" s="579"/>
      <c r="S36" s="580"/>
      <c r="T36" s="585"/>
      <c r="U36" s="576" t="s">
        <v>987</v>
      </c>
      <c r="V36" s="577"/>
      <c r="W36" s="577" t="s">
        <v>992</v>
      </c>
      <c r="X36" s="577"/>
      <c r="Y36" s="577" t="s">
        <v>990</v>
      </c>
      <c r="Z36" s="577" t="s">
        <v>991</v>
      </c>
      <c r="AA36" s="578" t="s">
        <v>995</v>
      </c>
      <c r="AB36" s="576"/>
      <c r="AC36" s="577" t="s">
        <v>990</v>
      </c>
      <c r="AD36" s="577" t="s">
        <v>991</v>
      </c>
      <c r="AE36" s="577" t="s">
        <v>995</v>
      </c>
      <c r="AF36" s="577"/>
      <c r="AG36" s="577" t="s">
        <v>990</v>
      </c>
      <c r="AH36" s="578" t="s">
        <v>991</v>
      </c>
      <c r="AI36" s="576"/>
      <c r="AJ36" s="577" t="s">
        <v>974</v>
      </c>
      <c r="AK36" s="577" t="s">
        <v>974</v>
      </c>
      <c r="AL36" s="577" t="s">
        <v>995</v>
      </c>
      <c r="AM36" s="577" t="s">
        <v>974</v>
      </c>
      <c r="AN36" s="577"/>
      <c r="AO36" s="578" t="s">
        <v>990</v>
      </c>
      <c r="AP36" s="576" t="s">
        <v>991</v>
      </c>
      <c r="AQ36" s="577" t="s">
        <v>995</v>
      </c>
      <c r="AR36" s="577" t="s">
        <v>974</v>
      </c>
      <c r="AS36" s="577"/>
      <c r="AT36" s="577" t="s">
        <v>974</v>
      </c>
      <c r="AU36" s="577" t="s">
        <v>995</v>
      </c>
      <c r="AV36" s="578"/>
      <c r="AW36" s="576"/>
      <c r="AX36" s="577"/>
      <c r="AY36" s="577"/>
      <c r="AZ36" s="1068"/>
      <c r="BA36" s="1022"/>
      <c r="BB36" s="1021"/>
      <c r="BC36" s="1022"/>
      <c r="BD36" s="1023"/>
      <c r="BE36" s="1024"/>
      <c r="BF36" s="1024"/>
      <c r="BG36" s="1024"/>
      <c r="BH36" s="1025"/>
    </row>
    <row r="37" spans="2:60" ht="20.25" customHeight="1">
      <c r="B37" s="549">
        <f>B34+1</f>
        <v>6</v>
      </c>
      <c r="C37" s="1041"/>
      <c r="D37" s="1042"/>
      <c r="E37" s="1043"/>
      <c r="F37" s="550" t="str">
        <f>C36</f>
        <v>介護従業者</v>
      </c>
      <c r="G37" s="551"/>
      <c r="H37" s="1048"/>
      <c r="I37" s="1053"/>
      <c r="J37" s="1054"/>
      <c r="K37" s="1054"/>
      <c r="L37" s="1055"/>
      <c r="M37" s="1062"/>
      <c r="N37" s="1063"/>
      <c r="O37" s="1064"/>
      <c r="P37" s="552" t="s">
        <v>975</v>
      </c>
      <c r="Q37" s="553"/>
      <c r="R37" s="553"/>
      <c r="S37" s="554"/>
      <c r="T37" s="555"/>
      <c r="U37" s="556">
        <f>IF(U36="","",VLOOKUP(U36,'【記載例】シフト記号表（勤務時間帯）'!$D$6:$X$47,21,FALSE))</f>
        <v>7.9999999999999982</v>
      </c>
      <c r="V37" s="557" t="str">
        <f>IF(V36="","",VLOOKUP(V36,'【記載例】シフト記号表（勤務時間帯）'!$D$6:$X$47,21,FALSE))</f>
        <v/>
      </c>
      <c r="W37" s="557">
        <f>IF(W36="","",VLOOKUP(W36,'【記載例】シフト記号表（勤務時間帯）'!$D$6:$X$47,21,FALSE))</f>
        <v>7.9999999999999982</v>
      </c>
      <c r="X37" s="557" t="str">
        <f>IF(X36="","",VLOOKUP(X36,'【記載例】シフト記号表（勤務時間帯）'!$D$6:$X$47,21,FALSE))</f>
        <v/>
      </c>
      <c r="Y37" s="557">
        <f>IF(Y36="","",VLOOKUP(Y36,'【記載例】シフト記号表（勤務時間帯）'!$D$6:$X$47,21,FALSE))</f>
        <v>3</v>
      </c>
      <c r="Z37" s="557">
        <f>IF(Z36="","",VLOOKUP(Z36,'【記載例】シフト記号表（勤務時間帯）'!$D$6:$X$47,21,FALSE))</f>
        <v>3</v>
      </c>
      <c r="AA37" s="558">
        <f>IF(AA36="","",VLOOKUP(AA36,'【記載例】シフト記号表（勤務時間帯）'!$D$6:$X$47,21,FALSE))</f>
        <v>8</v>
      </c>
      <c r="AB37" s="556" t="str">
        <f>IF(AB36="","",VLOOKUP(AB36,'【記載例】シフト記号表（勤務時間帯）'!$D$6:$X$47,21,FALSE))</f>
        <v/>
      </c>
      <c r="AC37" s="557">
        <f>IF(AC36="","",VLOOKUP(AC36,'【記載例】シフト記号表（勤務時間帯）'!$D$6:$X$47,21,FALSE))</f>
        <v>3</v>
      </c>
      <c r="AD37" s="557">
        <f>IF(AD36="","",VLOOKUP(AD36,'【記載例】シフト記号表（勤務時間帯）'!$D$6:$X$47,21,FALSE))</f>
        <v>3</v>
      </c>
      <c r="AE37" s="557">
        <f>IF(AE36="","",VLOOKUP(AE36,'【記載例】シフト記号表（勤務時間帯）'!$D$6:$X$47,21,FALSE))</f>
        <v>8</v>
      </c>
      <c r="AF37" s="557" t="str">
        <f>IF(AF36="","",VLOOKUP(AF36,'【記載例】シフト記号表（勤務時間帯）'!$D$6:$X$47,21,FALSE))</f>
        <v/>
      </c>
      <c r="AG37" s="557">
        <f>IF(AG36="","",VLOOKUP(AG36,'【記載例】シフト記号表（勤務時間帯）'!$D$6:$X$47,21,FALSE))</f>
        <v>3</v>
      </c>
      <c r="AH37" s="558">
        <f>IF(AH36="","",VLOOKUP(AH36,'【記載例】シフト記号表（勤務時間帯）'!$D$6:$X$47,21,FALSE))</f>
        <v>3</v>
      </c>
      <c r="AI37" s="556" t="str">
        <f>IF(AI36="","",VLOOKUP(AI36,'【記載例】シフト記号表（勤務時間帯）'!$D$6:$X$47,21,FALSE))</f>
        <v/>
      </c>
      <c r="AJ37" s="557">
        <f>IF(AJ36="","",VLOOKUP(AJ36,'【記載例】シフト記号表（勤務時間帯）'!$D$6:$X$47,21,FALSE))</f>
        <v>8</v>
      </c>
      <c r="AK37" s="557">
        <f>IF(AK36="","",VLOOKUP(AK36,'【記載例】シフト記号表（勤務時間帯）'!$D$6:$X$47,21,FALSE))</f>
        <v>8</v>
      </c>
      <c r="AL37" s="557">
        <f>IF(AL36="","",VLOOKUP(AL36,'【記載例】シフト記号表（勤務時間帯）'!$D$6:$X$47,21,FALSE))</f>
        <v>8</v>
      </c>
      <c r="AM37" s="557">
        <f>IF(AM36="","",VLOOKUP(AM36,'【記載例】シフト記号表（勤務時間帯）'!$D$6:$X$47,21,FALSE))</f>
        <v>8</v>
      </c>
      <c r="AN37" s="557" t="str">
        <f>IF(AN36="","",VLOOKUP(AN36,'【記載例】シフト記号表（勤務時間帯）'!$D$6:$X$47,21,FALSE))</f>
        <v/>
      </c>
      <c r="AO37" s="558">
        <f>IF(AO36="","",VLOOKUP(AO36,'【記載例】シフト記号表（勤務時間帯）'!$D$6:$X$47,21,FALSE))</f>
        <v>3</v>
      </c>
      <c r="AP37" s="556">
        <f>IF(AP36="","",VLOOKUP(AP36,'【記載例】シフト記号表（勤務時間帯）'!$D$6:$X$47,21,FALSE))</f>
        <v>3</v>
      </c>
      <c r="AQ37" s="557">
        <f>IF(AQ36="","",VLOOKUP(AQ36,'【記載例】シフト記号表（勤務時間帯）'!$D$6:$X$47,21,FALSE))</f>
        <v>8</v>
      </c>
      <c r="AR37" s="557">
        <f>IF(AR36="","",VLOOKUP(AR36,'【記載例】シフト記号表（勤務時間帯）'!$D$6:$X$47,21,FALSE))</f>
        <v>8</v>
      </c>
      <c r="AS37" s="557" t="str">
        <f>IF(AS36="","",VLOOKUP(AS36,'【記載例】シフト記号表（勤務時間帯）'!$D$6:$X$47,21,FALSE))</f>
        <v/>
      </c>
      <c r="AT37" s="557">
        <f>IF(AT36="","",VLOOKUP(AT36,'【記載例】シフト記号表（勤務時間帯）'!$D$6:$X$47,21,FALSE))</f>
        <v>8</v>
      </c>
      <c r="AU37" s="557">
        <f>IF(AU36="","",VLOOKUP(AU36,'【記載例】シフト記号表（勤務時間帯）'!$D$6:$X$47,21,FALSE))</f>
        <v>8</v>
      </c>
      <c r="AV37" s="558" t="str">
        <f>IF(AV36="","",VLOOKUP(AV36,'【記載例】シフト記号表（勤務時間帯）'!$D$6:$X$47,21,FALSE))</f>
        <v/>
      </c>
      <c r="AW37" s="556" t="str">
        <f>IF(AW36="","",VLOOKUP(AW36,'【記載例】シフト記号表（勤務時間帯）'!$D$6:$X$47,21,FALSE))</f>
        <v/>
      </c>
      <c r="AX37" s="557" t="str">
        <f>IF(AX36="","",VLOOKUP(AX36,'【記載例】シフト記号表（勤務時間帯）'!$D$6:$X$47,21,FALSE))</f>
        <v/>
      </c>
      <c r="AY37" s="557" t="str">
        <f>IF(AY36="","",VLOOKUP(AY36,'【記載例】シフト記号表（勤務時間帯）'!$D$6:$X$47,21,FALSE))</f>
        <v/>
      </c>
      <c r="AZ37" s="1029">
        <f>IF($BC$3="４週",SUM(U37:AV37),IF($BC$3="暦月",SUM(U37:AY37),""))</f>
        <v>120</v>
      </c>
      <c r="BA37" s="1030"/>
      <c r="BB37" s="1031">
        <f>IF($BC$3="４週",AZ37/4,IF($BC$3="暦月",(AZ37/($BC$8/7)),""))</f>
        <v>30</v>
      </c>
      <c r="BC37" s="1030"/>
      <c r="BD37" s="1026"/>
      <c r="BE37" s="1027"/>
      <c r="BF37" s="1027"/>
      <c r="BG37" s="1027"/>
      <c r="BH37" s="1028"/>
    </row>
    <row r="38" spans="2:60" ht="20.25" customHeight="1">
      <c r="B38" s="559"/>
      <c r="C38" s="1069"/>
      <c r="D38" s="1070"/>
      <c r="E38" s="1071"/>
      <c r="F38" s="560"/>
      <c r="G38" s="561" t="str">
        <f>C36</f>
        <v>介護従業者</v>
      </c>
      <c r="H38" s="1072"/>
      <c r="I38" s="1073"/>
      <c r="J38" s="1074"/>
      <c r="K38" s="1074"/>
      <c r="L38" s="1075"/>
      <c r="M38" s="1076"/>
      <c r="N38" s="1077"/>
      <c r="O38" s="1078"/>
      <c r="P38" s="562" t="s">
        <v>976</v>
      </c>
      <c r="Q38" s="582"/>
      <c r="R38" s="582"/>
      <c r="S38" s="564"/>
      <c r="T38" s="565"/>
      <c r="U38" s="566" t="str">
        <f>IF(U36="","",VLOOKUP(U36,'【記載例】シフト記号表（勤務時間帯）'!$D$6:$Z$47,23,FALSE))</f>
        <v>-</v>
      </c>
      <c r="V38" s="567" t="str">
        <f>IF(V36="","",VLOOKUP(V36,'【記載例】シフト記号表（勤務時間帯）'!$D$6:$Z$47,23,FALSE))</f>
        <v/>
      </c>
      <c r="W38" s="567" t="str">
        <f>IF(W36="","",VLOOKUP(W36,'【記載例】シフト記号表（勤務時間帯）'!$D$6:$Z$47,23,FALSE))</f>
        <v>-</v>
      </c>
      <c r="X38" s="567" t="str">
        <f>IF(X36="","",VLOOKUP(X36,'【記載例】シフト記号表（勤務時間帯）'!$D$6:$Z$47,23,FALSE))</f>
        <v/>
      </c>
      <c r="Y38" s="567">
        <f>IF(Y36="","",VLOOKUP(Y36,'【記載例】シフト記号表（勤務時間帯）'!$D$6:$Z$47,23,FALSE))</f>
        <v>3.9999999999999991</v>
      </c>
      <c r="Z38" s="567">
        <f>IF(Z36="","",VLOOKUP(Z36,'【記載例】シフト記号表（勤務時間帯）'!$D$6:$Z$47,23,FALSE))</f>
        <v>6</v>
      </c>
      <c r="AA38" s="568" t="str">
        <f>IF(AA36="","",VLOOKUP(AA36,'【記載例】シフト記号表（勤務時間帯）'!$D$6:$Z$47,23,FALSE))</f>
        <v>-</v>
      </c>
      <c r="AB38" s="566" t="str">
        <f>IF(AB36="","",VLOOKUP(AB36,'【記載例】シフト記号表（勤務時間帯）'!$D$6:$Z$47,23,FALSE))</f>
        <v/>
      </c>
      <c r="AC38" s="567">
        <f>IF(AC36="","",VLOOKUP(AC36,'【記載例】シフト記号表（勤務時間帯）'!$D$6:$Z$47,23,FALSE))</f>
        <v>3.9999999999999991</v>
      </c>
      <c r="AD38" s="567">
        <f>IF(AD36="","",VLOOKUP(AD36,'【記載例】シフト記号表（勤務時間帯）'!$D$6:$Z$47,23,FALSE))</f>
        <v>6</v>
      </c>
      <c r="AE38" s="567" t="str">
        <f>IF(AE36="","",VLOOKUP(AE36,'【記載例】シフト記号表（勤務時間帯）'!$D$6:$Z$47,23,FALSE))</f>
        <v>-</v>
      </c>
      <c r="AF38" s="567" t="str">
        <f>IF(AF36="","",VLOOKUP(AF36,'【記載例】シフト記号表（勤務時間帯）'!$D$6:$Z$47,23,FALSE))</f>
        <v/>
      </c>
      <c r="AG38" s="567">
        <f>IF(AG36="","",VLOOKUP(AG36,'【記載例】シフト記号表（勤務時間帯）'!$D$6:$Z$47,23,FALSE))</f>
        <v>3.9999999999999991</v>
      </c>
      <c r="AH38" s="568">
        <f>IF(AH36="","",VLOOKUP(AH36,'【記載例】シフト記号表（勤務時間帯）'!$D$6:$Z$47,23,FALSE))</f>
        <v>6</v>
      </c>
      <c r="AI38" s="566" t="str">
        <f>IF(AI36="","",VLOOKUP(AI36,'【記載例】シフト記号表（勤務時間帯）'!$D$6:$Z$47,23,FALSE))</f>
        <v/>
      </c>
      <c r="AJ38" s="567" t="str">
        <f>IF(AJ36="","",VLOOKUP(AJ36,'【記載例】シフト記号表（勤務時間帯）'!$D$6:$Z$47,23,FALSE))</f>
        <v>-</v>
      </c>
      <c r="AK38" s="567" t="str">
        <f>IF(AK36="","",VLOOKUP(AK36,'【記載例】シフト記号表（勤務時間帯）'!$D$6:$Z$47,23,FALSE))</f>
        <v>-</v>
      </c>
      <c r="AL38" s="567" t="str">
        <f>IF(AL36="","",VLOOKUP(AL36,'【記載例】シフト記号表（勤務時間帯）'!$D$6:$Z$47,23,FALSE))</f>
        <v>-</v>
      </c>
      <c r="AM38" s="567" t="str">
        <f>IF(AM36="","",VLOOKUP(AM36,'【記載例】シフト記号表（勤務時間帯）'!$D$6:$Z$47,23,FALSE))</f>
        <v>-</v>
      </c>
      <c r="AN38" s="567" t="str">
        <f>IF(AN36="","",VLOOKUP(AN36,'【記載例】シフト記号表（勤務時間帯）'!$D$6:$Z$47,23,FALSE))</f>
        <v/>
      </c>
      <c r="AO38" s="568">
        <f>IF(AO36="","",VLOOKUP(AO36,'【記載例】シフト記号表（勤務時間帯）'!$D$6:$Z$47,23,FALSE))</f>
        <v>3.9999999999999991</v>
      </c>
      <c r="AP38" s="566">
        <f>IF(AP36="","",VLOOKUP(AP36,'【記載例】シフト記号表（勤務時間帯）'!$D$6:$Z$47,23,FALSE))</f>
        <v>6</v>
      </c>
      <c r="AQ38" s="567" t="str">
        <f>IF(AQ36="","",VLOOKUP(AQ36,'【記載例】シフト記号表（勤務時間帯）'!$D$6:$Z$47,23,FALSE))</f>
        <v>-</v>
      </c>
      <c r="AR38" s="567" t="str">
        <f>IF(AR36="","",VLOOKUP(AR36,'【記載例】シフト記号表（勤務時間帯）'!$D$6:$Z$47,23,FALSE))</f>
        <v>-</v>
      </c>
      <c r="AS38" s="567" t="str">
        <f>IF(AS36="","",VLOOKUP(AS36,'【記載例】シフト記号表（勤務時間帯）'!$D$6:$Z$47,23,FALSE))</f>
        <v/>
      </c>
      <c r="AT38" s="567" t="str">
        <f>IF(AT36="","",VLOOKUP(AT36,'【記載例】シフト記号表（勤務時間帯）'!$D$6:$Z$47,23,FALSE))</f>
        <v>-</v>
      </c>
      <c r="AU38" s="567" t="str">
        <f>IF(AU36="","",VLOOKUP(AU36,'【記載例】シフト記号表（勤務時間帯）'!$D$6:$Z$47,23,FALSE))</f>
        <v>-</v>
      </c>
      <c r="AV38" s="568" t="str">
        <f>IF(AV36="","",VLOOKUP(AV36,'【記載例】シフト記号表（勤務時間帯）'!$D$6:$Z$47,23,FALSE))</f>
        <v/>
      </c>
      <c r="AW38" s="566" t="str">
        <f>IF(AW36="","",VLOOKUP(AW36,'【記載例】シフト記号表（勤務時間帯）'!$D$6:$Z$47,23,FALSE))</f>
        <v/>
      </c>
      <c r="AX38" s="567" t="str">
        <f>IF(AX36="","",VLOOKUP(AX36,'【記載例】シフト記号表（勤務時間帯）'!$D$6:$Z$47,23,FALSE))</f>
        <v/>
      </c>
      <c r="AY38" s="567" t="str">
        <f>IF(AY36="","",VLOOKUP(AY36,'【記載例】シフト記号表（勤務時間帯）'!$D$6:$Z$47,23,FALSE))</f>
        <v/>
      </c>
      <c r="AZ38" s="1032">
        <f>IF($BC$3="４週",SUM(U38:AV38),IF($BC$3="暦月",SUM(U38:AY38),""))</f>
        <v>40</v>
      </c>
      <c r="BA38" s="1033"/>
      <c r="BB38" s="1034">
        <f>IF($BC$3="４週",AZ38/4,IF($BC$3="暦月",(AZ38/($BC$8/7)),""))</f>
        <v>10</v>
      </c>
      <c r="BC38" s="1033"/>
      <c r="BD38" s="1035"/>
      <c r="BE38" s="1036"/>
      <c r="BF38" s="1036"/>
      <c r="BG38" s="1036"/>
      <c r="BH38" s="1037"/>
    </row>
    <row r="39" spans="2:60" ht="20.25" customHeight="1">
      <c r="B39" s="569"/>
      <c r="C39" s="1038" t="s">
        <v>982</v>
      </c>
      <c r="D39" s="1039"/>
      <c r="E39" s="1040"/>
      <c r="F39" s="550"/>
      <c r="G39" s="551"/>
      <c r="H39" s="1047" t="s">
        <v>969</v>
      </c>
      <c r="I39" s="1050" t="s">
        <v>996</v>
      </c>
      <c r="J39" s="1051"/>
      <c r="K39" s="1051"/>
      <c r="L39" s="1052"/>
      <c r="M39" s="1059" t="s">
        <v>998</v>
      </c>
      <c r="N39" s="1060"/>
      <c r="O39" s="1061"/>
      <c r="P39" s="572" t="s">
        <v>972</v>
      </c>
      <c r="Q39" s="573"/>
      <c r="R39" s="573"/>
      <c r="S39" s="574"/>
      <c r="T39" s="575"/>
      <c r="U39" s="576"/>
      <c r="V39" s="577" t="s">
        <v>992</v>
      </c>
      <c r="W39" s="577" t="s">
        <v>990</v>
      </c>
      <c r="X39" s="577" t="s">
        <v>991</v>
      </c>
      <c r="Y39" s="577" t="s">
        <v>987</v>
      </c>
      <c r="Z39" s="577"/>
      <c r="AA39" s="578" t="s">
        <v>992</v>
      </c>
      <c r="AB39" s="576" t="s">
        <v>995</v>
      </c>
      <c r="AC39" s="577" t="s">
        <v>995</v>
      </c>
      <c r="AD39" s="577"/>
      <c r="AE39" s="577"/>
      <c r="AF39" s="577" t="s">
        <v>990</v>
      </c>
      <c r="AG39" s="577" t="s">
        <v>991</v>
      </c>
      <c r="AH39" s="578" t="s">
        <v>995</v>
      </c>
      <c r="AI39" s="576" t="s">
        <v>987</v>
      </c>
      <c r="AJ39" s="577"/>
      <c r="AK39" s="577" t="s">
        <v>990</v>
      </c>
      <c r="AL39" s="577" t="s">
        <v>991</v>
      </c>
      <c r="AM39" s="577"/>
      <c r="AN39" s="577" t="s">
        <v>992</v>
      </c>
      <c r="AO39" s="578" t="s">
        <v>992</v>
      </c>
      <c r="AP39" s="576" t="s">
        <v>974</v>
      </c>
      <c r="AQ39" s="577"/>
      <c r="AR39" s="577" t="s">
        <v>992</v>
      </c>
      <c r="AS39" s="577" t="s">
        <v>993</v>
      </c>
      <c r="AT39" s="577" t="s">
        <v>990</v>
      </c>
      <c r="AU39" s="577" t="s">
        <v>991</v>
      </c>
      <c r="AV39" s="578"/>
      <c r="AW39" s="576"/>
      <c r="AX39" s="577"/>
      <c r="AY39" s="577"/>
      <c r="AZ39" s="1068"/>
      <c r="BA39" s="1022"/>
      <c r="BB39" s="1021"/>
      <c r="BC39" s="1022"/>
      <c r="BD39" s="1023"/>
      <c r="BE39" s="1024"/>
      <c r="BF39" s="1024"/>
      <c r="BG39" s="1024"/>
      <c r="BH39" s="1025"/>
    </row>
    <row r="40" spans="2:60" ht="20.25" customHeight="1">
      <c r="B40" s="549">
        <f>B37+1</f>
        <v>7</v>
      </c>
      <c r="C40" s="1041"/>
      <c r="D40" s="1042"/>
      <c r="E40" s="1043"/>
      <c r="F40" s="550" t="str">
        <f>C39</f>
        <v>介護従業者</v>
      </c>
      <c r="G40" s="551"/>
      <c r="H40" s="1048"/>
      <c r="I40" s="1053"/>
      <c r="J40" s="1054"/>
      <c r="K40" s="1054"/>
      <c r="L40" s="1055"/>
      <c r="M40" s="1062"/>
      <c r="N40" s="1063"/>
      <c r="O40" s="1064"/>
      <c r="P40" s="552" t="s">
        <v>975</v>
      </c>
      <c r="Q40" s="553"/>
      <c r="R40" s="553"/>
      <c r="S40" s="554"/>
      <c r="T40" s="555"/>
      <c r="U40" s="556" t="str">
        <f>IF(U39="","",VLOOKUP(U39,'【記載例】シフト記号表（勤務時間帯）'!$D$6:$X$47,21,FALSE))</f>
        <v/>
      </c>
      <c r="V40" s="557">
        <f>IF(V39="","",VLOOKUP(V39,'【記載例】シフト記号表（勤務時間帯）'!$D$6:$X$47,21,FALSE))</f>
        <v>7.9999999999999982</v>
      </c>
      <c r="W40" s="557">
        <f>IF(W39="","",VLOOKUP(W39,'【記載例】シフト記号表（勤務時間帯）'!$D$6:$X$47,21,FALSE))</f>
        <v>3</v>
      </c>
      <c r="X40" s="557">
        <f>IF(X39="","",VLOOKUP(X39,'【記載例】シフト記号表（勤務時間帯）'!$D$6:$X$47,21,FALSE))</f>
        <v>3</v>
      </c>
      <c r="Y40" s="557">
        <f>IF(Y39="","",VLOOKUP(Y39,'【記載例】シフト記号表（勤務時間帯）'!$D$6:$X$47,21,FALSE))</f>
        <v>7.9999999999999982</v>
      </c>
      <c r="Z40" s="557" t="str">
        <f>IF(Z39="","",VLOOKUP(Z39,'【記載例】シフト記号表（勤務時間帯）'!$D$6:$X$47,21,FALSE))</f>
        <v/>
      </c>
      <c r="AA40" s="558">
        <f>IF(AA39="","",VLOOKUP(AA39,'【記載例】シフト記号表（勤務時間帯）'!$D$6:$X$47,21,FALSE))</f>
        <v>7.9999999999999982</v>
      </c>
      <c r="AB40" s="556">
        <f>IF(AB39="","",VLOOKUP(AB39,'【記載例】シフト記号表（勤務時間帯）'!$D$6:$X$47,21,FALSE))</f>
        <v>8</v>
      </c>
      <c r="AC40" s="557">
        <f>IF(AC39="","",VLOOKUP(AC39,'【記載例】シフト記号表（勤務時間帯）'!$D$6:$X$47,21,FALSE))</f>
        <v>8</v>
      </c>
      <c r="AD40" s="557" t="str">
        <f>IF(AD39="","",VLOOKUP(AD39,'【記載例】シフト記号表（勤務時間帯）'!$D$6:$X$47,21,FALSE))</f>
        <v/>
      </c>
      <c r="AE40" s="557" t="str">
        <f>IF(AE39="","",VLOOKUP(AE39,'【記載例】シフト記号表（勤務時間帯）'!$D$6:$X$47,21,FALSE))</f>
        <v/>
      </c>
      <c r="AF40" s="557">
        <f>IF(AF39="","",VLOOKUP(AF39,'【記載例】シフト記号表（勤務時間帯）'!$D$6:$X$47,21,FALSE))</f>
        <v>3</v>
      </c>
      <c r="AG40" s="557">
        <f>IF(AG39="","",VLOOKUP(AG39,'【記載例】シフト記号表（勤務時間帯）'!$D$6:$X$47,21,FALSE))</f>
        <v>3</v>
      </c>
      <c r="AH40" s="558">
        <f>IF(AH39="","",VLOOKUP(AH39,'【記載例】シフト記号表（勤務時間帯）'!$D$6:$X$47,21,FALSE))</f>
        <v>8</v>
      </c>
      <c r="AI40" s="556">
        <f>IF(AI39="","",VLOOKUP(AI39,'【記載例】シフト記号表（勤務時間帯）'!$D$6:$X$47,21,FALSE))</f>
        <v>7.9999999999999982</v>
      </c>
      <c r="AJ40" s="557" t="str">
        <f>IF(AJ39="","",VLOOKUP(AJ39,'【記載例】シフト記号表（勤務時間帯）'!$D$6:$X$47,21,FALSE))</f>
        <v/>
      </c>
      <c r="AK40" s="557">
        <f>IF(AK39="","",VLOOKUP(AK39,'【記載例】シフト記号表（勤務時間帯）'!$D$6:$X$47,21,FALSE))</f>
        <v>3</v>
      </c>
      <c r="AL40" s="557">
        <f>IF(AL39="","",VLOOKUP(AL39,'【記載例】シフト記号表（勤務時間帯）'!$D$6:$X$47,21,FALSE))</f>
        <v>3</v>
      </c>
      <c r="AM40" s="557" t="str">
        <f>IF(AM39="","",VLOOKUP(AM39,'【記載例】シフト記号表（勤務時間帯）'!$D$6:$X$47,21,FALSE))</f>
        <v/>
      </c>
      <c r="AN40" s="557">
        <f>IF(AN39="","",VLOOKUP(AN39,'【記載例】シフト記号表（勤務時間帯）'!$D$6:$X$47,21,FALSE))</f>
        <v>7.9999999999999982</v>
      </c>
      <c r="AO40" s="558">
        <f>IF(AO39="","",VLOOKUP(AO39,'【記載例】シフト記号表（勤務時間帯）'!$D$6:$X$47,21,FALSE))</f>
        <v>7.9999999999999982</v>
      </c>
      <c r="AP40" s="556">
        <f>IF(AP39="","",VLOOKUP(AP39,'【記載例】シフト記号表（勤務時間帯）'!$D$6:$X$47,21,FALSE))</f>
        <v>8</v>
      </c>
      <c r="AQ40" s="557" t="str">
        <f>IF(AQ39="","",VLOOKUP(AQ39,'【記載例】シフト記号表（勤務時間帯）'!$D$6:$X$47,21,FALSE))</f>
        <v/>
      </c>
      <c r="AR40" s="557">
        <f>IF(AR39="","",VLOOKUP(AR39,'【記載例】シフト記号表（勤務時間帯）'!$D$6:$X$47,21,FALSE))</f>
        <v>7.9999999999999982</v>
      </c>
      <c r="AS40" s="557">
        <f>IF(AS39="","",VLOOKUP(AS39,'【記載例】シフト記号表（勤務時間帯）'!$D$6:$X$47,21,FALSE))</f>
        <v>8</v>
      </c>
      <c r="AT40" s="557">
        <f>IF(AT39="","",VLOOKUP(AT39,'【記載例】シフト記号表（勤務時間帯）'!$D$6:$X$47,21,FALSE))</f>
        <v>3</v>
      </c>
      <c r="AU40" s="557">
        <f>IF(AU39="","",VLOOKUP(AU39,'【記載例】シフト記号表（勤務時間帯）'!$D$6:$X$47,21,FALSE))</f>
        <v>3</v>
      </c>
      <c r="AV40" s="558" t="str">
        <f>IF(AV39="","",VLOOKUP(AV39,'【記載例】シフト記号表（勤務時間帯）'!$D$6:$X$47,21,FALSE))</f>
        <v/>
      </c>
      <c r="AW40" s="556" t="str">
        <f>IF(AW39="","",VLOOKUP(AW39,'【記載例】シフト記号表（勤務時間帯）'!$D$6:$X$47,21,FALSE))</f>
        <v/>
      </c>
      <c r="AX40" s="557" t="str">
        <f>IF(AX39="","",VLOOKUP(AX39,'【記載例】シフト記号表（勤務時間帯）'!$D$6:$X$47,21,FALSE))</f>
        <v/>
      </c>
      <c r="AY40" s="557" t="str">
        <f>IF(AY39="","",VLOOKUP(AY39,'【記載例】シフト記号表（勤務時間帯）'!$D$6:$X$47,21,FALSE))</f>
        <v/>
      </c>
      <c r="AZ40" s="1029">
        <f>IF($BC$3="４週",SUM(U40:AV40),IF($BC$3="暦月",SUM(U40:AY40),""))</f>
        <v>119.99999999999999</v>
      </c>
      <c r="BA40" s="1030"/>
      <c r="BB40" s="1031">
        <f>IF($BC$3="４週",AZ40/4,IF($BC$3="暦月",(AZ40/($BC$8/7)),""))</f>
        <v>29.999999999999996</v>
      </c>
      <c r="BC40" s="1030"/>
      <c r="BD40" s="1026"/>
      <c r="BE40" s="1027"/>
      <c r="BF40" s="1027"/>
      <c r="BG40" s="1027"/>
      <c r="BH40" s="1028"/>
    </row>
    <row r="41" spans="2:60" ht="20.25" customHeight="1">
      <c r="B41" s="559"/>
      <c r="C41" s="1069"/>
      <c r="D41" s="1070"/>
      <c r="E41" s="1071"/>
      <c r="F41" s="560"/>
      <c r="G41" s="561" t="str">
        <f>C39</f>
        <v>介護従業者</v>
      </c>
      <c r="H41" s="1072"/>
      <c r="I41" s="1073"/>
      <c r="J41" s="1074"/>
      <c r="K41" s="1074"/>
      <c r="L41" s="1075"/>
      <c r="M41" s="1076"/>
      <c r="N41" s="1077"/>
      <c r="O41" s="1078"/>
      <c r="P41" s="562" t="s">
        <v>976</v>
      </c>
      <c r="Q41" s="579"/>
      <c r="R41" s="579"/>
      <c r="S41" s="580"/>
      <c r="T41" s="581"/>
      <c r="U41" s="566" t="str">
        <f>IF(U39="","",VLOOKUP(U39,'【記載例】シフト記号表（勤務時間帯）'!$D$6:$Z$47,23,FALSE))</f>
        <v/>
      </c>
      <c r="V41" s="567" t="str">
        <f>IF(V39="","",VLOOKUP(V39,'【記載例】シフト記号表（勤務時間帯）'!$D$6:$Z$47,23,FALSE))</f>
        <v>-</v>
      </c>
      <c r="W41" s="567">
        <f>IF(W39="","",VLOOKUP(W39,'【記載例】シフト記号表（勤務時間帯）'!$D$6:$Z$47,23,FALSE))</f>
        <v>3.9999999999999991</v>
      </c>
      <c r="X41" s="567">
        <f>IF(X39="","",VLOOKUP(X39,'【記載例】シフト記号表（勤務時間帯）'!$D$6:$Z$47,23,FALSE))</f>
        <v>6</v>
      </c>
      <c r="Y41" s="567" t="str">
        <f>IF(Y39="","",VLOOKUP(Y39,'【記載例】シフト記号表（勤務時間帯）'!$D$6:$Z$47,23,FALSE))</f>
        <v>-</v>
      </c>
      <c r="Z41" s="567" t="str">
        <f>IF(Z39="","",VLOOKUP(Z39,'【記載例】シフト記号表（勤務時間帯）'!$D$6:$Z$47,23,FALSE))</f>
        <v/>
      </c>
      <c r="AA41" s="568" t="str">
        <f>IF(AA39="","",VLOOKUP(AA39,'【記載例】シフト記号表（勤務時間帯）'!$D$6:$Z$47,23,FALSE))</f>
        <v>-</v>
      </c>
      <c r="AB41" s="566" t="str">
        <f>IF(AB39="","",VLOOKUP(AB39,'【記載例】シフト記号表（勤務時間帯）'!$D$6:$Z$47,23,FALSE))</f>
        <v>-</v>
      </c>
      <c r="AC41" s="567" t="str">
        <f>IF(AC39="","",VLOOKUP(AC39,'【記載例】シフト記号表（勤務時間帯）'!$D$6:$Z$47,23,FALSE))</f>
        <v>-</v>
      </c>
      <c r="AD41" s="567" t="str">
        <f>IF(AD39="","",VLOOKUP(AD39,'【記載例】シフト記号表（勤務時間帯）'!$D$6:$Z$47,23,FALSE))</f>
        <v/>
      </c>
      <c r="AE41" s="567" t="str">
        <f>IF(AE39="","",VLOOKUP(AE39,'【記載例】シフト記号表（勤務時間帯）'!$D$6:$Z$47,23,FALSE))</f>
        <v/>
      </c>
      <c r="AF41" s="567">
        <f>IF(AF39="","",VLOOKUP(AF39,'【記載例】シフト記号表（勤務時間帯）'!$D$6:$Z$47,23,FALSE))</f>
        <v>3.9999999999999991</v>
      </c>
      <c r="AG41" s="567">
        <f>IF(AG39="","",VLOOKUP(AG39,'【記載例】シフト記号表（勤務時間帯）'!$D$6:$Z$47,23,FALSE))</f>
        <v>6</v>
      </c>
      <c r="AH41" s="568" t="str">
        <f>IF(AH39="","",VLOOKUP(AH39,'【記載例】シフト記号表（勤務時間帯）'!$D$6:$Z$47,23,FALSE))</f>
        <v>-</v>
      </c>
      <c r="AI41" s="566" t="str">
        <f>IF(AI39="","",VLOOKUP(AI39,'【記載例】シフト記号表（勤務時間帯）'!$D$6:$Z$47,23,FALSE))</f>
        <v>-</v>
      </c>
      <c r="AJ41" s="567" t="str">
        <f>IF(AJ39="","",VLOOKUP(AJ39,'【記載例】シフト記号表（勤務時間帯）'!$D$6:$Z$47,23,FALSE))</f>
        <v/>
      </c>
      <c r="AK41" s="567">
        <f>IF(AK39="","",VLOOKUP(AK39,'【記載例】シフト記号表（勤務時間帯）'!$D$6:$Z$47,23,FALSE))</f>
        <v>3.9999999999999991</v>
      </c>
      <c r="AL41" s="567">
        <f>IF(AL39="","",VLOOKUP(AL39,'【記載例】シフト記号表（勤務時間帯）'!$D$6:$Z$47,23,FALSE))</f>
        <v>6</v>
      </c>
      <c r="AM41" s="567" t="str">
        <f>IF(AM39="","",VLOOKUP(AM39,'【記載例】シフト記号表（勤務時間帯）'!$D$6:$Z$47,23,FALSE))</f>
        <v/>
      </c>
      <c r="AN41" s="567" t="str">
        <f>IF(AN39="","",VLOOKUP(AN39,'【記載例】シフト記号表（勤務時間帯）'!$D$6:$Z$47,23,FALSE))</f>
        <v>-</v>
      </c>
      <c r="AO41" s="568" t="str">
        <f>IF(AO39="","",VLOOKUP(AO39,'【記載例】シフト記号表（勤務時間帯）'!$D$6:$Z$47,23,FALSE))</f>
        <v>-</v>
      </c>
      <c r="AP41" s="566" t="str">
        <f>IF(AP39="","",VLOOKUP(AP39,'【記載例】シフト記号表（勤務時間帯）'!$D$6:$Z$47,23,FALSE))</f>
        <v>-</v>
      </c>
      <c r="AQ41" s="567" t="str">
        <f>IF(AQ39="","",VLOOKUP(AQ39,'【記載例】シフト記号表（勤務時間帯）'!$D$6:$Z$47,23,FALSE))</f>
        <v/>
      </c>
      <c r="AR41" s="567" t="str">
        <f>IF(AR39="","",VLOOKUP(AR39,'【記載例】シフト記号表（勤務時間帯）'!$D$6:$Z$47,23,FALSE))</f>
        <v>-</v>
      </c>
      <c r="AS41" s="567" t="str">
        <f>IF(AS39="","",VLOOKUP(AS39,'【記載例】シフト記号表（勤務時間帯）'!$D$6:$Z$47,23,FALSE))</f>
        <v>-</v>
      </c>
      <c r="AT41" s="567">
        <f>IF(AT39="","",VLOOKUP(AT39,'【記載例】シフト記号表（勤務時間帯）'!$D$6:$Z$47,23,FALSE))</f>
        <v>3.9999999999999991</v>
      </c>
      <c r="AU41" s="567">
        <f>IF(AU39="","",VLOOKUP(AU39,'【記載例】シフト記号表（勤務時間帯）'!$D$6:$Z$47,23,FALSE))</f>
        <v>6</v>
      </c>
      <c r="AV41" s="568" t="str">
        <f>IF(AV39="","",VLOOKUP(AV39,'【記載例】シフト記号表（勤務時間帯）'!$D$6:$Z$47,23,FALSE))</f>
        <v/>
      </c>
      <c r="AW41" s="566" t="str">
        <f>IF(AW39="","",VLOOKUP(AW39,'【記載例】シフト記号表（勤務時間帯）'!$D$6:$Z$47,23,FALSE))</f>
        <v/>
      </c>
      <c r="AX41" s="567" t="str">
        <f>IF(AX39="","",VLOOKUP(AX39,'【記載例】シフト記号表（勤務時間帯）'!$D$6:$Z$47,23,FALSE))</f>
        <v/>
      </c>
      <c r="AY41" s="567" t="str">
        <f>IF(AY39="","",VLOOKUP(AY39,'【記載例】シフト記号表（勤務時間帯）'!$D$6:$Z$47,23,FALSE))</f>
        <v/>
      </c>
      <c r="AZ41" s="1032">
        <f>IF($BC$3="４週",SUM(U41:AV41),IF($BC$3="暦月",SUM(U41:AY41),""))</f>
        <v>40</v>
      </c>
      <c r="BA41" s="1033"/>
      <c r="BB41" s="1034">
        <f>IF($BC$3="４週",AZ41/4,IF($BC$3="暦月",(AZ41/($BC$8/7)),""))</f>
        <v>10</v>
      </c>
      <c r="BC41" s="1033"/>
      <c r="BD41" s="1035"/>
      <c r="BE41" s="1036"/>
      <c r="BF41" s="1036"/>
      <c r="BG41" s="1036"/>
      <c r="BH41" s="1037"/>
    </row>
    <row r="42" spans="2:60" ht="20.25" customHeight="1">
      <c r="B42" s="569"/>
      <c r="C42" s="1038" t="s">
        <v>982</v>
      </c>
      <c r="D42" s="1039"/>
      <c r="E42" s="1040"/>
      <c r="F42" s="550"/>
      <c r="G42" s="551"/>
      <c r="H42" s="1047" t="s">
        <v>969</v>
      </c>
      <c r="I42" s="1050" t="s">
        <v>999</v>
      </c>
      <c r="J42" s="1051"/>
      <c r="K42" s="1051"/>
      <c r="L42" s="1052"/>
      <c r="M42" s="1059" t="s">
        <v>1000</v>
      </c>
      <c r="N42" s="1060"/>
      <c r="O42" s="1061"/>
      <c r="P42" s="572" t="s">
        <v>972</v>
      </c>
      <c r="Q42" s="573"/>
      <c r="R42" s="573"/>
      <c r="S42" s="574"/>
      <c r="T42" s="575"/>
      <c r="U42" s="576" t="s">
        <v>992</v>
      </c>
      <c r="V42" s="577"/>
      <c r="W42" s="577" t="s">
        <v>993</v>
      </c>
      <c r="X42" s="577" t="s">
        <v>990</v>
      </c>
      <c r="Y42" s="577" t="s">
        <v>991</v>
      </c>
      <c r="Z42" s="577" t="s">
        <v>987</v>
      </c>
      <c r="AA42" s="578"/>
      <c r="AB42" s="576" t="s">
        <v>992</v>
      </c>
      <c r="AC42" s="577"/>
      <c r="AD42" s="577" t="s">
        <v>974</v>
      </c>
      <c r="AE42" s="577" t="s">
        <v>990</v>
      </c>
      <c r="AF42" s="577" t="s">
        <v>991</v>
      </c>
      <c r="AG42" s="577"/>
      <c r="AH42" s="578" t="s">
        <v>992</v>
      </c>
      <c r="AI42" s="576" t="s">
        <v>990</v>
      </c>
      <c r="AJ42" s="577" t="s">
        <v>991</v>
      </c>
      <c r="AK42" s="577"/>
      <c r="AL42" s="577" t="s">
        <v>992</v>
      </c>
      <c r="AM42" s="577" t="s">
        <v>992</v>
      </c>
      <c r="AN42" s="577" t="s">
        <v>995</v>
      </c>
      <c r="AO42" s="578"/>
      <c r="AP42" s="576" t="s">
        <v>990</v>
      </c>
      <c r="AQ42" s="577" t="s">
        <v>991</v>
      </c>
      <c r="AR42" s="577"/>
      <c r="AS42" s="577" t="s">
        <v>992</v>
      </c>
      <c r="AT42" s="577"/>
      <c r="AU42" s="577" t="s">
        <v>990</v>
      </c>
      <c r="AV42" s="578" t="s">
        <v>991</v>
      </c>
      <c r="AW42" s="576"/>
      <c r="AX42" s="577"/>
      <c r="AY42" s="577"/>
      <c r="AZ42" s="1068"/>
      <c r="BA42" s="1022"/>
      <c r="BB42" s="1021"/>
      <c r="BC42" s="1022"/>
      <c r="BD42" s="1023"/>
      <c r="BE42" s="1024"/>
      <c r="BF42" s="1024"/>
      <c r="BG42" s="1024"/>
      <c r="BH42" s="1025"/>
    </row>
    <row r="43" spans="2:60" ht="20.25" customHeight="1">
      <c r="B43" s="549">
        <f>B40+1</f>
        <v>8</v>
      </c>
      <c r="C43" s="1041"/>
      <c r="D43" s="1042"/>
      <c r="E43" s="1043"/>
      <c r="F43" s="550" t="str">
        <f>C42</f>
        <v>介護従業者</v>
      </c>
      <c r="G43" s="551"/>
      <c r="H43" s="1048"/>
      <c r="I43" s="1053"/>
      <c r="J43" s="1054"/>
      <c r="K43" s="1054"/>
      <c r="L43" s="1055"/>
      <c r="M43" s="1062"/>
      <c r="N43" s="1063"/>
      <c r="O43" s="1064"/>
      <c r="P43" s="552" t="s">
        <v>975</v>
      </c>
      <c r="Q43" s="553"/>
      <c r="R43" s="553"/>
      <c r="S43" s="554"/>
      <c r="T43" s="555"/>
      <c r="U43" s="556">
        <f>IF(U42="","",VLOOKUP(U42,'【記載例】シフト記号表（勤務時間帯）'!$D$6:$X$47,21,FALSE))</f>
        <v>7.9999999999999982</v>
      </c>
      <c r="V43" s="557" t="str">
        <f>IF(V42="","",VLOOKUP(V42,'【記載例】シフト記号表（勤務時間帯）'!$D$6:$X$47,21,FALSE))</f>
        <v/>
      </c>
      <c r="W43" s="557">
        <f>IF(W42="","",VLOOKUP(W42,'【記載例】シフト記号表（勤務時間帯）'!$D$6:$X$47,21,FALSE))</f>
        <v>8</v>
      </c>
      <c r="X43" s="557">
        <f>IF(X42="","",VLOOKUP(X42,'【記載例】シフト記号表（勤務時間帯）'!$D$6:$X$47,21,FALSE))</f>
        <v>3</v>
      </c>
      <c r="Y43" s="557">
        <f>IF(Y42="","",VLOOKUP(Y42,'【記載例】シフト記号表（勤務時間帯）'!$D$6:$X$47,21,FALSE))</f>
        <v>3</v>
      </c>
      <c r="Z43" s="557">
        <f>IF(Z42="","",VLOOKUP(Z42,'【記載例】シフト記号表（勤務時間帯）'!$D$6:$X$47,21,FALSE))</f>
        <v>7.9999999999999982</v>
      </c>
      <c r="AA43" s="558" t="str">
        <f>IF(AA42="","",VLOOKUP(AA42,'【記載例】シフト記号表（勤務時間帯）'!$D$6:$X$47,21,FALSE))</f>
        <v/>
      </c>
      <c r="AB43" s="556">
        <f>IF(AB42="","",VLOOKUP(AB42,'【記載例】シフト記号表（勤務時間帯）'!$D$6:$X$47,21,FALSE))</f>
        <v>7.9999999999999982</v>
      </c>
      <c r="AC43" s="557" t="str">
        <f>IF(AC42="","",VLOOKUP(AC42,'【記載例】シフト記号表（勤務時間帯）'!$D$6:$X$47,21,FALSE))</f>
        <v/>
      </c>
      <c r="AD43" s="557">
        <f>IF(AD42="","",VLOOKUP(AD42,'【記載例】シフト記号表（勤務時間帯）'!$D$6:$X$47,21,FALSE))</f>
        <v>8</v>
      </c>
      <c r="AE43" s="557">
        <f>IF(AE42="","",VLOOKUP(AE42,'【記載例】シフト記号表（勤務時間帯）'!$D$6:$X$47,21,FALSE))</f>
        <v>3</v>
      </c>
      <c r="AF43" s="557">
        <f>IF(AF42="","",VLOOKUP(AF42,'【記載例】シフト記号表（勤務時間帯）'!$D$6:$X$47,21,FALSE))</f>
        <v>3</v>
      </c>
      <c r="AG43" s="557" t="str">
        <f>IF(AG42="","",VLOOKUP(AG42,'【記載例】シフト記号表（勤務時間帯）'!$D$6:$X$47,21,FALSE))</f>
        <v/>
      </c>
      <c r="AH43" s="558">
        <f>IF(AH42="","",VLOOKUP(AH42,'【記載例】シフト記号表（勤務時間帯）'!$D$6:$X$47,21,FALSE))</f>
        <v>7.9999999999999982</v>
      </c>
      <c r="AI43" s="556">
        <f>IF(AI42="","",VLOOKUP(AI42,'【記載例】シフト記号表（勤務時間帯）'!$D$6:$X$47,21,FALSE))</f>
        <v>3</v>
      </c>
      <c r="AJ43" s="557">
        <f>IF(AJ42="","",VLOOKUP(AJ42,'【記載例】シフト記号表（勤務時間帯）'!$D$6:$X$47,21,FALSE))</f>
        <v>3</v>
      </c>
      <c r="AK43" s="557" t="str">
        <f>IF(AK42="","",VLOOKUP(AK42,'【記載例】シフト記号表（勤務時間帯）'!$D$6:$X$47,21,FALSE))</f>
        <v/>
      </c>
      <c r="AL43" s="557">
        <f>IF(AL42="","",VLOOKUP(AL42,'【記載例】シフト記号表（勤務時間帯）'!$D$6:$X$47,21,FALSE))</f>
        <v>7.9999999999999982</v>
      </c>
      <c r="AM43" s="557">
        <f>IF(AM42="","",VLOOKUP(AM42,'【記載例】シフト記号表（勤務時間帯）'!$D$6:$X$47,21,FALSE))</f>
        <v>7.9999999999999982</v>
      </c>
      <c r="AN43" s="557">
        <f>IF(AN42="","",VLOOKUP(AN42,'【記載例】シフト記号表（勤務時間帯）'!$D$6:$X$47,21,FALSE))</f>
        <v>8</v>
      </c>
      <c r="AO43" s="558" t="str">
        <f>IF(AO42="","",VLOOKUP(AO42,'【記載例】シフト記号表（勤務時間帯）'!$D$6:$X$47,21,FALSE))</f>
        <v/>
      </c>
      <c r="AP43" s="556">
        <f>IF(AP42="","",VLOOKUP(AP42,'【記載例】シフト記号表（勤務時間帯）'!$D$6:$X$47,21,FALSE))</f>
        <v>3</v>
      </c>
      <c r="AQ43" s="557">
        <f>IF(AQ42="","",VLOOKUP(AQ42,'【記載例】シフト記号表（勤務時間帯）'!$D$6:$X$47,21,FALSE))</f>
        <v>3</v>
      </c>
      <c r="AR43" s="557" t="str">
        <f>IF(AR42="","",VLOOKUP(AR42,'【記載例】シフト記号表（勤務時間帯）'!$D$6:$X$47,21,FALSE))</f>
        <v/>
      </c>
      <c r="AS43" s="557">
        <f>IF(AS42="","",VLOOKUP(AS42,'【記載例】シフト記号表（勤務時間帯）'!$D$6:$X$47,21,FALSE))</f>
        <v>7.9999999999999982</v>
      </c>
      <c r="AT43" s="557" t="str">
        <f>IF(AT42="","",VLOOKUP(AT42,'【記載例】シフト記号表（勤務時間帯）'!$D$6:$X$47,21,FALSE))</f>
        <v/>
      </c>
      <c r="AU43" s="557">
        <f>IF(AU42="","",VLOOKUP(AU42,'【記載例】シフト記号表（勤務時間帯）'!$D$6:$X$47,21,FALSE))</f>
        <v>3</v>
      </c>
      <c r="AV43" s="558">
        <f>IF(AV42="","",VLOOKUP(AV42,'【記載例】シフト記号表（勤務時間帯）'!$D$6:$X$47,21,FALSE))</f>
        <v>3</v>
      </c>
      <c r="AW43" s="556" t="str">
        <f>IF(AW42="","",VLOOKUP(AW42,'【記載例】シフト記号表（勤務時間帯）'!$D$6:$X$47,21,FALSE))</f>
        <v/>
      </c>
      <c r="AX43" s="557" t="str">
        <f>IF(AX42="","",VLOOKUP(AX42,'【記載例】シフト記号表（勤務時間帯）'!$D$6:$X$47,21,FALSE))</f>
        <v/>
      </c>
      <c r="AY43" s="557" t="str">
        <f>IF(AY42="","",VLOOKUP(AY42,'【記載例】シフト記号表（勤務時間帯）'!$D$6:$X$47,21,FALSE))</f>
        <v/>
      </c>
      <c r="AZ43" s="1029">
        <f>IF($BC$3="４週",SUM(U43:AV43),IF($BC$3="暦月",SUM(U43:AY43),""))</f>
        <v>110</v>
      </c>
      <c r="BA43" s="1030"/>
      <c r="BB43" s="1031">
        <f>IF($BC$3="４週",AZ43/4,IF($BC$3="暦月",(AZ43/($BC$8/7)),""))</f>
        <v>27.5</v>
      </c>
      <c r="BC43" s="1030"/>
      <c r="BD43" s="1026"/>
      <c r="BE43" s="1027"/>
      <c r="BF43" s="1027"/>
      <c r="BG43" s="1027"/>
      <c r="BH43" s="1028"/>
    </row>
    <row r="44" spans="2:60" ht="20.25" customHeight="1">
      <c r="B44" s="559"/>
      <c r="C44" s="1069"/>
      <c r="D44" s="1070"/>
      <c r="E44" s="1071"/>
      <c r="F44" s="560"/>
      <c r="G44" s="561" t="str">
        <f>C42</f>
        <v>介護従業者</v>
      </c>
      <c r="H44" s="1072"/>
      <c r="I44" s="1073"/>
      <c r="J44" s="1074"/>
      <c r="K44" s="1074"/>
      <c r="L44" s="1075"/>
      <c r="M44" s="1076"/>
      <c r="N44" s="1077"/>
      <c r="O44" s="1078"/>
      <c r="P44" s="562" t="s">
        <v>976</v>
      </c>
      <c r="Q44" s="582"/>
      <c r="R44" s="582"/>
      <c r="S44" s="564"/>
      <c r="T44" s="565"/>
      <c r="U44" s="566" t="str">
        <f>IF(U42="","",VLOOKUP(U42,'【記載例】シフト記号表（勤務時間帯）'!$D$6:$Z$47,23,FALSE))</f>
        <v>-</v>
      </c>
      <c r="V44" s="567" t="str">
        <f>IF(V42="","",VLOOKUP(V42,'【記載例】シフト記号表（勤務時間帯）'!$D$6:$Z$47,23,FALSE))</f>
        <v/>
      </c>
      <c r="W44" s="567" t="str">
        <f>IF(W42="","",VLOOKUP(W42,'【記載例】シフト記号表（勤務時間帯）'!$D$6:$Z$47,23,FALSE))</f>
        <v>-</v>
      </c>
      <c r="X44" s="567">
        <f>IF(X42="","",VLOOKUP(X42,'【記載例】シフト記号表（勤務時間帯）'!$D$6:$Z$47,23,FALSE))</f>
        <v>3.9999999999999991</v>
      </c>
      <c r="Y44" s="567">
        <f>IF(Y42="","",VLOOKUP(Y42,'【記載例】シフト記号表（勤務時間帯）'!$D$6:$Z$47,23,FALSE))</f>
        <v>6</v>
      </c>
      <c r="Z44" s="567" t="str">
        <f>IF(Z42="","",VLOOKUP(Z42,'【記載例】シフト記号表（勤務時間帯）'!$D$6:$Z$47,23,FALSE))</f>
        <v>-</v>
      </c>
      <c r="AA44" s="568" t="str">
        <f>IF(AA42="","",VLOOKUP(AA42,'【記載例】シフト記号表（勤務時間帯）'!$D$6:$Z$47,23,FALSE))</f>
        <v/>
      </c>
      <c r="AB44" s="566" t="str">
        <f>IF(AB42="","",VLOOKUP(AB42,'【記載例】シフト記号表（勤務時間帯）'!$D$6:$Z$47,23,FALSE))</f>
        <v>-</v>
      </c>
      <c r="AC44" s="567" t="str">
        <f>IF(AC42="","",VLOOKUP(AC42,'【記載例】シフト記号表（勤務時間帯）'!$D$6:$Z$47,23,FALSE))</f>
        <v/>
      </c>
      <c r="AD44" s="567" t="str">
        <f>IF(AD42="","",VLOOKUP(AD42,'【記載例】シフト記号表（勤務時間帯）'!$D$6:$Z$47,23,FALSE))</f>
        <v>-</v>
      </c>
      <c r="AE44" s="567">
        <f>IF(AE42="","",VLOOKUP(AE42,'【記載例】シフト記号表（勤務時間帯）'!$D$6:$Z$47,23,FALSE))</f>
        <v>3.9999999999999991</v>
      </c>
      <c r="AF44" s="567">
        <f>IF(AF42="","",VLOOKUP(AF42,'【記載例】シフト記号表（勤務時間帯）'!$D$6:$Z$47,23,FALSE))</f>
        <v>6</v>
      </c>
      <c r="AG44" s="567" t="str">
        <f>IF(AG42="","",VLOOKUP(AG42,'【記載例】シフト記号表（勤務時間帯）'!$D$6:$Z$47,23,FALSE))</f>
        <v/>
      </c>
      <c r="AH44" s="568" t="str">
        <f>IF(AH42="","",VLOOKUP(AH42,'【記載例】シフト記号表（勤務時間帯）'!$D$6:$Z$47,23,FALSE))</f>
        <v>-</v>
      </c>
      <c r="AI44" s="566">
        <f>IF(AI42="","",VLOOKUP(AI42,'【記載例】シフト記号表（勤務時間帯）'!$D$6:$Z$47,23,FALSE))</f>
        <v>3.9999999999999991</v>
      </c>
      <c r="AJ44" s="567">
        <f>IF(AJ42="","",VLOOKUP(AJ42,'【記載例】シフト記号表（勤務時間帯）'!$D$6:$Z$47,23,FALSE))</f>
        <v>6</v>
      </c>
      <c r="AK44" s="567" t="str">
        <f>IF(AK42="","",VLOOKUP(AK42,'【記載例】シフト記号表（勤務時間帯）'!$D$6:$Z$47,23,FALSE))</f>
        <v/>
      </c>
      <c r="AL44" s="567" t="str">
        <f>IF(AL42="","",VLOOKUP(AL42,'【記載例】シフト記号表（勤務時間帯）'!$D$6:$Z$47,23,FALSE))</f>
        <v>-</v>
      </c>
      <c r="AM44" s="567" t="str">
        <f>IF(AM42="","",VLOOKUP(AM42,'【記載例】シフト記号表（勤務時間帯）'!$D$6:$Z$47,23,FALSE))</f>
        <v>-</v>
      </c>
      <c r="AN44" s="567" t="str">
        <f>IF(AN42="","",VLOOKUP(AN42,'【記載例】シフト記号表（勤務時間帯）'!$D$6:$Z$47,23,FALSE))</f>
        <v>-</v>
      </c>
      <c r="AO44" s="568" t="str">
        <f>IF(AO42="","",VLOOKUP(AO42,'【記載例】シフト記号表（勤務時間帯）'!$D$6:$Z$47,23,FALSE))</f>
        <v/>
      </c>
      <c r="AP44" s="566">
        <f>IF(AP42="","",VLOOKUP(AP42,'【記載例】シフト記号表（勤務時間帯）'!$D$6:$Z$47,23,FALSE))</f>
        <v>3.9999999999999991</v>
      </c>
      <c r="AQ44" s="567">
        <f>IF(AQ42="","",VLOOKUP(AQ42,'【記載例】シフト記号表（勤務時間帯）'!$D$6:$Z$47,23,FALSE))</f>
        <v>6</v>
      </c>
      <c r="AR44" s="567" t="str">
        <f>IF(AR42="","",VLOOKUP(AR42,'【記載例】シフト記号表（勤務時間帯）'!$D$6:$Z$47,23,FALSE))</f>
        <v/>
      </c>
      <c r="AS44" s="567" t="str">
        <f>IF(AS42="","",VLOOKUP(AS42,'【記載例】シフト記号表（勤務時間帯）'!$D$6:$Z$47,23,FALSE))</f>
        <v>-</v>
      </c>
      <c r="AT44" s="567" t="str">
        <f>IF(AT42="","",VLOOKUP(AT42,'【記載例】シフト記号表（勤務時間帯）'!$D$6:$Z$47,23,FALSE))</f>
        <v/>
      </c>
      <c r="AU44" s="567">
        <f>IF(AU42="","",VLOOKUP(AU42,'【記載例】シフト記号表（勤務時間帯）'!$D$6:$Z$47,23,FALSE))</f>
        <v>3.9999999999999991</v>
      </c>
      <c r="AV44" s="568">
        <f>IF(AV42="","",VLOOKUP(AV42,'【記載例】シフト記号表（勤務時間帯）'!$D$6:$Z$47,23,FALSE))</f>
        <v>6</v>
      </c>
      <c r="AW44" s="566" t="str">
        <f>IF(AW42="","",VLOOKUP(AW42,'【記載例】シフト記号表（勤務時間帯）'!$D$6:$Z$47,23,FALSE))</f>
        <v/>
      </c>
      <c r="AX44" s="567" t="str">
        <f>IF(AX42="","",VLOOKUP(AX42,'【記載例】シフト記号表（勤務時間帯）'!$D$6:$Z$47,23,FALSE))</f>
        <v/>
      </c>
      <c r="AY44" s="567" t="str">
        <f>IF(AY42="","",VLOOKUP(AY42,'【記載例】シフト記号表（勤務時間帯）'!$D$6:$Z$47,23,FALSE))</f>
        <v/>
      </c>
      <c r="AZ44" s="1032">
        <f>IF($BC$3="４週",SUM(U44:AV44),IF($BC$3="暦月",SUM(U44:AY44),""))</f>
        <v>50</v>
      </c>
      <c r="BA44" s="1033"/>
      <c r="BB44" s="1034">
        <f>IF($BC$3="４週",AZ44/4,IF($BC$3="暦月",(AZ44/($BC$8/7)),""))</f>
        <v>12.5</v>
      </c>
      <c r="BC44" s="1033"/>
      <c r="BD44" s="1035"/>
      <c r="BE44" s="1036"/>
      <c r="BF44" s="1036"/>
      <c r="BG44" s="1036"/>
      <c r="BH44" s="1037"/>
    </row>
    <row r="45" spans="2:60" ht="20.25" customHeight="1">
      <c r="B45" s="569"/>
      <c r="C45" s="1038" t="s">
        <v>982</v>
      </c>
      <c r="D45" s="1039"/>
      <c r="E45" s="1040"/>
      <c r="F45" s="550"/>
      <c r="G45" s="551"/>
      <c r="H45" s="1047" t="s">
        <v>969</v>
      </c>
      <c r="I45" s="1050" t="s">
        <v>983</v>
      </c>
      <c r="J45" s="1051"/>
      <c r="K45" s="1051"/>
      <c r="L45" s="1052"/>
      <c r="M45" s="1059" t="s">
        <v>1001</v>
      </c>
      <c r="N45" s="1060"/>
      <c r="O45" s="1061"/>
      <c r="P45" s="572" t="s">
        <v>972</v>
      </c>
      <c r="Q45" s="573"/>
      <c r="R45" s="573"/>
      <c r="S45" s="574"/>
      <c r="T45" s="575"/>
      <c r="U45" s="576" t="s">
        <v>991</v>
      </c>
      <c r="V45" s="577" t="s">
        <v>973</v>
      </c>
      <c r="W45" s="577" t="s">
        <v>974</v>
      </c>
      <c r="X45" s="577"/>
      <c r="Y45" s="577"/>
      <c r="Z45" s="577" t="s">
        <v>995</v>
      </c>
      <c r="AA45" s="578" t="s">
        <v>990</v>
      </c>
      <c r="AB45" s="576" t="s">
        <v>991</v>
      </c>
      <c r="AC45" s="577"/>
      <c r="AD45" s="577"/>
      <c r="AE45" s="577" t="s">
        <v>992</v>
      </c>
      <c r="AF45" s="577" t="s">
        <v>974</v>
      </c>
      <c r="AG45" s="577" t="s">
        <v>974</v>
      </c>
      <c r="AH45" s="578" t="s">
        <v>990</v>
      </c>
      <c r="AI45" s="576" t="s">
        <v>991</v>
      </c>
      <c r="AJ45" s="577" t="s">
        <v>974</v>
      </c>
      <c r="AK45" s="577"/>
      <c r="AL45" s="577" t="s">
        <v>993</v>
      </c>
      <c r="AM45" s="577" t="s">
        <v>990</v>
      </c>
      <c r="AN45" s="577" t="s">
        <v>991</v>
      </c>
      <c r="AO45" s="578"/>
      <c r="AP45" s="576"/>
      <c r="AQ45" s="577" t="s">
        <v>990</v>
      </c>
      <c r="AR45" s="577" t="s">
        <v>991</v>
      </c>
      <c r="AS45" s="577"/>
      <c r="AT45" s="577" t="s">
        <v>992</v>
      </c>
      <c r="AU45" s="577" t="s">
        <v>993</v>
      </c>
      <c r="AV45" s="578" t="s">
        <v>990</v>
      </c>
      <c r="AW45" s="576"/>
      <c r="AX45" s="577"/>
      <c r="AY45" s="577"/>
      <c r="AZ45" s="1068"/>
      <c r="BA45" s="1022"/>
      <c r="BB45" s="1021"/>
      <c r="BC45" s="1022"/>
      <c r="BD45" s="1023"/>
      <c r="BE45" s="1024"/>
      <c r="BF45" s="1024"/>
      <c r="BG45" s="1024"/>
      <c r="BH45" s="1025"/>
    </row>
    <row r="46" spans="2:60" ht="20.25" customHeight="1">
      <c r="B46" s="549">
        <f>B43+1</f>
        <v>9</v>
      </c>
      <c r="C46" s="1041"/>
      <c r="D46" s="1042"/>
      <c r="E46" s="1043"/>
      <c r="F46" s="550" t="str">
        <f>C45</f>
        <v>介護従業者</v>
      </c>
      <c r="G46" s="551"/>
      <c r="H46" s="1048"/>
      <c r="I46" s="1053"/>
      <c r="J46" s="1054"/>
      <c r="K46" s="1054"/>
      <c r="L46" s="1055"/>
      <c r="M46" s="1062"/>
      <c r="N46" s="1063"/>
      <c r="O46" s="1064"/>
      <c r="P46" s="552" t="s">
        <v>975</v>
      </c>
      <c r="Q46" s="553"/>
      <c r="R46" s="553"/>
      <c r="S46" s="554"/>
      <c r="T46" s="555"/>
      <c r="U46" s="556">
        <f>IF(U45="","",VLOOKUP(U45,'【記載例】シフト記号表（勤務時間帯）'!$D$6:$X$47,21,FALSE))</f>
        <v>3</v>
      </c>
      <c r="V46" s="557">
        <f>IF(V45="","",VLOOKUP(V45,'【記載例】シフト記号表（勤務時間帯）'!$D$6:$X$47,21,FALSE))</f>
        <v>8</v>
      </c>
      <c r="W46" s="557">
        <f>IF(W45="","",VLOOKUP(W45,'【記載例】シフト記号表（勤務時間帯）'!$D$6:$X$47,21,FALSE))</f>
        <v>8</v>
      </c>
      <c r="X46" s="557" t="str">
        <f>IF(X45="","",VLOOKUP(X45,'【記載例】シフト記号表（勤務時間帯）'!$D$6:$X$47,21,FALSE))</f>
        <v/>
      </c>
      <c r="Y46" s="557" t="str">
        <f>IF(Y45="","",VLOOKUP(Y45,'【記載例】シフト記号表（勤務時間帯）'!$D$6:$X$47,21,FALSE))</f>
        <v/>
      </c>
      <c r="Z46" s="557">
        <f>IF(Z45="","",VLOOKUP(Z45,'【記載例】シフト記号表（勤務時間帯）'!$D$6:$X$47,21,FALSE))</f>
        <v>8</v>
      </c>
      <c r="AA46" s="558">
        <f>IF(AA45="","",VLOOKUP(AA45,'【記載例】シフト記号表（勤務時間帯）'!$D$6:$X$47,21,FALSE))</f>
        <v>3</v>
      </c>
      <c r="AB46" s="556">
        <f>IF(AB45="","",VLOOKUP(AB45,'【記載例】シフト記号表（勤務時間帯）'!$D$6:$X$47,21,FALSE))</f>
        <v>3</v>
      </c>
      <c r="AC46" s="557" t="str">
        <f>IF(AC45="","",VLOOKUP(AC45,'【記載例】シフト記号表（勤務時間帯）'!$D$6:$X$47,21,FALSE))</f>
        <v/>
      </c>
      <c r="AD46" s="557" t="str">
        <f>IF(AD45="","",VLOOKUP(AD45,'【記載例】シフト記号表（勤務時間帯）'!$D$6:$X$47,21,FALSE))</f>
        <v/>
      </c>
      <c r="AE46" s="557">
        <f>IF(AE45="","",VLOOKUP(AE45,'【記載例】シフト記号表（勤務時間帯）'!$D$6:$X$47,21,FALSE))</f>
        <v>7.9999999999999982</v>
      </c>
      <c r="AF46" s="557">
        <f>IF(AF45="","",VLOOKUP(AF45,'【記載例】シフト記号表（勤務時間帯）'!$D$6:$X$47,21,FALSE))</f>
        <v>8</v>
      </c>
      <c r="AG46" s="557">
        <f>IF(AG45="","",VLOOKUP(AG45,'【記載例】シフト記号表（勤務時間帯）'!$D$6:$X$47,21,FALSE))</f>
        <v>8</v>
      </c>
      <c r="AH46" s="558">
        <f>IF(AH45="","",VLOOKUP(AH45,'【記載例】シフト記号表（勤務時間帯）'!$D$6:$X$47,21,FALSE))</f>
        <v>3</v>
      </c>
      <c r="AI46" s="556">
        <f>IF(AI45="","",VLOOKUP(AI45,'【記載例】シフト記号表（勤務時間帯）'!$D$6:$X$47,21,FALSE))</f>
        <v>3</v>
      </c>
      <c r="AJ46" s="557">
        <f>IF(AJ45="","",VLOOKUP(AJ45,'【記載例】シフト記号表（勤務時間帯）'!$D$6:$X$47,21,FALSE))</f>
        <v>8</v>
      </c>
      <c r="AK46" s="557" t="str">
        <f>IF(AK45="","",VLOOKUP(AK45,'【記載例】シフト記号表（勤務時間帯）'!$D$6:$X$47,21,FALSE))</f>
        <v/>
      </c>
      <c r="AL46" s="557">
        <f>IF(AL45="","",VLOOKUP(AL45,'【記載例】シフト記号表（勤務時間帯）'!$D$6:$X$47,21,FALSE))</f>
        <v>8</v>
      </c>
      <c r="AM46" s="557">
        <f>IF(AM45="","",VLOOKUP(AM45,'【記載例】シフト記号表（勤務時間帯）'!$D$6:$X$47,21,FALSE))</f>
        <v>3</v>
      </c>
      <c r="AN46" s="557">
        <f>IF(AN45="","",VLOOKUP(AN45,'【記載例】シフト記号表（勤務時間帯）'!$D$6:$X$47,21,FALSE))</f>
        <v>3</v>
      </c>
      <c r="AO46" s="558" t="str">
        <f>IF(AO45="","",VLOOKUP(AO45,'【記載例】シフト記号表（勤務時間帯）'!$D$6:$X$47,21,FALSE))</f>
        <v/>
      </c>
      <c r="AP46" s="556" t="str">
        <f>IF(AP45="","",VLOOKUP(AP45,'【記載例】シフト記号表（勤務時間帯）'!$D$6:$X$47,21,FALSE))</f>
        <v/>
      </c>
      <c r="AQ46" s="557">
        <f>IF(AQ45="","",VLOOKUP(AQ45,'【記載例】シフト記号表（勤務時間帯）'!$D$6:$X$47,21,FALSE))</f>
        <v>3</v>
      </c>
      <c r="AR46" s="557">
        <f>IF(AR45="","",VLOOKUP(AR45,'【記載例】シフト記号表（勤務時間帯）'!$D$6:$X$47,21,FALSE))</f>
        <v>3</v>
      </c>
      <c r="AS46" s="557" t="str">
        <f>IF(AS45="","",VLOOKUP(AS45,'【記載例】シフト記号表（勤務時間帯）'!$D$6:$X$47,21,FALSE))</f>
        <v/>
      </c>
      <c r="AT46" s="557">
        <f>IF(AT45="","",VLOOKUP(AT45,'【記載例】シフト記号表（勤務時間帯）'!$D$6:$X$47,21,FALSE))</f>
        <v>7.9999999999999982</v>
      </c>
      <c r="AU46" s="557">
        <f>IF(AU45="","",VLOOKUP(AU45,'【記載例】シフト記号表（勤務時間帯）'!$D$6:$X$47,21,FALSE))</f>
        <v>8</v>
      </c>
      <c r="AV46" s="558">
        <f>IF(AV45="","",VLOOKUP(AV45,'【記載例】シフト記号表（勤務時間帯）'!$D$6:$X$47,21,FALSE))</f>
        <v>3</v>
      </c>
      <c r="AW46" s="556" t="str">
        <f>IF(AW45="","",VLOOKUP(AW45,'【記載例】シフト記号表（勤務時間帯）'!$D$6:$X$47,21,FALSE))</f>
        <v/>
      </c>
      <c r="AX46" s="557" t="str">
        <f>IF(AX45="","",VLOOKUP(AX45,'【記載例】シフト記号表（勤務時間帯）'!$D$6:$X$47,21,FALSE))</f>
        <v/>
      </c>
      <c r="AY46" s="557" t="str">
        <f>IF(AY45="","",VLOOKUP(AY45,'【記載例】シフト記号表（勤務時間帯）'!$D$6:$X$47,21,FALSE))</f>
        <v/>
      </c>
      <c r="AZ46" s="1029">
        <f>IF($BC$3="４週",SUM(U46:AV46),IF($BC$3="暦月",SUM(U46:AY46),""))</f>
        <v>110</v>
      </c>
      <c r="BA46" s="1030"/>
      <c r="BB46" s="1031">
        <f>IF($BC$3="４週",AZ46/4,IF($BC$3="暦月",(AZ46/($BC$8/7)),""))</f>
        <v>27.5</v>
      </c>
      <c r="BC46" s="1030"/>
      <c r="BD46" s="1026"/>
      <c r="BE46" s="1027"/>
      <c r="BF46" s="1027"/>
      <c r="BG46" s="1027"/>
      <c r="BH46" s="1028"/>
    </row>
    <row r="47" spans="2:60" ht="20.25" customHeight="1">
      <c r="B47" s="559"/>
      <c r="C47" s="1069"/>
      <c r="D47" s="1070"/>
      <c r="E47" s="1071"/>
      <c r="F47" s="560"/>
      <c r="G47" s="561" t="str">
        <f>C45</f>
        <v>介護従業者</v>
      </c>
      <c r="H47" s="1072"/>
      <c r="I47" s="1073"/>
      <c r="J47" s="1074"/>
      <c r="K47" s="1074"/>
      <c r="L47" s="1075"/>
      <c r="M47" s="1076"/>
      <c r="N47" s="1077"/>
      <c r="O47" s="1078"/>
      <c r="P47" s="562" t="s">
        <v>976</v>
      </c>
      <c r="Q47" s="563"/>
      <c r="R47" s="563"/>
      <c r="S47" s="583"/>
      <c r="T47" s="584"/>
      <c r="U47" s="566">
        <f>IF(U45="","",VLOOKUP(U45,'【記載例】シフト記号表（勤務時間帯）'!$D$6:$Z$47,23,FALSE))</f>
        <v>6</v>
      </c>
      <c r="V47" s="567" t="str">
        <f>IF(V45="","",VLOOKUP(V45,'【記載例】シフト記号表（勤務時間帯）'!$D$6:$Z$47,23,FALSE))</f>
        <v>-</v>
      </c>
      <c r="W47" s="567" t="str">
        <f>IF(W45="","",VLOOKUP(W45,'【記載例】シフト記号表（勤務時間帯）'!$D$6:$Z$47,23,FALSE))</f>
        <v>-</v>
      </c>
      <c r="X47" s="567" t="str">
        <f>IF(X45="","",VLOOKUP(X45,'【記載例】シフト記号表（勤務時間帯）'!$D$6:$Z$47,23,FALSE))</f>
        <v/>
      </c>
      <c r="Y47" s="567" t="str">
        <f>IF(Y45="","",VLOOKUP(Y45,'【記載例】シフト記号表（勤務時間帯）'!$D$6:$Z$47,23,FALSE))</f>
        <v/>
      </c>
      <c r="Z47" s="567" t="str">
        <f>IF(Z45="","",VLOOKUP(Z45,'【記載例】シフト記号表（勤務時間帯）'!$D$6:$Z$47,23,FALSE))</f>
        <v>-</v>
      </c>
      <c r="AA47" s="568">
        <f>IF(AA45="","",VLOOKUP(AA45,'【記載例】シフト記号表（勤務時間帯）'!$D$6:$Z$47,23,FALSE))</f>
        <v>3.9999999999999991</v>
      </c>
      <c r="AB47" s="566">
        <f>IF(AB45="","",VLOOKUP(AB45,'【記載例】シフト記号表（勤務時間帯）'!$D$6:$Z$47,23,FALSE))</f>
        <v>6</v>
      </c>
      <c r="AC47" s="567" t="str">
        <f>IF(AC45="","",VLOOKUP(AC45,'【記載例】シフト記号表（勤務時間帯）'!$D$6:$Z$47,23,FALSE))</f>
        <v/>
      </c>
      <c r="AD47" s="567" t="str">
        <f>IF(AD45="","",VLOOKUP(AD45,'【記載例】シフト記号表（勤務時間帯）'!$D$6:$Z$47,23,FALSE))</f>
        <v/>
      </c>
      <c r="AE47" s="567" t="str">
        <f>IF(AE45="","",VLOOKUP(AE45,'【記載例】シフト記号表（勤務時間帯）'!$D$6:$Z$47,23,FALSE))</f>
        <v>-</v>
      </c>
      <c r="AF47" s="567" t="str">
        <f>IF(AF45="","",VLOOKUP(AF45,'【記載例】シフト記号表（勤務時間帯）'!$D$6:$Z$47,23,FALSE))</f>
        <v>-</v>
      </c>
      <c r="AG47" s="567" t="str">
        <f>IF(AG45="","",VLOOKUP(AG45,'【記載例】シフト記号表（勤務時間帯）'!$D$6:$Z$47,23,FALSE))</f>
        <v>-</v>
      </c>
      <c r="AH47" s="568">
        <f>IF(AH45="","",VLOOKUP(AH45,'【記載例】シフト記号表（勤務時間帯）'!$D$6:$Z$47,23,FALSE))</f>
        <v>3.9999999999999991</v>
      </c>
      <c r="AI47" s="566">
        <f>IF(AI45="","",VLOOKUP(AI45,'【記載例】シフト記号表（勤務時間帯）'!$D$6:$Z$47,23,FALSE))</f>
        <v>6</v>
      </c>
      <c r="AJ47" s="567" t="str">
        <f>IF(AJ45="","",VLOOKUP(AJ45,'【記載例】シフト記号表（勤務時間帯）'!$D$6:$Z$47,23,FALSE))</f>
        <v>-</v>
      </c>
      <c r="AK47" s="567" t="str">
        <f>IF(AK45="","",VLOOKUP(AK45,'【記載例】シフト記号表（勤務時間帯）'!$D$6:$Z$47,23,FALSE))</f>
        <v/>
      </c>
      <c r="AL47" s="567" t="str">
        <f>IF(AL45="","",VLOOKUP(AL45,'【記載例】シフト記号表（勤務時間帯）'!$D$6:$Z$47,23,FALSE))</f>
        <v>-</v>
      </c>
      <c r="AM47" s="567">
        <f>IF(AM45="","",VLOOKUP(AM45,'【記載例】シフト記号表（勤務時間帯）'!$D$6:$Z$47,23,FALSE))</f>
        <v>3.9999999999999991</v>
      </c>
      <c r="AN47" s="567">
        <f>IF(AN45="","",VLOOKUP(AN45,'【記載例】シフト記号表（勤務時間帯）'!$D$6:$Z$47,23,FALSE))</f>
        <v>6</v>
      </c>
      <c r="AO47" s="568" t="str">
        <f>IF(AO45="","",VLOOKUP(AO45,'【記載例】シフト記号表（勤務時間帯）'!$D$6:$Z$47,23,FALSE))</f>
        <v/>
      </c>
      <c r="AP47" s="566" t="str">
        <f>IF(AP45="","",VLOOKUP(AP45,'【記載例】シフト記号表（勤務時間帯）'!$D$6:$Z$47,23,FALSE))</f>
        <v/>
      </c>
      <c r="AQ47" s="567">
        <f>IF(AQ45="","",VLOOKUP(AQ45,'【記載例】シフト記号表（勤務時間帯）'!$D$6:$Z$47,23,FALSE))</f>
        <v>3.9999999999999991</v>
      </c>
      <c r="AR47" s="567">
        <f>IF(AR45="","",VLOOKUP(AR45,'【記載例】シフト記号表（勤務時間帯）'!$D$6:$Z$47,23,FALSE))</f>
        <v>6</v>
      </c>
      <c r="AS47" s="567" t="str">
        <f>IF(AS45="","",VLOOKUP(AS45,'【記載例】シフト記号表（勤務時間帯）'!$D$6:$Z$47,23,FALSE))</f>
        <v/>
      </c>
      <c r="AT47" s="567" t="str">
        <f>IF(AT45="","",VLOOKUP(AT45,'【記載例】シフト記号表（勤務時間帯）'!$D$6:$Z$47,23,FALSE))</f>
        <v>-</v>
      </c>
      <c r="AU47" s="567" t="str">
        <f>IF(AU45="","",VLOOKUP(AU45,'【記載例】シフト記号表（勤務時間帯）'!$D$6:$Z$47,23,FALSE))</f>
        <v>-</v>
      </c>
      <c r="AV47" s="568">
        <f>IF(AV45="","",VLOOKUP(AV45,'【記載例】シフト記号表（勤務時間帯）'!$D$6:$Z$47,23,FALSE))</f>
        <v>3.9999999999999991</v>
      </c>
      <c r="AW47" s="566" t="str">
        <f>IF(AW45="","",VLOOKUP(AW45,'【記載例】シフト記号表（勤務時間帯）'!$D$6:$Z$47,23,FALSE))</f>
        <v/>
      </c>
      <c r="AX47" s="567" t="str">
        <f>IF(AX45="","",VLOOKUP(AX45,'【記載例】シフト記号表（勤務時間帯）'!$D$6:$Z$47,23,FALSE))</f>
        <v/>
      </c>
      <c r="AY47" s="567" t="str">
        <f>IF(AY45="","",VLOOKUP(AY45,'【記載例】シフト記号表（勤務時間帯）'!$D$6:$Z$47,23,FALSE))</f>
        <v/>
      </c>
      <c r="AZ47" s="1032">
        <f>IF($BC$3="４週",SUM(U47:AV47),IF($BC$3="暦月",SUM(U47:AY47),""))</f>
        <v>50</v>
      </c>
      <c r="BA47" s="1033"/>
      <c r="BB47" s="1034">
        <f>IF($BC$3="４週",AZ47/4,IF($BC$3="暦月",(AZ47/($BC$8/7)),""))</f>
        <v>12.5</v>
      </c>
      <c r="BC47" s="1033"/>
      <c r="BD47" s="1035"/>
      <c r="BE47" s="1036"/>
      <c r="BF47" s="1036"/>
      <c r="BG47" s="1036"/>
      <c r="BH47" s="1037"/>
    </row>
    <row r="48" spans="2:60" ht="20.25" customHeight="1">
      <c r="B48" s="569"/>
      <c r="C48" s="1038" t="s">
        <v>982</v>
      </c>
      <c r="D48" s="1039"/>
      <c r="E48" s="1040"/>
      <c r="F48" s="550"/>
      <c r="G48" s="551"/>
      <c r="H48" s="1047" t="s">
        <v>1002</v>
      </c>
      <c r="I48" s="1050" t="s">
        <v>988</v>
      </c>
      <c r="J48" s="1051"/>
      <c r="K48" s="1051"/>
      <c r="L48" s="1052"/>
      <c r="M48" s="1059" t="s">
        <v>1003</v>
      </c>
      <c r="N48" s="1060"/>
      <c r="O48" s="1061"/>
      <c r="P48" s="572" t="s">
        <v>972</v>
      </c>
      <c r="Q48" s="579"/>
      <c r="R48" s="579"/>
      <c r="S48" s="580"/>
      <c r="T48" s="585"/>
      <c r="U48" s="576"/>
      <c r="V48" s="577"/>
      <c r="W48" s="577"/>
      <c r="X48" s="577" t="s">
        <v>987</v>
      </c>
      <c r="Y48" s="577" t="s">
        <v>1004</v>
      </c>
      <c r="Z48" s="577"/>
      <c r="AA48" s="578"/>
      <c r="AB48" s="576"/>
      <c r="AC48" s="577"/>
      <c r="AD48" s="577"/>
      <c r="AE48" s="577" t="s">
        <v>992</v>
      </c>
      <c r="AF48" s="577" t="s">
        <v>1004</v>
      </c>
      <c r="AG48" s="577"/>
      <c r="AH48" s="578"/>
      <c r="AI48" s="576"/>
      <c r="AJ48" s="577"/>
      <c r="AK48" s="577"/>
      <c r="AL48" s="577" t="s">
        <v>992</v>
      </c>
      <c r="AM48" s="577" t="s">
        <v>1004</v>
      </c>
      <c r="AN48" s="577"/>
      <c r="AO48" s="578"/>
      <c r="AP48" s="576"/>
      <c r="AQ48" s="577"/>
      <c r="AR48" s="577"/>
      <c r="AS48" s="577" t="s">
        <v>987</v>
      </c>
      <c r="AT48" s="577" t="s">
        <v>1004</v>
      </c>
      <c r="AU48" s="577"/>
      <c r="AV48" s="578"/>
      <c r="AW48" s="576"/>
      <c r="AX48" s="577"/>
      <c r="AY48" s="577"/>
      <c r="AZ48" s="1068"/>
      <c r="BA48" s="1022"/>
      <c r="BB48" s="1021"/>
      <c r="BC48" s="1022"/>
      <c r="BD48" s="1023"/>
      <c r="BE48" s="1024"/>
      <c r="BF48" s="1024"/>
      <c r="BG48" s="1024"/>
      <c r="BH48" s="1025"/>
    </row>
    <row r="49" spans="2:60" ht="20.25" customHeight="1">
      <c r="B49" s="549">
        <f>B46+1</f>
        <v>10</v>
      </c>
      <c r="C49" s="1041"/>
      <c r="D49" s="1042"/>
      <c r="E49" s="1043"/>
      <c r="F49" s="550" t="str">
        <f>C48</f>
        <v>介護従業者</v>
      </c>
      <c r="G49" s="551"/>
      <c r="H49" s="1048"/>
      <c r="I49" s="1053"/>
      <c r="J49" s="1054"/>
      <c r="K49" s="1054"/>
      <c r="L49" s="1055"/>
      <c r="M49" s="1062"/>
      <c r="N49" s="1063"/>
      <c r="O49" s="1064"/>
      <c r="P49" s="552" t="s">
        <v>975</v>
      </c>
      <c r="Q49" s="553"/>
      <c r="R49" s="553"/>
      <c r="S49" s="554"/>
      <c r="T49" s="555"/>
      <c r="U49" s="556" t="str">
        <f>IF(U48="","",VLOOKUP(U48,'【記載例】シフト記号表（勤務時間帯）'!$D$6:$X$47,21,FALSE))</f>
        <v/>
      </c>
      <c r="V49" s="557" t="str">
        <f>IF(V48="","",VLOOKUP(V48,'【記載例】シフト記号表（勤務時間帯）'!$D$6:$X$47,21,FALSE))</f>
        <v/>
      </c>
      <c r="W49" s="557" t="str">
        <f>IF(W48="","",VLOOKUP(W48,'【記載例】シフト記号表（勤務時間帯）'!$D$6:$X$47,21,FALSE))</f>
        <v/>
      </c>
      <c r="X49" s="557">
        <f>IF(X48="","",VLOOKUP(X48,'【記載例】シフト記号表（勤務時間帯）'!$D$6:$X$47,21,FALSE))</f>
        <v>7.9999999999999982</v>
      </c>
      <c r="Y49" s="557">
        <f>IF(Y48="","",VLOOKUP(Y48,'【記載例】シフト記号表（勤務時間帯）'!$D$6:$X$47,21,FALSE))</f>
        <v>5.9999999999999982</v>
      </c>
      <c r="Z49" s="557" t="str">
        <f>IF(Z48="","",VLOOKUP(Z48,'【記載例】シフト記号表（勤務時間帯）'!$D$6:$X$47,21,FALSE))</f>
        <v/>
      </c>
      <c r="AA49" s="558" t="str">
        <f>IF(AA48="","",VLOOKUP(AA48,'【記載例】シフト記号表（勤務時間帯）'!$D$6:$X$47,21,FALSE))</f>
        <v/>
      </c>
      <c r="AB49" s="556" t="str">
        <f>IF(AB48="","",VLOOKUP(AB48,'【記載例】シフト記号表（勤務時間帯）'!$D$6:$X$47,21,FALSE))</f>
        <v/>
      </c>
      <c r="AC49" s="557" t="str">
        <f>IF(AC48="","",VLOOKUP(AC48,'【記載例】シフト記号表（勤務時間帯）'!$D$6:$X$47,21,FALSE))</f>
        <v/>
      </c>
      <c r="AD49" s="557" t="str">
        <f>IF(AD48="","",VLOOKUP(AD48,'【記載例】シフト記号表（勤務時間帯）'!$D$6:$X$47,21,FALSE))</f>
        <v/>
      </c>
      <c r="AE49" s="557">
        <f>IF(AE48="","",VLOOKUP(AE48,'【記載例】シフト記号表（勤務時間帯）'!$D$6:$X$47,21,FALSE))</f>
        <v>7.9999999999999982</v>
      </c>
      <c r="AF49" s="557">
        <f>IF(AF48="","",VLOOKUP(AF48,'【記載例】シフト記号表（勤務時間帯）'!$D$6:$X$47,21,FALSE))</f>
        <v>5.9999999999999982</v>
      </c>
      <c r="AG49" s="557" t="str">
        <f>IF(AG48="","",VLOOKUP(AG48,'【記載例】シフト記号表（勤務時間帯）'!$D$6:$X$47,21,FALSE))</f>
        <v/>
      </c>
      <c r="AH49" s="558" t="str">
        <f>IF(AH48="","",VLOOKUP(AH48,'【記載例】シフト記号表（勤務時間帯）'!$D$6:$X$47,21,FALSE))</f>
        <v/>
      </c>
      <c r="AI49" s="556" t="str">
        <f>IF(AI48="","",VLOOKUP(AI48,'【記載例】シフト記号表（勤務時間帯）'!$D$6:$X$47,21,FALSE))</f>
        <v/>
      </c>
      <c r="AJ49" s="557" t="str">
        <f>IF(AJ48="","",VLOOKUP(AJ48,'【記載例】シフト記号表（勤務時間帯）'!$D$6:$X$47,21,FALSE))</f>
        <v/>
      </c>
      <c r="AK49" s="557" t="str">
        <f>IF(AK48="","",VLOOKUP(AK48,'【記載例】シフト記号表（勤務時間帯）'!$D$6:$X$47,21,FALSE))</f>
        <v/>
      </c>
      <c r="AL49" s="557">
        <f>IF(AL48="","",VLOOKUP(AL48,'【記載例】シフト記号表（勤務時間帯）'!$D$6:$X$47,21,FALSE))</f>
        <v>7.9999999999999982</v>
      </c>
      <c r="AM49" s="557">
        <f>IF(AM48="","",VLOOKUP(AM48,'【記載例】シフト記号表（勤務時間帯）'!$D$6:$X$47,21,FALSE))</f>
        <v>5.9999999999999982</v>
      </c>
      <c r="AN49" s="557" t="str">
        <f>IF(AN48="","",VLOOKUP(AN48,'【記載例】シフト記号表（勤務時間帯）'!$D$6:$X$47,21,FALSE))</f>
        <v/>
      </c>
      <c r="AO49" s="558" t="str">
        <f>IF(AO48="","",VLOOKUP(AO48,'【記載例】シフト記号表（勤務時間帯）'!$D$6:$X$47,21,FALSE))</f>
        <v/>
      </c>
      <c r="AP49" s="556" t="str">
        <f>IF(AP48="","",VLOOKUP(AP48,'【記載例】シフト記号表（勤務時間帯）'!$D$6:$X$47,21,FALSE))</f>
        <v/>
      </c>
      <c r="AQ49" s="557" t="str">
        <f>IF(AQ48="","",VLOOKUP(AQ48,'【記載例】シフト記号表（勤務時間帯）'!$D$6:$X$47,21,FALSE))</f>
        <v/>
      </c>
      <c r="AR49" s="557" t="str">
        <f>IF(AR48="","",VLOOKUP(AR48,'【記載例】シフト記号表（勤務時間帯）'!$D$6:$X$47,21,FALSE))</f>
        <v/>
      </c>
      <c r="AS49" s="557">
        <f>IF(AS48="","",VLOOKUP(AS48,'【記載例】シフト記号表（勤務時間帯）'!$D$6:$X$47,21,FALSE))</f>
        <v>7.9999999999999982</v>
      </c>
      <c r="AT49" s="557">
        <f>IF(AT48="","",VLOOKUP(AT48,'【記載例】シフト記号表（勤務時間帯）'!$D$6:$X$47,21,FALSE))</f>
        <v>5.9999999999999982</v>
      </c>
      <c r="AU49" s="557" t="str">
        <f>IF(AU48="","",VLOOKUP(AU48,'【記載例】シフト記号表（勤務時間帯）'!$D$6:$X$47,21,FALSE))</f>
        <v/>
      </c>
      <c r="AV49" s="558" t="str">
        <f>IF(AV48="","",VLOOKUP(AV48,'【記載例】シフト記号表（勤務時間帯）'!$D$6:$X$47,21,FALSE))</f>
        <v/>
      </c>
      <c r="AW49" s="556" t="str">
        <f>IF(AW48="","",VLOOKUP(AW48,'【記載例】シフト記号表（勤務時間帯）'!$D$6:$X$47,21,FALSE))</f>
        <v/>
      </c>
      <c r="AX49" s="557" t="str">
        <f>IF(AX48="","",VLOOKUP(AX48,'【記載例】シフト記号表（勤務時間帯）'!$D$6:$X$47,21,FALSE))</f>
        <v/>
      </c>
      <c r="AY49" s="557" t="str">
        <f>IF(AY48="","",VLOOKUP(AY48,'【記載例】シフト記号表（勤務時間帯）'!$D$6:$X$47,21,FALSE))</f>
        <v/>
      </c>
      <c r="AZ49" s="1029">
        <f>IF($BC$3="４週",SUM(U49:AV49),IF($BC$3="暦月",SUM(U49:AY49),""))</f>
        <v>55.999999999999993</v>
      </c>
      <c r="BA49" s="1030"/>
      <c r="BB49" s="1031">
        <f>IF($BC$3="４週",AZ49/4,IF($BC$3="暦月",(AZ49/($BC$8/7)),""))</f>
        <v>13.999999999999998</v>
      </c>
      <c r="BC49" s="1030"/>
      <c r="BD49" s="1026"/>
      <c r="BE49" s="1027"/>
      <c r="BF49" s="1027"/>
      <c r="BG49" s="1027"/>
      <c r="BH49" s="1028"/>
    </row>
    <row r="50" spans="2:60" ht="20.25" customHeight="1">
      <c r="B50" s="559"/>
      <c r="C50" s="1069"/>
      <c r="D50" s="1070"/>
      <c r="E50" s="1071"/>
      <c r="F50" s="560"/>
      <c r="G50" s="561" t="str">
        <f>C48</f>
        <v>介護従業者</v>
      </c>
      <c r="H50" s="1072"/>
      <c r="I50" s="1073"/>
      <c r="J50" s="1074"/>
      <c r="K50" s="1074"/>
      <c r="L50" s="1075"/>
      <c r="M50" s="1076"/>
      <c r="N50" s="1077"/>
      <c r="O50" s="1078"/>
      <c r="P50" s="586" t="s">
        <v>976</v>
      </c>
      <c r="Q50" s="587"/>
      <c r="R50" s="587"/>
      <c r="S50" s="588"/>
      <c r="T50" s="589"/>
      <c r="U50" s="566" t="str">
        <f>IF(U48="","",VLOOKUP(U48,'【記載例】シフト記号表（勤務時間帯）'!$D$6:$Z$47,23,FALSE))</f>
        <v/>
      </c>
      <c r="V50" s="567" t="str">
        <f>IF(V48="","",VLOOKUP(V48,'【記載例】シフト記号表（勤務時間帯）'!$D$6:$Z$47,23,FALSE))</f>
        <v/>
      </c>
      <c r="W50" s="567" t="str">
        <f>IF(W48="","",VLOOKUP(W48,'【記載例】シフト記号表（勤務時間帯）'!$D$6:$Z$47,23,FALSE))</f>
        <v/>
      </c>
      <c r="X50" s="567" t="str">
        <f>IF(X48="","",VLOOKUP(X48,'【記載例】シフト記号表（勤務時間帯）'!$D$6:$Z$47,23,FALSE))</f>
        <v>-</v>
      </c>
      <c r="Y50" s="567" t="str">
        <f>IF(Y48="","",VLOOKUP(Y48,'【記載例】シフト記号表（勤務時間帯）'!$D$6:$Z$47,23,FALSE))</f>
        <v>-</v>
      </c>
      <c r="Z50" s="567" t="str">
        <f>IF(Z48="","",VLOOKUP(Z48,'【記載例】シフト記号表（勤務時間帯）'!$D$6:$Z$47,23,FALSE))</f>
        <v/>
      </c>
      <c r="AA50" s="568" t="str">
        <f>IF(AA48="","",VLOOKUP(AA48,'【記載例】シフト記号表（勤務時間帯）'!$D$6:$Z$47,23,FALSE))</f>
        <v/>
      </c>
      <c r="AB50" s="566" t="str">
        <f>IF(AB48="","",VLOOKUP(AB48,'【記載例】シフト記号表（勤務時間帯）'!$D$6:$Z$47,23,FALSE))</f>
        <v/>
      </c>
      <c r="AC50" s="567" t="str">
        <f>IF(AC48="","",VLOOKUP(AC48,'【記載例】シフト記号表（勤務時間帯）'!$D$6:$Z$47,23,FALSE))</f>
        <v/>
      </c>
      <c r="AD50" s="567" t="str">
        <f>IF(AD48="","",VLOOKUP(AD48,'【記載例】シフト記号表（勤務時間帯）'!$D$6:$Z$47,23,FALSE))</f>
        <v/>
      </c>
      <c r="AE50" s="567" t="str">
        <f>IF(AE48="","",VLOOKUP(AE48,'【記載例】シフト記号表（勤務時間帯）'!$D$6:$Z$47,23,FALSE))</f>
        <v>-</v>
      </c>
      <c r="AF50" s="567" t="str">
        <f>IF(AF48="","",VLOOKUP(AF48,'【記載例】シフト記号表（勤務時間帯）'!$D$6:$Z$47,23,FALSE))</f>
        <v>-</v>
      </c>
      <c r="AG50" s="567" t="str">
        <f>IF(AG48="","",VLOOKUP(AG48,'【記載例】シフト記号表（勤務時間帯）'!$D$6:$Z$47,23,FALSE))</f>
        <v/>
      </c>
      <c r="AH50" s="568" t="str">
        <f>IF(AH48="","",VLOOKUP(AH48,'【記載例】シフト記号表（勤務時間帯）'!$D$6:$Z$47,23,FALSE))</f>
        <v/>
      </c>
      <c r="AI50" s="566" t="str">
        <f>IF(AI48="","",VLOOKUP(AI48,'【記載例】シフト記号表（勤務時間帯）'!$D$6:$Z$47,23,FALSE))</f>
        <v/>
      </c>
      <c r="AJ50" s="567" t="str">
        <f>IF(AJ48="","",VLOOKUP(AJ48,'【記載例】シフト記号表（勤務時間帯）'!$D$6:$Z$47,23,FALSE))</f>
        <v/>
      </c>
      <c r="AK50" s="567" t="str">
        <f>IF(AK48="","",VLOOKUP(AK48,'【記載例】シフト記号表（勤務時間帯）'!$D$6:$Z$47,23,FALSE))</f>
        <v/>
      </c>
      <c r="AL50" s="567" t="str">
        <f>IF(AL48="","",VLOOKUP(AL48,'【記載例】シフト記号表（勤務時間帯）'!$D$6:$Z$47,23,FALSE))</f>
        <v>-</v>
      </c>
      <c r="AM50" s="567" t="str">
        <f>IF(AM48="","",VLOOKUP(AM48,'【記載例】シフト記号表（勤務時間帯）'!$D$6:$Z$47,23,FALSE))</f>
        <v>-</v>
      </c>
      <c r="AN50" s="567" t="str">
        <f>IF(AN48="","",VLOOKUP(AN48,'【記載例】シフト記号表（勤務時間帯）'!$D$6:$Z$47,23,FALSE))</f>
        <v/>
      </c>
      <c r="AO50" s="568" t="str">
        <f>IF(AO48="","",VLOOKUP(AO48,'【記載例】シフト記号表（勤務時間帯）'!$D$6:$Z$47,23,FALSE))</f>
        <v/>
      </c>
      <c r="AP50" s="566" t="str">
        <f>IF(AP48="","",VLOOKUP(AP48,'【記載例】シフト記号表（勤務時間帯）'!$D$6:$Z$47,23,FALSE))</f>
        <v/>
      </c>
      <c r="AQ50" s="567" t="str">
        <f>IF(AQ48="","",VLOOKUP(AQ48,'【記載例】シフト記号表（勤務時間帯）'!$D$6:$Z$47,23,FALSE))</f>
        <v/>
      </c>
      <c r="AR50" s="567" t="str">
        <f>IF(AR48="","",VLOOKUP(AR48,'【記載例】シフト記号表（勤務時間帯）'!$D$6:$Z$47,23,FALSE))</f>
        <v/>
      </c>
      <c r="AS50" s="567" t="str">
        <f>IF(AS48="","",VLOOKUP(AS48,'【記載例】シフト記号表（勤務時間帯）'!$D$6:$Z$47,23,FALSE))</f>
        <v>-</v>
      </c>
      <c r="AT50" s="567" t="str">
        <f>IF(AT48="","",VLOOKUP(AT48,'【記載例】シフト記号表（勤務時間帯）'!$D$6:$Z$47,23,FALSE))</f>
        <v>-</v>
      </c>
      <c r="AU50" s="567" t="str">
        <f>IF(AU48="","",VLOOKUP(AU48,'【記載例】シフト記号表（勤務時間帯）'!$D$6:$Z$47,23,FALSE))</f>
        <v/>
      </c>
      <c r="AV50" s="568" t="str">
        <f>IF(AV48="","",VLOOKUP(AV48,'【記載例】シフト記号表（勤務時間帯）'!$D$6:$Z$47,23,FALSE))</f>
        <v/>
      </c>
      <c r="AW50" s="566" t="str">
        <f>IF(AW48="","",VLOOKUP(AW48,'【記載例】シフト記号表（勤務時間帯）'!$D$6:$Z$47,23,FALSE))</f>
        <v/>
      </c>
      <c r="AX50" s="567" t="str">
        <f>IF(AX48="","",VLOOKUP(AX48,'【記載例】シフト記号表（勤務時間帯）'!$D$6:$Z$47,23,FALSE))</f>
        <v/>
      </c>
      <c r="AY50" s="567" t="str">
        <f>IF(AY48="","",VLOOKUP(AY48,'【記載例】シフト記号表（勤務時間帯）'!$D$6:$Z$47,23,FALSE))</f>
        <v/>
      </c>
      <c r="AZ50" s="1032">
        <f>IF($BC$3="４週",SUM(U50:AV50),IF($BC$3="暦月",SUM(U50:AY50),""))</f>
        <v>0</v>
      </c>
      <c r="BA50" s="1033"/>
      <c r="BB50" s="1034">
        <f>IF($BC$3="４週",AZ50/4,IF($BC$3="暦月",(AZ50/($BC$8/7)),""))</f>
        <v>0</v>
      </c>
      <c r="BC50" s="1033"/>
      <c r="BD50" s="1035"/>
      <c r="BE50" s="1036"/>
      <c r="BF50" s="1036"/>
      <c r="BG50" s="1036"/>
      <c r="BH50" s="1037"/>
    </row>
    <row r="51" spans="2:60" ht="20.25" customHeight="1">
      <c r="B51" s="569"/>
      <c r="C51" s="1038" t="s">
        <v>982</v>
      </c>
      <c r="D51" s="1039"/>
      <c r="E51" s="1040"/>
      <c r="F51" s="550"/>
      <c r="G51" s="551"/>
      <c r="H51" s="1047" t="s">
        <v>1002</v>
      </c>
      <c r="I51" s="1050" t="s">
        <v>988</v>
      </c>
      <c r="J51" s="1051"/>
      <c r="K51" s="1051"/>
      <c r="L51" s="1052"/>
      <c r="M51" s="1059" t="s">
        <v>1005</v>
      </c>
      <c r="N51" s="1060"/>
      <c r="O51" s="1061"/>
      <c r="P51" s="572" t="s">
        <v>972</v>
      </c>
      <c r="Q51" s="579"/>
      <c r="R51" s="579"/>
      <c r="S51" s="580"/>
      <c r="T51" s="585"/>
      <c r="U51" s="576"/>
      <c r="V51" s="577"/>
      <c r="W51" s="577"/>
      <c r="X51" s="577" t="s">
        <v>1004</v>
      </c>
      <c r="Y51" s="577"/>
      <c r="Z51" s="577"/>
      <c r="AA51" s="578" t="s">
        <v>1006</v>
      </c>
      <c r="AB51" s="576"/>
      <c r="AC51" s="577"/>
      <c r="AD51" s="577"/>
      <c r="AE51" s="577" t="s">
        <v>1006</v>
      </c>
      <c r="AF51" s="577"/>
      <c r="AG51" s="577"/>
      <c r="AH51" s="578" t="s">
        <v>1006</v>
      </c>
      <c r="AI51" s="576"/>
      <c r="AJ51" s="577"/>
      <c r="AK51" s="577"/>
      <c r="AL51" s="577" t="s">
        <v>1006</v>
      </c>
      <c r="AM51" s="577"/>
      <c r="AN51" s="577"/>
      <c r="AO51" s="578" t="s">
        <v>1006</v>
      </c>
      <c r="AP51" s="576"/>
      <c r="AQ51" s="577"/>
      <c r="AR51" s="577"/>
      <c r="AS51" s="577" t="s">
        <v>1006</v>
      </c>
      <c r="AT51" s="577"/>
      <c r="AU51" s="577"/>
      <c r="AV51" s="578" t="s">
        <v>1006</v>
      </c>
      <c r="AW51" s="576"/>
      <c r="AX51" s="577"/>
      <c r="AY51" s="577"/>
      <c r="AZ51" s="1068"/>
      <c r="BA51" s="1022"/>
      <c r="BB51" s="1021"/>
      <c r="BC51" s="1022"/>
      <c r="BD51" s="1023"/>
      <c r="BE51" s="1024"/>
      <c r="BF51" s="1024"/>
      <c r="BG51" s="1024"/>
      <c r="BH51" s="1025"/>
    </row>
    <row r="52" spans="2:60" ht="20.25" customHeight="1">
      <c r="B52" s="549">
        <f>B49+1</f>
        <v>11</v>
      </c>
      <c r="C52" s="1041"/>
      <c r="D52" s="1042"/>
      <c r="E52" s="1043"/>
      <c r="F52" s="550" t="str">
        <f>C51</f>
        <v>介護従業者</v>
      </c>
      <c r="G52" s="551"/>
      <c r="H52" s="1048"/>
      <c r="I52" s="1053"/>
      <c r="J52" s="1054"/>
      <c r="K52" s="1054"/>
      <c r="L52" s="1055"/>
      <c r="M52" s="1062"/>
      <c r="N52" s="1063"/>
      <c r="O52" s="1064"/>
      <c r="P52" s="552" t="s">
        <v>975</v>
      </c>
      <c r="Q52" s="553"/>
      <c r="R52" s="553"/>
      <c r="S52" s="554"/>
      <c r="T52" s="555"/>
      <c r="U52" s="556" t="str">
        <f>IF(U51="","",VLOOKUP(U51,'【記載例】シフト記号表（勤務時間帯）'!$D$6:$X$47,21,FALSE))</f>
        <v/>
      </c>
      <c r="V52" s="557" t="str">
        <f>IF(V51="","",VLOOKUP(V51,'【記載例】シフト記号表（勤務時間帯）'!$D$6:$X$47,21,FALSE))</f>
        <v/>
      </c>
      <c r="W52" s="557" t="str">
        <f>IF(W51="","",VLOOKUP(W51,'【記載例】シフト記号表（勤務時間帯）'!$D$6:$X$47,21,FALSE))</f>
        <v/>
      </c>
      <c r="X52" s="557">
        <f>IF(X51="","",VLOOKUP(X51,'【記載例】シフト記号表（勤務時間帯）'!$D$6:$X$47,21,FALSE))</f>
        <v>5.9999999999999982</v>
      </c>
      <c r="Y52" s="557" t="str">
        <f>IF(Y51="","",VLOOKUP(Y51,'【記載例】シフト記号表（勤務時間帯）'!$D$6:$X$47,21,FALSE))</f>
        <v/>
      </c>
      <c r="Z52" s="557" t="str">
        <f>IF(Z51="","",VLOOKUP(Z51,'【記載例】シフト記号表（勤務時間帯）'!$D$6:$X$47,21,FALSE))</f>
        <v/>
      </c>
      <c r="AA52" s="558">
        <f>IF(AA51="","",VLOOKUP(AA51,'【記載例】シフト記号表（勤務時間帯）'!$D$6:$X$47,21,FALSE))</f>
        <v>5.9999999999999982</v>
      </c>
      <c r="AB52" s="556" t="str">
        <f>IF(AB51="","",VLOOKUP(AB51,'【記載例】シフト記号表（勤務時間帯）'!$D$6:$X$47,21,FALSE))</f>
        <v/>
      </c>
      <c r="AC52" s="557" t="str">
        <f>IF(AC51="","",VLOOKUP(AC51,'【記載例】シフト記号表（勤務時間帯）'!$D$6:$X$47,21,FALSE))</f>
        <v/>
      </c>
      <c r="AD52" s="557" t="str">
        <f>IF(AD51="","",VLOOKUP(AD51,'【記載例】シフト記号表（勤務時間帯）'!$D$6:$X$47,21,FALSE))</f>
        <v/>
      </c>
      <c r="AE52" s="557">
        <f>IF(AE51="","",VLOOKUP(AE51,'【記載例】シフト記号表（勤務時間帯）'!$D$6:$X$47,21,FALSE))</f>
        <v>5.9999999999999982</v>
      </c>
      <c r="AF52" s="557" t="str">
        <f>IF(AF51="","",VLOOKUP(AF51,'【記載例】シフト記号表（勤務時間帯）'!$D$6:$X$47,21,FALSE))</f>
        <v/>
      </c>
      <c r="AG52" s="557" t="str">
        <f>IF(AG51="","",VLOOKUP(AG51,'【記載例】シフト記号表（勤務時間帯）'!$D$6:$X$47,21,FALSE))</f>
        <v/>
      </c>
      <c r="AH52" s="558">
        <f>IF(AH51="","",VLOOKUP(AH51,'【記載例】シフト記号表（勤務時間帯）'!$D$6:$X$47,21,FALSE))</f>
        <v>5.9999999999999982</v>
      </c>
      <c r="AI52" s="556" t="str">
        <f>IF(AI51="","",VLOOKUP(AI51,'【記載例】シフト記号表（勤務時間帯）'!$D$6:$X$47,21,FALSE))</f>
        <v/>
      </c>
      <c r="AJ52" s="557" t="str">
        <f>IF(AJ51="","",VLOOKUP(AJ51,'【記載例】シフト記号表（勤務時間帯）'!$D$6:$X$47,21,FALSE))</f>
        <v/>
      </c>
      <c r="AK52" s="557" t="str">
        <f>IF(AK51="","",VLOOKUP(AK51,'【記載例】シフト記号表（勤務時間帯）'!$D$6:$X$47,21,FALSE))</f>
        <v/>
      </c>
      <c r="AL52" s="557">
        <f>IF(AL51="","",VLOOKUP(AL51,'【記載例】シフト記号表（勤務時間帯）'!$D$6:$X$47,21,FALSE))</f>
        <v>5.9999999999999982</v>
      </c>
      <c r="AM52" s="557" t="str">
        <f>IF(AM51="","",VLOOKUP(AM51,'【記載例】シフト記号表（勤務時間帯）'!$D$6:$X$47,21,FALSE))</f>
        <v/>
      </c>
      <c r="AN52" s="557" t="str">
        <f>IF(AN51="","",VLOOKUP(AN51,'【記載例】シフト記号表（勤務時間帯）'!$D$6:$X$47,21,FALSE))</f>
        <v/>
      </c>
      <c r="AO52" s="558">
        <f>IF(AO51="","",VLOOKUP(AO51,'【記載例】シフト記号表（勤務時間帯）'!$D$6:$X$47,21,FALSE))</f>
        <v>5.9999999999999982</v>
      </c>
      <c r="AP52" s="556" t="str">
        <f>IF(AP51="","",VLOOKUP(AP51,'【記載例】シフト記号表（勤務時間帯）'!$D$6:$X$47,21,FALSE))</f>
        <v/>
      </c>
      <c r="AQ52" s="557" t="str">
        <f>IF(AQ51="","",VLOOKUP(AQ51,'【記載例】シフト記号表（勤務時間帯）'!$D$6:$X$47,21,FALSE))</f>
        <v/>
      </c>
      <c r="AR52" s="557" t="str">
        <f>IF(AR51="","",VLOOKUP(AR51,'【記載例】シフト記号表（勤務時間帯）'!$D$6:$X$47,21,FALSE))</f>
        <v/>
      </c>
      <c r="AS52" s="557">
        <f>IF(AS51="","",VLOOKUP(AS51,'【記載例】シフト記号表（勤務時間帯）'!$D$6:$X$47,21,FALSE))</f>
        <v>5.9999999999999982</v>
      </c>
      <c r="AT52" s="557" t="str">
        <f>IF(AT51="","",VLOOKUP(AT51,'【記載例】シフト記号表（勤務時間帯）'!$D$6:$X$47,21,FALSE))</f>
        <v/>
      </c>
      <c r="AU52" s="557" t="str">
        <f>IF(AU51="","",VLOOKUP(AU51,'【記載例】シフト記号表（勤務時間帯）'!$D$6:$X$47,21,FALSE))</f>
        <v/>
      </c>
      <c r="AV52" s="558">
        <f>IF(AV51="","",VLOOKUP(AV51,'【記載例】シフト記号表（勤務時間帯）'!$D$6:$X$47,21,FALSE))</f>
        <v>5.9999999999999982</v>
      </c>
      <c r="AW52" s="556" t="str">
        <f>IF(AW51="","",VLOOKUP(AW51,'【記載例】シフト記号表（勤務時間帯）'!$D$6:$X$47,21,FALSE))</f>
        <v/>
      </c>
      <c r="AX52" s="557" t="str">
        <f>IF(AX51="","",VLOOKUP(AX51,'【記載例】シフト記号表（勤務時間帯）'!$D$6:$X$47,21,FALSE))</f>
        <v/>
      </c>
      <c r="AY52" s="557" t="str">
        <f>IF(AY51="","",VLOOKUP(AY51,'【記載例】シフト記号表（勤務時間帯）'!$D$6:$X$47,21,FALSE))</f>
        <v/>
      </c>
      <c r="AZ52" s="1029">
        <f>IF($BC$3="４週",SUM(U52:AV52),IF($BC$3="暦月",SUM(U52:AY52),""))</f>
        <v>47.999999999999993</v>
      </c>
      <c r="BA52" s="1030"/>
      <c r="BB52" s="1031">
        <f>IF($BC$3="４週",AZ52/4,IF($BC$3="暦月",(AZ52/($BC$8/7)),""))</f>
        <v>11.999999999999998</v>
      </c>
      <c r="BC52" s="1030"/>
      <c r="BD52" s="1026"/>
      <c r="BE52" s="1027"/>
      <c r="BF52" s="1027"/>
      <c r="BG52" s="1027"/>
      <c r="BH52" s="1028"/>
    </row>
    <row r="53" spans="2:60" ht="20.25" customHeight="1">
      <c r="B53" s="559"/>
      <c r="C53" s="1069"/>
      <c r="D53" s="1070"/>
      <c r="E53" s="1071"/>
      <c r="F53" s="560"/>
      <c r="G53" s="561" t="str">
        <f>C51</f>
        <v>介護従業者</v>
      </c>
      <c r="H53" s="1072"/>
      <c r="I53" s="1073"/>
      <c r="J53" s="1074"/>
      <c r="K53" s="1074"/>
      <c r="L53" s="1075"/>
      <c r="M53" s="1076"/>
      <c r="N53" s="1077"/>
      <c r="O53" s="1078"/>
      <c r="P53" s="586" t="s">
        <v>976</v>
      </c>
      <c r="Q53" s="587"/>
      <c r="R53" s="587"/>
      <c r="S53" s="588"/>
      <c r="T53" s="589"/>
      <c r="U53" s="566" t="str">
        <f>IF(U51="","",VLOOKUP(U51,'【記載例】シフト記号表（勤務時間帯）'!$D$6:$Z$47,23,FALSE))</f>
        <v/>
      </c>
      <c r="V53" s="567" t="str">
        <f>IF(V51="","",VLOOKUP(V51,'【記載例】シフト記号表（勤務時間帯）'!$D$6:$Z$47,23,FALSE))</f>
        <v/>
      </c>
      <c r="W53" s="567" t="str">
        <f>IF(W51="","",VLOOKUP(W51,'【記載例】シフト記号表（勤務時間帯）'!$D$6:$Z$47,23,FALSE))</f>
        <v/>
      </c>
      <c r="X53" s="567" t="str">
        <f>IF(X51="","",VLOOKUP(X51,'【記載例】シフト記号表（勤務時間帯）'!$D$6:$Z$47,23,FALSE))</f>
        <v>-</v>
      </c>
      <c r="Y53" s="567" t="str">
        <f>IF(Y51="","",VLOOKUP(Y51,'【記載例】シフト記号表（勤務時間帯）'!$D$6:$Z$47,23,FALSE))</f>
        <v/>
      </c>
      <c r="Z53" s="567" t="str">
        <f>IF(Z51="","",VLOOKUP(Z51,'【記載例】シフト記号表（勤務時間帯）'!$D$6:$Z$47,23,FALSE))</f>
        <v/>
      </c>
      <c r="AA53" s="568" t="str">
        <f>IF(AA51="","",VLOOKUP(AA51,'【記載例】シフト記号表（勤務時間帯）'!$D$6:$Z$47,23,FALSE))</f>
        <v>-</v>
      </c>
      <c r="AB53" s="566" t="str">
        <f>IF(AB51="","",VLOOKUP(AB51,'【記載例】シフト記号表（勤務時間帯）'!$D$6:$Z$47,23,FALSE))</f>
        <v/>
      </c>
      <c r="AC53" s="567" t="str">
        <f>IF(AC51="","",VLOOKUP(AC51,'【記載例】シフト記号表（勤務時間帯）'!$D$6:$Z$47,23,FALSE))</f>
        <v/>
      </c>
      <c r="AD53" s="567" t="str">
        <f>IF(AD51="","",VLOOKUP(AD51,'【記載例】シフト記号表（勤務時間帯）'!$D$6:$Z$47,23,FALSE))</f>
        <v/>
      </c>
      <c r="AE53" s="567" t="str">
        <f>IF(AE51="","",VLOOKUP(AE51,'【記載例】シフト記号表（勤務時間帯）'!$D$6:$Z$47,23,FALSE))</f>
        <v>-</v>
      </c>
      <c r="AF53" s="567" t="str">
        <f>IF(AF51="","",VLOOKUP(AF51,'【記載例】シフト記号表（勤務時間帯）'!$D$6:$Z$47,23,FALSE))</f>
        <v/>
      </c>
      <c r="AG53" s="567" t="str">
        <f>IF(AG51="","",VLOOKUP(AG51,'【記載例】シフト記号表（勤務時間帯）'!$D$6:$Z$47,23,FALSE))</f>
        <v/>
      </c>
      <c r="AH53" s="568" t="str">
        <f>IF(AH51="","",VLOOKUP(AH51,'【記載例】シフト記号表（勤務時間帯）'!$D$6:$Z$47,23,FALSE))</f>
        <v>-</v>
      </c>
      <c r="AI53" s="566" t="str">
        <f>IF(AI51="","",VLOOKUP(AI51,'【記載例】シフト記号表（勤務時間帯）'!$D$6:$Z$47,23,FALSE))</f>
        <v/>
      </c>
      <c r="AJ53" s="567" t="str">
        <f>IF(AJ51="","",VLOOKUP(AJ51,'【記載例】シフト記号表（勤務時間帯）'!$D$6:$Z$47,23,FALSE))</f>
        <v/>
      </c>
      <c r="AK53" s="567" t="str">
        <f>IF(AK51="","",VLOOKUP(AK51,'【記載例】シフト記号表（勤務時間帯）'!$D$6:$Z$47,23,FALSE))</f>
        <v/>
      </c>
      <c r="AL53" s="567" t="str">
        <f>IF(AL51="","",VLOOKUP(AL51,'【記載例】シフト記号表（勤務時間帯）'!$D$6:$Z$47,23,FALSE))</f>
        <v>-</v>
      </c>
      <c r="AM53" s="567" t="str">
        <f>IF(AM51="","",VLOOKUP(AM51,'【記載例】シフト記号表（勤務時間帯）'!$D$6:$Z$47,23,FALSE))</f>
        <v/>
      </c>
      <c r="AN53" s="567" t="str">
        <f>IF(AN51="","",VLOOKUP(AN51,'【記載例】シフト記号表（勤務時間帯）'!$D$6:$Z$47,23,FALSE))</f>
        <v/>
      </c>
      <c r="AO53" s="568" t="str">
        <f>IF(AO51="","",VLOOKUP(AO51,'【記載例】シフト記号表（勤務時間帯）'!$D$6:$Z$47,23,FALSE))</f>
        <v>-</v>
      </c>
      <c r="AP53" s="566" t="str">
        <f>IF(AP51="","",VLOOKUP(AP51,'【記載例】シフト記号表（勤務時間帯）'!$D$6:$Z$47,23,FALSE))</f>
        <v/>
      </c>
      <c r="AQ53" s="567" t="str">
        <f>IF(AQ51="","",VLOOKUP(AQ51,'【記載例】シフト記号表（勤務時間帯）'!$D$6:$Z$47,23,FALSE))</f>
        <v/>
      </c>
      <c r="AR53" s="567" t="str">
        <f>IF(AR51="","",VLOOKUP(AR51,'【記載例】シフト記号表（勤務時間帯）'!$D$6:$Z$47,23,FALSE))</f>
        <v/>
      </c>
      <c r="AS53" s="567" t="str">
        <f>IF(AS51="","",VLOOKUP(AS51,'【記載例】シフト記号表（勤務時間帯）'!$D$6:$Z$47,23,FALSE))</f>
        <v>-</v>
      </c>
      <c r="AT53" s="567" t="str">
        <f>IF(AT51="","",VLOOKUP(AT51,'【記載例】シフト記号表（勤務時間帯）'!$D$6:$Z$47,23,FALSE))</f>
        <v/>
      </c>
      <c r="AU53" s="567" t="str">
        <f>IF(AU51="","",VLOOKUP(AU51,'【記載例】シフト記号表（勤務時間帯）'!$D$6:$Z$47,23,FALSE))</f>
        <v/>
      </c>
      <c r="AV53" s="568" t="str">
        <f>IF(AV51="","",VLOOKUP(AV51,'【記載例】シフト記号表（勤務時間帯）'!$D$6:$Z$47,23,FALSE))</f>
        <v>-</v>
      </c>
      <c r="AW53" s="566" t="str">
        <f>IF(AW51="","",VLOOKUP(AW51,'【記載例】シフト記号表（勤務時間帯）'!$D$6:$Z$47,23,FALSE))</f>
        <v/>
      </c>
      <c r="AX53" s="567" t="str">
        <f>IF(AX51="","",VLOOKUP(AX51,'【記載例】シフト記号表（勤務時間帯）'!$D$6:$Z$47,23,FALSE))</f>
        <v/>
      </c>
      <c r="AY53" s="567" t="str">
        <f>IF(AY51="","",VLOOKUP(AY51,'【記載例】シフト記号表（勤務時間帯）'!$D$6:$Z$47,23,FALSE))</f>
        <v/>
      </c>
      <c r="AZ53" s="1032">
        <f>IF($BC$3="４週",SUM(U53:AV53),IF($BC$3="暦月",SUM(U53:AY53),""))</f>
        <v>0</v>
      </c>
      <c r="BA53" s="1033"/>
      <c r="BB53" s="1034">
        <f>IF($BC$3="４週",AZ53/4,IF($BC$3="暦月",(AZ53/($BC$8/7)),""))</f>
        <v>0</v>
      </c>
      <c r="BC53" s="1033"/>
      <c r="BD53" s="1035"/>
      <c r="BE53" s="1036"/>
      <c r="BF53" s="1036"/>
      <c r="BG53" s="1036"/>
      <c r="BH53" s="1037"/>
    </row>
    <row r="54" spans="2:60" ht="20.25" customHeight="1">
      <c r="B54" s="569"/>
      <c r="C54" s="1038" t="s">
        <v>982</v>
      </c>
      <c r="D54" s="1039"/>
      <c r="E54" s="1040"/>
      <c r="F54" s="550"/>
      <c r="G54" s="551"/>
      <c r="H54" s="1047" t="s">
        <v>1002</v>
      </c>
      <c r="I54" s="1050" t="s">
        <v>996</v>
      </c>
      <c r="J54" s="1051"/>
      <c r="K54" s="1051"/>
      <c r="L54" s="1052"/>
      <c r="M54" s="1059" t="s">
        <v>1007</v>
      </c>
      <c r="N54" s="1060"/>
      <c r="O54" s="1061"/>
      <c r="P54" s="572" t="s">
        <v>972</v>
      </c>
      <c r="Q54" s="579"/>
      <c r="R54" s="579"/>
      <c r="S54" s="580"/>
      <c r="T54" s="585"/>
      <c r="U54" s="576"/>
      <c r="V54" s="577" t="s">
        <v>992</v>
      </c>
      <c r="W54" s="577"/>
      <c r="X54" s="577"/>
      <c r="Y54" s="577" t="s">
        <v>987</v>
      </c>
      <c r="Z54" s="577"/>
      <c r="AA54" s="578"/>
      <c r="AB54" s="576"/>
      <c r="AC54" s="577" t="s">
        <v>992</v>
      </c>
      <c r="AD54" s="577"/>
      <c r="AE54" s="577"/>
      <c r="AF54" s="577" t="s">
        <v>987</v>
      </c>
      <c r="AG54" s="577"/>
      <c r="AH54" s="578"/>
      <c r="AI54" s="576"/>
      <c r="AJ54" s="577" t="s">
        <v>992</v>
      </c>
      <c r="AK54" s="577"/>
      <c r="AL54" s="577"/>
      <c r="AM54" s="577" t="s">
        <v>992</v>
      </c>
      <c r="AN54" s="577"/>
      <c r="AO54" s="578"/>
      <c r="AP54" s="576"/>
      <c r="AQ54" s="577" t="s">
        <v>987</v>
      </c>
      <c r="AR54" s="577"/>
      <c r="AS54" s="577"/>
      <c r="AT54" s="577" t="s">
        <v>987</v>
      </c>
      <c r="AU54" s="577"/>
      <c r="AV54" s="578"/>
      <c r="AW54" s="576"/>
      <c r="AX54" s="577"/>
      <c r="AY54" s="577"/>
      <c r="AZ54" s="1068"/>
      <c r="BA54" s="1022"/>
      <c r="BB54" s="1021"/>
      <c r="BC54" s="1022"/>
      <c r="BD54" s="1023"/>
      <c r="BE54" s="1024"/>
      <c r="BF54" s="1024"/>
      <c r="BG54" s="1024"/>
      <c r="BH54" s="1025"/>
    </row>
    <row r="55" spans="2:60" ht="20.25" customHeight="1">
      <c r="B55" s="549">
        <f>B52+1</f>
        <v>12</v>
      </c>
      <c r="C55" s="1041"/>
      <c r="D55" s="1042"/>
      <c r="E55" s="1043"/>
      <c r="F55" s="550" t="str">
        <f>C54</f>
        <v>介護従業者</v>
      </c>
      <c r="G55" s="551"/>
      <c r="H55" s="1048"/>
      <c r="I55" s="1053"/>
      <c r="J55" s="1054"/>
      <c r="K55" s="1054"/>
      <c r="L55" s="1055"/>
      <c r="M55" s="1062"/>
      <c r="N55" s="1063"/>
      <c r="O55" s="1064"/>
      <c r="P55" s="552" t="s">
        <v>975</v>
      </c>
      <c r="Q55" s="553"/>
      <c r="R55" s="553"/>
      <c r="S55" s="554"/>
      <c r="T55" s="555"/>
      <c r="U55" s="556" t="str">
        <f>IF(U54="","",VLOOKUP(U54,'【記載例】シフト記号表（勤務時間帯）'!$D$6:$X$47,21,FALSE))</f>
        <v/>
      </c>
      <c r="V55" s="557">
        <f>IF(V54="","",VLOOKUP(V54,'【記載例】シフト記号表（勤務時間帯）'!$D$6:$X$47,21,FALSE))</f>
        <v>7.9999999999999982</v>
      </c>
      <c r="W55" s="557" t="str">
        <f>IF(W54="","",VLOOKUP(W54,'【記載例】シフト記号表（勤務時間帯）'!$D$6:$X$47,21,FALSE))</f>
        <v/>
      </c>
      <c r="X55" s="557" t="str">
        <f>IF(X54="","",VLOOKUP(X54,'【記載例】シフト記号表（勤務時間帯）'!$D$6:$X$47,21,FALSE))</f>
        <v/>
      </c>
      <c r="Y55" s="557">
        <f>IF(Y54="","",VLOOKUP(Y54,'【記載例】シフト記号表（勤務時間帯）'!$D$6:$X$47,21,FALSE))</f>
        <v>7.9999999999999982</v>
      </c>
      <c r="Z55" s="557" t="str">
        <f>IF(Z54="","",VLOOKUP(Z54,'【記載例】シフト記号表（勤務時間帯）'!$D$6:$X$47,21,FALSE))</f>
        <v/>
      </c>
      <c r="AA55" s="558" t="str">
        <f>IF(AA54="","",VLOOKUP(AA54,'【記載例】シフト記号表（勤務時間帯）'!$D$6:$X$47,21,FALSE))</f>
        <v/>
      </c>
      <c r="AB55" s="556" t="str">
        <f>IF(AB54="","",VLOOKUP(AB54,'【記載例】シフト記号表（勤務時間帯）'!$D$6:$X$47,21,FALSE))</f>
        <v/>
      </c>
      <c r="AC55" s="557">
        <f>IF(AC54="","",VLOOKUP(AC54,'【記載例】シフト記号表（勤務時間帯）'!$D$6:$X$47,21,FALSE))</f>
        <v>7.9999999999999982</v>
      </c>
      <c r="AD55" s="557" t="str">
        <f>IF(AD54="","",VLOOKUP(AD54,'【記載例】シフト記号表（勤務時間帯）'!$D$6:$X$47,21,FALSE))</f>
        <v/>
      </c>
      <c r="AE55" s="557" t="str">
        <f>IF(AE54="","",VLOOKUP(AE54,'【記載例】シフト記号表（勤務時間帯）'!$D$6:$X$47,21,FALSE))</f>
        <v/>
      </c>
      <c r="AF55" s="557">
        <f>IF(AF54="","",VLOOKUP(AF54,'【記載例】シフト記号表（勤務時間帯）'!$D$6:$X$47,21,FALSE))</f>
        <v>7.9999999999999982</v>
      </c>
      <c r="AG55" s="557" t="str">
        <f>IF(AG54="","",VLOOKUP(AG54,'【記載例】シフト記号表（勤務時間帯）'!$D$6:$X$47,21,FALSE))</f>
        <v/>
      </c>
      <c r="AH55" s="558" t="str">
        <f>IF(AH54="","",VLOOKUP(AH54,'【記載例】シフト記号表（勤務時間帯）'!$D$6:$X$47,21,FALSE))</f>
        <v/>
      </c>
      <c r="AI55" s="556" t="str">
        <f>IF(AI54="","",VLOOKUP(AI54,'【記載例】シフト記号表（勤務時間帯）'!$D$6:$X$47,21,FALSE))</f>
        <v/>
      </c>
      <c r="AJ55" s="557">
        <f>IF(AJ54="","",VLOOKUP(AJ54,'【記載例】シフト記号表（勤務時間帯）'!$D$6:$X$47,21,FALSE))</f>
        <v>7.9999999999999982</v>
      </c>
      <c r="AK55" s="557" t="str">
        <f>IF(AK54="","",VLOOKUP(AK54,'【記載例】シフト記号表（勤務時間帯）'!$D$6:$X$47,21,FALSE))</f>
        <v/>
      </c>
      <c r="AL55" s="557" t="str">
        <f>IF(AL54="","",VLOOKUP(AL54,'【記載例】シフト記号表（勤務時間帯）'!$D$6:$X$47,21,FALSE))</f>
        <v/>
      </c>
      <c r="AM55" s="557">
        <f>IF(AM54="","",VLOOKUP(AM54,'【記載例】シフト記号表（勤務時間帯）'!$D$6:$X$47,21,FALSE))</f>
        <v>7.9999999999999982</v>
      </c>
      <c r="AN55" s="557" t="str">
        <f>IF(AN54="","",VLOOKUP(AN54,'【記載例】シフト記号表（勤務時間帯）'!$D$6:$X$47,21,FALSE))</f>
        <v/>
      </c>
      <c r="AO55" s="558" t="str">
        <f>IF(AO54="","",VLOOKUP(AO54,'【記載例】シフト記号表（勤務時間帯）'!$D$6:$X$47,21,FALSE))</f>
        <v/>
      </c>
      <c r="AP55" s="556" t="str">
        <f>IF(AP54="","",VLOOKUP(AP54,'【記載例】シフト記号表（勤務時間帯）'!$D$6:$X$47,21,FALSE))</f>
        <v/>
      </c>
      <c r="AQ55" s="557">
        <f>IF(AQ54="","",VLOOKUP(AQ54,'【記載例】シフト記号表（勤務時間帯）'!$D$6:$X$47,21,FALSE))</f>
        <v>7.9999999999999982</v>
      </c>
      <c r="AR55" s="557" t="str">
        <f>IF(AR54="","",VLOOKUP(AR54,'【記載例】シフト記号表（勤務時間帯）'!$D$6:$X$47,21,FALSE))</f>
        <v/>
      </c>
      <c r="AS55" s="557" t="str">
        <f>IF(AS54="","",VLOOKUP(AS54,'【記載例】シフト記号表（勤務時間帯）'!$D$6:$X$47,21,FALSE))</f>
        <v/>
      </c>
      <c r="AT55" s="557">
        <f>IF(AT54="","",VLOOKUP(AT54,'【記載例】シフト記号表（勤務時間帯）'!$D$6:$X$47,21,FALSE))</f>
        <v>7.9999999999999982</v>
      </c>
      <c r="AU55" s="557" t="str">
        <f>IF(AU54="","",VLOOKUP(AU54,'【記載例】シフト記号表（勤務時間帯）'!$D$6:$X$47,21,FALSE))</f>
        <v/>
      </c>
      <c r="AV55" s="558" t="str">
        <f>IF(AV54="","",VLOOKUP(AV54,'【記載例】シフト記号表（勤務時間帯）'!$D$6:$X$47,21,FALSE))</f>
        <v/>
      </c>
      <c r="AW55" s="556" t="str">
        <f>IF(AW54="","",VLOOKUP(AW54,'【記載例】シフト記号表（勤務時間帯）'!$D$6:$X$47,21,FALSE))</f>
        <v/>
      </c>
      <c r="AX55" s="557" t="str">
        <f>IF(AX54="","",VLOOKUP(AX54,'【記載例】シフト記号表（勤務時間帯）'!$D$6:$X$47,21,FALSE))</f>
        <v/>
      </c>
      <c r="AY55" s="557" t="str">
        <f>IF(AY54="","",VLOOKUP(AY54,'【記載例】シフト記号表（勤務時間帯）'!$D$6:$X$47,21,FALSE))</f>
        <v/>
      </c>
      <c r="AZ55" s="1029">
        <f>IF($BC$3="４週",SUM(U55:AV55),IF($BC$3="暦月",SUM(U55:AY55),""))</f>
        <v>63.999999999999993</v>
      </c>
      <c r="BA55" s="1030"/>
      <c r="BB55" s="1031">
        <f>IF($BC$3="４週",AZ55/4,IF($BC$3="暦月",(AZ55/($BC$8/7)),""))</f>
        <v>15.999999999999998</v>
      </c>
      <c r="BC55" s="1030"/>
      <c r="BD55" s="1026"/>
      <c r="BE55" s="1027"/>
      <c r="BF55" s="1027"/>
      <c r="BG55" s="1027"/>
      <c r="BH55" s="1028"/>
    </row>
    <row r="56" spans="2:60" ht="20.25" customHeight="1">
      <c r="B56" s="559"/>
      <c r="C56" s="1069"/>
      <c r="D56" s="1070"/>
      <c r="E56" s="1071"/>
      <c r="F56" s="560"/>
      <c r="G56" s="561" t="str">
        <f>C54</f>
        <v>介護従業者</v>
      </c>
      <c r="H56" s="1072"/>
      <c r="I56" s="1073"/>
      <c r="J56" s="1074"/>
      <c r="K56" s="1074"/>
      <c r="L56" s="1075"/>
      <c r="M56" s="1076"/>
      <c r="N56" s="1077"/>
      <c r="O56" s="1078"/>
      <c r="P56" s="586" t="s">
        <v>976</v>
      </c>
      <c r="Q56" s="587"/>
      <c r="R56" s="587"/>
      <c r="S56" s="588"/>
      <c r="T56" s="589"/>
      <c r="U56" s="566" t="str">
        <f>IF(U54="","",VLOOKUP(U54,'【記載例】シフト記号表（勤務時間帯）'!$D$6:$Z$47,23,FALSE))</f>
        <v/>
      </c>
      <c r="V56" s="567" t="str">
        <f>IF(V54="","",VLOOKUP(V54,'【記載例】シフト記号表（勤務時間帯）'!$D$6:$Z$47,23,FALSE))</f>
        <v>-</v>
      </c>
      <c r="W56" s="567" t="str">
        <f>IF(W54="","",VLOOKUP(W54,'【記載例】シフト記号表（勤務時間帯）'!$D$6:$Z$47,23,FALSE))</f>
        <v/>
      </c>
      <c r="X56" s="567" t="str">
        <f>IF(X54="","",VLOOKUP(X54,'【記載例】シフト記号表（勤務時間帯）'!$D$6:$Z$47,23,FALSE))</f>
        <v/>
      </c>
      <c r="Y56" s="567" t="str">
        <f>IF(Y54="","",VLOOKUP(Y54,'【記載例】シフト記号表（勤務時間帯）'!$D$6:$Z$47,23,FALSE))</f>
        <v>-</v>
      </c>
      <c r="Z56" s="567" t="str">
        <f>IF(Z54="","",VLOOKUP(Z54,'【記載例】シフト記号表（勤務時間帯）'!$D$6:$Z$47,23,FALSE))</f>
        <v/>
      </c>
      <c r="AA56" s="568" t="str">
        <f>IF(AA54="","",VLOOKUP(AA54,'【記載例】シフト記号表（勤務時間帯）'!$D$6:$Z$47,23,FALSE))</f>
        <v/>
      </c>
      <c r="AB56" s="566" t="str">
        <f>IF(AB54="","",VLOOKUP(AB54,'【記載例】シフト記号表（勤務時間帯）'!$D$6:$Z$47,23,FALSE))</f>
        <v/>
      </c>
      <c r="AC56" s="567" t="str">
        <f>IF(AC54="","",VLOOKUP(AC54,'【記載例】シフト記号表（勤務時間帯）'!$D$6:$Z$47,23,FALSE))</f>
        <v>-</v>
      </c>
      <c r="AD56" s="567" t="str">
        <f>IF(AD54="","",VLOOKUP(AD54,'【記載例】シフト記号表（勤務時間帯）'!$D$6:$Z$47,23,FALSE))</f>
        <v/>
      </c>
      <c r="AE56" s="567" t="str">
        <f>IF(AE54="","",VLOOKUP(AE54,'【記載例】シフト記号表（勤務時間帯）'!$D$6:$Z$47,23,FALSE))</f>
        <v/>
      </c>
      <c r="AF56" s="567" t="str">
        <f>IF(AF54="","",VLOOKUP(AF54,'【記載例】シフト記号表（勤務時間帯）'!$D$6:$Z$47,23,FALSE))</f>
        <v>-</v>
      </c>
      <c r="AG56" s="567" t="str">
        <f>IF(AG54="","",VLOOKUP(AG54,'【記載例】シフト記号表（勤務時間帯）'!$D$6:$Z$47,23,FALSE))</f>
        <v/>
      </c>
      <c r="AH56" s="568" t="str">
        <f>IF(AH54="","",VLOOKUP(AH54,'【記載例】シフト記号表（勤務時間帯）'!$D$6:$Z$47,23,FALSE))</f>
        <v/>
      </c>
      <c r="AI56" s="566" t="str">
        <f>IF(AI54="","",VLOOKUP(AI54,'【記載例】シフト記号表（勤務時間帯）'!$D$6:$Z$47,23,FALSE))</f>
        <v/>
      </c>
      <c r="AJ56" s="567" t="str">
        <f>IF(AJ54="","",VLOOKUP(AJ54,'【記載例】シフト記号表（勤務時間帯）'!$D$6:$Z$47,23,FALSE))</f>
        <v>-</v>
      </c>
      <c r="AK56" s="567" t="str">
        <f>IF(AK54="","",VLOOKUP(AK54,'【記載例】シフト記号表（勤務時間帯）'!$D$6:$Z$47,23,FALSE))</f>
        <v/>
      </c>
      <c r="AL56" s="567" t="str">
        <f>IF(AL54="","",VLOOKUP(AL54,'【記載例】シフト記号表（勤務時間帯）'!$D$6:$Z$47,23,FALSE))</f>
        <v/>
      </c>
      <c r="AM56" s="567" t="str">
        <f>IF(AM54="","",VLOOKUP(AM54,'【記載例】シフト記号表（勤務時間帯）'!$D$6:$Z$47,23,FALSE))</f>
        <v>-</v>
      </c>
      <c r="AN56" s="567" t="str">
        <f>IF(AN54="","",VLOOKUP(AN54,'【記載例】シフト記号表（勤務時間帯）'!$D$6:$Z$47,23,FALSE))</f>
        <v/>
      </c>
      <c r="AO56" s="568" t="str">
        <f>IF(AO54="","",VLOOKUP(AO54,'【記載例】シフト記号表（勤務時間帯）'!$D$6:$Z$47,23,FALSE))</f>
        <v/>
      </c>
      <c r="AP56" s="566" t="str">
        <f>IF(AP54="","",VLOOKUP(AP54,'【記載例】シフト記号表（勤務時間帯）'!$D$6:$Z$47,23,FALSE))</f>
        <v/>
      </c>
      <c r="AQ56" s="567" t="str">
        <f>IF(AQ54="","",VLOOKUP(AQ54,'【記載例】シフト記号表（勤務時間帯）'!$D$6:$Z$47,23,FALSE))</f>
        <v>-</v>
      </c>
      <c r="AR56" s="567" t="str">
        <f>IF(AR54="","",VLOOKUP(AR54,'【記載例】シフト記号表（勤務時間帯）'!$D$6:$Z$47,23,FALSE))</f>
        <v/>
      </c>
      <c r="AS56" s="567" t="str">
        <f>IF(AS54="","",VLOOKUP(AS54,'【記載例】シフト記号表（勤務時間帯）'!$D$6:$Z$47,23,FALSE))</f>
        <v/>
      </c>
      <c r="AT56" s="567" t="str">
        <f>IF(AT54="","",VLOOKUP(AT54,'【記載例】シフト記号表（勤務時間帯）'!$D$6:$Z$47,23,FALSE))</f>
        <v>-</v>
      </c>
      <c r="AU56" s="567" t="str">
        <f>IF(AU54="","",VLOOKUP(AU54,'【記載例】シフト記号表（勤務時間帯）'!$D$6:$Z$47,23,FALSE))</f>
        <v/>
      </c>
      <c r="AV56" s="568" t="str">
        <f>IF(AV54="","",VLOOKUP(AV54,'【記載例】シフト記号表（勤務時間帯）'!$D$6:$Z$47,23,FALSE))</f>
        <v/>
      </c>
      <c r="AW56" s="566" t="str">
        <f>IF(AW54="","",VLOOKUP(AW54,'【記載例】シフト記号表（勤務時間帯）'!$D$6:$Z$47,23,FALSE))</f>
        <v/>
      </c>
      <c r="AX56" s="567" t="str">
        <f>IF(AX54="","",VLOOKUP(AX54,'【記載例】シフト記号表（勤務時間帯）'!$D$6:$Z$47,23,FALSE))</f>
        <v/>
      </c>
      <c r="AY56" s="567" t="str">
        <f>IF(AY54="","",VLOOKUP(AY54,'【記載例】シフト記号表（勤務時間帯）'!$D$6:$Z$47,23,FALSE))</f>
        <v/>
      </c>
      <c r="AZ56" s="1032">
        <f>IF($BC$3="４週",SUM(U56:AV56),IF($BC$3="暦月",SUM(U56:AY56),""))</f>
        <v>0</v>
      </c>
      <c r="BA56" s="1033"/>
      <c r="BB56" s="1034">
        <f>IF($BC$3="４週",AZ56/4,IF($BC$3="暦月",(AZ56/($BC$8/7)),""))</f>
        <v>0</v>
      </c>
      <c r="BC56" s="1033"/>
      <c r="BD56" s="1035"/>
      <c r="BE56" s="1036"/>
      <c r="BF56" s="1036"/>
      <c r="BG56" s="1036"/>
      <c r="BH56" s="1037"/>
    </row>
    <row r="57" spans="2:60" ht="20.25" customHeight="1">
      <c r="B57" s="569"/>
      <c r="C57" s="1038" t="s">
        <v>982</v>
      </c>
      <c r="D57" s="1039"/>
      <c r="E57" s="1040"/>
      <c r="F57" s="550"/>
      <c r="G57" s="551"/>
      <c r="H57" s="1047" t="s">
        <v>1002</v>
      </c>
      <c r="I57" s="1050" t="s">
        <v>996</v>
      </c>
      <c r="J57" s="1051"/>
      <c r="K57" s="1051"/>
      <c r="L57" s="1052"/>
      <c r="M57" s="1059" t="s">
        <v>1008</v>
      </c>
      <c r="N57" s="1060"/>
      <c r="O57" s="1061"/>
      <c r="P57" s="572" t="s">
        <v>972</v>
      </c>
      <c r="Q57" s="579"/>
      <c r="R57" s="579"/>
      <c r="S57" s="580"/>
      <c r="T57" s="585"/>
      <c r="U57" s="576" t="s">
        <v>1009</v>
      </c>
      <c r="V57" s="577"/>
      <c r="W57" s="577"/>
      <c r="X57" s="577"/>
      <c r="Y57" s="577"/>
      <c r="Z57" s="577" t="s">
        <v>1010</v>
      </c>
      <c r="AA57" s="578"/>
      <c r="AB57" s="576" t="s">
        <v>1009</v>
      </c>
      <c r="AC57" s="577"/>
      <c r="AD57" s="577"/>
      <c r="AE57" s="577"/>
      <c r="AF57" s="577"/>
      <c r="AG57" s="577" t="s">
        <v>1010</v>
      </c>
      <c r="AH57" s="578"/>
      <c r="AI57" s="576" t="s">
        <v>1009</v>
      </c>
      <c r="AJ57" s="577"/>
      <c r="AK57" s="577"/>
      <c r="AL57" s="577"/>
      <c r="AM57" s="577"/>
      <c r="AN57" s="577" t="s">
        <v>1010</v>
      </c>
      <c r="AO57" s="578"/>
      <c r="AP57" s="576" t="s">
        <v>1009</v>
      </c>
      <c r="AQ57" s="577"/>
      <c r="AR57" s="577"/>
      <c r="AS57" s="577"/>
      <c r="AT57" s="577"/>
      <c r="AU57" s="577" t="s">
        <v>1010</v>
      </c>
      <c r="AV57" s="578"/>
      <c r="AW57" s="576"/>
      <c r="AX57" s="577"/>
      <c r="AY57" s="577"/>
      <c r="AZ57" s="1068"/>
      <c r="BA57" s="1022"/>
      <c r="BB57" s="1021"/>
      <c r="BC57" s="1022"/>
      <c r="BD57" s="1023"/>
      <c r="BE57" s="1024"/>
      <c r="BF57" s="1024"/>
      <c r="BG57" s="1024"/>
      <c r="BH57" s="1025"/>
    </row>
    <row r="58" spans="2:60" ht="20.25" customHeight="1">
      <c r="B58" s="549">
        <f>B55+1</f>
        <v>13</v>
      </c>
      <c r="C58" s="1041"/>
      <c r="D58" s="1042"/>
      <c r="E58" s="1043"/>
      <c r="F58" s="550" t="str">
        <f>C57</f>
        <v>介護従業者</v>
      </c>
      <c r="G58" s="551"/>
      <c r="H58" s="1048"/>
      <c r="I58" s="1053"/>
      <c r="J58" s="1054"/>
      <c r="K58" s="1054"/>
      <c r="L58" s="1055"/>
      <c r="M58" s="1062"/>
      <c r="N58" s="1063"/>
      <c r="O58" s="1064"/>
      <c r="P58" s="552" t="s">
        <v>975</v>
      </c>
      <c r="Q58" s="553"/>
      <c r="R58" s="553"/>
      <c r="S58" s="554"/>
      <c r="T58" s="555"/>
      <c r="U58" s="556">
        <f>IF(U57="","",VLOOKUP(U57,'【記載例】シフト記号表（勤務時間帯）'!$D$6:$X$47,21,FALSE))</f>
        <v>6</v>
      </c>
      <c r="V58" s="557" t="str">
        <f>IF(V57="","",VLOOKUP(V57,'【記載例】シフト記号表（勤務時間帯）'!$D$6:$X$47,21,FALSE))</f>
        <v/>
      </c>
      <c r="W58" s="557" t="str">
        <f>IF(W57="","",VLOOKUP(W57,'【記載例】シフト記号表（勤務時間帯）'!$D$6:$X$47,21,FALSE))</f>
        <v/>
      </c>
      <c r="X58" s="557" t="str">
        <f>IF(X57="","",VLOOKUP(X57,'【記載例】シフト記号表（勤務時間帯）'!$D$6:$X$47,21,FALSE))</f>
        <v/>
      </c>
      <c r="Y58" s="557" t="str">
        <f>IF(Y57="","",VLOOKUP(Y57,'【記載例】シフト記号表（勤務時間帯）'!$D$6:$X$47,21,FALSE))</f>
        <v/>
      </c>
      <c r="Z58" s="557">
        <f>IF(Z57="","",VLOOKUP(Z57,'【記載例】シフト記号表（勤務時間帯）'!$D$6:$X$47,21,FALSE))</f>
        <v>6</v>
      </c>
      <c r="AA58" s="558" t="str">
        <f>IF(AA57="","",VLOOKUP(AA57,'【記載例】シフト記号表（勤務時間帯）'!$D$6:$X$47,21,FALSE))</f>
        <v/>
      </c>
      <c r="AB58" s="556">
        <f>IF(AB57="","",VLOOKUP(AB57,'【記載例】シフト記号表（勤務時間帯）'!$D$6:$X$47,21,FALSE))</f>
        <v>6</v>
      </c>
      <c r="AC58" s="557" t="str">
        <f>IF(AC57="","",VLOOKUP(AC57,'【記載例】シフト記号表（勤務時間帯）'!$D$6:$X$47,21,FALSE))</f>
        <v/>
      </c>
      <c r="AD58" s="557" t="str">
        <f>IF(AD57="","",VLOOKUP(AD57,'【記載例】シフト記号表（勤務時間帯）'!$D$6:$X$47,21,FALSE))</f>
        <v/>
      </c>
      <c r="AE58" s="557" t="str">
        <f>IF(AE57="","",VLOOKUP(AE57,'【記載例】シフト記号表（勤務時間帯）'!$D$6:$X$47,21,FALSE))</f>
        <v/>
      </c>
      <c r="AF58" s="557" t="str">
        <f>IF(AF57="","",VLOOKUP(AF57,'【記載例】シフト記号表（勤務時間帯）'!$D$6:$X$47,21,FALSE))</f>
        <v/>
      </c>
      <c r="AG58" s="557">
        <f>IF(AG57="","",VLOOKUP(AG57,'【記載例】シフト記号表（勤務時間帯）'!$D$6:$X$47,21,FALSE))</f>
        <v>6</v>
      </c>
      <c r="AH58" s="558" t="str">
        <f>IF(AH57="","",VLOOKUP(AH57,'【記載例】シフト記号表（勤務時間帯）'!$D$6:$X$47,21,FALSE))</f>
        <v/>
      </c>
      <c r="AI58" s="556">
        <f>IF(AI57="","",VLOOKUP(AI57,'【記載例】シフト記号表（勤務時間帯）'!$D$6:$X$47,21,FALSE))</f>
        <v>6</v>
      </c>
      <c r="AJ58" s="557" t="str">
        <f>IF(AJ57="","",VLOOKUP(AJ57,'【記載例】シフト記号表（勤務時間帯）'!$D$6:$X$47,21,FALSE))</f>
        <v/>
      </c>
      <c r="AK58" s="557" t="str">
        <f>IF(AK57="","",VLOOKUP(AK57,'【記載例】シフト記号表（勤務時間帯）'!$D$6:$X$47,21,FALSE))</f>
        <v/>
      </c>
      <c r="AL58" s="557" t="str">
        <f>IF(AL57="","",VLOOKUP(AL57,'【記載例】シフト記号表（勤務時間帯）'!$D$6:$X$47,21,FALSE))</f>
        <v/>
      </c>
      <c r="AM58" s="557" t="str">
        <f>IF(AM57="","",VLOOKUP(AM57,'【記載例】シフト記号表（勤務時間帯）'!$D$6:$X$47,21,FALSE))</f>
        <v/>
      </c>
      <c r="AN58" s="557">
        <f>IF(AN57="","",VLOOKUP(AN57,'【記載例】シフト記号表（勤務時間帯）'!$D$6:$X$47,21,FALSE))</f>
        <v>6</v>
      </c>
      <c r="AO58" s="558" t="str">
        <f>IF(AO57="","",VLOOKUP(AO57,'【記載例】シフト記号表（勤務時間帯）'!$D$6:$X$47,21,FALSE))</f>
        <v/>
      </c>
      <c r="AP58" s="556">
        <f>IF(AP57="","",VLOOKUP(AP57,'【記載例】シフト記号表（勤務時間帯）'!$D$6:$X$47,21,FALSE))</f>
        <v>6</v>
      </c>
      <c r="AQ58" s="557" t="str">
        <f>IF(AQ57="","",VLOOKUP(AQ57,'【記載例】シフト記号表（勤務時間帯）'!$D$6:$X$47,21,FALSE))</f>
        <v/>
      </c>
      <c r="AR58" s="557" t="str">
        <f>IF(AR57="","",VLOOKUP(AR57,'【記載例】シフト記号表（勤務時間帯）'!$D$6:$X$47,21,FALSE))</f>
        <v/>
      </c>
      <c r="AS58" s="557" t="str">
        <f>IF(AS57="","",VLOOKUP(AS57,'【記載例】シフト記号表（勤務時間帯）'!$D$6:$X$47,21,FALSE))</f>
        <v/>
      </c>
      <c r="AT58" s="557" t="str">
        <f>IF(AT57="","",VLOOKUP(AT57,'【記載例】シフト記号表（勤務時間帯）'!$D$6:$X$47,21,FALSE))</f>
        <v/>
      </c>
      <c r="AU58" s="557">
        <f>IF(AU57="","",VLOOKUP(AU57,'【記載例】シフト記号表（勤務時間帯）'!$D$6:$X$47,21,FALSE))</f>
        <v>6</v>
      </c>
      <c r="AV58" s="558" t="str">
        <f>IF(AV57="","",VLOOKUP(AV57,'【記載例】シフト記号表（勤務時間帯）'!$D$6:$X$47,21,FALSE))</f>
        <v/>
      </c>
      <c r="AW58" s="556" t="str">
        <f>IF(AW57="","",VLOOKUP(AW57,'【記載例】シフト記号表（勤務時間帯）'!$D$6:$X$47,21,FALSE))</f>
        <v/>
      </c>
      <c r="AX58" s="557" t="str">
        <f>IF(AX57="","",VLOOKUP(AX57,'【記載例】シフト記号表（勤務時間帯）'!$D$6:$X$47,21,FALSE))</f>
        <v/>
      </c>
      <c r="AY58" s="557" t="str">
        <f>IF(AY57="","",VLOOKUP(AY57,'【記載例】シフト記号表（勤務時間帯）'!$D$6:$X$47,21,FALSE))</f>
        <v/>
      </c>
      <c r="AZ58" s="1029">
        <f>IF($BC$3="４週",SUM(U58:AV58),IF($BC$3="暦月",SUM(U58:AY58),""))</f>
        <v>48</v>
      </c>
      <c r="BA58" s="1030"/>
      <c r="BB58" s="1031">
        <f>IF($BC$3="４週",AZ58/4,IF($BC$3="暦月",(AZ58/($BC$8/7)),""))</f>
        <v>12</v>
      </c>
      <c r="BC58" s="1030"/>
      <c r="BD58" s="1026"/>
      <c r="BE58" s="1027"/>
      <c r="BF58" s="1027"/>
      <c r="BG58" s="1027"/>
      <c r="BH58" s="1028"/>
    </row>
    <row r="59" spans="2:60" ht="20.25" customHeight="1">
      <c r="B59" s="559"/>
      <c r="C59" s="1069"/>
      <c r="D59" s="1070"/>
      <c r="E59" s="1071"/>
      <c r="F59" s="560"/>
      <c r="G59" s="561" t="str">
        <f>C57</f>
        <v>介護従業者</v>
      </c>
      <c r="H59" s="1072"/>
      <c r="I59" s="1073"/>
      <c r="J59" s="1074"/>
      <c r="K59" s="1074"/>
      <c r="L59" s="1075"/>
      <c r="M59" s="1076"/>
      <c r="N59" s="1077"/>
      <c r="O59" s="1078"/>
      <c r="P59" s="586" t="s">
        <v>976</v>
      </c>
      <c r="Q59" s="587"/>
      <c r="R59" s="587"/>
      <c r="S59" s="588"/>
      <c r="T59" s="589"/>
      <c r="U59" s="566" t="str">
        <f>IF(U57="","",VLOOKUP(U57,'【記載例】シフト記号表（勤務時間帯）'!$D$6:$Z$47,23,FALSE))</f>
        <v>-</v>
      </c>
      <c r="V59" s="567" t="str">
        <f>IF(V57="","",VLOOKUP(V57,'【記載例】シフト記号表（勤務時間帯）'!$D$6:$Z$47,23,FALSE))</f>
        <v/>
      </c>
      <c r="W59" s="567" t="str">
        <f>IF(W57="","",VLOOKUP(W57,'【記載例】シフト記号表（勤務時間帯）'!$D$6:$Z$47,23,FALSE))</f>
        <v/>
      </c>
      <c r="X59" s="567" t="str">
        <f>IF(X57="","",VLOOKUP(X57,'【記載例】シフト記号表（勤務時間帯）'!$D$6:$Z$47,23,FALSE))</f>
        <v/>
      </c>
      <c r="Y59" s="567" t="str">
        <f>IF(Y57="","",VLOOKUP(Y57,'【記載例】シフト記号表（勤務時間帯）'!$D$6:$Z$47,23,FALSE))</f>
        <v/>
      </c>
      <c r="Z59" s="567" t="str">
        <f>IF(Z57="","",VLOOKUP(Z57,'【記載例】シフト記号表（勤務時間帯）'!$D$6:$Z$47,23,FALSE))</f>
        <v>-</v>
      </c>
      <c r="AA59" s="568" t="str">
        <f>IF(AA57="","",VLOOKUP(AA57,'【記載例】シフト記号表（勤務時間帯）'!$D$6:$Z$47,23,FALSE))</f>
        <v/>
      </c>
      <c r="AB59" s="566" t="str">
        <f>IF(AB57="","",VLOOKUP(AB57,'【記載例】シフト記号表（勤務時間帯）'!$D$6:$Z$47,23,FALSE))</f>
        <v>-</v>
      </c>
      <c r="AC59" s="567" t="str">
        <f>IF(AC57="","",VLOOKUP(AC57,'【記載例】シフト記号表（勤務時間帯）'!$D$6:$Z$47,23,FALSE))</f>
        <v/>
      </c>
      <c r="AD59" s="567" t="str">
        <f>IF(AD57="","",VLOOKUP(AD57,'【記載例】シフト記号表（勤務時間帯）'!$D$6:$Z$47,23,FALSE))</f>
        <v/>
      </c>
      <c r="AE59" s="567" t="str">
        <f>IF(AE57="","",VLOOKUP(AE57,'【記載例】シフト記号表（勤務時間帯）'!$D$6:$Z$47,23,FALSE))</f>
        <v/>
      </c>
      <c r="AF59" s="567" t="str">
        <f>IF(AF57="","",VLOOKUP(AF57,'【記載例】シフト記号表（勤務時間帯）'!$D$6:$Z$47,23,FALSE))</f>
        <v/>
      </c>
      <c r="AG59" s="567" t="str">
        <f>IF(AG57="","",VLOOKUP(AG57,'【記載例】シフト記号表（勤務時間帯）'!$D$6:$Z$47,23,FALSE))</f>
        <v>-</v>
      </c>
      <c r="AH59" s="568" t="str">
        <f>IF(AH57="","",VLOOKUP(AH57,'【記載例】シフト記号表（勤務時間帯）'!$D$6:$Z$47,23,FALSE))</f>
        <v/>
      </c>
      <c r="AI59" s="566" t="str">
        <f>IF(AI57="","",VLOOKUP(AI57,'【記載例】シフト記号表（勤務時間帯）'!$D$6:$Z$47,23,FALSE))</f>
        <v>-</v>
      </c>
      <c r="AJ59" s="567" t="str">
        <f>IF(AJ57="","",VLOOKUP(AJ57,'【記載例】シフト記号表（勤務時間帯）'!$D$6:$Z$47,23,FALSE))</f>
        <v/>
      </c>
      <c r="AK59" s="567" t="str">
        <f>IF(AK57="","",VLOOKUP(AK57,'【記載例】シフト記号表（勤務時間帯）'!$D$6:$Z$47,23,FALSE))</f>
        <v/>
      </c>
      <c r="AL59" s="567" t="str">
        <f>IF(AL57="","",VLOOKUP(AL57,'【記載例】シフト記号表（勤務時間帯）'!$D$6:$Z$47,23,FALSE))</f>
        <v/>
      </c>
      <c r="AM59" s="567" t="str">
        <f>IF(AM57="","",VLOOKUP(AM57,'【記載例】シフト記号表（勤務時間帯）'!$D$6:$Z$47,23,FALSE))</f>
        <v/>
      </c>
      <c r="AN59" s="567" t="str">
        <f>IF(AN57="","",VLOOKUP(AN57,'【記載例】シフト記号表（勤務時間帯）'!$D$6:$Z$47,23,FALSE))</f>
        <v>-</v>
      </c>
      <c r="AO59" s="568" t="str">
        <f>IF(AO57="","",VLOOKUP(AO57,'【記載例】シフト記号表（勤務時間帯）'!$D$6:$Z$47,23,FALSE))</f>
        <v/>
      </c>
      <c r="AP59" s="566" t="str">
        <f>IF(AP57="","",VLOOKUP(AP57,'【記載例】シフト記号表（勤務時間帯）'!$D$6:$Z$47,23,FALSE))</f>
        <v>-</v>
      </c>
      <c r="AQ59" s="567" t="str">
        <f>IF(AQ57="","",VLOOKUP(AQ57,'【記載例】シフト記号表（勤務時間帯）'!$D$6:$Z$47,23,FALSE))</f>
        <v/>
      </c>
      <c r="AR59" s="567" t="str">
        <f>IF(AR57="","",VLOOKUP(AR57,'【記載例】シフト記号表（勤務時間帯）'!$D$6:$Z$47,23,FALSE))</f>
        <v/>
      </c>
      <c r="AS59" s="567" t="str">
        <f>IF(AS57="","",VLOOKUP(AS57,'【記載例】シフト記号表（勤務時間帯）'!$D$6:$Z$47,23,FALSE))</f>
        <v/>
      </c>
      <c r="AT59" s="567" t="str">
        <f>IF(AT57="","",VLOOKUP(AT57,'【記載例】シフト記号表（勤務時間帯）'!$D$6:$Z$47,23,FALSE))</f>
        <v/>
      </c>
      <c r="AU59" s="567" t="str">
        <f>IF(AU57="","",VLOOKUP(AU57,'【記載例】シフト記号表（勤務時間帯）'!$D$6:$Z$47,23,FALSE))</f>
        <v>-</v>
      </c>
      <c r="AV59" s="568" t="str">
        <f>IF(AV57="","",VLOOKUP(AV57,'【記載例】シフト記号表（勤務時間帯）'!$D$6:$Z$47,23,FALSE))</f>
        <v/>
      </c>
      <c r="AW59" s="566" t="str">
        <f>IF(AW57="","",VLOOKUP(AW57,'【記載例】シフト記号表（勤務時間帯）'!$D$6:$Z$47,23,FALSE))</f>
        <v/>
      </c>
      <c r="AX59" s="567" t="str">
        <f>IF(AX57="","",VLOOKUP(AX57,'【記載例】シフト記号表（勤務時間帯）'!$D$6:$Z$47,23,FALSE))</f>
        <v/>
      </c>
      <c r="AY59" s="567" t="str">
        <f>IF(AY57="","",VLOOKUP(AY57,'【記載例】シフト記号表（勤務時間帯）'!$D$6:$Z$47,23,FALSE))</f>
        <v/>
      </c>
      <c r="AZ59" s="1032">
        <f>IF($BC$3="４週",SUM(U59:AV59),IF($BC$3="暦月",SUM(U59:AY59),""))</f>
        <v>0</v>
      </c>
      <c r="BA59" s="1033"/>
      <c r="BB59" s="1034">
        <f>IF($BC$3="４週",AZ59/4,IF($BC$3="暦月",(AZ59/($BC$8/7)),""))</f>
        <v>0</v>
      </c>
      <c r="BC59" s="1033"/>
      <c r="BD59" s="1035"/>
      <c r="BE59" s="1036"/>
      <c r="BF59" s="1036"/>
      <c r="BG59" s="1036"/>
      <c r="BH59" s="1037"/>
    </row>
    <row r="60" spans="2:60" ht="20.25" customHeight="1">
      <c r="B60" s="569"/>
      <c r="C60" s="1038" t="s">
        <v>982</v>
      </c>
      <c r="D60" s="1039"/>
      <c r="E60" s="1040"/>
      <c r="F60" s="550"/>
      <c r="G60" s="551"/>
      <c r="H60" s="1047" t="s">
        <v>1002</v>
      </c>
      <c r="I60" s="1050" t="s">
        <v>996</v>
      </c>
      <c r="J60" s="1051"/>
      <c r="K60" s="1051"/>
      <c r="L60" s="1052"/>
      <c r="M60" s="1059" t="s">
        <v>1011</v>
      </c>
      <c r="N60" s="1060"/>
      <c r="O60" s="1061"/>
      <c r="P60" s="572" t="s">
        <v>972</v>
      </c>
      <c r="Q60" s="579"/>
      <c r="R60" s="579"/>
      <c r="S60" s="580"/>
      <c r="T60" s="585"/>
      <c r="U60" s="576" t="s">
        <v>1012</v>
      </c>
      <c r="V60" s="577" t="s">
        <v>1012</v>
      </c>
      <c r="W60" s="577" t="s">
        <v>1013</v>
      </c>
      <c r="X60" s="577"/>
      <c r="Y60" s="577"/>
      <c r="Z60" s="577"/>
      <c r="AA60" s="578" t="s">
        <v>1012</v>
      </c>
      <c r="AB60" s="576" t="s">
        <v>1013</v>
      </c>
      <c r="AC60" s="577" t="s">
        <v>1012</v>
      </c>
      <c r="AD60" s="577" t="s">
        <v>1012</v>
      </c>
      <c r="AE60" s="577"/>
      <c r="AF60" s="577"/>
      <c r="AG60" s="577"/>
      <c r="AH60" s="578" t="s">
        <v>1013</v>
      </c>
      <c r="AI60" s="576" t="s">
        <v>1012</v>
      </c>
      <c r="AJ60" s="577" t="s">
        <v>1012</v>
      </c>
      <c r="AK60" s="577" t="s">
        <v>1012</v>
      </c>
      <c r="AL60" s="577"/>
      <c r="AM60" s="577"/>
      <c r="AN60" s="577"/>
      <c r="AO60" s="578" t="s">
        <v>1012</v>
      </c>
      <c r="AP60" s="576" t="s">
        <v>1013</v>
      </c>
      <c r="AQ60" s="577" t="s">
        <v>1012</v>
      </c>
      <c r="AR60" s="577" t="s">
        <v>1012</v>
      </c>
      <c r="AS60" s="577"/>
      <c r="AT60" s="577"/>
      <c r="AU60" s="577"/>
      <c r="AV60" s="578" t="s">
        <v>1012</v>
      </c>
      <c r="AW60" s="576"/>
      <c r="AX60" s="577"/>
      <c r="AY60" s="577"/>
      <c r="AZ60" s="1068"/>
      <c r="BA60" s="1022"/>
      <c r="BB60" s="1021"/>
      <c r="BC60" s="1022"/>
      <c r="BD60" s="1023"/>
      <c r="BE60" s="1024"/>
      <c r="BF60" s="1024"/>
      <c r="BG60" s="1024"/>
      <c r="BH60" s="1025"/>
    </row>
    <row r="61" spans="2:60" ht="20.25" customHeight="1">
      <c r="B61" s="549">
        <f>B58+1</f>
        <v>14</v>
      </c>
      <c r="C61" s="1041"/>
      <c r="D61" s="1042"/>
      <c r="E61" s="1043"/>
      <c r="F61" s="550" t="str">
        <f>C60</f>
        <v>介護従業者</v>
      </c>
      <c r="G61" s="551"/>
      <c r="H61" s="1048"/>
      <c r="I61" s="1053"/>
      <c r="J61" s="1054"/>
      <c r="K61" s="1054"/>
      <c r="L61" s="1055"/>
      <c r="M61" s="1062"/>
      <c r="N61" s="1063"/>
      <c r="O61" s="1064"/>
      <c r="P61" s="552" t="s">
        <v>975</v>
      </c>
      <c r="Q61" s="553"/>
      <c r="R61" s="553"/>
      <c r="S61" s="554"/>
      <c r="T61" s="555"/>
      <c r="U61" s="556">
        <f>IF(U60="","",VLOOKUP(U60,'【記載例】シフト記号表（勤務時間帯）'!$D$6:$X$47,21,FALSE))</f>
        <v>4.0000000000000018</v>
      </c>
      <c r="V61" s="557">
        <f>IF(V60="","",VLOOKUP(V60,'【記載例】シフト記号表（勤務時間帯）'!$D$6:$X$47,21,FALSE))</f>
        <v>4.0000000000000018</v>
      </c>
      <c r="W61" s="557">
        <f>IF(W60="","",VLOOKUP(W60,'【記載例】シフト記号表（勤務時間帯）'!$D$6:$X$47,21,FALSE))</f>
        <v>4.0000000000000018</v>
      </c>
      <c r="X61" s="557" t="str">
        <f>IF(X60="","",VLOOKUP(X60,'【記載例】シフト記号表（勤務時間帯）'!$D$6:$X$47,21,FALSE))</f>
        <v/>
      </c>
      <c r="Y61" s="557" t="str">
        <f>IF(Y60="","",VLOOKUP(Y60,'【記載例】シフト記号表（勤務時間帯）'!$D$6:$X$47,21,FALSE))</f>
        <v/>
      </c>
      <c r="Z61" s="557" t="str">
        <f>IF(Z60="","",VLOOKUP(Z60,'【記載例】シフト記号表（勤務時間帯）'!$D$6:$X$47,21,FALSE))</f>
        <v/>
      </c>
      <c r="AA61" s="558">
        <f>IF(AA60="","",VLOOKUP(AA60,'【記載例】シフト記号表（勤務時間帯）'!$D$6:$X$47,21,FALSE))</f>
        <v>4.0000000000000018</v>
      </c>
      <c r="AB61" s="556">
        <f>IF(AB60="","",VLOOKUP(AB60,'【記載例】シフト記号表（勤務時間帯）'!$D$6:$X$47,21,FALSE))</f>
        <v>4.0000000000000018</v>
      </c>
      <c r="AC61" s="557">
        <f>IF(AC60="","",VLOOKUP(AC60,'【記載例】シフト記号表（勤務時間帯）'!$D$6:$X$47,21,FALSE))</f>
        <v>4.0000000000000018</v>
      </c>
      <c r="AD61" s="557">
        <f>IF(AD60="","",VLOOKUP(AD60,'【記載例】シフト記号表（勤務時間帯）'!$D$6:$X$47,21,FALSE))</f>
        <v>4.0000000000000018</v>
      </c>
      <c r="AE61" s="557" t="str">
        <f>IF(AE60="","",VLOOKUP(AE60,'【記載例】シフト記号表（勤務時間帯）'!$D$6:$X$47,21,FALSE))</f>
        <v/>
      </c>
      <c r="AF61" s="557" t="str">
        <f>IF(AF60="","",VLOOKUP(AF60,'【記載例】シフト記号表（勤務時間帯）'!$D$6:$X$47,21,FALSE))</f>
        <v/>
      </c>
      <c r="AG61" s="557" t="str">
        <f>IF(AG60="","",VLOOKUP(AG60,'【記載例】シフト記号表（勤務時間帯）'!$D$6:$X$47,21,FALSE))</f>
        <v/>
      </c>
      <c r="AH61" s="558">
        <f>IF(AH60="","",VLOOKUP(AH60,'【記載例】シフト記号表（勤務時間帯）'!$D$6:$X$47,21,FALSE))</f>
        <v>4.0000000000000018</v>
      </c>
      <c r="AI61" s="556">
        <f>IF(AI60="","",VLOOKUP(AI60,'【記載例】シフト記号表（勤務時間帯）'!$D$6:$X$47,21,FALSE))</f>
        <v>4.0000000000000018</v>
      </c>
      <c r="AJ61" s="557">
        <f>IF(AJ60="","",VLOOKUP(AJ60,'【記載例】シフト記号表（勤務時間帯）'!$D$6:$X$47,21,FALSE))</f>
        <v>4.0000000000000018</v>
      </c>
      <c r="AK61" s="557">
        <f>IF(AK60="","",VLOOKUP(AK60,'【記載例】シフト記号表（勤務時間帯）'!$D$6:$X$47,21,FALSE))</f>
        <v>4.0000000000000018</v>
      </c>
      <c r="AL61" s="557" t="str">
        <f>IF(AL60="","",VLOOKUP(AL60,'【記載例】シフト記号表（勤務時間帯）'!$D$6:$X$47,21,FALSE))</f>
        <v/>
      </c>
      <c r="AM61" s="557" t="str">
        <f>IF(AM60="","",VLOOKUP(AM60,'【記載例】シフト記号表（勤務時間帯）'!$D$6:$X$47,21,FALSE))</f>
        <v/>
      </c>
      <c r="AN61" s="557" t="str">
        <f>IF(AN60="","",VLOOKUP(AN60,'【記載例】シフト記号表（勤務時間帯）'!$D$6:$X$47,21,FALSE))</f>
        <v/>
      </c>
      <c r="AO61" s="558">
        <f>IF(AO60="","",VLOOKUP(AO60,'【記載例】シフト記号表（勤務時間帯）'!$D$6:$X$47,21,FALSE))</f>
        <v>4.0000000000000018</v>
      </c>
      <c r="AP61" s="556">
        <f>IF(AP60="","",VLOOKUP(AP60,'【記載例】シフト記号表（勤務時間帯）'!$D$6:$X$47,21,FALSE))</f>
        <v>4.0000000000000018</v>
      </c>
      <c r="AQ61" s="557">
        <f>IF(AQ60="","",VLOOKUP(AQ60,'【記載例】シフト記号表（勤務時間帯）'!$D$6:$X$47,21,FALSE))</f>
        <v>4.0000000000000018</v>
      </c>
      <c r="AR61" s="557">
        <f>IF(AR60="","",VLOOKUP(AR60,'【記載例】シフト記号表（勤務時間帯）'!$D$6:$X$47,21,FALSE))</f>
        <v>4.0000000000000018</v>
      </c>
      <c r="AS61" s="557" t="str">
        <f>IF(AS60="","",VLOOKUP(AS60,'【記載例】シフト記号表（勤務時間帯）'!$D$6:$X$47,21,FALSE))</f>
        <v/>
      </c>
      <c r="AT61" s="557" t="str">
        <f>IF(AT60="","",VLOOKUP(AT60,'【記載例】シフト記号表（勤務時間帯）'!$D$6:$X$47,21,FALSE))</f>
        <v/>
      </c>
      <c r="AU61" s="557" t="str">
        <f>IF(AU60="","",VLOOKUP(AU60,'【記載例】シフト記号表（勤務時間帯）'!$D$6:$X$47,21,FALSE))</f>
        <v/>
      </c>
      <c r="AV61" s="558">
        <f>IF(AV60="","",VLOOKUP(AV60,'【記載例】シフト記号表（勤務時間帯）'!$D$6:$X$47,21,FALSE))</f>
        <v>4.0000000000000018</v>
      </c>
      <c r="AW61" s="556" t="str">
        <f>IF(AW60="","",VLOOKUP(AW60,'【記載例】シフト記号表（勤務時間帯）'!$D$6:$X$47,21,FALSE))</f>
        <v/>
      </c>
      <c r="AX61" s="557" t="str">
        <f>IF(AX60="","",VLOOKUP(AX60,'【記載例】シフト記号表（勤務時間帯）'!$D$6:$X$47,21,FALSE))</f>
        <v/>
      </c>
      <c r="AY61" s="557" t="str">
        <f>IF(AY60="","",VLOOKUP(AY60,'【記載例】シフト記号表（勤務時間帯）'!$D$6:$X$47,21,FALSE))</f>
        <v/>
      </c>
      <c r="AZ61" s="1029">
        <f>IF($BC$3="４週",SUM(U61:AV61),IF($BC$3="暦月",SUM(U61:AY61),""))</f>
        <v>64.000000000000014</v>
      </c>
      <c r="BA61" s="1030"/>
      <c r="BB61" s="1031">
        <f>IF($BC$3="４週",AZ61/4,IF($BC$3="暦月",(AZ61/($BC$8/7)),""))</f>
        <v>16.000000000000004</v>
      </c>
      <c r="BC61" s="1030"/>
      <c r="BD61" s="1026"/>
      <c r="BE61" s="1027"/>
      <c r="BF61" s="1027"/>
      <c r="BG61" s="1027"/>
      <c r="BH61" s="1028"/>
    </row>
    <row r="62" spans="2:60" ht="20.25" customHeight="1">
      <c r="B62" s="559"/>
      <c r="C62" s="1069"/>
      <c r="D62" s="1070"/>
      <c r="E62" s="1071"/>
      <c r="F62" s="560"/>
      <c r="G62" s="561" t="str">
        <f>C60</f>
        <v>介護従業者</v>
      </c>
      <c r="H62" s="1072"/>
      <c r="I62" s="1073"/>
      <c r="J62" s="1074"/>
      <c r="K62" s="1074"/>
      <c r="L62" s="1075"/>
      <c r="M62" s="1076"/>
      <c r="N62" s="1077"/>
      <c r="O62" s="1078"/>
      <c r="P62" s="586" t="s">
        <v>976</v>
      </c>
      <c r="Q62" s="587"/>
      <c r="R62" s="587"/>
      <c r="S62" s="588"/>
      <c r="T62" s="589"/>
      <c r="U62" s="566" t="str">
        <f>IF(U60="","",VLOOKUP(U60,'【記載例】シフト記号表（勤務時間帯）'!$D$6:$Z$47,23,FALSE))</f>
        <v>-</v>
      </c>
      <c r="V62" s="567" t="str">
        <f>IF(V60="","",VLOOKUP(V60,'【記載例】シフト記号表（勤務時間帯）'!$D$6:$Z$47,23,FALSE))</f>
        <v>-</v>
      </c>
      <c r="W62" s="567" t="str">
        <f>IF(W60="","",VLOOKUP(W60,'【記載例】シフト記号表（勤務時間帯）'!$D$6:$Z$47,23,FALSE))</f>
        <v>-</v>
      </c>
      <c r="X62" s="567" t="str">
        <f>IF(X60="","",VLOOKUP(X60,'【記載例】シフト記号表（勤務時間帯）'!$D$6:$Z$47,23,FALSE))</f>
        <v/>
      </c>
      <c r="Y62" s="567" t="str">
        <f>IF(Y60="","",VLOOKUP(Y60,'【記載例】シフト記号表（勤務時間帯）'!$D$6:$Z$47,23,FALSE))</f>
        <v/>
      </c>
      <c r="Z62" s="567" t="str">
        <f>IF(Z60="","",VLOOKUP(Z60,'【記載例】シフト記号表（勤務時間帯）'!$D$6:$Z$47,23,FALSE))</f>
        <v/>
      </c>
      <c r="AA62" s="568" t="str">
        <f>IF(AA60="","",VLOOKUP(AA60,'【記載例】シフト記号表（勤務時間帯）'!$D$6:$Z$47,23,FALSE))</f>
        <v>-</v>
      </c>
      <c r="AB62" s="566" t="str">
        <f>IF(AB60="","",VLOOKUP(AB60,'【記載例】シフト記号表（勤務時間帯）'!$D$6:$Z$47,23,FALSE))</f>
        <v>-</v>
      </c>
      <c r="AC62" s="567" t="str">
        <f>IF(AC60="","",VLOOKUP(AC60,'【記載例】シフト記号表（勤務時間帯）'!$D$6:$Z$47,23,FALSE))</f>
        <v>-</v>
      </c>
      <c r="AD62" s="567" t="str">
        <f>IF(AD60="","",VLOOKUP(AD60,'【記載例】シフト記号表（勤務時間帯）'!$D$6:$Z$47,23,FALSE))</f>
        <v>-</v>
      </c>
      <c r="AE62" s="567" t="str">
        <f>IF(AE60="","",VLOOKUP(AE60,'【記載例】シフト記号表（勤務時間帯）'!$D$6:$Z$47,23,FALSE))</f>
        <v/>
      </c>
      <c r="AF62" s="567" t="str">
        <f>IF(AF60="","",VLOOKUP(AF60,'【記載例】シフト記号表（勤務時間帯）'!$D$6:$Z$47,23,FALSE))</f>
        <v/>
      </c>
      <c r="AG62" s="567" t="str">
        <f>IF(AG60="","",VLOOKUP(AG60,'【記載例】シフト記号表（勤務時間帯）'!$D$6:$Z$47,23,FALSE))</f>
        <v/>
      </c>
      <c r="AH62" s="568" t="str">
        <f>IF(AH60="","",VLOOKUP(AH60,'【記載例】シフト記号表（勤務時間帯）'!$D$6:$Z$47,23,FALSE))</f>
        <v>-</v>
      </c>
      <c r="AI62" s="566" t="str">
        <f>IF(AI60="","",VLOOKUP(AI60,'【記載例】シフト記号表（勤務時間帯）'!$D$6:$Z$47,23,FALSE))</f>
        <v>-</v>
      </c>
      <c r="AJ62" s="567" t="str">
        <f>IF(AJ60="","",VLOOKUP(AJ60,'【記載例】シフト記号表（勤務時間帯）'!$D$6:$Z$47,23,FALSE))</f>
        <v>-</v>
      </c>
      <c r="AK62" s="567" t="str">
        <f>IF(AK60="","",VLOOKUP(AK60,'【記載例】シフト記号表（勤務時間帯）'!$D$6:$Z$47,23,FALSE))</f>
        <v>-</v>
      </c>
      <c r="AL62" s="567" t="str">
        <f>IF(AL60="","",VLOOKUP(AL60,'【記載例】シフト記号表（勤務時間帯）'!$D$6:$Z$47,23,FALSE))</f>
        <v/>
      </c>
      <c r="AM62" s="567" t="str">
        <f>IF(AM60="","",VLOOKUP(AM60,'【記載例】シフト記号表（勤務時間帯）'!$D$6:$Z$47,23,FALSE))</f>
        <v/>
      </c>
      <c r="AN62" s="567" t="str">
        <f>IF(AN60="","",VLOOKUP(AN60,'【記載例】シフト記号表（勤務時間帯）'!$D$6:$Z$47,23,FALSE))</f>
        <v/>
      </c>
      <c r="AO62" s="568" t="str">
        <f>IF(AO60="","",VLOOKUP(AO60,'【記載例】シフト記号表（勤務時間帯）'!$D$6:$Z$47,23,FALSE))</f>
        <v>-</v>
      </c>
      <c r="AP62" s="566" t="str">
        <f>IF(AP60="","",VLOOKUP(AP60,'【記載例】シフト記号表（勤務時間帯）'!$D$6:$Z$47,23,FALSE))</f>
        <v>-</v>
      </c>
      <c r="AQ62" s="567" t="str">
        <f>IF(AQ60="","",VLOOKUP(AQ60,'【記載例】シフト記号表（勤務時間帯）'!$D$6:$Z$47,23,FALSE))</f>
        <v>-</v>
      </c>
      <c r="AR62" s="567" t="str">
        <f>IF(AR60="","",VLOOKUP(AR60,'【記載例】シフト記号表（勤務時間帯）'!$D$6:$Z$47,23,FALSE))</f>
        <v>-</v>
      </c>
      <c r="AS62" s="567" t="str">
        <f>IF(AS60="","",VLOOKUP(AS60,'【記載例】シフト記号表（勤務時間帯）'!$D$6:$Z$47,23,FALSE))</f>
        <v/>
      </c>
      <c r="AT62" s="567" t="str">
        <f>IF(AT60="","",VLOOKUP(AT60,'【記載例】シフト記号表（勤務時間帯）'!$D$6:$Z$47,23,FALSE))</f>
        <v/>
      </c>
      <c r="AU62" s="567" t="str">
        <f>IF(AU60="","",VLOOKUP(AU60,'【記載例】シフト記号表（勤務時間帯）'!$D$6:$Z$47,23,FALSE))</f>
        <v/>
      </c>
      <c r="AV62" s="568" t="str">
        <f>IF(AV60="","",VLOOKUP(AV60,'【記載例】シフト記号表（勤務時間帯）'!$D$6:$Z$47,23,FALSE))</f>
        <v>-</v>
      </c>
      <c r="AW62" s="566" t="str">
        <f>IF(AW60="","",VLOOKUP(AW60,'【記載例】シフト記号表（勤務時間帯）'!$D$6:$Z$47,23,FALSE))</f>
        <v/>
      </c>
      <c r="AX62" s="567" t="str">
        <f>IF(AX60="","",VLOOKUP(AX60,'【記載例】シフト記号表（勤務時間帯）'!$D$6:$Z$47,23,FALSE))</f>
        <v/>
      </c>
      <c r="AY62" s="567" t="str">
        <f>IF(AY60="","",VLOOKUP(AY60,'【記載例】シフト記号表（勤務時間帯）'!$D$6:$Z$47,23,FALSE))</f>
        <v/>
      </c>
      <c r="AZ62" s="1032">
        <f>IF($BC$3="４週",SUM(U62:AV62),IF($BC$3="暦月",SUM(U62:AY62),""))</f>
        <v>0</v>
      </c>
      <c r="BA62" s="1033"/>
      <c r="BB62" s="1034">
        <f>IF($BC$3="４週",AZ62/4,IF($BC$3="暦月",(AZ62/($BC$8/7)),""))</f>
        <v>0</v>
      </c>
      <c r="BC62" s="1033"/>
      <c r="BD62" s="1035"/>
      <c r="BE62" s="1036"/>
      <c r="BF62" s="1036"/>
      <c r="BG62" s="1036"/>
      <c r="BH62" s="1037"/>
    </row>
    <row r="63" spans="2:60" ht="20.25" customHeight="1">
      <c r="B63" s="569"/>
      <c r="C63" s="1038" t="s">
        <v>982</v>
      </c>
      <c r="D63" s="1039"/>
      <c r="E63" s="1040"/>
      <c r="F63" s="550"/>
      <c r="G63" s="551"/>
      <c r="H63" s="1047" t="s">
        <v>1002</v>
      </c>
      <c r="I63" s="1050" t="s">
        <v>996</v>
      </c>
      <c r="J63" s="1051"/>
      <c r="K63" s="1051"/>
      <c r="L63" s="1052"/>
      <c r="M63" s="1059" t="s">
        <v>1014</v>
      </c>
      <c r="N63" s="1060"/>
      <c r="O63" s="1061"/>
      <c r="P63" s="572" t="s">
        <v>972</v>
      </c>
      <c r="Q63" s="579"/>
      <c r="R63" s="579"/>
      <c r="S63" s="580"/>
      <c r="T63" s="585"/>
      <c r="U63" s="576" t="s">
        <v>1015</v>
      </c>
      <c r="V63" s="577" t="s">
        <v>1015</v>
      </c>
      <c r="W63" s="577" t="s">
        <v>1016</v>
      </c>
      <c r="X63" s="577"/>
      <c r="Y63" s="577"/>
      <c r="Z63" s="577"/>
      <c r="AA63" s="578"/>
      <c r="AB63" s="576" t="s">
        <v>1015</v>
      </c>
      <c r="AC63" s="577" t="s">
        <v>1015</v>
      </c>
      <c r="AD63" s="577" t="s">
        <v>1016</v>
      </c>
      <c r="AE63" s="577"/>
      <c r="AF63" s="577"/>
      <c r="AG63" s="577"/>
      <c r="AH63" s="578"/>
      <c r="AI63" s="576" t="s">
        <v>1015</v>
      </c>
      <c r="AJ63" s="577" t="s">
        <v>1016</v>
      </c>
      <c r="AK63" s="577" t="s">
        <v>1016</v>
      </c>
      <c r="AL63" s="577"/>
      <c r="AM63" s="577"/>
      <c r="AN63" s="577"/>
      <c r="AO63" s="578"/>
      <c r="AP63" s="576" t="s">
        <v>1015</v>
      </c>
      <c r="AQ63" s="577" t="s">
        <v>1015</v>
      </c>
      <c r="AR63" s="577" t="s">
        <v>1016</v>
      </c>
      <c r="AS63" s="577"/>
      <c r="AT63" s="577"/>
      <c r="AU63" s="577"/>
      <c r="AV63" s="578"/>
      <c r="AW63" s="576"/>
      <c r="AX63" s="577"/>
      <c r="AY63" s="577"/>
      <c r="AZ63" s="1068"/>
      <c r="BA63" s="1022"/>
      <c r="BB63" s="1021"/>
      <c r="BC63" s="1022"/>
      <c r="BD63" s="1023"/>
      <c r="BE63" s="1024"/>
      <c r="BF63" s="1024"/>
      <c r="BG63" s="1024"/>
      <c r="BH63" s="1025"/>
    </row>
    <row r="64" spans="2:60" ht="20.25" customHeight="1">
      <c r="B64" s="549">
        <f>B61+1</f>
        <v>15</v>
      </c>
      <c r="C64" s="1041"/>
      <c r="D64" s="1042"/>
      <c r="E64" s="1043"/>
      <c r="F64" s="550" t="str">
        <f>C63</f>
        <v>介護従業者</v>
      </c>
      <c r="G64" s="551"/>
      <c r="H64" s="1048"/>
      <c r="I64" s="1053"/>
      <c r="J64" s="1054"/>
      <c r="K64" s="1054"/>
      <c r="L64" s="1055"/>
      <c r="M64" s="1062"/>
      <c r="N64" s="1063"/>
      <c r="O64" s="1064"/>
      <c r="P64" s="552" t="s">
        <v>975</v>
      </c>
      <c r="Q64" s="553"/>
      <c r="R64" s="553"/>
      <c r="S64" s="554"/>
      <c r="T64" s="555"/>
      <c r="U64" s="556">
        <f>IF(U63="","",VLOOKUP(U63,'【記載例】シフト記号表（勤務時間帯）'!$D$6:$X$47,21,FALSE))</f>
        <v>2.4999999999999991</v>
      </c>
      <c r="V64" s="557">
        <f>IF(V63="","",VLOOKUP(V63,'【記載例】シフト記号表（勤務時間帯）'!$D$6:$X$47,21,FALSE))</f>
        <v>2.4999999999999991</v>
      </c>
      <c r="W64" s="557">
        <f>IF(W63="","",VLOOKUP(W63,'【記載例】シフト記号表（勤務時間帯）'!$D$6:$X$47,21,FALSE))</f>
        <v>2.4999999999999991</v>
      </c>
      <c r="X64" s="557" t="str">
        <f>IF(X63="","",VLOOKUP(X63,'【記載例】シフト記号表（勤務時間帯）'!$D$6:$X$47,21,FALSE))</f>
        <v/>
      </c>
      <c r="Y64" s="557" t="str">
        <f>IF(Y63="","",VLOOKUP(Y63,'【記載例】シフト記号表（勤務時間帯）'!$D$6:$X$47,21,FALSE))</f>
        <v/>
      </c>
      <c r="Z64" s="557" t="str">
        <f>IF(Z63="","",VLOOKUP(Z63,'【記載例】シフト記号表（勤務時間帯）'!$D$6:$X$47,21,FALSE))</f>
        <v/>
      </c>
      <c r="AA64" s="558" t="str">
        <f>IF(AA63="","",VLOOKUP(AA63,'【記載例】シフト記号表（勤務時間帯）'!$D$6:$X$47,21,FALSE))</f>
        <v/>
      </c>
      <c r="AB64" s="556">
        <f>IF(AB63="","",VLOOKUP(AB63,'【記載例】シフト記号表（勤務時間帯）'!$D$6:$X$47,21,FALSE))</f>
        <v>2.4999999999999991</v>
      </c>
      <c r="AC64" s="557">
        <f>IF(AC63="","",VLOOKUP(AC63,'【記載例】シフト記号表（勤務時間帯）'!$D$6:$X$47,21,FALSE))</f>
        <v>2.4999999999999991</v>
      </c>
      <c r="AD64" s="557">
        <f>IF(AD63="","",VLOOKUP(AD63,'【記載例】シフト記号表（勤務時間帯）'!$D$6:$X$47,21,FALSE))</f>
        <v>2.4999999999999991</v>
      </c>
      <c r="AE64" s="557" t="str">
        <f>IF(AE63="","",VLOOKUP(AE63,'【記載例】シフト記号表（勤務時間帯）'!$D$6:$X$47,21,FALSE))</f>
        <v/>
      </c>
      <c r="AF64" s="557" t="str">
        <f>IF(AF63="","",VLOOKUP(AF63,'【記載例】シフト記号表（勤務時間帯）'!$D$6:$X$47,21,FALSE))</f>
        <v/>
      </c>
      <c r="AG64" s="557" t="str">
        <f>IF(AG63="","",VLOOKUP(AG63,'【記載例】シフト記号表（勤務時間帯）'!$D$6:$X$47,21,FALSE))</f>
        <v/>
      </c>
      <c r="AH64" s="558" t="str">
        <f>IF(AH63="","",VLOOKUP(AH63,'【記載例】シフト記号表（勤務時間帯）'!$D$6:$X$47,21,FALSE))</f>
        <v/>
      </c>
      <c r="AI64" s="556">
        <f>IF(AI63="","",VLOOKUP(AI63,'【記載例】シフト記号表（勤務時間帯）'!$D$6:$X$47,21,FALSE))</f>
        <v>2.4999999999999991</v>
      </c>
      <c r="AJ64" s="557">
        <f>IF(AJ63="","",VLOOKUP(AJ63,'【記載例】シフト記号表（勤務時間帯）'!$D$6:$X$47,21,FALSE))</f>
        <v>2.4999999999999991</v>
      </c>
      <c r="AK64" s="557">
        <f>IF(AK63="","",VLOOKUP(AK63,'【記載例】シフト記号表（勤務時間帯）'!$D$6:$X$47,21,FALSE))</f>
        <v>2.4999999999999991</v>
      </c>
      <c r="AL64" s="557" t="str">
        <f>IF(AL63="","",VLOOKUP(AL63,'【記載例】シフト記号表（勤務時間帯）'!$D$6:$X$47,21,FALSE))</f>
        <v/>
      </c>
      <c r="AM64" s="557" t="str">
        <f>IF(AM63="","",VLOOKUP(AM63,'【記載例】シフト記号表（勤務時間帯）'!$D$6:$X$47,21,FALSE))</f>
        <v/>
      </c>
      <c r="AN64" s="557" t="str">
        <f>IF(AN63="","",VLOOKUP(AN63,'【記載例】シフト記号表（勤務時間帯）'!$D$6:$X$47,21,FALSE))</f>
        <v/>
      </c>
      <c r="AO64" s="558" t="str">
        <f>IF(AO63="","",VLOOKUP(AO63,'【記載例】シフト記号表（勤務時間帯）'!$D$6:$X$47,21,FALSE))</f>
        <v/>
      </c>
      <c r="AP64" s="556">
        <f>IF(AP63="","",VLOOKUP(AP63,'【記載例】シフト記号表（勤務時間帯）'!$D$6:$X$47,21,FALSE))</f>
        <v>2.4999999999999991</v>
      </c>
      <c r="AQ64" s="557">
        <f>IF(AQ63="","",VLOOKUP(AQ63,'【記載例】シフト記号表（勤務時間帯）'!$D$6:$X$47,21,FALSE))</f>
        <v>2.4999999999999991</v>
      </c>
      <c r="AR64" s="557">
        <f>IF(AR63="","",VLOOKUP(AR63,'【記載例】シフト記号表（勤務時間帯）'!$D$6:$X$47,21,FALSE))</f>
        <v>2.4999999999999991</v>
      </c>
      <c r="AS64" s="557" t="str">
        <f>IF(AS63="","",VLOOKUP(AS63,'【記載例】シフト記号表（勤務時間帯）'!$D$6:$X$47,21,FALSE))</f>
        <v/>
      </c>
      <c r="AT64" s="557" t="str">
        <f>IF(AT63="","",VLOOKUP(AT63,'【記載例】シフト記号表（勤務時間帯）'!$D$6:$X$47,21,FALSE))</f>
        <v/>
      </c>
      <c r="AU64" s="557" t="str">
        <f>IF(AU63="","",VLOOKUP(AU63,'【記載例】シフト記号表（勤務時間帯）'!$D$6:$X$47,21,FALSE))</f>
        <v/>
      </c>
      <c r="AV64" s="558" t="str">
        <f>IF(AV63="","",VLOOKUP(AV63,'【記載例】シフト記号表（勤務時間帯）'!$D$6:$X$47,21,FALSE))</f>
        <v/>
      </c>
      <c r="AW64" s="556" t="str">
        <f>IF(AW63="","",VLOOKUP(AW63,'【記載例】シフト記号表（勤務時間帯）'!$D$6:$X$47,21,FALSE))</f>
        <v/>
      </c>
      <c r="AX64" s="557" t="str">
        <f>IF(AX63="","",VLOOKUP(AX63,'【記載例】シフト記号表（勤務時間帯）'!$D$6:$X$47,21,FALSE))</f>
        <v/>
      </c>
      <c r="AY64" s="557" t="str">
        <f>IF(AY63="","",VLOOKUP(AY63,'【記載例】シフト記号表（勤務時間帯）'!$D$6:$X$47,21,FALSE))</f>
        <v/>
      </c>
      <c r="AZ64" s="1029">
        <f>IF($BC$3="４週",SUM(U64:AV64),IF($BC$3="暦月",SUM(U64:AY64),""))</f>
        <v>29.999999999999996</v>
      </c>
      <c r="BA64" s="1030"/>
      <c r="BB64" s="1031">
        <f>IF($BC$3="４週",AZ64/4,IF($BC$3="暦月",(AZ64/($BC$8/7)),""))</f>
        <v>7.4999999999999991</v>
      </c>
      <c r="BC64" s="1030"/>
      <c r="BD64" s="1026"/>
      <c r="BE64" s="1027"/>
      <c r="BF64" s="1027"/>
      <c r="BG64" s="1027"/>
      <c r="BH64" s="1028"/>
    </row>
    <row r="65" spans="2:60" ht="20.25" customHeight="1">
      <c r="B65" s="559"/>
      <c r="C65" s="1069"/>
      <c r="D65" s="1070"/>
      <c r="E65" s="1071"/>
      <c r="F65" s="560"/>
      <c r="G65" s="561" t="str">
        <f>C63</f>
        <v>介護従業者</v>
      </c>
      <c r="H65" s="1072"/>
      <c r="I65" s="1073"/>
      <c r="J65" s="1074"/>
      <c r="K65" s="1074"/>
      <c r="L65" s="1075"/>
      <c r="M65" s="1076"/>
      <c r="N65" s="1077"/>
      <c r="O65" s="1078"/>
      <c r="P65" s="586" t="s">
        <v>976</v>
      </c>
      <c r="Q65" s="587"/>
      <c r="R65" s="587"/>
      <c r="S65" s="588"/>
      <c r="T65" s="589"/>
      <c r="U65" s="566" t="str">
        <f>IF(U63="","",VLOOKUP(U63,'【記載例】シフト記号表（勤務時間帯）'!$D$6:$Z$47,23,FALSE))</f>
        <v>-</v>
      </c>
      <c r="V65" s="567" t="str">
        <f>IF(V63="","",VLOOKUP(V63,'【記載例】シフト記号表（勤務時間帯）'!$D$6:$Z$47,23,FALSE))</f>
        <v>-</v>
      </c>
      <c r="W65" s="567" t="str">
        <f>IF(W63="","",VLOOKUP(W63,'【記載例】シフト記号表（勤務時間帯）'!$D$6:$Z$47,23,FALSE))</f>
        <v>-</v>
      </c>
      <c r="X65" s="567" t="str">
        <f>IF(X63="","",VLOOKUP(X63,'【記載例】シフト記号表（勤務時間帯）'!$D$6:$Z$47,23,FALSE))</f>
        <v/>
      </c>
      <c r="Y65" s="567" t="str">
        <f>IF(Y63="","",VLOOKUP(Y63,'【記載例】シフト記号表（勤務時間帯）'!$D$6:$Z$47,23,FALSE))</f>
        <v/>
      </c>
      <c r="Z65" s="567" t="str">
        <f>IF(Z63="","",VLOOKUP(Z63,'【記載例】シフト記号表（勤務時間帯）'!$D$6:$Z$47,23,FALSE))</f>
        <v/>
      </c>
      <c r="AA65" s="568" t="str">
        <f>IF(AA63="","",VLOOKUP(AA63,'【記載例】シフト記号表（勤務時間帯）'!$D$6:$Z$47,23,FALSE))</f>
        <v/>
      </c>
      <c r="AB65" s="566" t="str">
        <f>IF(AB63="","",VLOOKUP(AB63,'【記載例】シフト記号表（勤務時間帯）'!$D$6:$Z$47,23,FALSE))</f>
        <v>-</v>
      </c>
      <c r="AC65" s="567" t="str">
        <f>IF(AC63="","",VLOOKUP(AC63,'【記載例】シフト記号表（勤務時間帯）'!$D$6:$Z$47,23,FALSE))</f>
        <v>-</v>
      </c>
      <c r="AD65" s="567" t="str">
        <f>IF(AD63="","",VLOOKUP(AD63,'【記載例】シフト記号表（勤務時間帯）'!$D$6:$Z$47,23,FALSE))</f>
        <v>-</v>
      </c>
      <c r="AE65" s="567" t="str">
        <f>IF(AE63="","",VLOOKUP(AE63,'【記載例】シフト記号表（勤務時間帯）'!$D$6:$Z$47,23,FALSE))</f>
        <v/>
      </c>
      <c r="AF65" s="567" t="str">
        <f>IF(AF63="","",VLOOKUP(AF63,'【記載例】シフト記号表（勤務時間帯）'!$D$6:$Z$47,23,FALSE))</f>
        <v/>
      </c>
      <c r="AG65" s="567" t="str">
        <f>IF(AG63="","",VLOOKUP(AG63,'【記載例】シフト記号表（勤務時間帯）'!$D$6:$Z$47,23,FALSE))</f>
        <v/>
      </c>
      <c r="AH65" s="568" t="str">
        <f>IF(AH63="","",VLOOKUP(AH63,'【記載例】シフト記号表（勤務時間帯）'!$D$6:$Z$47,23,FALSE))</f>
        <v/>
      </c>
      <c r="AI65" s="566" t="str">
        <f>IF(AI63="","",VLOOKUP(AI63,'【記載例】シフト記号表（勤務時間帯）'!$D$6:$Z$47,23,FALSE))</f>
        <v>-</v>
      </c>
      <c r="AJ65" s="567" t="str">
        <f>IF(AJ63="","",VLOOKUP(AJ63,'【記載例】シフト記号表（勤務時間帯）'!$D$6:$Z$47,23,FALSE))</f>
        <v>-</v>
      </c>
      <c r="AK65" s="567" t="str">
        <f>IF(AK63="","",VLOOKUP(AK63,'【記載例】シフト記号表（勤務時間帯）'!$D$6:$Z$47,23,FALSE))</f>
        <v>-</v>
      </c>
      <c r="AL65" s="567" t="str">
        <f>IF(AL63="","",VLOOKUP(AL63,'【記載例】シフト記号表（勤務時間帯）'!$D$6:$Z$47,23,FALSE))</f>
        <v/>
      </c>
      <c r="AM65" s="567" t="str">
        <f>IF(AM63="","",VLOOKUP(AM63,'【記載例】シフト記号表（勤務時間帯）'!$D$6:$Z$47,23,FALSE))</f>
        <v/>
      </c>
      <c r="AN65" s="567" t="str">
        <f>IF(AN63="","",VLOOKUP(AN63,'【記載例】シフト記号表（勤務時間帯）'!$D$6:$Z$47,23,FALSE))</f>
        <v/>
      </c>
      <c r="AO65" s="568" t="str">
        <f>IF(AO63="","",VLOOKUP(AO63,'【記載例】シフト記号表（勤務時間帯）'!$D$6:$Z$47,23,FALSE))</f>
        <v/>
      </c>
      <c r="AP65" s="566" t="str">
        <f>IF(AP63="","",VLOOKUP(AP63,'【記載例】シフト記号表（勤務時間帯）'!$D$6:$Z$47,23,FALSE))</f>
        <v>-</v>
      </c>
      <c r="AQ65" s="567" t="str">
        <f>IF(AQ63="","",VLOOKUP(AQ63,'【記載例】シフト記号表（勤務時間帯）'!$D$6:$Z$47,23,FALSE))</f>
        <v>-</v>
      </c>
      <c r="AR65" s="567" t="str">
        <f>IF(AR63="","",VLOOKUP(AR63,'【記載例】シフト記号表（勤務時間帯）'!$D$6:$Z$47,23,FALSE))</f>
        <v>-</v>
      </c>
      <c r="AS65" s="567" t="str">
        <f>IF(AS63="","",VLOOKUP(AS63,'【記載例】シフト記号表（勤務時間帯）'!$D$6:$Z$47,23,FALSE))</f>
        <v/>
      </c>
      <c r="AT65" s="567" t="str">
        <f>IF(AT63="","",VLOOKUP(AT63,'【記載例】シフト記号表（勤務時間帯）'!$D$6:$Z$47,23,FALSE))</f>
        <v/>
      </c>
      <c r="AU65" s="567" t="str">
        <f>IF(AU63="","",VLOOKUP(AU63,'【記載例】シフト記号表（勤務時間帯）'!$D$6:$Z$47,23,FALSE))</f>
        <v/>
      </c>
      <c r="AV65" s="568" t="str">
        <f>IF(AV63="","",VLOOKUP(AV63,'【記載例】シフト記号表（勤務時間帯）'!$D$6:$Z$47,23,FALSE))</f>
        <v/>
      </c>
      <c r="AW65" s="566" t="str">
        <f>IF(AW63="","",VLOOKUP(AW63,'【記載例】シフト記号表（勤務時間帯）'!$D$6:$Z$47,23,FALSE))</f>
        <v/>
      </c>
      <c r="AX65" s="567" t="str">
        <f>IF(AX63="","",VLOOKUP(AX63,'【記載例】シフト記号表（勤務時間帯）'!$D$6:$Z$47,23,FALSE))</f>
        <v/>
      </c>
      <c r="AY65" s="567" t="str">
        <f>IF(AY63="","",VLOOKUP(AY63,'【記載例】シフト記号表（勤務時間帯）'!$D$6:$Z$47,23,FALSE))</f>
        <v/>
      </c>
      <c r="AZ65" s="1032">
        <f>IF($BC$3="４週",SUM(U65:AV65),IF($BC$3="暦月",SUM(U65:AY65),""))</f>
        <v>0</v>
      </c>
      <c r="BA65" s="1033"/>
      <c r="BB65" s="1034">
        <f>IF($BC$3="４週",AZ65/4,IF($BC$3="暦月",(AZ65/($BC$8/7)),""))</f>
        <v>0</v>
      </c>
      <c r="BC65" s="1033"/>
      <c r="BD65" s="1035"/>
      <c r="BE65" s="1036"/>
      <c r="BF65" s="1036"/>
      <c r="BG65" s="1036"/>
      <c r="BH65" s="1037"/>
    </row>
    <row r="66" spans="2:60" ht="20.25" customHeight="1">
      <c r="B66" s="569"/>
      <c r="C66" s="1038" t="s">
        <v>982</v>
      </c>
      <c r="D66" s="1039"/>
      <c r="E66" s="1040"/>
      <c r="F66" s="550"/>
      <c r="G66" s="551"/>
      <c r="H66" s="1047" t="s">
        <v>1002</v>
      </c>
      <c r="I66" s="1050" t="s">
        <v>996</v>
      </c>
      <c r="J66" s="1051"/>
      <c r="K66" s="1051"/>
      <c r="L66" s="1052"/>
      <c r="M66" s="1059" t="s">
        <v>1017</v>
      </c>
      <c r="N66" s="1060"/>
      <c r="O66" s="1061"/>
      <c r="P66" s="590" t="s">
        <v>972</v>
      </c>
      <c r="Q66" s="591"/>
      <c r="R66" s="591"/>
      <c r="S66" s="592"/>
      <c r="T66" s="593"/>
      <c r="U66" s="576"/>
      <c r="V66" s="577"/>
      <c r="W66" s="577" t="s">
        <v>1018</v>
      </c>
      <c r="X66" s="577"/>
      <c r="Y66" s="577"/>
      <c r="Z66" s="577" t="s">
        <v>1018</v>
      </c>
      <c r="AA66" s="578"/>
      <c r="AB66" s="576"/>
      <c r="AC66" s="577"/>
      <c r="AD66" s="577" t="s">
        <v>1019</v>
      </c>
      <c r="AE66" s="577"/>
      <c r="AF66" s="577"/>
      <c r="AG66" s="577" t="s">
        <v>1018</v>
      </c>
      <c r="AH66" s="578"/>
      <c r="AI66" s="576"/>
      <c r="AJ66" s="577"/>
      <c r="AK66" s="577" t="s">
        <v>1019</v>
      </c>
      <c r="AL66" s="577"/>
      <c r="AM66" s="577"/>
      <c r="AN66" s="577" t="s">
        <v>1018</v>
      </c>
      <c r="AO66" s="578"/>
      <c r="AP66" s="576"/>
      <c r="AQ66" s="577"/>
      <c r="AR66" s="577" t="s">
        <v>1019</v>
      </c>
      <c r="AS66" s="577"/>
      <c r="AT66" s="577"/>
      <c r="AU66" s="577" t="s">
        <v>1018</v>
      </c>
      <c r="AV66" s="578"/>
      <c r="AW66" s="576"/>
      <c r="AX66" s="577"/>
      <c r="AY66" s="577"/>
      <c r="AZ66" s="1068"/>
      <c r="BA66" s="1022"/>
      <c r="BB66" s="1021"/>
      <c r="BC66" s="1022"/>
      <c r="BD66" s="1023"/>
      <c r="BE66" s="1024"/>
      <c r="BF66" s="1024"/>
      <c r="BG66" s="1024"/>
      <c r="BH66" s="1025"/>
    </row>
    <row r="67" spans="2:60" ht="20.25" customHeight="1">
      <c r="B67" s="549">
        <f>B64+1</f>
        <v>16</v>
      </c>
      <c r="C67" s="1041"/>
      <c r="D67" s="1042"/>
      <c r="E67" s="1043"/>
      <c r="F67" s="550" t="str">
        <f>C66</f>
        <v>介護従業者</v>
      </c>
      <c r="G67" s="551"/>
      <c r="H67" s="1048"/>
      <c r="I67" s="1053"/>
      <c r="J67" s="1054"/>
      <c r="K67" s="1054"/>
      <c r="L67" s="1055"/>
      <c r="M67" s="1062"/>
      <c r="N67" s="1063"/>
      <c r="O67" s="1064"/>
      <c r="P67" s="552" t="s">
        <v>975</v>
      </c>
      <c r="Q67" s="553"/>
      <c r="R67" s="553"/>
      <c r="S67" s="554"/>
      <c r="T67" s="555"/>
      <c r="U67" s="556" t="str">
        <f>IF(U66="","",VLOOKUP(U66,'【記載例】シフト記号表（勤務時間帯）'!$D$6:$X$47,21,FALSE))</f>
        <v/>
      </c>
      <c r="V67" s="557" t="str">
        <f>IF(V66="","",VLOOKUP(V66,'【記載例】シフト記号表（勤務時間帯）'!$D$6:$X$47,21,FALSE))</f>
        <v/>
      </c>
      <c r="W67" s="557">
        <f>IF(W66="","",VLOOKUP(W66,'【記載例】シフト記号表（勤務時間帯）'!$D$6:$X$47,21,FALSE))</f>
        <v>6</v>
      </c>
      <c r="X67" s="557" t="str">
        <f>IF(X66="","",VLOOKUP(X66,'【記載例】シフト記号表（勤務時間帯）'!$D$6:$X$47,21,FALSE))</f>
        <v/>
      </c>
      <c r="Y67" s="557" t="str">
        <f>IF(Y66="","",VLOOKUP(Y66,'【記載例】シフト記号表（勤務時間帯）'!$D$6:$X$47,21,FALSE))</f>
        <v/>
      </c>
      <c r="Z67" s="557">
        <f>IF(Z66="","",VLOOKUP(Z66,'【記載例】シフト記号表（勤務時間帯）'!$D$6:$X$47,21,FALSE))</f>
        <v>6</v>
      </c>
      <c r="AA67" s="558" t="str">
        <f>IF(AA66="","",VLOOKUP(AA66,'【記載例】シフト記号表（勤務時間帯）'!$D$6:$X$47,21,FALSE))</f>
        <v/>
      </c>
      <c r="AB67" s="556" t="str">
        <f>IF(AB66="","",VLOOKUP(AB66,'【記載例】シフト記号表（勤務時間帯）'!$D$6:$X$47,21,FALSE))</f>
        <v/>
      </c>
      <c r="AC67" s="557" t="str">
        <f>IF(AC66="","",VLOOKUP(AC66,'【記載例】シフト記号表（勤務時間帯）'!$D$6:$X$47,21,FALSE))</f>
        <v/>
      </c>
      <c r="AD67" s="557">
        <f>IF(AD66="","",VLOOKUP(AD66,'【記載例】シフト記号表（勤務時間帯）'!$D$6:$X$47,21,FALSE))</f>
        <v>6</v>
      </c>
      <c r="AE67" s="557" t="str">
        <f>IF(AE66="","",VLOOKUP(AE66,'【記載例】シフト記号表（勤務時間帯）'!$D$6:$X$47,21,FALSE))</f>
        <v/>
      </c>
      <c r="AF67" s="557" t="str">
        <f>IF(AF66="","",VLOOKUP(AF66,'【記載例】シフト記号表（勤務時間帯）'!$D$6:$X$47,21,FALSE))</f>
        <v/>
      </c>
      <c r="AG67" s="557">
        <f>IF(AG66="","",VLOOKUP(AG66,'【記載例】シフト記号表（勤務時間帯）'!$D$6:$X$47,21,FALSE))</f>
        <v>6</v>
      </c>
      <c r="AH67" s="558" t="str">
        <f>IF(AH66="","",VLOOKUP(AH66,'【記載例】シフト記号表（勤務時間帯）'!$D$6:$X$47,21,FALSE))</f>
        <v/>
      </c>
      <c r="AI67" s="556" t="str">
        <f>IF(AI66="","",VLOOKUP(AI66,'【記載例】シフト記号表（勤務時間帯）'!$D$6:$X$47,21,FALSE))</f>
        <v/>
      </c>
      <c r="AJ67" s="557" t="str">
        <f>IF(AJ66="","",VLOOKUP(AJ66,'【記載例】シフト記号表（勤務時間帯）'!$D$6:$X$47,21,FALSE))</f>
        <v/>
      </c>
      <c r="AK67" s="557">
        <f>IF(AK66="","",VLOOKUP(AK66,'【記載例】シフト記号表（勤務時間帯）'!$D$6:$X$47,21,FALSE))</f>
        <v>6</v>
      </c>
      <c r="AL67" s="557" t="str">
        <f>IF(AL66="","",VLOOKUP(AL66,'【記載例】シフト記号表（勤務時間帯）'!$D$6:$X$47,21,FALSE))</f>
        <v/>
      </c>
      <c r="AM67" s="557" t="str">
        <f>IF(AM66="","",VLOOKUP(AM66,'【記載例】シフト記号表（勤務時間帯）'!$D$6:$X$47,21,FALSE))</f>
        <v/>
      </c>
      <c r="AN67" s="557">
        <f>IF(AN66="","",VLOOKUP(AN66,'【記載例】シフト記号表（勤務時間帯）'!$D$6:$X$47,21,FALSE))</f>
        <v>6</v>
      </c>
      <c r="AO67" s="558" t="str">
        <f>IF(AO66="","",VLOOKUP(AO66,'【記載例】シフト記号表（勤務時間帯）'!$D$6:$X$47,21,FALSE))</f>
        <v/>
      </c>
      <c r="AP67" s="556" t="str">
        <f>IF(AP66="","",VLOOKUP(AP66,'【記載例】シフト記号表（勤務時間帯）'!$D$6:$X$47,21,FALSE))</f>
        <v/>
      </c>
      <c r="AQ67" s="557" t="str">
        <f>IF(AQ66="","",VLOOKUP(AQ66,'【記載例】シフト記号表（勤務時間帯）'!$D$6:$X$47,21,FALSE))</f>
        <v/>
      </c>
      <c r="AR67" s="557">
        <f>IF(AR66="","",VLOOKUP(AR66,'【記載例】シフト記号表（勤務時間帯）'!$D$6:$X$47,21,FALSE))</f>
        <v>6</v>
      </c>
      <c r="AS67" s="557" t="str">
        <f>IF(AS66="","",VLOOKUP(AS66,'【記載例】シフト記号表（勤務時間帯）'!$D$6:$X$47,21,FALSE))</f>
        <v/>
      </c>
      <c r="AT67" s="557" t="str">
        <f>IF(AT66="","",VLOOKUP(AT66,'【記載例】シフト記号表（勤務時間帯）'!$D$6:$X$47,21,FALSE))</f>
        <v/>
      </c>
      <c r="AU67" s="557">
        <f>IF(AU66="","",VLOOKUP(AU66,'【記載例】シフト記号表（勤務時間帯）'!$D$6:$X$47,21,FALSE))</f>
        <v>6</v>
      </c>
      <c r="AV67" s="558" t="str">
        <f>IF(AV66="","",VLOOKUP(AV66,'【記載例】シフト記号表（勤務時間帯）'!$D$6:$X$47,21,FALSE))</f>
        <v/>
      </c>
      <c r="AW67" s="556" t="str">
        <f>IF(AW66="","",VLOOKUP(AW66,'【記載例】シフト記号表（勤務時間帯）'!$D$6:$X$47,21,FALSE))</f>
        <v/>
      </c>
      <c r="AX67" s="557" t="str">
        <f>IF(AX66="","",VLOOKUP(AX66,'【記載例】シフト記号表（勤務時間帯）'!$D$6:$X$47,21,FALSE))</f>
        <v/>
      </c>
      <c r="AY67" s="557" t="str">
        <f>IF(AY66="","",VLOOKUP(AY66,'【記載例】シフト記号表（勤務時間帯）'!$D$6:$X$47,21,FALSE))</f>
        <v/>
      </c>
      <c r="AZ67" s="1029">
        <f>IF($BC$3="４週",SUM(U67:AV67),IF($BC$3="暦月",SUM(U67:AY67),""))</f>
        <v>48</v>
      </c>
      <c r="BA67" s="1030"/>
      <c r="BB67" s="1031">
        <f>IF($BC$3="４週",AZ67/4,IF($BC$3="暦月",(AZ67/($BC$8/7)),""))</f>
        <v>12</v>
      </c>
      <c r="BC67" s="1030"/>
      <c r="BD67" s="1026"/>
      <c r="BE67" s="1027"/>
      <c r="BF67" s="1027"/>
      <c r="BG67" s="1027"/>
      <c r="BH67" s="1028"/>
    </row>
    <row r="68" spans="2:60" ht="20.25" customHeight="1" thickBot="1">
      <c r="B68" s="549"/>
      <c r="C68" s="1044"/>
      <c r="D68" s="1045"/>
      <c r="E68" s="1046"/>
      <c r="F68" s="594"/>
      <c r="G68" s="595" t="str">
        <f>C66</f>
        <v>介護従業者</v>
      </c>
      <c r="H68" s="1049"/>
      <c r="I68" s="1056"/>
      <c r="J68" s="1057"/>
      <c r="K68" s="1057"/>
      <c r="L68" s="1058"/>
      <c r="M68" s="1065"/>
      <c r="N68" s="1066"/>
      <c r="O68" s="1067"/>
      <c r="P68" s="596" t="s">
        <v>976</v>
      </c>
      <c r="Q68" s="597"/>
      <c r="R68" s="597"/>
      <c r="S68" s="598"/>
      <c r="T68" s="599"/>
      <c r="U68" s="566" t="str">
        <f>IF(U66="","",VLOOKUP(U66,'【記載例】シフト記号表（勤務時間帯）'!$D$6:$Z$47,23,FALSE))</f>
        <v/>
      </c>
      <c r="V68" s="567" t="str">
        <f>IF(V66="","",VLOOKUP(V66,'【記載例】シフト記号表（勤務時間帯）'!$D$6:$Z$47,23,FALSE))</f>
        <v/>
      </c>
      <c r="W68" s="567" t="str">
        <f>IF(W66="","",VLOOKUP(W66,'【記載例】シフト記号表（勤務時間帯）'!$D$6:$Z$47,23,FALSE))</f>
        <v>-</v>
      </c>
      <c r="X68" s="567" t="str">
        <f>IF(X66="","",VLOOKUP(X66,'【記載例】シフト記号表（勤務時間帯）'!$D$6:$Z$47,23,FALSE))</f>
        <v/>
      </c>
      <c r="Y68" s="567" t="str">
        <f>IF(Y66="","",VLOOKUP(Y66,'【記載例】シフト記号表（勤務時間帯）'!$D$6:$Z$47,23,FALSE))</f>
        <v/>
      </c>
      <c r="Z68" s="567" t="str">
        <f>IF(Z66="","",VLOOKUP(Z66,'【記載例】シフト記号表（勤務時間帯）'!$D$6:$Z$47,23,FALSE))</f>
        <v>-</v>
      </c>
      <c r="AA68" s="568" t="str">
        <f>IF(AA66="","",VLOOKUP(AA66,'【記載例】シフト記号表（勤務時間帯）'!$D$6:$Z$47,23,FALSE))</f>
        <v/>
      </c>
      <c r="AB68" s="566" t="str">
        <f>IF(AB66="","",VLOOKUP(AB66,'【記載例】シフト記号表（勤務時間帯）'!$D$6:$Z$47,23,FALSE))</f>
        <v/>
      </c>
      <c r="AC68" s="567" t="str">
        <f>IF(AC66="","",VLOOKUP(AC66,'【記載例】シフト記号表（勤務時間帯）'!$D$6:$Z$47,23,FALSE))</f>
        <v/>
      </c>
      <c r="AD68" s="567" t="str">
        <f>IF(AD66="","",VLOOKUP(AD66,'【記載例】シフト記号表（勤務時間帯）'!$D$6:$Z$47,23,FALSE))</f>
        <v>-</v>
      </c>
      <c r="AE68" s="567" t="str">
        <f>IF(AE66="","",VLOOKUP(AE66,'【記載例】シフト記号表（勤務時間帯）'!$D$6:$Z$47,23,FALSE))</f>
        <v/>
      </c>
      <c r="AF68" s="567" t="str">
        <f>IF(AF66="","",VLOOKUP(AF66,'【記載例】シフト記号表（勤務時間帯）'!$D$6:$Z$47,23,FALSE))</f>
        <v/>
      </c>
      <c r="AG68" s="567" t="str">
        <f>IF(AG66="","",VLOOKUP(AG66,'【記載例】シフト記号表（勤務時間帯）'!$D$6:$Z$47,23,FALSE))</f>
        <v>-</v>
      </c>
      <c r="AH68" s="568" t="str">
        <f>IF(AH66="","",VLOOKUP(AH66,'【記載例】シフト記号表（勤務時間帯）'!$D$6:$Z$47,23,FALSE))</f>
        <v/>
      </c>
      <c r="AI68" s="566" t="str">
        <f>IF(AI66="","",VLOOKUP(AI66,'【記載例】シフト記号表（勤務時間帯）'!$D$6:$Z$47,23,FALSE))</f>
        <v/>
      </c>
      <c r="AJ68" s="567" t="str">
        <f>IF(AJ66="","",VLOOKUP(AJ66,'【記載例】シフト記号表（勤務時間帯）'!$D$6:$Z$47,23,FALSE))</f>
        <v/>
      </c>
      <c r="AK68" s="567" t="str">
        <f>IF(AK66="","",VLOOKUP(AK66,'【記載例】シフト記号表（勤務時間帯）'!$D$6:$Z$47,23,FALSE))</f>
        <v>-</v>
      </c>
      <c r="AL68" s="567" t="str">
        <f>IF(AL66="","",VLOOKUP(AL66,'【記載例】シフト記号表（勤務時間帯）'!$D$6:$Z$47,23,FALSE))</f>
        <v/>
      </c>
      <c r="AM68" s="567" t="str">
        <f>IF(AM66="","",VLOOKUP(AM66,'【記載例】シフト記号表（勤務時間帯）'!$D$6:$Z$47,23,FALSE))</f>
        <v/>
      </c>
      <c r="AN68" s="567" t="str">
        <f>IF(AN66="","",VLOOKUP(AN66,'【記載例】シフト記号表（勤務時間帯）'!$D$6:$Z$47,23,FALSE))</f>
        <v>-</v>
      </c>
      <c r="AO68" s="568" t="str">
        <f>IF(AO66="","",VLOOKUP(AO66,'【記載例】シフト記号表（勤務時間帯）'!$D$6:$Z$47,23,FALSE))</f>
        <v/>
      </c>
      <c r="AP68" s="566" t="str">
        <f>IF(AP66="","",VLOOKUP(AP66,'【記載例】シフト記号表（勤務時間帯）'!$D$6:$Z$47,23,FALSE))</f>
        <v/>
      </c>
      <c r="AQ68" s="567" t="str">
        <f>IF(AQ66="","",VLOOKUP(AQ66,'【記載例】シフト記号表（勤務時間帯）'!$D$6:$Z$47,23,FALSE))</f>
        <v/>
      </c>
      <c r="AR68" s="567" t="str">
        <f>IF(AR66="","",VLOOKUP(AR66,'【記載例】シフト記号表（勤務時間帯）'!$D$6:$Z$47,23,FALSE))</f>
        <v>-</v>
      </c>
      <c r="AS68" s="567" t="str">
        <f>IF(AS66="","",VLOOKUP(AS66,'【記載例】シフト記号表（勤務時間帯）'!$D$6:$Z$47,23,FALSE))</f>
        <v/>
      </c>
      <c r="AT68" s="567" t="str">
        <f>IF(AT66="","",VLOOKUP(AT66,'【記載例】シフト記号表（勤務時間帯）'!$D$6:$Z$47,23,FALSE))</f>
        <v/>
      </c>
      <c r="AU68" s="567" t="str">
        <f>IF(AU66="","",VLOOKUP(AU66,'【記載例】シフト記号表（勤務時間帯）'!$D$6:$Z$47,23,FALSE))</f>
        <v>-</v>
      </c>
      <c r="AV68" s="568" t="str">
        <f>IF(AV66="","",VLOOKUP(AV66,'【記載例】シフト記号表（勤務時間帯）'!$D$6:$Z$47,23,FALSE))</f>
        <v/>
      </c>
      <c r="AW68" s="566" t="str">
        <f>IF(AW66="","",VLOOKUP(AW66,'【記載例】シフト記号表（勤務時間帯）'!$D$6:$Z$47,23,FALSE))</f>
        <v/>
      </c>
      <c r="AX68" s="567" t="str">
        <f>IF(AX66="","",VLOOKUP(AX66,'【記載例】シフト記号表（勤務時間帯）'!$D$6:$Z$47,23,FALSE))</f>
        <v/>
      </c>
      <c r="AY68" s="567" t="str">
        <f>IF(AY66="","",VLOOKUP(AY66,'【記載例】シフト記号表（勤務時間帯）'!$D$6:$Z$47,23,FALSE))</f>
        <v/>
      </c>
      <c r="AZ68" s="1032">
        <f>IF($BC$3="４週",SUM(U68:AV68),IF($BC$3="暦月",SUM(U68:AY68),""))</f>
        <v>0</v>
      </c>
      <c r="BA68" s="1033"/>
      <c r="BB68" s="1034">
        <f>IF($BC$3="４週",AZ68/4,IF($BC$3="暦月",(AZ68/($BC$8/7)),""))</f>
        <v>0</v>
      </c>
      <c r="BC68" s="1033"/>
      <c r="BD68" s="1026"/>
      <c r="BE68" s="1027"/>
      <c r="BF68" s="1027"/>
      <c r="BG68" s="1027"/>
      <c r="BH68" s="1028"/>
    </row>
    <row r="69" spans="2:60" ht="20.25" customHeight="1">
      <c r="B69" s="992" t="s">
        <v>1020</v>
      </c>
      <c r="C69" s="993"/>
      <c r="D69" s="993"/>
      <c r="E69" s="993"/>
      <c r="F69" s="993"/>
      <c r="G69" s="993"/>
      <c r="H69" s="993"/>
      <c r="I69" s="993"/>
      <c r="J69" s="993"/>
      <c r="K69" s="993"/>
      <c r="L69" s="993"/>
      <c r="M69" s="993"/>
      <c r="N69" s="993"/>
      <c r="O69" s="993"/>
      <c r="P69" s="993"/>
      <c r="Q69" s="993"/>
      <c r="R69" s="993"/>
      <c r="S69" s="993"/>
      <c r="T69" s="994"/>
      <c r="U69" s="600">
        <v>10</v>
      </c>
      <c r="V69" s="601">
        <v>11</v>
      </c>
      <c r="W69" s="601">
        <v>12</v>
      </c>
      <c r="X69" s="601">
        <v>13</v>
      </c>
      <c r="Y69" s="601">
        <v>14</v>
      </c>
      <c r="Z69" s="601">
        <v>15</v>
      </c>
      <c r="AA69" s="602">
        <v>16</v>
      </c>
      <c r="AB69" s="600">
        <v>10</v>
      </c>
      <c r="AC69" s="601">
        <v>11</v>
      </c>
      <c r="AD69" s="601">
        <v>12</v>
      </c>
      <c r="AE69" s="601">
        <v>13</v>
      </c>
      <c r="AF69" s="601">
        <v>14</v>
      </c>
      <c r="AG69" s="601">
        <v>15</v>
      </c>
      <c r="AH69" s="602">
        <v>16</v>
      </c>
      <c r="AI69" s="600">
        <v>10</v>
      </c>
      <c r="AJ69" s="601">
        <v>11</v>
      </c>
      <c r="AK69" s="601">
        <v>12</v>
      </c>
      <c r="AL69" s="601">
        <v>13</v>
      </c>
      <c r="AM69" s="601">
        <v>14</v>
      </c>
      <c r="AN69" s="601">
        <v>15</v>
      </c>
      <c r="AO69" s="602">
        <v>16</v>
      </c>
      <c r="AP69" s="600">
        <v>10</v>
      </c>
      <c r="AQ69" s="601">
        <v>11</v>
      </c>
      <c r="AR69" s="601">
        <v>12</v>
      </c>
      <c r="AS69" s="601">
        <v>13</v>
      </c>
      <c r="AT69" s="601">
        <v>14</v>
      </c>
      <c r="AU69" s="601">
        <v>15</v>
      </c>
      <c r="AV69" s="602">
        <v>16</v>
      </c>
      <c r="AW69" s="603"/>
      <c r="AX69" s="601"/>
      <c r="AY69" s="604"/>
      <c r="AZ69" s="995"/>
      <c r="BA69" s="996"/>
      <c r="BB69" s="1001"/>
      <c r="BC69" s="1002"/>
      <c r="BD69" s="1002"/>
      <c r="BE69" s="1002"/>
      <c r="BF69" s="1002"/>
      <c r="BG69" s="1002"/>
      <c r="BH69" s="1003"/>
    </row>
    <row r="70" spans="2:60" ht="20.25" customHeight="1">
      <c r="B70" s="1010" t="s">
        <v>1021</v>
      </c>
      <c r="C70" s="1011"/>
      <c r="D70" s="1011"/>
      <c r="E70" s="1011"/>
      <c r="F70" s="1011"/>
      <c r="G70" s="1011"/>
      <c r="H70" s="1011"/>
      <c r="I70" s="1011"/>
      <c r="J70" s="1011"/>
      <c r="K70" s="1011"/>
      <c r="L70" s="1011"/>
      <c r="M70" s="1011"/>
      <c r="N70" s="1011"/>
      <c r="O70" s="1011"/>
      <c r="P70" s="1011"/>
      <c r="Q70" s="1011"/>
      <c r="R70" s="1011"/>
      <c r="S70" s="1011"/>
      <c r="T70" s="1012"/>
      <c r="U70" s="605"/>
      <c r="V70" s="606"/>
      <c r="W70" s="606"/>
      <c r="X70" s="606"/>
      <c r="Y70" s="606"/>
      <c r="Z70" s="606"/>
      <c r="AA70" s="607"/>
      <c r="AB70" s="608"/>
      <c r="AC70" s="606"/>
      <c r="AD70" s="606"/>
      <c r="AE70" s="606"/>
      <c r="AF70" s="606"/>
      <c r="AG70" s="606"/>
      <c r="AH70" s="607"/>
      <c r="AI70" s="608"/>
      <c r="AJ70" s="606"/>
      <c r="AK70" s="606"/>
      <c r="AL70" s="606"/>
      <c r="AM70" s="606"/>
      <c r="AN70" s="606"/>
      <c r="AO70" s="607"/>
      <c r="AP70" s="608"/>
      <c r="AQ70" s="606"/>
      <c r="AR70" s="606"/>
      <c r="AS70" s="606"/>
      <c r="AT70" s="606"/>
      <c r="AU70" s="606"/>
      <c r="AV70" s="607"/>
      <c r="AW70" s="608"/>
      <c r="AX70" s="606"/>
      <c r="AY70" s="609"/>
      <c r="AZ70" s="997"/>
      <c r="BA70" s="998"/>
      <c r="BB70" s="1004"/>
      <c r="BC70" s="1005"/>
      <c r="BD70" s="1005"/>
      <c r="BE70" s="1005"/>
      <c r="BF70" s="1005"/>
      <c r="BG70" s="1005"/>
      <c r="BH70" s="1006"/>
    </row>
    <row r="71" spans="2:60" ht="20.25" customHeight="1">
      <c r="B71" s="1010" t="s">
        <v>1022</v>
      </c>
      <c r="C71" s="1011"/>
      <c r="D71" s="1011"/>
      <c r="E71" s="1011"/>
      <c r="F71" s="1011"/>
      <c r="G71" s="1011"/>
      <c r="H71" s="1011"/>
      <c r="I71" s="1011"/>
      <c r="J71" s="1011"/>
      <c r="K71" s="1011"/>
      <c r="L71" s="1011"/>
      <c r="M71" s="1011"/>
      <c r="N71" s="1011"/>
      <c r="O71" s="1011"/>
      <c r="P71" s="1011"/>
      <c r="Q71" s="1011"/>
      <c r="R71" s="1011"/>
      <c r="S71" s="1011"/>
      <c r="T71" s="1012"/>
      <c r="U71" s="605">
        <v>9</v>
      </c>
      <c r="V71" s="606">
        <v>9</v>
      </c>
      <c r="W71" s="606">
        <v>9</v>
      </c>
      <c r="X71" s="606">
        <v>9</v>
      </c>
      <c r="Y71" s="606">
        <v>9</v>
      </c>
      <c r="Z71" s="606">
        <v>9</v>
      </c>
      <c r="AA71" s="610">
        <v>9</v>
      </c>
      <c r="AB71" s="611">
        <v>9</v>
      </c>
      <c r="AC71" s="606">
        <v>9</v>
      </c>
      <c r="AD71" s="606">
        <v>9</v>
      </c>
      <c r="AE71" s="606">
        <v>9</v>
      </c>
      <c r="AF71" s="606">
        <v>9</v>
      </c>
      <c r="AG71" s="606">
        <v>9</v>
      </c>
      <c r="AH71" s="610">
        <v>9</v>
      </c>
      <c r="AI71" s="611">
        <v>9</v>
      </c>
      <c r="AJ71" s="606">
        <v>9</v>
      </c>
      <c r="AK71" s="606">
        <v>9</v>
      </c>
      <c r="AL71" s="606">
        <v>9</v>
      </c>
      <c r="AM71" s="606">
        <v>9</v>
      </c>
      <c r="AN71" s="606">
        <v>9</v>
      </c>
      <c r="AO71" s="610">
        <v>9</v>
      </c>
      <c r="AP71" s="611">
        <v>9</v>
      </c>
      <c r="AQ71" s="606">
        <v>9</v>
      </c>
      <c r="AR71" s="606">
        <v>9</v>
      </c>
      <c r="AS71" s="606">
        <v>9</v>
      </c>
      <c r="AT71" s="606">
        <v>9</v>
      </c>
      <c r="AU71" s="606">
        <v>9</v>
      </c>
      <c r="AV71" s="610">
        <v>9</v>
      </c>
      <c r="AW71" s="611"/>
      <c r="AX71" s="606"/>
      <c r="AY71" s="609"/>
      <c r="AZ71" s="999"/>
      <c r="BA71" s="1000"/>
      <c r="BB71" s="1004"/>
      <c r="BC71" s="1005"/>
      <c r="BD71" s="1005"/>
      <c r="BE71" s="1005"/>
      <c r="BF71" s="1005"/>
      <c r="BG71" s="1005"/>
      <c r="BH71" s="1006"/>
    </row>
    <row r="72" spans="2:60" ht="20.25" customHeight="1">
      <c r="B72" s="1010" t="s">
        <v>1023</v>
      </c>
      <c r="C72" s="1011"/>
      <c r="D72" s="1011"/>
      <c r="E72" s="1011"/>
      <c r="F72" s="1011"/>
      <c r="G72" s="1011"/>
      <c r="H72" s="1011"/>
      <c r="I72" s="1011"/>
      <c r="J72" s="1011"/>
      <c r="K72" s="1011"/>
      <c r="L72" s="1011"/>
      <c r="M72" s="1011"/>
      <c r="N72" s="1011"/>
      <c r="O72" s="1011"/>
      <c r="P72" s="1011"/>
      <c r="Q72" s="1011"/>
      <c r="R72" s="1011"/>
      <c r="S72" s="1011"/>
      <c r="T72" s="1012"/>
      <c r="U72" s="612">
        <f t="shared" ref="U72:AY72" si="1">IF(SUMIF($F$21:$F$68,"介護従業者",U21:U68)=0,"",SUMIF($F$21:$F$68,"介護従業者",U21:U68))</f>
        <v>42.5</v>
      </c>
      <c r="V72" s="613">
        <f t="shared" si="1"/>
        <v>44.499999999999993</v>
      </c>
      <c r="W72" s="613">
        <f t="shared" si="1"/>
        <v>42.5</v>
      </c>
      <c r="X72" s="613">
        <f t="shared" si="1"/>
        <v>43.999999999999993</v>
      </c>
      <c r="Y72" s="613">
        <f t="shared" si="1"/>
        <v>44</v>
      </c>
      <c r="Z72" s="613">
        <f t="shared" si="1"/>
        <v>42</v>
      </c>
      <c r="AA72" s="614">
        <f t="shared" si="1"/>
        <v>40</v>
      </c>
      <c r="AB72" s="612">
        <f t="shared" si="1"/>
        <v>42.5</v>
      </c>
      <c r="AC72" s="613">
        <f t="shared" si="1"/>
        <v>44.5</v>
      </c>
      <c r="AD72" s="613">
        <f t="shared" si="1"/>
        <v>42.5</v>
      </c>
      <c r="AE72" s="613">
        <f t="shared" si="1"/>
        <v>44</v>
      </c>
      <c r="AF72" s="613">
        <f t="shared" si="1"/>
        <v>44</v>
      </c>
      <c r="AG72" s="613">
        <f t="shared" si="1"/>
        <v>42</v>
      </c>
      <c r="AH72" s="614">
        <f t="shared" si="1"/>
        <v>40</v>
      </c>
      <c r="AI72" s="612">
        <f t="shared" si="1"/>
        <v>42.5</v>
      </c>
      <c r="AJ72" s="613">
        <f t="shared" si="1"/>
        <v>44.5</v>
      </c>
      <c r="AK72" s="613">
        <f t="shared" si="1"/>
        <v>42.5</v>
      </c>
      <c r="AL72" s="613">
        <f t="shared" si="1"/>
        <v>44</v>
      </c>
      <c r="AM72" s="613">
        <f t="shared" si="1"/>
        <v>44</v>
      </c>
      <c r="AN72" s="613">
        <f t="shared" si="1"/>
        <v>42</v>
      </c>
      <c r="AO72" s="614">
        <f t="shared" si="1"/>
        <v>40</v>
      </c>
      <c r="AP72" s="612">
        <f t="shared" si="1"/>
        <v>42.5</v>
      </c>
      <c r="AQ72" s="613">
        <f t="shared" si="1"/>
        <v>44.5</v>
      </c>
      <c r="AR72" s="613">
        <f t="shared" si="1"/>
        <v>42.5</v>
      </c>
      <c r="AS72" s="613">
        <f t="shared" si="1"/>
        <v>44</v>
      </c>
      <c r="AT72" s="613">
        <f t="shared" si="1"/>
        <v>44</v>
      </c>
      <c r="AU72" s="613">
        <f t="shared" si="1"/>
        <v>42</v>
      </c>
      <c r="AV72" s="614">
        <f t="shared" si="1"/>
        <v>39.999999999999993</v>
      </c>
      <c r="AW72" s="612" t="str">
        <f t="shared" si="1"/>
        <v/>
      </c>
      <c r="AX72" s="613" t="str">
        <f t="shared" si="1"/>
        <v/>
      </c>
      <c r="AY72" s="613" t="str">
        <f t="shared" si="1"/>
        <v/>
      </c>
      <c r="AZ72" s="1014">
        <f>IF($BC$3="４週",SUM(U72:AV72),IF($BC$3="暦月",SUM(U72:AY72),""))</f>
        <v>1198</v>
      </c>
      <c r="BA72" s="1015"/>
      <c r="BB72" s="1004"/>
      <c r="BC72" s="1005"/>
      <c r="BD72" s="1005"/>
      <c r="BE72" s="1005"/>
      <c r="BF72" s="1005"/>
      <c r="BG72" s="1005"/>
      <c r="BH72" s="1006"/>
    </row>
    <row r="73" spans="2:60" ht="20.25" customHeight="1" thickBot="1">
      <c r="B73" s="1149" t="s">
        <v>1024</v>
      </c>
      <c r="C73" s="1017"/>
      <c r="D73" s="1017"/>
      <c r="E73" s="1017"/>
      <c r="F73" s="1017"/>
      <c r="G73" s="1017"/>
      <c r="H73" s="1017"/>
      <c r="I73" s="1017"/>
      <c r="J73" s="1017"/>
      <c r="K73" s="1017"/>
      <c r="L73" s="1017"/>
      <c r="M73" s="1017"/>
      <c r="N73" s="1017"/>
      <c r="O73" s="1017"/>
      <c r="P73" s="1017"/>
      <c r="Q73" s="1017"/>
      <c r="R73" s="1017"/>
      <c r="S73" s="1017"/>
      <c r="T73" s="1018"/>
      <c r="U73" s="615">
        <f t="shared" ref="U73:AY73" si="2">IF(SUMIF($G$21:$G$68,"介護従業者",U21:U68)=0,"",SUMIF($G$21:$G$68,"介護従業者",U21:U68))</f>
        <v>10</v>
      </c>
      <c r="V73" s="616">
        <f t="shared" si="2"/>
        <v>10</v>
      </c>
      <c r="W73" s="616">
        <f t="shared" si="2"/>
        <v>10</v>
      </c>
      <c r="X73" s="616">
        <f t="shared" si="2"/>
        <v>10</v>
      </c>
      <c r="Y73" s="616">
        <f t="shared" si="2"/>
        <v>10</v>
      </c>
      <c r="Z73" s="616">
        <f t="shared" si="2"/>
        <v>10</v>
      </c>
      <c r="AA73" s="617">
        <f t="shared" si="2"/>
        <v>10</v>
      </c>
      <c r="AB73" s="618">
        <f t="shared" si="2"/>
        <v>10</v>
      </c>
      <c r="AC73" s="616">
        <f t="shared" si="2"/>
        <v>10</v>
      </c>
      <c r="AD73" s="616">
        <f t="shared" si="2"/>
        <v>10</v>
      </c>
      <c r="AE73" s="616">
        <f t="shared" si="2"/>
        <v>10</v>
      </c>
      <c r="AF73" s="616">
        <f t="shared" si="2"/>
        <v>10</v>
      </c>
      <c r="AG73" s="616">
        <f t="shared" si="2"/>
        <v>10</v>
      </c>
      <c r="AH73" s="617">
        <f t="shared" si="2"/>
        <v>10</v>
      </c>
      <c r="AI73" s="618">
        <f t="shared" si="2"/>
        <v>10</v>
      </c>
      <c r="AJ73" s="616">
        <f t="shared" si="2"/>
        <v>10</v>
      </c>
      <c r="AK73" s="616">
        <f t="shared" si="2"/>
        <v>10</v>
      </c>
      <c r="AL73" s="616">
        <f t="shared" si="2"/>
        <v>10</v>
      </c>
      <c r="AM73" s="616">
        <f t="shared" si="2"/>
        <v>10</v>
      </c>
      <c r="AN73" s="616">
        <f t="shared" si="2"/>
        <v>10</v>
      </c>
      <c r="AO73" s="617">
        <f t="shared" si="2"/>
        <v>10</v>
      </c>
      <c r="AP73" s="618">
        <f t="shared" si="2"/>
        <v>10</v>
      </c>
      <c r="AQ73" s="616">
        <f t="shared" si="2"/>
        <v>10</v>
      </c>
      <c r="AR73" s="616">
        <f t="shared" si="2"/>
        <v>10</v>
      </c>
      <c r="AS73" s="616">
        <f t="shared" si="2"/>
        <v>10</v>
      </c>
      <c r="AT73" s="616">
        <f t="shared" si="2"/>
        <v>10</v>
      </c>
      <c r="AU73" s="616">
        <f t="shared" si="2"/>
        <v>10</v>
      </c>
      <c r="AV73" s="617">
        <f t="shared" si="2"/>
        <v>10</v>
      </c>
      <c r="AW73" s="618" t="str">
        <f t="shared" si="2"/>
        <v/>
      </c>
      <c r="AX73" s="616" t="str">
        <f t="shared" si="2"/>
        <v/>
      </c>
      <c r="AY73" s="619" t="str">
        <f t="shared" si="2"/>
        <v/>
      </c>
      <c r="AZ73" s="1019">
        <f>IF($BC$3="４週",SUM(U73:AV73),IF($BC$3="暦月",SUM(U73:AY73),""))</f>
        <v>280</v>
      </c>
      <c r="BA73" s="1020"/>
      <c r="BB73" s="1007"/>
      <c r="BC73" s="1008"/>
      <c r="BD73" s="1008"/>
      <c r="BE73" s="1008"/>
      <c r="BF73" s="1008"/>
      <c r="BG73" s="1008"/>
      <c r="BH73" s="1009"/>
    </row>
    <row r="74" spans="2:60" s="620" customFormat="1" ht="20.25" customHeight="1">
      <c r="C74" s="621"/>
      <c r="D74" s="621"/>
      <c r="E74" s="621"/>
      <c r="F74" s="621"/>
      <c r="G74" s="621"/>
      <c r="R74" s="622"/>
      <c r="BH74" s="623"/>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624"/>
      <c r="B128" s="624"/>
      <c r="C128" s="625"/>
      <c r="D128" s="625"/>
      <c r="E128" s="625"/>
      <c r="F128" s="625"/>
      <c r="G128" s="625"/>
      <c r="H128" s="625"/>
      <c r="I128" s="626"/>
      <c r="J128" s="626"/>
      <c r="K128" s="626"/>
      <c r="L128" s="626"/>
      <c r="M128" s="626"/>
      <c r="N128" s="626"/>
      <c r="O128" s="626"/>
      <c r="P128" s="626"/>
      <c r="Q128" s="626"/>
      <c r="R128" s="626"/>
      <c r="S128" s="626"/>
      <c r="T128" s="626"/>
      <c r="U128" s="626"/>
      <c r="V128" s="626"/>
      <c r="W128" s="626"/>
      <c r="X128" s="626"/>
      <c r="Y128" s="626"/>
      <c r="Z128" s="626"/>
      <c r="AA128" s="626"/>
      <c r="AB128" s="626"/>
      <c r="AC128" s="626"/>
      <c r="AD128" s="626"/>
      <c r="AE128" s="626"/>
      <c r="AF128" s="626"/>
      <c r="AG128" s="626"/>
      <c r="AH128" s="626"/>
      <c r="AI128" s="626"/>
      <c r="AJ128" s="626"/>
      <c r="AK128" s="626"/>
      <c r="AL128" s="626"/>
      <c r="AM128" s="626"/>
      <c r="AN128" s="626"/>
      <c r="AO128" s="626"/>
      <c r="AP128" s="626"/>
      <c r="AQ128" s="626"/>
      <c r="AR128" s="626"/>
      <c r="AS128" s="626"/>
      <c r="AT128" s="626"/>
      <c r="AU128" s="626"/>
      <c r="AV128" s="626"/>
      <c r="AW128" s="626"/>
      <c r="AX128" s="627"/>
      <c r="AY128" s="627"/>
      <c r="AZ128" s="627"/>
      <c r="BA128" s="627"/>
      <c r="BB128" s="627"/>
      <c r="BC128" s="627"/>
      <c r="BD128" s="627"/>
      <c r="BE128" s="627"/>
    </row>
    <row r="129" spans="1:57">
      <c r="A129" s="624"/>
      <c r="B129" s="624"/>
      <c r="C129" s="625"/>
      <c r="D129" s="625"/>
      <c r="E129" s="625"/>
      <c r="F129" s="625"/>
      <c r="G129" s="625"/>
      <c r="H129" s="625"/>
      <c r="I129" s="626"/>
      <c r="J129" s="626"/>
      <c r="K129" s="626"/>
      <c r="L129" s="626"/>
      <c r="M129" s="626"/>
      <c r="N129" s="626"/>
      <c r="O129" s="626"/>
      <c r="P129" s="626"/>
      <c r="Q129" s="626"/>
      <c r="R129" s="626"/>
      <c r="S129" s="626"/>
      <c r="T129" s="626"/>
      <c r="U129" s="626"/>
      <c r="V129" s="626"/>
      <c r="W129" s="626"/>
      <c r="X129" s="626"/>
      <c r="Y129" s="626"/>
      <c r="Z129" s="626"/>
      <c r="AA129" s="626"/>
      <c r="AB129" s="626"/>
      <c r="AC129" s="626"/>
      <c r="AD129" s="626"/>
      <c r="AE129" s="626"/>
      <c r="AF129" s="626"/>
      <c r="AG129" s="626"/>
      <c r="AH129" s="626"/>
      <c r="AI129" s="626"/>
      <c r="AJ129" s="626"/>
      <c r="AK129" s="626"/>
      <c r="AL129" s="626"/>
      <c r="AM129" s="626"/>
      <c r="AN129" s="626"/>
      <c r="AO129" s="626"/>
      <c r="AP129" s="626"/>
      <c r="AQ129" s="626"/>
      <c r="AR129" s="626"/>
      <c r="AS129" s="626"/>
      <c r="AT129" s="626"/>
      <c r="AU129" s="626"/>
      <c r="AV129" s="626"/>
      <c r="AW129" s="626"/>
      <c r="AX129" s="627"/>
      <c r="AY129" s="627"/>
      <c r="AZ129" s="627"/>
      <c r="BA129" s="627"/>
      <c r="BB129" s="627"/>
      <c r="BC129" s="627"/>
      <c r="BD129" s="627"/>
      <c r="BE129" s="627"/>
    </row>
    <row r="130" spans="1:57">
      <c r="A130" s="624"/>
      <c r="B130" s="624"/>
      <c r="C130" s="628"/>
      <c r="D130" s="628"/>
      <c r="E130" s="628"/>
      <c r="F130" s="628"/>
      <c r="G130" s="628"/>
      <c r="H130" s="628"/>
      <c r="I130" s="625"/>
      <c r="J130" s="625"/>
      <c r="K130" s="624"/>
      <c r="L130" s="624"/>
      <c r="M130" s="624"/>
      <c r="N130" s="624"/>
      <c r="O130" s="624"/>
      <c r="P130" s="624"/>
    </row>
    <row r="131" spans="1:57">
      <c r="A131" s="624"/>
      <c r="B131" s="624"/>
      <c r="C131" s="628"/>
      <c r="D131" s="628"/>
      <c r="E131" s="628"/>
      <c r="F131" s="628"/>
      <c r="G131" s="628"/>
      <c r="H131" s="628"/>
      <c r="I131" s="625"/>
      <c r="J131" s="625"/>
      <c r="K131" s="624"/>
      <c r="L131" s="624"/>
      <c r="M131" s="624"/>
      <c r="N131" s="624"/>
      <c r="O131" s="624"/>
      <c r="P131" s="624"/>
    </row>
    <row r="132" spans="1:57">
      <c r="C132" s="514"/>
      <c r="D132" s="514"/>
      <c r="E132" s="514"/>
      <c r="F132" s="514"/>
      <c r="G132" s="514"/>
      <c r="H132" s="514"/>
    </row>
    <row r="133" spans="1:57">
      <c r="C133" s="514"/>
      <c r="D133" s="514"/>
      <c r="E133" s="514"/>
      <c r="F133" s="514"/>
      <c r="G133" s="514"/>
      <c r="H133" s="514"/>
    </row>
    <row r="134" spans="1:57">
      <c r="C134" s="514"/>
      <c r="D134" s="514"/>
      <c r="E134" s="514"/>
      <c r="F134" s="514"/>
      <c r="G134" s="514"/>
      <c r="H134" s="514"/>
    </row>
    <row r="135" spans="1:57">
      <c r="C135" s="514"/>
      <c r="D135" s="514"/>
      <c r="E135" s="514"/>
      <c r="F135" s="514"/>
      <c r="G135" s="514"/>
      <c r="H135" s="514"/>
    </row>
  </sheetData>
  <sheetProtection insertRows="0" deleteRows="0"/>
  <mergeCells count="217">
    <mergeCell ref="U12:V12"/>
    <mergeCell ref="AR1:BG1"/>
    <mergeCell ref="AA2:AB2"/>
    <mergeCell ref="AD2:AE2"/>
    <mergeCell ref="AH2:AI2"/>
    <mergeCell ref="AR2:BG2"/>
    <mergeCell ref="BC3:BF3"/>
    <mergeCell ref="AM13:AN13"/>
    <mergeCell ref="BB13:BD13"/>
    <mergeCell ref="BF13:BH13"/>
    <mergeCell ref="AM14:AN14"/>
    <mergeCell ref="BB14:BD14"/>
    <mergeCell ref="BF14:BH14"/>
    <mergeCell ref="BC4:BF4"/>
    <mergeCell ref="AY6:AZ6"/>
    <mergeCell ref="BC6:BD6"/>
    <mergeCell ref="BC8:BD8"/>
    <mergeCell ref="BC10:BD10"/>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3"/>
  <conditionalFormatting sqref="U68:AY68 U65:AY65 U62:AY62 U59:AY59 U56:AY56 U53:AY53 U50:AY50 U47:AY47 U44:AY44 U41:AY41 U38:AY38 U35:AY35 U32:AY32 U29:AY29 U26:AY26 U23:AY23">
    <cfRule type="expression" dxfId="96" priority="97">
      <formula>OR(U$69=$B22,U$70=$B22)</formula>
    </cfRule>
  </conditionalFormatting>
  <conditionalFormatting sqref="U22:AA23 U69:BA73">
    <cfRule type="expression" dxfId="95" priority="96">
      <formula>INDIRECT(ADDRESS(ROW(),COLUMN()))=TRUNC(INDIRECT(ADDRESS(ROW(),COLUMN())))</formula>
    </cfRule>
  </conditionalFormatting>
  <conditionalFormatting sqref="AB22:AH23">
    <cfRule type="expression" dxfId="94" priority="95">
      <formula>INDIRECT(ADDRESS(ROW(),COLUMN()))=TRUNC(INDIRECT(ADDRESS(ROW(),COLUMN())))</formula>
    </cfRule>
  </conditionalFormatting>
  <conditionalFormatting sqref="AI22:AO23">
    <cfRule type="expression" dxfId="93" priority="94">
      <formula>INDIRECT(ADDRESS(ROW(),COLUMN()))=TRUNC(INDIRECT(ADDRESS(ROW(),COLUMN())))</formula>
    </cfRule>
  </conditionalFormatting>
  <conditionalFormatting sqref="AP22:AV23">
    <cfRule type="expression" dxfId="92" priority="93">
      <formula>INDIRECT(ADDRESS(ROW(),COLUMN()))=TRUNC(INDIRECT(ADDRESS(ROW(),COLUMN())))</formula>
    </cfRule>
  </conditionalFormatting>
  <conditionalFormatting sqref="AW22:AY23">
    <cfRule type="expression" dxfId="91" priority="92">
      <formula>INDIRECT(ADDRESS(ROW(),COLUMN()))=TRUNC(INDIRECT(ADDRESS(ROW(),COLUMN())))</formula>
    </cfRule>
  </conditionalFormatting>
  <conditionalFormatting sqref="AZ22:BC23">
    <cfRule type="expression" dxfId="90" priority="91">
      <formula>INDIRECT(ADDRESS(ROW(),COLUMN()))=TRUNC(INDIRECT(ADDRESS(ROW(),COLUMN())))</formula>
    </cfRule>
  </conditionalFormatting>
  <conditionalFormatting sqref="U25:AA26">
    <cfRule type="expression" dxfId="89" priority="90">
      <formula>INDIRECT(ADDRESS(ROW(),COLUMN()))=TRUNC(INDIRECT(ADDRESS(ROW(),COLUMN())))</formula>
    </cfRule>
  </conditionalFormatting>
  <conditionalFormatting sqref="AB25:AH26">
    <cfRule type="expression" dxfId="88" priority="89">
      <formula>INDIRECT(ADDRESS(ROW(),COLUMN()))=TRUNC(INDIRECT(ADDRESS(ROW(),COLUMN())))</formula>
    </cfRule>
  </conditionalFormatting>
  <conditionalFormatting sqref="AI25:AO26">
    <cfRule type="expression" dxfId="87" priority="88">
      <formula>INDIRECT(ADDRESS(ROW(),COLUMN()))=TRUNC(INDIRECT(ADDRESS(ROW(),COLUMN())))</formula>
    </cfRule>
  </conditionalFormatting>
  <conditionalFormatting sqref="AP25:AV26">
    <cfRule type="expression" dxfId="86" priority="87">
      <formula>INDIRECT(ADDRESS(ROW(),COLUMN()))=TRUNC(INDIRECT(ADDRESS(ROW(),COLUMN())))</formula>
    </cfRule>
  </conditionalFormatting>
  <conditionalFormatting sqref="AW25:AY26">
    <cfRule type="expression" dxfId="85" priority="86">
      <formula>INDIRECT(ADDRESS(ROW(),COLUMN()))=TRUNC(INDIRECT(ADDRESS(ROW(),COLUMN())))</formula>
    </cfRule>
  </conditionalFormatting>
  <conditionalFormatting sqref="AZ25:BC26">
    <cfRule type="expression" dxfId="84" priority="85">
      <formula>INDIRECT(ADDRESS(ROW(),COLUMN()))=TRUNC(INDIRECT(ADDRESS(ROW(),COLUMN())))</formula>
    </cfRule>
  </conditionalFormatting>
  <conditionalFormatting sqref="U28:AA29">
    <cfRule type="expression" dxfId="83" priority="84">
      <formula>INDIRECT(ADDRESS(ROW(),COLUMN()))=TRUNC(INDIRECT(ADDRESS(ROW(),COLUMN())))</formula>
    </cfRule>
  </conditionalFormatting>
  <conditionalFormatting sqref="AB28:AH29">
    <cfRule type="expression" dxfId="82" priority="83">
      <formula>INDIRECT(ADDRESS(ROW(),COLUMN()))=TRUNC(INDIRECT(ADDRESS(ROW(),COLUMN())))</formula>
    </cfRule>
  </conditionalFormatting>
  <conditionalFormatting sqref="AI28:AO29">
    <cfRule type="expression" dxfId="81" priority="82">
      <formula>INDIRECT(ADDRESS(ROW(),COLUMN()))=TRUNC(INDIRECT(ADDRESS(ROW(),COLUMN())))</formula>
    </cfRule>
  </conditionalFormatting>
  <conditionalFormatting sqref="AP28:AV29">
    <cfRule type="expression" dxfId="80" priority="81">
      <formula>INDIRECT(ADDRESS(ROW(),COLUMN()))=TRUNC(INDIRECT(ADDRESS(ROW(),COLUMN())))</formula>
    </cfRule>
  </conditionalFormatting>
  <conditionalFormatting sqref="AW28:AY29">
    <cfRule type="expression" dxfId="79" priority="80">
      <formula>INDIRECT(ADDRESS(ROW(),COLUMN()))=TRUNC(INDIRECT(ADDRESS(ROW(),COLUMN())))</formula>
    </cfRule>
  </conditionalFormatting>
  <conditionalFormatting sqref="AZ28:BC29">
    <cfRule type="expression" dxfId="78" priority="79">
      <formula>INDIRECT(ADDRESS(ROW(),COLUMN()))=TRUNC(INDIRECT(ADDRESS(ROW(),COLUMN())))</formula>
    </cfRule>
  </conditionalFormatting>
  <conditionalFormatting sqref="U31:AA32">
    <cfRule type="expression" dxfId="77" priority="78">
      <formula>INDIRECT(ADDRESS(ROW(),COLUMN()))=TRUNC(INDIRECT(ADDRESS(ROW(),COLUMN())))</formula>
    </cfRule>
  </conditionalFormatting>
  <conditionalFormatting sqref="AB31:AH32">
    <cfRule type="expression" dxfId="76" priority="77">
      <formula>INDIRECT(ADDRESS(ROW(),COLUMN()))=TRUNC(INDIRECT(ADDRESS(ROW(),COLUMN())))</formula>
    </cfRule>
  </conditionalFormatting>
  <conditionalFormatting sqref="AI31:AO32">
    <cfRule type="expression" dxfId="75" priority="76">
      <formula>INDIRECT(ADDRESS(ROW(),COLUMN()))=TRUNC(INDIRECT(ADDRESS(ROW(),COLUMN())))</formula>
    </cfRule>
  </conditionalFormatting>
  <conditionalFormatting sqref="AP31:AV32">
    <cfRule type="expression" dxfId="74" priority="75">
      <formula>INDIRECT(ADDRESS(ROW(),COLUMN()))=TRUNC(INDIRECT(ADDRESS(ROW(),COLUMN())))</formula>
    </cfRule>
  </conditionalFormatting>
  <conditionalFormatting sqref="AW31:AY32">
    <cfRule type="expression" dxfId="73" priority="74">
      <formula>INDIRECT(ADDRESS(ROW(),COLUMN()))=TRUNC(INDIRECT(ADDRESS(ROW(),COLUMN())))</formula>
    </cfRule>
  </conditionalFormatting>
  <conditionalFormatting sqref="AZ31:BC32">
    <cfRule type="expression" dxfId="72" priority="73">
      <formula>INDIRECT(ADDRESS(ROW(),COLUMN()))=TRUNC(INDIRECT(ADDRESS(ROW(),COLUMN())))</formula>
    </cfRule>
  </conditionalFormatting>
  <conditionalFormatting sqref="U34:AA35">
    <cfRule type="expression" dxfId="71" priority="72">
      <formula>INDIRECT(ADDRESS(ROW(),COLUMN()))=TRUNC(INDIRECT(ADDRESS(ROW(),COLUMN())))</formula>
    </cfRule>
  </conditionalFormatting>
  <conditionalFormatting sqref="AB34:AH35">
    <cfRule type="expression" dxfId="70" priority="71">
      <formula>INDIRECT(ADDRESS(ROW(),COLUMN()))=TRUNC(INDIRECT(ADDRESS(ROW(),COLUMN())))</formula>
    </cfRule>
  </conditionalFormatting>
  <conditionalFormatting sqref="AI34:AO35">
    <cfRule type="expression" dxfId="69" priority="70">
      <formula>INDIRECT(ADDRESS(ROW(),COLUMN()))=TRUNC(INDIRECT(ADDRESS(ROW(),COLUMN())))</formula>
    </cfRule>
  </conditionalFormatting>
  <conditionalFormatting sqref="AP34:AV35">
    <cfRule type="expression" dxfId="68" priority="69">
      <formula>INDIRECT(ADDRESS(ROW(),COLUMN()))=TRUNC(INDIRECT(ADDRESS(ROW(),COLUMN())))</formula>
    </cfRule>
  </conditionalFormatting>
  <conditionalFormatting sqref="AW34:AY35">
    <cfRule type="expression" dxfId="67" priority="68">
      <formula>INDIRECT(ADDRESS(ROW(),COLUMN()))=TRUNC(INDIRECT(ADDRESS(ROW(),COLUMN())))</formula>
    </cfRule>
  </conditionalFormatting>
  <conditionalFormatting sqref="AZ34:BC35">
    <cfRule type="expression" dxfId="66" priority="67">
      <formula>INDIRECT(ADDRESS(ROW(),COLUMN()))=TRUNC(INDIRECT(ADDRESS(ROW(),COLUMN())))</formula>
    </cfRule>
  </conditionalFormatting>
  <conditionalFormatting sqref="U37:AA38">
    <cfRule type="expression" dxfId="65" priority="66">
      <formula>INDIRECT(ADDRESS(ROW(),COLUMN()))=TRUNC(INDIRECT(ADDRESS(ROW(),COLUMN())))</formula>
    </cfRule>
  </conditionalFormatting>
  <conditionalFormatting sqref="AB37:AH38">
    <cfRule type="expression" dxfId="64" priority="65">
      <formula>INDIRECT(ADDRESS(ROW(),COLUMN()))=TRUNC(INDIRECT(ADDRESS(ROW(),COLUMN())))</formula>
    </cfRule>
  </conditionalFormatting>
  <conditionalFormatting sqref="AI37:AO38">
    <cfRule type="expression" dxfId="63" priority="64">
      <formula>INDIRECT(ADDRESS(ROW(),COLUMN()))=TRUNC(INDIRECT(ADDRESS(ROW(),COLUMN())))</formula>
    </cfRule>
  </conditionalFormatting>
  <conditionalFormatting sqref="AP37:AV38">
    <cfRule type="expression" dxfId="62" priority="63">
      <formula>INDIRECT(ADDRESS(ROW(),COLUMN()))=TRUNC(INDIRECT(ADDRESS(ROW(),COLUMN())))</formula>
    </cfRule>
  </conditionalFormatting>
  <conditionalFormatting sqref="AW37:AY38">
    <cfRule type="expression" dxfId="61" priority="62">
      <formula>INDIRECT(ADDRESS(ROW(),COLUMN()))=TRUNC(INDIRECT(ADDRESS(ROW(),COLUMN())))</formula>
    </cfRule>
  </conditionalFormatting>
  <conditionalFormatting sqref="AZ37:BC38">
    <cfRule type="expression" dxfId="60" priority="61">
      <formula>INDIRECT(ADDRESS(ROW(),COLUMN()))=TRUNC(INDIRECT(ADDRESS(ROW(),COLUMN())))</formula>
    </cfRule>
  </conditionalFormatting>
  <conditionalFormatting sqref="U40:AA41">
    <cfRule type="expression" dxfId="59" priority="60">
      <formula>INDIRECT(ADDRESS(ROW(),COLUMN()))=TRUNC(INDIRECT(ADDRESS(ROW(),COLUMN())))</formula>
    </cfRule>
  </conditionalFormatting>
  <conditionalFormatting sqref="AB40:AH41">
    <cfRule type="expression" dxfId="58" priority="59">
      <formula>INDIRECT(ADDRESS(ROW(),COLUMN()))=TRUNC(INDIRECT(ADDRESS(ROW(),COLUMN())))</formula>
    </cfRule>
  </conditionalFormatting>
  <conditionalFormatting sqref="AI40:AO41">
    <cfRule type="expression" dxfId="57" priority="58">
      <formula>INDIRECT(ADDRESS(ROW(),COLUMN()))=TRUNC(INDIRECT(ADDRESS(ROW(),COLUMN())))</formula>
    </cfRule>
  </conditionalFormatting>
  <conditionalFormatting sqref="AP40:AV41">
    <cfRule type="expression" dxfId="56" priority="57">
      <formula>INDIRECT(ADDRESS(ROW(),COLUMN()))=TRUNC(INDIRECT(ADDRESS(ROW(),COLUMN())))</formula>
    </cfRule>
  </conditionalFormatting>
  <conditionalFormatting sqref="AW40:AY41">
    <cfRule type="expression" dxfId="55" priority="56">
      <formula>INDIRECT(ADDRESS(ROW(),COLUMN()))=TRUNC(INDIRECT(ADDRESS(ROW(),COLUMN())))</formula>
    </cfRule>
  </conditionalFormatting>
  <conditionalFormatting sqref="AZ40:BC41">
    <cfRule type="expression" dxfId="54" priority="55">
      <formula>INDIRECT(ADDRESS(ROW(),COLUMN()))=TRUNC(INDIRECT(ADDRESS(ROW(),COLUMN())))</formula>
    </cfRule>
  </conditionalFormatting>
  <conditionalFormatting sqref="U43:AA44">
    <cfRule type="expression" dxfId="53" priority="54">
      <formula>INDIRECT(ADDRESS(ROW(),COLUMN()))=TRUNC(INDIRECT(ADDRESS(ROW(),COLUMN())))</formula>
    </cfRule>
  </conditionalFormatting>
  <conditionalFormatting sqref="AB43:AH44">
    <cfRule type="expression" dxfId="52" priority="53">
      <formula>INDIRECT(ADDRESS(ROW(),COLUMN()))=TRUNC(INDIRECT(ADDRESS(ROW(),COLUMN())))</formula>
    </cfRule>
  </conditionalFormatting>
  <conditionalFormatting sqref="AI43:AO44">
    <cfRule type="expression" dxfId="51" priority="52">
      <formula>INDIRECT(ADDRESS(ROW(),COLUMN()))=TRUNC(INDIRECT(ADDRESS(ROW(),COLUMN())))</formula>
    </cfRule>
  </conditionalFormatting>
  <conditionalFormatting sqref="AP43:AV44">
    <cfRule type="expression" dxfId="50" priority="51">
      <formula>INDIRECT(ADDRESS(ROW(),COLUMN()))=TRUNC(INDIRECT(ADDRESS(ROW(),COLUMN())))</formula>
    </cfRule>
  </conditionalFormatting>
  <conditionalFormatting sqref="AW43:AY44">
    <cfRule type="expression" dxfId="49" priority="50">
      <formula>INDIRECT(ADDRESS(ROW(),COLUMN()))=TRUNC(INDIRECT(ADDRESS(ROW(),COLUMN())))</formula>
    </cfRule>
  </conditionalFormatting>
  <conditionalFormatting sqref="AZ43:BC44">
    <cfRule type="expression" dxfId="48" priority="49">
      <formula>INDIRECT(ADDRESS(ROW(),COLUMN()))=TRUNC(INDIRECT(ADDRESS(ROW(),COLUMN())))</formula>
    </cfRule>
  </conditionalFormatting>
  <conditionalFormatting sqref="U46:AA47">
    <cfRule type="expression" dxfId="47" priority="48">
      <formula>INDIRECT(ADDRESS(ROW(),COLUMN()))=TRUNC(INDIRECT(ADDRESS(ROW(),COLUMN())))</formula>
    </cfRule>
  </conditionalFormatting>
  <conditionalFormatting sqref="AB46:AH47">
    <cfRule type="expression" dxfId="46" priority="47">
      <formula>INDIRECT(ADDRESS(ROW(),COLUMN()))=TRUNC(INDIRECT(ADDRESS(ROW(),COLUMN())))</formula>
    </cfRule>
  </conditionalFormatting>
  <conditionalFormatting sqref="AI46:AO47">
    <cfRule type="expression" dxfId="45" priority="46">
      <formula>INDIRECT(ADDRESS(ROW(),COLUMN()))=TRUNC(INDIRECT(ADDRESS(ROW(),COLUMN())))</formula>
    </cfRule>
  </conditionalFormatting>
  <conditionalFormatting sqref="AP46:AV47">
    <cfRule type="expression" dxfId="44" priority="45">
      <formula>INDIRECT(ADDRESS(ROW(),COLUMN()))=TRUNC(INDIRECT(ADDRESS(ROW(),COLUMN())))</formula>
    </cfRule>
  </conditionalFormatting>
  <conditionalFormatting sqref="AW46:AY47">
    <cfRule type="expression" dxfId="43" priority="44">
      <formula>INDIRECT(ADDRESS(ROW(),COLUMN()))=TRUNC(INDIRECT(ADDRESS(ROW(),COLUMN())))</formula>
    </cfRule>
  </conditionalFormatting>
  <conditionalFormatting sqref="AZ46:BC47">
    <cfRule type="expression" dxfId="42" priority="43">
      <formula>INDIRECT(ADDRESS(ROW(),COLUMN()))=TRUNC(INDIRECT(ADDRESS(ROW(),COLUMN())))</formula>
    </cfRule>
  </conditionalFormatting>
  <conditionalFormatting sqref="U49:AA50">
    <cfRule type="expression" dxfId="41" priority="42">
      <formula>INDIRECT(ADDRESS(ROW(),COLUMN()))=TRUNC(INDIRECT(ADDRESS(ROW(),COLUMN())))</formula>
    </cfRule>
  </conditionalFormatting>
  <conditionalFormatting sqref="AB49:AH50">
    <cfRule type="expression" dxfId="40" priority="41">
      <formula>INDIRECT(ADDRESS(ROW(),COLUMN()))=TRUNC(INDIRECT(ADDRESS(ROW(),COLUMN())))</formula>
    </cfRule>
  </conditionalFormatting>
  <conditionalFormatting sqref="AI49:AO50">
    <cfRule type="expression" dxfId="39" priority="40">
      <formula>INDIRECT(ADDRESS(ROW(),COLUMN()))=TRUNC(INDIRECT(ADDRESS(ROW(),COLUMN())))</formula>
    </cfRule>
  </conditionalFormatting>
  <conditionalFormatting sqref="AP49:AV50">
    <cfRule type="expression" dxfId="38" priority="39">
      <formula>INDIRECT(ADDRESS(ROW(),COLUMN()))=TRUNC(INDIRECT(ADDRESS(ROW(),COLUMN())))</formula>
    </cfRule>
  </conditionalFormatting>
  <conditionalFormatting sqref="AW49:AY50">
    <cfRule type="expression" dxfId="37" priority="38">
      <formula>INDIRECT(ADDRESS(ROW(),COLUMN()))=TRUNC(INDIRECT(ADDRESS(ROW(),COLUMN())))</formula>
    </cfRule>
  </conditionalFormatting>
  <conditionalFormatting sqref="AZ49:BC50">
    <cfRule type="expression" dxfId="36" priority="37">
      <formula>INDIRECT(ADDRESS(ROW(),COLUMN()))=TRUNC(INDIRECT(ADDRESS(ROW(),COLUMN())))</formula>
    </cfRule>
  </conditionalFormatting>
  <conditionalFormatting sqref="U52:AA53">
    <cfRule type="expression" dxfId="35" priority="36">
      <formula>INDIRECT(ADDRESS(ROW(),COLUMN()))=TRUNC(INDIRECT(ADDRESS(ROW(),COLUMN())))</formula>
    </cfRule>
  </conditionalFormatting>
  <conditionalFormatting sqref="AB52:AH53">
    <cfRule type="expression" dxfId="34" priority="35">
      <formula>INDIRECT(ADDRESS(ROW(),COLUMN()))=TRUNC(INDIRECT(ADDRESS(ROW(),COLUMN())))</formula>
    </cfRule>
  </conditionalFormatting>
  <conditionalFormatting sqref="AI52:AO53">
    <cfRule type="expression" dxfId="33" priority="34">
      <formula>INDIRECT(ADDRESS(ROW(),COLUMN()))=TRUNC(INDIRECT(ADDRESS(ROW(),COLUMN())))</formula>
    </cfRule>
  </conditionalFormatting>
  <conditionalFormatting sqref="AP52:AV53">
    <cfRule type="expression" dxfId="32" priority="33">
      <formula>INDIRECT(ADDRESS(ROW(),COLUMN()))=TRUNC(INDIRECT(ADDRESS(ROW(),COLUMN())))</formula>
    </cfRule>
  </conditionalFormatting>
  <conditionalFormatting sqref="AW52:AY53">
    <cfRule type="expression" dxfId="31" priority="32">
      <formula>INDIRECT(ADDRESS(ROW(),COLUMN()))=TRUNC(INDIRECT(ADDRESS(ROW(),COLUMN())))</formula>
    </cfRule>
  </conditionalFormatting>
  <conditionalFormatting sqref="AZ52:BC53">
    <cfRule type="expression" dxfId="30" priority="31">
      <formula>INDIRECT(ADDRESS(ROW(),COLUMN()))=TRUNC(INDIRECT(ADDRESS(ROW(),COLUMN())))</formula>
    </cfRule>
  </conditionalFormatting>
  <conditionalFormatting sqref="U55:AA56">
    <cfRule type="expression" dxfId="29" priority="30">
      <formula>INDIRECT(ADDRESS(ROW(),COLUMN()))=TRUNC(INDIRECT(ADDRESS(ROW(),COLUMN())))</formula>
    </cfRule>
  </conditionalFormatting>
  <conditionalFormatting sqref="AB55:AH56">
    <cfRule type="expression" dxfId="28" priority="29">
      <formula>INDIRECT(ADDRESS(ROW(),COLUMN()))=TRUNC(INDIRECT(ADDRESS(ROW(),COLUMN())))</formula>
    </cfRule>
  </conditionalFormatting>
  <conditionalFormatting sqref="AI55:AO56">
    <cfRule type="expression" dxfId="27" priority="28">
      <formula>INDIRECT(ADDRESS(ROW(),COLUMN()))=TRUNC(INDIRECT(ADDRESS(ROW(),COLUMN())))</formula>
    </cfRule>
  </conditionalFormatting>
  <conditionalFormatting sqref="AP55:AV56">
    <cfRule type="expression" dxfId="26" priority="27">
      <formula>INDIRECT(ADDRESS(ROW(),COLUMN()))=TRUNC(INDIRECT(ADDRESS(ROW(),COLUMN())))</formula>
    </cfRule>
  </conditionalFormatting>
  <conditionalFormatting sqref="AW55:AY56">
    <cfRule type="expression" dxfId="25" priority="26">
      <formula>INDIRECT(ADDRESS(ROW(),COLUMN()))=TRUNC(INDIRECT(ADDRESS(ROW(),COLUMN())))</formula>
    </cfRule>
  </conditionalFormatting>
  <conditionalFormatting sqref="AZ55:BC56">
    <cfRule type="expression" dxfId="24" priority="25">
      <formula>INDIRECT(ADDRESS(ROW(),COLUMN()))=TRUNC(INDIRECT(ADDRESS(ROW(),COLUMN())))</formula>
    </cfRule>
  </conditionalFormatting>
  <conditionalFormatting sqref="U58:AA59">
    <cfRule type="expression" dxfId="23" priority="24">
      <formula>INDIRECT(ADDRESS(ROW(),COLUMN()))=TRUNC(INDIRECT(ADDRESS(ROW(),COLUMN())))</formula>
    </cfRule>
  </conditionalFormatting>
  <conditionalFormatting sqref="AB58:AH59">
    <cfRule type="expression" dxfId="22" priority="23">
      <formula>INDIRECT(ADDRESS(ROW(),COLUMN()))=TRUNC(INDIRECT(ADDRESS(ROW(),COLUMN())))</formula>
    </cfRule>
  </conditionalFormatting>
  <conditionalFormatting sqref="AI58:AO59">
    <cfRule type="expression" dxfId="21" priority="22">
      <formula>INDIRECT(ADDRESS(ROW(),COLUMN()))=TRUNC(INDIRECT(ADDRESS(ROW(),COLUMN())))</formula>
    </cfRule>
  </conditionalFormatting>
  <conditionalFormatting sqref="AP58:AV59">
    <cfRule type="expression" dxfId="20" priority="21">
      <formula>INDIRECT(ADDRESS(ROW(),COLUMN()))=TRUNC(INDIRECT(ADDRESS(ROW(),COLUMN())))</formula>
    </cfRule>
  </conditionalFormatting>
  <conditionalFormatting sqref="AW58:AY59">
    <cfRule type="expression" dxfId="19" priority="20">
      <formula>INDIRECT(ADDRESS(ROW(),COLUMN()))=TRUNC(INDIRECT(ADDRESS(ROW(),COLUMN())))</formula>
    </cfRule>
  </conditionalFormatting>
  <conditionalFormatting sqref="AZ58:BC59">
    <cfRule type="expression" dxfId="18" priority="19">
      <formula>INDIRECT(ADDRESS(ROW(),COLUMN()))=TRUNC(INDIRECT(ADDRESS(ROW(),COLUMN())))</formula>
    </cfRule>
  </conditionalFormatting>
  <conditionalFormatting sqref="U61:AA62">
    <cfRule type="expression" dxfId="17" priority="18">
      <formula>INDIRECT(ADDRESS(ROW(),COLUMN()))=TRUNC(INDIRECT(ADDRESS(ROW(),COLUMN())))</formula>
    </cfRule>
  </conditionalFormatting>
  <conditionalFormatting sqref="AB61:AH62">
    <cfRule type="expression" dxfId="16" priority="17">
      <formula>INDIRECT(ADDRESS(ROW(),COLUMN()))=TRUNC(INDIRECT(ADDRESS(ROW(),COLUMN())))</formula>
    </cfRule>
  </conditionalFormatting>
  <conditionalFormatting sqref="AI61:AO62">
    <cfRule type="expression" dxfId="15" priority="16">
      <formula>INDIRECT(ADDRESS(ROW(),COLUMN()))=TRUNC(INDIRECT(ADDRESS(ROW(),COLUMN())))</formula>
    </cfRule>
  </conditionalFormatting>
  <conditionalFormatting sqref="AP61:AV62">
    <cfRule type="expression" dxfId="14" priority="15">
      <formula>INDIRECT(ADDRESS(ROW(),COLUMN()))=TRUNC(INDIRECT(ADDRESS(ROW(),COLUMN())))</formula>
    </cfRule>
  </conditionalFormatting>
  <conditionalFormatting sqref="AW61:AY62">
    <cfRule type="expression" dxfId="13" priority="14">
      <formula>INDIRECT(ADDRESS(ROW(),COLUMN()))=TRUNC(INDIRECT(ADDRESS(ROW(),COLUMN())))</formula>
    </cfRule>
  </conditionalFormatting>
  <conditionalFormatting sqref="AZ61:BC62">
    <cfRule type="expression" dxfId="12" priority="13">
      <formula>INDIRECT(ADDRESS(ROW(),COLUMN()))=TRUNC(INDIRECT(ADDRESS(ROW(),COLUMN())))</formula>
    </cfRule>
  </conditionalFormatting>
  <conditionalFormatting sqref="U64:AA65">
    <cfRule type="expression" dxfId="11" priority="12">
      <formula>INDIRECT(ADDRESS(ROW(),COLUMN()))=TRUNC(INDIRECT(ADDRESS(ROW(),COLUMN())))</formula>
    </cfRule>
  </conditionalFormatting>
  <conditionalFormatting sqref="AB64:AH65">
    <cfRule type="expression" dxfId="10" priority="11">
      <formula>INDIRECT(ADDRESS(ROW(),COLUMN()))=TRUNC(INDIRECT(ADDRESS(ROW(),COLUMN())))</formula>
    </cfRule>
  </conditionalFormatting>
  <conditionalFormatting sqref="AI64:AO65">
    <cfRule type="expression" dxfId="9" priority="10">
      <formula>INDIRECT(ADDRESS(ROW(),COLUMN()))=TRUNC(INDIRECT(ADDRESS(ROW(),COLUMN())))</formula>
    </cfRule>
  </conditionalFormatting>
  <conditionalFormatting sqref="AP64:AV65">
    <cfRule type="expression" dxfId="8" priority="9">
      <formula>INDIRECT(ADDRESS(ROW(),COLUMN()))=TRUNC(INDIRECT(ADDRESS(ROW(),COLUMN())))</formula>
    </cfRule>
  </conditionalFormatting>
  <conditionalFormatting sqref="AW64:AY65">
    <cfRule type="expression" dxfId="7" priority="8">
      <formula>INDIRECT(ADDRESS(ROW(),COLUMN()))=TRUNC(INDIRECT(ADDRESS(ROW(),COLUMN())))</formula>
    </cfRule>
  </conditionalFormatting>
  <conditionalFormatting sqref="AZ64:BC65">
    <cfRule type="expression" dxfId="6" priority="7">
      <formula>INDIRECT(ADDRESS(ROW(),COLUMN()))=TRUNC(INDIRECT(ADDRESS(ROW(),COLUMN())))</formula>
    </cfRule>
  </conditionalFormatting>
  <conditionalFormatting sqref="U67:AA68">
    <cfRule type="expression" dxfId="5" priority="6">
      <formula>INDIRECT(ADDRESS(ROW(),COLUMN()))=TRUNC(INDIRECT(ADDRESS(ROW(),COLUMN())))</formula>
    </cfRule>
  </conditionalFormatting>
  <conditionalFormatting sqref="AB67:AH68">
    <cfRule type="expression" dxfId="4" priority="5">
      <formula>INDIRECT(ADDRESS(ROW(),COLUMN()))=TRUNC(INDIRECT(ADDRESS(ROW(),COLUMN())))</formula>
    </cfRule>
  </conditionalFormatting>
  <conditionalFormatting sqref="AI67:AO68">
    <cfRule type="expression" dxfId="3" priority="4">
      <formula>INDIRECT(ADDRESS(ROW(),COLUMN()))=TRUNC(INDIRECT(ADDRESS(ROW(),COLUMN())))</formula>
    </cfRule>
  </conditionalFormatting>
  <conditionalFormatting sqref="AP67:AV68">
    <cfRule type="expression" dxfId="2" priority="3">
      <formula>INDIRECT(ADDRESS(ROW(),COLUMN()))=TRUNC(INDIRECT(ADDRESS(ROW(),COLUMN())))</formula>
    </cfRule>
  </conditionalFormatting>
  <conditionalFormatting sqref="AW67:AY68">
    <cfRule type="expression" dxfId="1" priority="2">
      <formula>INDIRECT(ADDRESS(ROW(),COLUMN()))=TRUNC(INDIRECT(ADDRESS(ROW(),COLUMN())))</formula>
    </cfRule>
  </conditionalFormatting>
  <conditionalFormatting sqref="AZ67:BC68">
    <cfRule type="expression" dxfId="0" priority="1">
      <formula>INDIRECT(ADDRESS(ROW(),COLUMN()))=TRUNC(INDIRECT(ADDRESS(ROW(),COLUMN())))</formula>
    </cfRule>
  </conditionalFormatting>
  <dataValidations count="10">
    <dataValidation allowBlank="1" showInputMessage="1" showErrorMessage="1" error="入力可能範囲　32～40" sqref="BC10" xr:uid="{46BC7EFA-0D86-48BD-BB82-BA6D267CC2AE}"/>
    <dataValidation type="list" errorStyle="warning" allowBlank="1" showInputMessage="1" error="リストにない場合のみ、入力してください。" sqref="I21:L68" xr:uid="{6B155C3C-8CEC-4EA0-B747-6CD94D5694EB}">
      <formula1>INDIRECT(C21)</formula1>
    </dataValidation>
    <dataValidation type="list" allowBlank="1" showInputMessage="1" sqref="H21:H68" xr:uid="{5D7A0474-6562-4F48-B81C-4FF710F81A93}">
      <formula1>"A, B, C, D"</formula1>
    </dataValidation>
    <dataValidation type="list" allowBlank="1" showInputMessage="1" sqref="C21:E68" xr:uid="{32A636F8-CBA7-43E9-B32A-C82633243C06}">
      <formula1>職種</formula1>
    </dataValidation>
    <dataValidation type="list" allowBlank="1" showInputMessage="1" showErrorMessage="1" sqref="U24:AY24 U27:AY27 U30:AY30 U33:AY33 U36:AY36 U39:AY39 U42:AY42 U45:AY45 U48:AY48 U51:AY51 U54:AY54 U57:AY57 U60:AY60 U63:AY63 U66:AY66 U21:AY21" xr:uid="{5F0BE28F-C39A-4F81-A293-31563C6A893A}">
      <formula1>【記載例】シフト記号</formula1>
    </dataValidation>
    <dataValidation type="list" allowBlank="1" showInputMessage="1" showErrorMessage="1" sqref="BC4:BF4" xr:uid="{85212CFE-0E60-4E57-886B-EB97A39681B4}">
      <formula1>"予定,実績,予定・実績"</formula1>
    </dataValidation>
    <dataValidation type="list" allowBlank="1" showInputMessage="1" showErrorMessage="1" sqref="AD3:AD4" xr:uid="{AAA4391F-B640-4455-9A8A-9199D00F9373}">
      <formula1>#REF!</formula1>
    </dataValidation>
    <dataValidation type="decimal" allowBlank="1" showInputMessage="1" showErrorMessage="1" error="入力可能範囲　32～40" sqref="AY6:AZ6" xr:uid="{5B6CA98F-D114-47FC-8FFE-B5747031BAA6}">
      <formula1>32</formula1>
      <formula2>40</formula2>
    </dataValidation>
    <dataValidation type="list" allowBlank="1" showInputMessage="1" showErrorMessage="1" sqref="BC3:BF3" xr:uid="{317A1A5D-A34F-41D1-807D-3ED68113F0D9}">
      <formula1>"４週,暦月"</formula1>
    </dataValidation>
    <dataValidation type="list" allowBlank="1" showInputMessage="1" sqref="AR1:BG1" xr:uid="{076430B3-EB40-4C1E-AA05-8755DE47D0DD}">
      <formula1>#REF!</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2C35-0F17-4450-98CC-CDAC0642DBA8}">
  <sheetPr>
    <pageSetUpPr fitToPage="1"/>
  </sheetPr>
  <dimension ref="B1:AB52"/>
  <sheetViews>
    <sheetView zoomScale="70" zoomScaleNormal="70" workbookViewId="0"/>
  </sheetViews>
  <sheetFormatPr defaultColWidth="9.875" defaultRowHeight="25.5"/>
  <cols>
    <col min="1" max="1" width="1.75" style="631" customWidth="1"/>
    <col min="2" max="2" width="6.125" style="630" customWidth="1"/>
    <col min="3" max="3" width="11.5" style="630" customWidth="1"/>
    <col min="4" max="4" width="11.5" style="630" hidden="1" customWidth="1"/>
    <col min="5" max="5" width="3.625" style="630" bestFit="1" customWidth="1"/>
    <col min="6" max="6" width="17" style="631" customWidth="1"/>
    <col min="7" max="7" width="3.625" style="631" bestFit="1" customWidth="1"/>
    <col min="8" max="8" width="17" style="631" customWidth="1"/>
    <col min="9" max="9" width="3.625" style="631" bestFit="1" customWidth="1"/>
    <col min="10" max="10" width="17" style="630" customWidth="1"/>
    <col min="11" max="11" width="3.625" style="631" bestFit="1" customWidth="1"/>
    <col min="12" max="12" width="17" style="631" customWidth="1"/>
    <col min="13" max="13" width="5.5" style="631" customWidth="1"/>
    <col min="14" max="14" width="17" style="631" customWidth="1"/>
    <col min="15" max="15" width="3.625" style="631" customWidth="1"/>
    <col min="16" max="16" width="17" style="631" customWidth="1"/>
    <col min="17" max="17" width="3.625" style="631" customWidth="1"/>
    <col min="18" max="18" width="17" style="631" customWidth="1"/>
    <col min="19" max="19" width="3.625" style="631" customWidth="1"/>
    <col min="20" max="20" width="17" style="631" customWidth="1"/>
    <col min="21" max="21" width="3.625" style="631" customWidth="1"/>
    <col min="22" max="22" width="17" style="631" customWidth="1"/>
    <col min="23" max="23" width="3.625" style="631" customWidth="1"/>
    <col min="24" max="24" width="17" style="631" customWidth="1"/>
    <col min="25" max="25" width="3.625" style="631" customWidth="1"/>
    <col min="26" max="26" width="17" style="631" customWidth="1"/>
    <col min="27" max="27" width="3.625" style="631" customWidth="1"/>
    <col min="28" max="28" width="55.125" style="631" customWidth="1"/>
    <col min="29" max="16384" width="9.875" style="631"/>
  </cols>
  <sheetData>
    <row r="1" spans="2:28">
      <c r="B1" s="629" t="s">
        <v>1025</v>
      </c>
    </row>
    <row r="2" spans="2:28">
      <c r="B2" s="632" t="s">
        <v>1026</v>
      </c>
      <c r="F2" s="633"/>
      <c r="G2" s="634"/>
      <c r="H2" s="634"/>
      <c r="I2" s="634"/>
      <c r="J2" s="635"/>
      <c r="K2" s="634"/>
      <c r="L2" s="634"/>
    </row>
    <row r="3" spans="2:28">
      <c r="B3" s="633" t="s">
        <v>1027</v>
      </c>
      <c r="F3" s="635" t="s">
        <v>1028</v>
      </c>
      <c r="G3" s="634"/>
      <c r="H3" s="634"/>
      <c r="I3" s="634"/>
      <c r="J3" s="635"/>
      <c r="K3" s="634"/>
      <c r="L3" s="634"/>
    </row>
    <row r="4" spans="2:28">
      <c r="B4" s="632"/>
      <c r="F4" s="1148" t="s">
        <v>1029</v>
      </c>
      <c r="G4" s="1148"/>
      <c r="H4" s="1148"/>
      <c r="I4" s="1148"/>
      <c r="J4" s="1148"/>
      <c r="K4" s="1148"/>
      <c r="L4" s="1148"/>
      <c r="N4" s="1148" t="s">
        <v>1030</v>
      </c>
      <c r="O4" s="1148"/>
      <c r="P4" s="1148"/>
      <c r="R4" s="1148" t="s">
        <v>1031</v>
      </c>
      <c r="S4" s="1148"/>
      <c r="T4" s="1148"/>
      <c r="U4" s="1148"/>
      <c r="V4" s="1148"/>
      <c r="W4" s="1148"/>
      <c r="X4" s="1148"/>
      <c r="Z4" s="636" t="s">
        <v>1032</v>
      </c>
      <c r="AB4" s="1148" t="s">
        <v>1033</v>
      </c>
    </row>
    <row r="5" spans="2:28">
      <c r="B5" s="630" t="s">
        <v>953</v>
      </c>
      <c r="C5" s="630" t="s">
        <v>1034</v>
      </c>
      <c r="F5" s="630" t="s">
        <v>1035</v>
      </c>
      <c r="G5" s="630"/>
      <c r="H5" s="630" t="s">
        <v>1036</v>
      </c>
      <c r="J5" s="630" t="s">
        <v>1037</v>
      </c>
      <c r="L5" s="630" t="s">
        <v>1029</v>
      </c>
      <c r="N5" s="630" t="s">
        <v>1038</v>
      </c>
      <c r="P5" s="630" t="s">
        <v>1039</v>
      </c>
      <c r="R5" s="630" t="s">
        <v>1038</v>
      </c>
      <c r="T5" s="630" t="s">
        <v>1039</v>
      </c>
      <c r="V5" s="630" t="s">
        <v>1037</v>
      </c>
      <c r="X5" s="630" t="s">
        <v>1029</v>
      </c>
      <c r="Z5" s="637" t="s">
        <v>1040</v>
      </c>
      <c r="AB5" s="1148"/>
    </row>
    <row r="6" spans="2:28">
      <c r="B6" s="638">
        <v>1</v>
      </c>
      <c r="C6" s="639" t="s">
        <v>987</v>
      </c>
      <c r="D6" s="640" t="str">
        <f>C6</f>
        <v>a</v>
      </c>
      <c r="E6" s="638" t="s">
        <v>1041</v>
      </c>
      <c r="F6" s="641">
        <v>0.29166666666666669</v>
      </c>
      <c r="G6" s="638" t="s">
        <v>950</v>
      </c>
      <c r="H6" s="641">
        <v>0.66666666666666663</v>
      </c>
      <c r="I6" s="642" t="s">
        <v>1042</v>
      </c>
      <c r="J6" s="641">
        <v>4.1666666666666664E-2</v>
      </c>
      <c r="K6" s="643" t="s">
        <v>926</v>
      </c>
      <c r="L6" s="644">
        <f>IF(OR(F6="",H6=""),"",(H6+IF(F6&gt;H6,1,0)-F6-J6)*24)</f>
        <v>7.9999999999999982</v>
      </c>
      <c r="N6" s="645">
        <f>【記載例】認知症対応型共同生活介護!$BB$13</f>
        <v>0.29166666666666669</v>
      </c>
      <c r="O6" s="630" t="s">
        <v>950</v>
      </c>
      <c r="P6" s="645">
        <f>【記載例】認知症対応型共同生活介護!$BF$13</f>
        <v>0.83333333333333337</v>
      </c>
      <c r="R6" s="646">
        <f t="shared" ref="R6:R22" si="0">IF(F6="","",IF(F6&lt;N6,N6,IF(F6&gt;=P6,"",F6)))</f>
        <v>0.29166666666666669</v>
      </c>
      <c r="S6" s="630" t="s">
        <v>950</v>
      </c>
      <c r="T6" s="646">
        <f t="shared" ref="T6:T22" si="1">IF(H6="","",IF(H6&gt;F6,IF(H6&lt;P6,H6,P6),P6))</f>
        <v>0.66666666666666663</v>
      </c>
      <c r="U6" s="647" t="s">
        <v>1042</v>
      </c>
      <c r="V6" s="641">
        <v>4.1666666666666664E-2</v>
      </c>
      <c r="W6" s="631" t="s">
        <v>926</v>
      </c>
      <c r="X6" s="644">
        <f>IF(R6="","",IF((T6+IF(R6&gt;T6,1,0)-R6-V6)*24=0,"",(T6+IF(R6&gt;T6,1,0)-R6-V6)*24))</f>
        <v>7.9999999999999982</v>
      </c>
      <c r="Z6" s="644" t="str">
        <f>IF(X6="",L6,IF(OR(L6-X6=0,L6-X6&lt;0),"-",L6-X6))</f>
        <v>-</v>
      </c>
      <c r="AB6" s="648"/>
    </row>
    <row r="7" spans="2:28">
      <c r="B7" s="638">
        <v>2</v>
      </c>
      <c r="C7" s="639" t="s">
        <v>995</v>
      </c>
      <c r="D7" s="640" t="str">
        <f t="shared" ref="D7:D38" si="2">C7</f>
        <v>b</v>
      </c>
      <c r="E7" s="638" t="s">
        <v>1041</v>
      </c>
      <c r="F7" s="641">
        <v>0.45833333333333331</v>
      </c>
      <c r="G7" s="638" t="s">
        <v>950</v>
      </c>
      <c r="H7" s="641">
        <v>0.83333333333333337</v>
      </c>
      <c r="I7" s="642" t="s">
        <v>1042</v>
      </c>
      <c r="J7" s="641">
        <v>4.1666666666666664E-2</v>
      </c>
      <c r="K7" s="643" t="s">
        <v>926</v>
      </c>
      <c r="L7" s="644">
        <f>IF(OR(F7="",H7=""),"",(H7+IF(F7&gt;H7,1,0)-F7-J7)*24)</f>
        <v>8</v>
      </c>
      <c r="N7" s="645">
        <f>【記載例】認知症対応型共同生活介護!$BB$13</f>
        <v>0.29166666666666669</v>
      </c>
      <c r="O7" s="630" t="s">
        <v>950</v>
      </c>
      <c r="P7" s="645">
        <f>【記載例】認知症対応型共同生活介護!$BF$13</f>
        <v>0.83333333333333337</v>
      </c>
      <c r="R7" s="646">
        <f t="shared" si="0"/>
        <v>0.45833333333333331</v>
      </c>
      <c r="S7" s="630" t="s">
        <v>950</v>
      </c>
      <c r="T7" s="646">
        <f t="shared" si="1"/>
        <v>0.83333333333333337</v>
      </c>
      <c r="U7" s="647" t="s">
        <v>1042</v>
      </c>
      <c r="V7" s="641">
        <v>4.1666666666666664E-2</v>
      </c>
      <c r="W7" s="631" t="s">
        <v>926</v>
      </c>
      <c r="X7" s="644">
        <f>IF(R7="","",IF((T7+IF(R7&gt;T7,1,0)-R7-V7)*24=0,"",(T7+IF(R7&gt;T7,1,0)-R7-V7)*24))</f>
        <v>8</v>
      </c>
      <c r="Z7" s="644" t="str">
        <f>IF(X7="",L7,IF(OR(L7-X7=0,L7-X7&lt;0),"-",L7-X7))</f>
        <v>-</v>
      </c>
      <c r="AB7" s="648"/>
    </row>
    <row r="8" spans="2:28">
      <c r="B8" s="638">
        <v>3</v>
      </c>
      <c r="C8" s="639" t="s">
        <v>973</v>
      </c>
      <c r="D8" s="640" t="str">
        <f t="shared" si="2"/>
        <v>c</v>
      </c>
      <c r="E8" s="638" t="s">
        <v>1041</v>
      </c>
      <c r="F8" s="641">
        <v>0.375</v>
      </c>
      <c r="G8" s="638" t="s">
        <v>950</v>
      </c>
      <c r="H8" s="641">
        <v>0.75</v>
      </c>
      <c r="I8" s="642" t="s">
        <v>1042</v>
      </c>
      <c r="J8" s="641">
        <v>4.1666666666666664E-2</v>
      </c>
      <c r="K8" s="643" t="s">
        <v>926</v>
      </c>
      <c r="L8" s="644">
        <f>IF(OR(F8="",H8=""),"",(H8+IF(F8&gt;H8,1,0)-F8-J8)*24)</f>
        <v>8</v>
      </c>
      <c r="N8" s="645">
        <f>【記載例】認知症対応型共同生活介護!$BB$13</f>
        <v>0.29166666666666669</v>
      </c>
      <c r="O8" s="630" t="s">
        <v>950</v>
      </c>
      <c r="P8" s="645">
        <f>【記載例】認知症対応型共同生活介護!$BF$13</f>
        <v>0.83333333333333337</v>
      </c>
      <c r="R8" s="646">
        <f t="shared" si="0"/>
        <v>0.375</v>
      </c>
      <c r="S8" s="630" t="s">
        <v>950</v>
      </c>
      <c r="T8" s="646">
        <f t="shared" si="1"/>
        <v>0.75</v>
      </c>
      <c r="U8" s="647" t="s">
        <v>1042</v>
      </c>
      <c r="V8" s="641">
        <v>4.1666666666666664E-2</v>
      </c>
      <c r="W8" s="631" t="s">
        <v>926</v>
      </c>
      <c r="X8" s="644">
        <f>IF(R8="","",IF((T8+IF(R8&gt;T8,1,0)-R8-V8)*24=0,"",(T8+IF(R8&gt;T8,1,0)-R8-V8)*24))</f>
        <v>8</v>
      </c>
      <c r="Z8" s="644" t="str">
        <f>IF(X8="",L8,IF(OR(L8-X8=0,L8-X8&lt;0),"-",L8-X8))</f>
        <v>-</v>
      </c>
      <c r="AB8" s="648"/>
    </row>
    <row r="9" spans="2:28">
      <c r="B9" s="638">
        <v>4</v>
      </c>
      <c r="C9" s="639" t="s">
        <v>980</v>
      </c>
      <c r="D9" s="640" t="str">
        <f t="shared" si="2"/>
        <v>d</v>
      </c>
      <c r="E9" s="638" t="s">
        <v>1041</v>
      </c>
      <c r="F9" s="641">
        <v>0.35416666666666669</v>
      </c>
      <c r="G9" s="638" t="s">
        <v>950</v>
      </c>
      <c r="H9" s="641">
        <v>0.72916666666666663</v>
      </c>
      <c r="I9" s="642" t="s">
        <v>1042</v>
      </c>
      <c r="J9" s="641">
        <v>4.1666666666666664E-2</v>
      </c>
      <c r="K9" s="643" t="s">
        <v>926</v>
      </c>
      <c r="L9" s="644">
        <f>IF(OR(F9="",H9=""),"",(H9+IF(F9&gt;H9,1,0)-F9-J9)*24)</f>
        <v>7.9999999999999982</v>
      </c>
      <c r="N9" s="645">
        <f>【記載例】認知症対応型共同生活介護!$BB$13</f>
        <v>0.29166666666666669</v>
      </c>
      <c r="O9" s="630" t="s">
        <v>950</v>
      </c>
      <c r="P9" s="645">
        <f>【記載例】認知症対応型共同生活介護!$BF$13</f>
        <v>0.83333333333333337</v>
      </c>
      <c r="R9" s="646">
        <f t="shared" si="0"/>
        <v>0.35416666666666669</v>
      </c>
      <c r="S9" s="630" t="s">
        <v>950</v>
      </c>
      <c r="T9" s="646">
        <f t="shared" si="1"/>
        <v>0.72916666666666663</v>
      </c>
      <c r="U9" s="647" t="s">
        <v>1042</v>
      </c>
      <c r="V9" s="641">
        <v>4.1666666666666664E-2</v>
      </c>
      <c r="W9" s="631" t="s">
        <v>926</v>
      </c>
      <c r="X9" s="644">
        <f>IF(R9="","",IF((T9+IF(R9&gt;T9,1,0)-R9-V9)*24=0,"",(T9+IF(R9&gt;T9,1,0)-R9-V9)*24))</f>
        <v>7.9999999999999982</v>
      </c>
      <c r="Z9" s="644" t="str">
        <f>IF(X9="",L9,IF(OR(L9-X9=0,L9-X9&lt;0),"-",L9-X9))</f>
        <v>-</v>
      </c>
      <c r="AB9" s="648"/>
    </row>
    <row r="10" spans="2:28">
      <c r="B10" s="638">
        <v>5</v>
      </c>
      <c r="C10" s="639" t="s">
        <v>1009</v>
      </c>
      <c r="D10" s="640" t="str">
        <f t="shared" si="2"/>
        <v>e</v>
      </c>
      <c r="E10" s="638" t="s">
        <v>1041</v>
      </c>
      <c r="F10" s="641">
        <v>0.375</v>
      </c>
      <c r="G10" s="638" t="s">
        <v>950</v>
      </c>
      <c r="H10" s="641">
        <v>0.625</v>
      </c>
      <c r="I10" s="642" t="s">
        <v>1042</v>
      </c>
      <c r="J10" s="641">
        <v>0</v>
      </c>
      <c r="K10" s="643" t="s">
        <v>926</v>
      </c>
      <c r="L10" s="644">
        <f t="shared" ref="L10:L22" si="3">IF(OR(F10="",H10=""),"",(H10+IF(F10&gt;H10,1,0)-F10-J10)*24)</f>
        <v>6</v>
      </c>
      <c r="N10" s="645">
        <f>【記載例】認知症対応型共同生活介護!$BB$13</f>
        <v>0.29166666666666669</v>
      </c>
      <c r="O10" s="630" t="s">
        <v>950</v>
      </c>
      <c r="P10" s="645">
        <f>【記載例】認知症対応型共同生活介護!$BF$13</f>
        <v>0.83333333333333337</v>
      </c>
      <c r="R10" s="646">
        <f t="shared" si="0"/>
        <v>0.375</v>
      </c>
      <c r="S10" s="630" t="s">
        <v>950</v>
      </c>
      <c r="T10" s="646">
        <f t="shared" si="1"/>
        <v>0.625</v>
      </c>
      <c r="U10" s="647" t="s">
        <v>1042</v>
      </c>
      <c r="V10" s="641">
        <v>0</v>
      </c>
      <c r="W10" s="631" t="s">
        <v>926</v>
      </c>
      <c r="X10" s="644">
        <f t="shared" ref="X10:X22" si="4">IF(R10="","",IF((T10+IF(R10&gt;T10,1,0)-R10-V10)*24=0,"",(T10+IF(R10&gt;T10,1,0)-R10-V10)*24))</f>
        <v>6</v>
      </c>
      <c r="Z10" s="644" t="str">
        <f t="shared" ref="Z10:Z22" si="5">IF(X10="",L10,IF(OR(L10-X10=0,L10-X10&lt;0),"-",L10-X10))</f>
        <v>-</v>
      </c>
      <c r="AB10" s="648"/>
    </row>
    <row r="11" spans="2:28">
      <c r="B11" s="638">
        <v>6</v>
      </c>
      <c r="C11" s="639" t="s">
        <v>1004</v>
      </c>
      <c r="D11" s="640" t="str">
        <f t="shared" si="2"/>
        <v>f</v>
      </c>
      <c r="E11" s="638" t="s">
        <v>1041</v>
      </c>
      <c r="F11" s="641">
        <v>0.41666666666666669</v>
      </c>
      <c r="G11" s="638" t="s">
        <v>950</v>
      </c>
      <c r="H11" s="641">
        <v>0.66666666666666663</v>
      </c>
      <c r="I11" s="642" t="s">
        <v>1042</v>
      </c>
      <c r="J11" s="641">
        <v>0</v>
      </c>
      <c r="K11" s="643" t="s">
        <v>926</v>
      </c>
      <c r="L11" s="644">
        <f t="shared" si="3"/>
        <v>5.9999999999999982</v>
      </c>
      <c r="N11" s="645">
        <f>【記載例】認知症対応型共同生活介護!$BB$13</f>
        <v>0.29166666666666669</v>
      </c>
      <c r="O11" s="630" t="s">
        <v>950</v>
      </c>
      <c r="P11" s="645">
        <f>【記載例】認知症対応型共同生活介護!$BF$13</f>
        <v>0.83333333333333337</v>
      </c>
      <c r="R11" s="646">
        <f t="shared" si="0"/>
        <v>0.41666666666666669</v>
      </c>
      <c r="S11" s="630" t="s">
        <v>950</v>
      </c>
      <c r="T11" s="646">
        <f t="shared" si="1"/>
        <v>0.66666666666666663</v>
      </c>
      <c r="U11" s="647" t="s">
        <v>1042</v>
      </c>
      <c r="V11" s="641">
        <v>0</v>
      </c>
      <c r="W11" s="631" t="s">
        <v>926</v>
      </c>
      <c r="X11" s="644">
        <f t="shared" si="4"/>
        <v>5.9999999999999982</v>
      </c>
      <c r="Z11" s="644" t="str">
        <f t="shared" si="5"/>
        <v>-</v>
      </c>
      <c r="AB11" s="648"/>
    </row>
    <row r="12" spans="2:28">
      <c r="B12" s="638">
        <v>7</v>
      </c>
      <c r="C12" s="639" t="s">
        <v>1015</v>
      </c>
      <c r="D12" s="640" t="str">
        <f t="shared" si="2"/>
        <v>g</v>
      </c>
      <c r="E12" s="638" t="s">
        <v>1041</v>
      </c>
      <c r="F12" s="641">
        <v>0.29166666666666669</v>
      </c>
      <c r="G12" s="638" t="s">
        <v>950</v>
      </c>
      <c r="H12" s="641">
        <v>0.39583333333333331</v>
      </c>
      <c r="I12" s="642" t="s">
        <v>1042</v>
      </c>
      <c r="J12" s="641">
        <v>0</v>
      </c>
      <c r="K12" s="643" t="s">
        <v>926</v>
      </c>
      <c r="L12" s="644">
        <f t="shared" si="3"/>
        <v>2.4999999999999991</v>
      </c>
      <c r="N12" s="645">
        <f>【記載例】認知症対応型共同生活介護!$BB$13</f>
        <v>0.29166666666666669</v>
      </c>
      <c r="O12" s="630" t="s">
        <v>950</v>
      </c>
      <c r="P12" s="645">
        <f>【記載例】認知症対応型共同生活介護!$BF$13</f>
        <v>0.83333333333333337</v>
      </c>
      <c r="R12" s="646">
        <f t="shared" si="0"/>
        <v>0.29166666666666669</v>
      </c>
      <c r="S12" s="630" t="s">
        <v>950</v>
      </c>
      <c r="T12" s="646">
        <f t="shared" si="1"/>
        <v>0.39583333333333331</v>
      </c>
      <c r="U12" s="647" t="s">
        <v>1042</v>
      </c>
      <c r="V12" s="641">
        <v>0</v>
      </c>
      <c r="W12" s="631" t="s">
        <v>926</v>
      </c>
      <c r="X12" s="644">
        <f t="shared" si="4"/>
        <v>2.4999999999999991</v>
      </c>
      <c r="Z12" s="644" t="str">
        <f t="shared" si="5"/>
        <v>-</v>
      </c>
      <c r="AB12" s="648"/>
    </row>
    <row r="13" spans="2:28">
      <c r="B13" s="638">
        <v>8</v>
      </c>
      <c r="C13" s="639" t="s">
        <v>1013</v>
      </c>
      <c r="D13" s="640" t="str">
        <f t="shared" si="2"/>
        <v>h</v>
      </c>
      <c r="E13" s="638" t="s">
        <v>1041</v>
      </c>
      <c r="F13" s="641">
        <v>0.66666666666666663</v>
      </c>
      <c r="G13" s="638" t="s">
        <v>950</v>
      </c>
      <c r="H13" s="641">
        <v>0.83333333333333337</v>
      </c>
      <c r="I13" s="642" t="s">
        <v>1042</v>
      </c>
      <c r="J13" s="641">
        <v>0</v>
      </c>
      <c r="K13" s="643" t="s">
        <v>926</v>
      </c>
      <c r="L13" s="644">
        <f t="shared" si="3"/>
        <v>4.0000000000000018</v>
      </c>
      <c r="N13" s="645">
        <f>【記載例】認知症対応型共同生活介護!$BB$13</f>
        <v>0.29166666666666669</v>
      </c>
      <c r="O13" s="630" t="s">
        <v>950</v>
      </c>
      <c r="P13" s="645">
        <f>【記載例】認知症対応型共同生活介護!$BF$13</f>
        <v>0.83333333333333337</v>
      </c>
      <c r="R13" s="646">
        <f t="shared" si="0"/>
        <v>0.66666666666666663</v>
      </c>
      <c r="S13" s="630" t="s">
        <v>950</v>
      </c>
      <c r="T13" s="646">
        <f t="shared" si="1"/>
        <v>0.83333333333333337</v>
      </c>
      <c r="U13" s="647" t="s">
        <v>1042</v>
      </c>
      <c r="V13" s="641">
        <v>0</v>
      </c>
      <c r="W13" s="631" t="s">
        <v>926</v>
      </c>
      <c r="X13" s="644">
        <f t="shared" si="4"/>
        <v>4.0000000000000018</v>
      </c>
      <c r="Z13" s="644" t="str">
        <f t="shared" si="5"/>
        <v>-</v>
      </c>
      <c r="AB13" s="648"/>
    </row>
    <row r="14" spans="2:28">
      <c r="B14" s="638">
        <v>9</v>
      </c>
      <c r="C14" s="639" t="s">
        <v>985</v>
      </c>
      <c r="D14" s="640" t="str">
        <f t="shared" si="2"/>
        <v>i</v>
      </c>
      <c r="E14" s="638" t="s">
        <v>1041</v>
      </c>
      <c r="F14" s="641">
        <v>0.70833333333333337</v>
      </c>
      <c r="G14" s="638" t="s">
        <v>950</v>
      </c>
      <c r="H14" s="641">
        <v>1</v>
      </c>
      <c r="I14" s="642" t="s">
        <v>1042</v>
      </c>
      <c r="J14" s="641">
        <v>0</v>
      </c>
      <c r="K14" s="643" t="s">
        <v>926</v>
      </c>
      <c r="L14" s="644">
        <f t="shared" si="3"/>
        <v>6.9999999999999991</v>
      </c>
      <c r="N14" s="645">
        <f>【記載例】認知症対応型共同生活介護!$BB$13</f>
        <v>0.29166666666666669</v>
      </c>
      <c r="O14" s="630" t="s">
        <v>950</v>
      </c>
      <c r="P14" s="645">
        <f>【記載例】認知症対応型共同生活介護!$BF$13</f>
        <v>0.83333333333333337</v>
      </c>
      <c r="R14" s="646">
        <f t="shared" si="0"/>
        <v>0.70833333333333337</v>
      </c>
      <c r="S14" s="630" t="s">
        <v>950</v>
      </c>
      <c r="T14" s="646">
        <f t="shared" si="1"/>
        <v>0.83333333333333337</v>
      </c>
      <c r="U14" s="647" t="s">
        <v>1042</v>
      </c>
      <c r="V14" s="641">
        <v>0</v>
      </c>
      <c r="W14" s="631" t="s">
        <v>926</v>
      </c>
      <c r="X14" s="644">
        <f t="shared" si="4"/>
        <v>3</v>
      </c>
      <c r="Z14" s="644">
        <f t="shared" si="5"/>
        <v>3.9999999999999991</v>
      </c>
      <c r="AB14" s="648" t="s">
        <v>1043</v>
      </c>
    </row>
    <row r="15" spans="2:28">
      <c r="B15" s="638">
        <v>10</v>
      </c>
      <c r="C15" s="639" t="s">
        <v>986</v>
      </c>
      <c r="D15" s="640" t="str">
        <f t="shared" si="2"/>
        <v>j</v>
      </c>
      <c r="E15" s="638" t="s">
        <v>1041</v>
      </c>
      <c r="F15" s="641">
        <v>0</v>
      </c>
      <c r="G15" s="638" t="s">
        <v>950</v>
      </c>
      <c r="H15" s="641">
        <v>0.41666666666666669</v>
      </c>
      <c r="I15" s="642" t="s">
        <v>1042</v>
      </c>
      <c r="J15" s="641">
        <v>4.1666666666666664E-2</v>
      </c>
      <c r="K15" s="643" t="s">
        <v>926</v>
      </c>
      <c r="L15" s="644">
        <f t="shared" si="3"/>
        <v>9</v>
      </c>
      <c r="N15" s="645">
        <f>【記載例】認知症対応型共同生活介護!$BB$13</f>
        <v>0.29166666666666669</v>
      </c>
      <c r="O15" s="630" t="s">
        <v>950</v>
      </c>
      <c r="P15" s="645">
        <f>【記載例】認知症対応型共同生活介護!$BF$13</f>
        <v>0.83333333333333337</v>
      </c>
      <c r="R15" s="646">
        <f t="shared" si="0"/>
        <v>0.29166666666666669</v>
      </c>
      <c r="S15" s="630" t="s">
        <v>950</v>
      </c>
      <c r="T15" s="646">
        <f t="shared" si="1"/>
        <v>0.41666666666666669</v>
      </c>
      <c r="U15" s="647" t="s">
        <v>1042</v>
      </c>
      <c r="V15" s="641">
        <v>0</v>
      </c>
      <c r="W15" s="631" t="s">
        <v>926</v>
      </c>
      <c r="X15" s="644">
        <f t="shared" si="4"/>
        <v>3</v>
      </c>
      <c r="Z15" s="644">
        <f t="shared" si="5"/>
        <v>6</v>
      </c>
      <c r="AB15" s="648" t="s">
        <v>1044</v>
      </c>
    </row>
    <row r="16" spans="2:28">
      <c r="B16" s="638">
        <v>11</v>
      </c>
      <c r="C16" s="639" t="s">
        <v>1045</v>
      </c>
      <c r="D16" s="640" t="str">
        <f t="shared" si="2"/>
        <v>k</v>
      </c>
      <c r="E16" s="638" t="s">
        <v>1041</v>
      </c>
      <c r="F16" s="641"/>
      <c r="G16" s="638" t="s">
        <v>950</v>
      </c>
      <c r="H16" s="641"/>
      <c r="I16" s="642" t="s">
        <v>1042</v>
      </c>
      <c r="J16" s="641">
        <v>0</v>
      </c>
      <c r="K16" s="643" t="s">
        <v>926</v>
      </c>
      <c r="L16" s="644" t="str">
        <f t="shared" si="3"/>
        <v/>
      </c>
      <c r="N16" s="645">
        <f>【記載例】認知症対応型共同生活介護!$BB$13</f>
        <v>0.29166666666666669</v>
      </c>
      <c r="O16" s="630" t="s">
        <v>950</v>
      </c>
      <c r="P16" s="645">
        <f>【記載例】認知症対応型共同生活介護!$BF$13</f>
        <v>0.83333333333333337</v>
      </c>
      <c r="R16" s="646" t="str">
        <f t="shared" si="0"/>
        <v/>
      </c>
      <c r="S16" s="630" t="s">
        <v>950</v>
      </c>
      <c r="T16" s="646" t="str">
        <f t="shared" si="1"/>
        <v/>
      </c>
      <c r="U16" s="647" t="s">
        <v>1042</v>
      </c>
      <c r="V16" s="641">
        <v>0</v>
      </c>
      <c r="W16" s="631" t="s">
        <v>926</v>
      </c>
      <c r="X16" s="644" t="str">
        <f t="shared" si="4"/>
        <v/>
      </c>
      <c r="Z16" s="644" t="str">
        <f t="shared" si="5"/>
        <v/>
      </c>
      <c r="AB16" s="648"/>
    </row>
    <row r="17" spans="2:28">
      <c r="B17" s="638">
        <v>12</v>
      </c>
      <c r="C17" s="639" t="s">
        <v>1046</v>
      </c>
      <c r="D17" s="640" t="str">
        <f t="shared" si="2"/>
        <v>l</v>
      </c>
      <c r="E17" s="638" t="s">
        <v>1041</v>
      </c>
      <c r="F17" s="641"/>
      <c r="G17" s="638" t="s">
        <v>950</v>
      </c>
      <c r="H17" s="641"/>
      <c r="I17" s="642" t="s">
        <v>1042</v>
      </c>
      <c r="J17" s="641">
        <v>0</v>
      </c>
      <c r="K17" s="643" t="s">
        <v>926</v>
      </c>
      <c r="L17" s="644" t="str">
        <f t="shared" si="3"/>
        <v/>
      </c>
      <c r="N17" s="645">
        <f>【記載例】認知症対応型共同生活介護!$BB$13</f>
        <v>0.29166666666666669</v>
      </c>
      <c r="O17" s="630" t="s">
        <v>950</v>
      </c>
      <c r="P17" s="645">
        <f>【記載例】認知症対応型共同生活介護!$BF$13</f>
        <v>0.83333333333333337</v>
      </c>
      <c r="R17" s="646" t="str">
        <f t="shared" si="0"/>
        <v/>
      </c>
      <c r="S17" s="630" t="s">
        <v>950</v>
      </c>
      <c r="T17" s="646" t="str">
        <f t="shared" si="1"/>
        <v/>
      </c>
      <c r="U17" s="647" t="s">
        <v>1042</v>
      </c>
      <c r="V17" s="641">
        <v>0</v>
      </c>
      <c r="W17" s="631" t="s">
        <v>926</v>
      </c>
      <c r="X17" s="644" t="str">
        <f t="shared" si="4"/>
        <v/>
      </c>
      <c r="Z17" s="644" t="str">
        <f t="shared" si="5"/>
        <v/>
      </c>
      <c r="AB17" s="648"/>
    </row>
    <row r="18" spans="2:28">
      <c r="B18" s="638">
        <v>13</v>
      </c>
      <c r="C18" s="639" t="s">
        <v>1047</v>
      </c>
      <c r="D18" s="640" t="str">
        <f t="shared" si="2"/>
        <v>m</v>
      </c>
      <c r="E18" s="638" t="s">
        <v>1041</v>
      </c>
      <c r="F18" s="641"/>
      <c r="G18" s="638" t="s">
        <v>950</v>
      </c>
      <c r="H18" s="641"/>
      <c r="I18" s="642" t="s">
        <v>1042</v>
      </c>
      <c r="J18" s="641">
        <v>0</v>
      </c>
      <c r="K18" s="643" t="s">
        <v>926</v>
      </c>
      <c r="L18" s="644" t="str">
        <f t="shared" si="3"/>
        <v/>
      </c>
      <c r="N18" s="645">
        <f>【記載例】認知症対応型共同生活介護!$BB$13</f>
        <v>0.29166666666666669</v>
      </c>
      <c r="O18" s="630" t="s">
        <v>950</v>
      </c>
      <c r="P18" s="645">
        <f>【記載例】認知症対応型共同生活介護!$BF$13</f>
        <v>0.83333333333333337</v>
      </c>
      <c r="R18" s="646" t="str">
        <f t="shared" si="0"/>
        <v/>
      </c>
      <c r="S18" s="630" t="s">
        <v>950</v>
      </c>
      <c r="T18" s="646" t="str">
        <f t="shared" si="1"/>
        <v/>
      </c>
      <c r="U18" s="647" t="s">
        <v>1042</v>
      </c>
      <c r="V18" s="641">
        <v>0</v>
      </c>
      <c r="W18" s="631" t="s">
        <v>926</v>
      </c>
      <c r="X18" s="644" t="str">
        <f t="shared" si="4"/>
        <v/>
      </c>
      <c r="Z18" s="644" t="str">
        <f t="shared" si="5"/>
        <v/>
      </c>
      <c r="AB18" s="648"/>
    </row>
    <row r="19" spans="2:28">
      <c r="B19" s="638">
        <v>14</v>
      </c>
      <c r="C19" s="639" t="s">
        <v>1048</v>
      </c>
      <c r="D19" s="640" t="str">
        <f t="shared" si="2"/>
        <v>n</v>
      </c>
      <c r="E19" s="638" t="s">
        <v>1041</v>
      </c>
      <c r="F19" s="641"/>
      <c r="G19" s="638" t="s">
        <v>950</v>
      </c>
      <c r="H19" s="641"/>
      <c r="I19" s="642" t="s">
        <v>1042</v>
      </c>
      <c r="J19" s="641">
        <v>0</v>
      </c>
      <c r="K19" s="643" t="s">
        <v>926</v>
      </c>
      <c r="L19" s="644" t="str">
        <f t="shared" si="3"/>
        <v/>
      </c>
      <c r="N19" s="645">
        <f>【記載例】認知症対応型共同生活介護!$BB$13</f>
        <v>0.29166666666666669</v>
      </c>
      <c r="O19" s="630" t="s">
        <v>950</v>
      </c>
      <c r="P19" s="645">
        <f>【記載例】認知症対応型共同生活介護!$BF$13</f>
        <v>0.83333333333333337</v>
      </c>
      <c r="R19" s="646" t="str">
        <f t="shared" si="0"/>
        <v/>
      </c>
      <c r="S19" s="630" t="s">
        <v>950</v>
      </c>
      <c r="T19" s="646" t="str">
        <f t="shared" si="1"/>
        <v/>
      </c>
      <c r="U19" s="647" t="s">
        <v>1042</v>
      </c>
      <c r="V19" s="641">
        <v>0</v>
      </c>
      <c r="W19" s="631" t="s">
        <v>926</v>
      </c>
      <c r="X19" s="644" t="str">
        <f t="shared" si="4"/>
        <v/>
      </c>
      <c r="Z19" s="644" t="str">
        <f t="shared" si="5"/>
        <v/>
      </c>
      <c r="AB19" s="648"/>
    </row>
    <row r="20" spans="2:28">
      <c r="B20" s="638">
        <v>15</v>
      </c>
      <c r="C20" s="639" t="s">
        <v>1049</v>
      </c>
      <c r="D20" s="640" t="str">
        <f t="shared" si="2"/>
        <v>o</v>
      </c>
      <c r="E20" s="638" t="s">
        <v>1041</v>
      </c>
      <c r="F20" s="641"/>
      <c r="G20" s="638" t="s">
        <v>950</v>
      </c>
      <c r="H20" s="641"/>
      <c r="I20" s="642" t="s">
        <v>1042</v>
      </c>
      <c r="J20" s="641">
        <v>0</v>
      </c>
      <c r="K20" s="643" t="s">
        <v>926</v>
      </c>
      <c r="L20" s="644" t="str">
        <f t="shared" si="3"/>
        <v/>
      </c>
      <c r="N20" s="645">
        <f>【記載例】認知症対応型共同生活介護!$BB$13</f>
        <v>0.29166666666666669</v>
      </c>
      <c r="O20" s="630" t="s">
        <v>950</v>
      </c>
      <c r="P20" s="645">
        <f>【記載例】認知症対応型共同生活介護!$BF$13</f>
        <v>0.83333333333333337</v>
      </c>
      <c r="R20" s="646" t="str">
        <f t="shared" si="0"/>
        <v/>
      </c>
      <c r="S20" s="630" t="s">
        <v>950</v>
      </c>
      <c r="T20" s="646" t="str">
        <f t="shared" si="1"/>
        <v/>
      </c>
      <c r="U20" s="647" t="s">
        <v>1042</v>
      </c>
      <c r="V20" s="641">
        <v>0</v>
      </c>
      <c r="W20" s="631" t="s">
        <v>926</v>
      </c>
      <c r="X20" s="644" t="str">
        <f t="shared" si="4"/>
        <v/>
      </c>
      <c r="Z20" s="644" t="str">
        <f t="shared" si="5"/>
        <v/>
      </c>
      <c r="AB20" s="648"/>
    </row>
    <row r="21" spans="2:28">
      <c r="B21" s="638">
        <v>16</v>
      </c>
      <c r="C21" s="639" t="s">
        <v>1050</v>
      </c>
      <c r="D21" s="640" t="str">
        <f t="shared" si="2"/>
        <v>p</v>
      </c>
      <c r="E21" s="638" t="s">
        <v>1041</v>
      </c>
      <c r="F21" s="641"/>
      <c r="G21" s="638" t="s">
        <v>950</v>
      </c>
      <c r="H21" s="641"/>
      <c r="I21" s="642" t="s">
        <v>1042</v>
      </c>
      <c r="J21" s="641">
        <v>0</v>
      </c>
      <c r="K21" s="643" t="s">
        <v>926</v>
      </c>
      <c r="L21" s="644" t="str">
        <f t="shared" si="3"/>
        <v/>
      </c>
      <c r="N21" s="645">
        <f>【記載例】認知症対応型共同生活介護!$BB$13</f>
        <v>0.29166666666666669</v>
      </c>
      <c r="O21" s="630" t="s">
        <v>950</v>
      </c>
      <c r="P21" s="645">
        <f>【記載例】認知症対応型共同生活介護!$BF$13</f>
        <v>0.83333333333333337</v>
      </c>
      <c r="R21" s="646" t="str">
        <f t="shared" si="0"/>
        <v/>
      </c>
      <c r="S21" s="630" t="s">
        <v>950</v>
      </c>
      <c r="T21" s="646" t="str">
        <f t="shared" si="1"/>
        <v/>
      </c>
      <c r="U21" s="647" t="s">
        <v>1042</v>
      </c>
      <c r="V21" s="641">
        <v>0</v>
      </c>
      <c r="W21" s="631" t="s">
        <v>926</v>
      </c>
      <c r="X21" s="644" t="str">
        <f t="shared" si="4"/>
        <v/>
      </c>
      <c r="Z21" s="644" t="str">
        <f t="shared" si="5"/>
        <v/>
      </c>
      <c r="AB21" s="648"/>
    </row>
    <row r="22" spans="2:28">
      <c r="B22" s="638">
        <v>17</v>
      </c>
      <c r="C22" s="639" t="s">
        <v>1051</v>
      </c>
      <c r="D22" s="640" t="str">
        <f t="shared" si="2"/>
        <v>q</v>
      </c>
      <c r="E22" s="638" t="s">
        <v>1041</v>
      </c>
      <c r="F22" s="641"/>
      <c r="G22" s="638" t="s">
        <v>950</v>
      </c>
      <c r="H22" s="641"/>
      <c r="I22" s="642" t="s">
        <v>1042</v>
      </c>
      <c r="J22" s="641">
        <v>0</v>
      </c>
      <c r="K22" s="643" t="s">
        <v>926</v>
      </c>
      <c r="L22" s="644" t="str">
        <f t="shared" si="3"/>
        <v/>
      </c>
      <c r="N22" s="645">
        <f>【記載例】認知症対応型共同生活介護!$BB$13</f>
        <v>0.29166666666666669</v>
      </c>
      <c r="O22" s="630" t="s">
        <v>950</v>
      </c>
      <c r="P22" s="645">
        <f>【記載例】認知症対応型共同生活介護!$BF$13</f>
        <v>0.83333333333333337</v>
      </c>
      <c r="R22" s="646" t="str">
        <f t="shared" si="0"/>
        <v/>
      </c>
      <c r="S22" s="630" t="s">
        <v>950</v>
      </c>
      <c r="T22" s="646" t="str">
        <f t="shared" si="1"/>
        <v/>
      </c>
      <c r="U22" s="647" t="s">
        <v>1042</v>
      </c>
      <c r="V22" s="641">
        <v>0</v>
      </c>
      <c r="W22" s="631" t="s">
        <v>926</v>
      </c>
      <c r="X22" s="644" t="str">
        <f t="shared" si="4"/>
        <v/>
      </c>
      <c r="Z22" s="644" t="str">
        <f t="shared" si="5"/>
        <v/>
      </c>
      <c r="AB22" s="648"/>
    </row>
    <row r="23" spans="2:28">
      <c r="B23" s="638">
        <v>18</v>
      </c>
      <c r="C23" s="639" t="s">
        <v>1052</v>
      </c>
      <c r="D23" s="640" t="str">
        <f t="shared" si="2"/>
        <v>r</v>
      </c>
      <c r="E23" s="638" t="s">
        <v>1041</v>
      </c>
      <c r="F23" s="649"/>
      <c r="G23" s="638" t="s">
        <v>950</v>
      </c>
      <c r="H23" s="649"/>
      <c r="I23" s="642" t="s">
        <v>1042</v>
      </c>
      <c r="J23" s="649"/>
      <c r="K23" s="643" t="s">
        <v>926</v>
      </c>
      <c r="L23" s="639">
        <v>1</v>
      </c>
      <c r="N23" s="650"/>
      <c r="O23" s="638" t="s">
        <v>950</v>
      </c>
      <c r="P23" s="650"/>
      <c r="Q23" s="643"/>
      <c r="R23" s="650"/>
      <c r="S23" s="638" t="s">
        <v>950</v>
      </c>
      <c r="T23" s="650"/>
      <c r="U23" s="642" t="s">
        <v>1042</v>
      </c>
      <c r="V23" s="649"/>
      <c r="W23" s="643" t="s">
        <v>926</v>
      </c>
      <c r="X23" s="651">
        <v>1</v>
      </c>
      <c r="Y23" s="643"/>
      <c r="Z23" s="651" t="s">
        <v>1053</v>
      </c>
      <c r="AB23" s="648"/>
    </row>
    <row r="24" spans="2:28">
      <c r="B24" s="638">
        <v>19</v>
      </c>
      <c r="C24" s="639" t="s">
        <v>1054</v>
      </c>
      <c r="D24" s="640" t="str">
        <f t="shared" si="2"/>
        <v>s</v>
      </c>
      <c r="E24" s="638" t="s">
        <v>1041</v>
      </c>
      <c r="F24" s="649"/>
      <c r="G24" s="638" t="s">
        <v>950</v>
      </c>
      <c r="H24" s="649"/>
      <c r="I24" s="642" t="s">
        <v>1042</v>
      </c>
      <c r="J24" s="649"/>
      <c r="K24" s="643" t="s">
        <v>926</v>
      </c>
      <c r="L24" s="639">
        <v>2</v>
      </c>
      <c r="N24" s="650"/>
      <c r="O24" s="638" t="s">
        <v>950</v>
      </c>
      <c r="P24" s="650"/>
      <c r="Q24" s="643"/>
      <c r="R24" s="650"/>
      <c r="S24" s="638" t="s">
        <v>950</v>
      </c>
      <c r="T24" s="650"/>
      <c r="U24" s="642" t="s">
        <v>1042</v>
      </c>
      <c r="V24" s="649"/>
      <c r="W24" s="643" t="s">
        <v>926</v>
      </c>
      <c r="X24" s="651">
        <v>2</v>
      </c>
      <c r="Y24" s="643"/>
      <c r="Z24" s="651" t="s">
        <v>1053</v>
      </c>
      <c r="AB24" s="648"/>
    </row>
    <row r="25" spans="2:28">
      <c r="B25" s="638">
        <v>20</v>
      </c>
      <c r="C25" s="639" t="s">
        <v>1055</v>
      </c>
      <c r="D25" s="640" t="str">
        <f t="shared" si="2"/>
        <v>t</v>
      </c>
      <c r="E25" s="638" t="s">
        <v>1041</v>
      </c>
      <c r="F25" s="649"/>
      <c r="G25" s="638" t="s">
        <v>950</v>
      </c>
      <c r="H25" s="649"/>
      <c r="I25" s="642" t="s">
        <v>1042</v>
      </c>
      <c r="J25" s="649"/>
      <c r="K25" s="643" t="s">
        <v>926</v>
      </c>
      <c r="L25" s="639">
        <v>3</v>
      </c>
      <c r="N25" s="650"/>
      <c r="O25" s="638" t="s">
        <v>950</v>
      </c>
      <c r="P25" s="650"/>
      <c r="Q25" s="643"/>
      <c r="R25" s="650"/>
      <c r="S25" s="638" t="s">
        <v>950</v>
      </c>
      <c r="T25" s="650"/>
      <c r="U25" s="642" t="s">
        <v>1042</v>
      </c>
      <c r="V25" s="649"/>
      <c r="W25" s="643" t="s">
        <v>926</v>
      </c>
      <c r="X25" s="651">
        <v>3</v>
      </c>
      <c r="Y25" s="643"/>
      <c r="Z25" s="651" t="s">
        <v>1053</v>
      </c>
      <c r="AB25" s="648"/>
    </row>
    <row r="26" spans="2:28">
      <c r="B26" s="638">
        <v>21</v>
      </c>
      <c r="C26" s="639" t="s">
        <v>1056</v>
      </c>
      <c r="D26" s="640" t="str">
        <f t="shared" si="2"/>
        <v>u</v>
      </c>
      <c r="E26" s="638" t="s">
        <v>1041</v>
      </c>
      <c r="F26" s="649"/>
      <c r="G26" s="638" t="s">
        <v>950</v>
      </c>
      <c r="H26" s="649"/>
      <c r="I26" s="642" t="s">
        <v>1042</v>
      </c>
      <c r="J26" s="649"/>
      <c r="K26" s="643" t="s">
        <v>926</v>
      </c>
      <c r="L26" s="639">
        <v>4</v>
      </c>
      <c r="N26" s="650"/>
      <c r="O26" s="638" t="s">
        <v>950</v>
      </c>
      <c r="P26" s="650"/>
      <c r="Q26" s="643"/>
      <c r="R26" s="650"/>
      <c r="S26" s="638" t="s">
        <v>950</v>
      </c>
      <c r="T26" s="650"/>
      <c r="U26" s="642" t="s">
        <v>1042</v>
      </c>
      <c r="V26" s="649"/>
      <c r="W26" s="643" t="s">
        <v>926</v>
      </c>
      <c r="X26" s="651">
        <v>4</v>
      </c>
      <c r="Y26" s="643"/>
      <c r="Z26" s="651" t="s">
        <v>1053</v>
      </c>
      <c r="AB26" s="648"/>
    </row>
    <row r="27" spans="2:28">
      <c r="B27" s="638">
        <v>22</v>
      </c>
      <c r="C27" s="639" t="s">
        <v>1057</v>
      </c>
      <c r="D27" s="640" t="str">
        <f t="shared" si="2"/>
        <v>v</v>
      </c>
      <c r="E27" s="638" t="s">
        <v>1041</v>
      </c>
      <c r="F27" s="649"/>
      <c r="G27" s="638" t="s">
        <v>950</v>
      </c>
      <c r="H27" s="649"/>
      <c r="I27" s="642" t="s">
        <v>1042</v>
      </c>
      <c r="J27" s="649"/>
      <c r="K27" s="643" t="s">
        <v>926</v>
      </c>
      <c r="L27" s="639">
        <v>5</v>
      </c>
      <c r="N27" s="650"/>
      <c r="O27" s="638" t="s">
        <v>950</v>
      </c>
      <c r="P27" s="650"/>
      <c r="Q27" s="643"/>
      <c r="R27" s="650"/>
      <c r="S27" s="638" t="s">
        <v>950</v>
      </c>
      <c r="T27" s="650"/>
      <c r="U27" s="642" t="s">
        <v>1042</v>
      </c>
      <c r="V27" s="649"/>
      <c r="W27" s="643" t="s">
        <v>926</v>
      </c>
      <c r="X27" s="651">
        <v>5</v>
      </c>
      <c r="Y27" s="643"/>
      <c r="Z27" s="651" t="s">
        <v>1053</v>
      </c>
      <c r="AB27" s="648"/>
    </row>
    <row r="28" spans="2:28">
      <c r="B28" s="638">
        <v>23</v>
      </c>
      <c r="C28" s="639" t="s">
        <v>1058</v>
      </c>
      <c r="D28" s="640" t="str">
        <f t="shared" si="2"/>
        <v>w</v>
      </c>
      <c r="E28" s="638" t="s">
        <v>1041</v>
      </c>
      <c r="F28" s="649"/>
      <c r="G28" s="638" t="s">
        <v>950</v>
      </c>
      <c r="H28" s="649"/>
      <c r="I28" s="642" t="s">
        <v>1042</v>
      </c>
      <c r="J28" s="649"/>
      <c r="K28" s="643" t="s">
        <v>926</v>
      </c>
      <c r="L28" s="639">
        <v>6</v>
      </c>
      <c r="N28" s="650"/>
      <c r="O28" s="638" t="s">
        <v>950</v>
      </c>
      <c r="P28" s="650"/>
      <c r="Q28" s="643"/>
      <c r="R28" s="650"/>
      <c r="S28" s="638" t="s">
        <v>950</v>
      </c>
      <c r="T28" s="650"/>
      <c r="U28" s="642" t="s">
        <v>1042</v>
      </c>
      <c r="V28" s="649"/>
      <c r="W28" s="643" t="s">
        <v>926</v>
      </c>
      <c r="X28" s="651">
        <v>6</v>
      </c>
      <c r="Y28" s="643"/>
      <c r="Z28" s="651" t="s">
        <v>1053</v>
      </c>
      <c r="AB28" s="648"/>
    </row>
    <row r="29" spans="2:28">
      <c r="B29" s="638">
        <v>24</v>
      </c>
      <c r="C29" s="639" t="s">
        <v>1059</v>
      </c>
      <c r="D29" s="640" t="str">
        <f t="shared" si="2"/>
        <v>x</v>
      </c>
      <c r="E29" s="638" t="s">
        <v>1041</v>
      </c>
      <c r="F29" s="649"/>
      <c r="G29" s="638" t="s">
        <v>950</v>
      </c>
      <c r="H29" s="649"/>
      <c r="I29" s="642" t="s">
        <v>1042</v>
      </c>
      <c r="J29" s="649"/>
      <c r="K29" s="643" t="s">
        <v>926</v>
      </c>
      <c r="L29" s="639">
        <v>7</v>
      </c>
      <c r="N29" s="650"/>
      <c r="O29" s="638" t="s">
        <v>950</v>
      </c>
      <c r="P29" s="650"/>
      <c r="Q29" s="643"/>
      <c r="R29" s="650"/>
      <c r="S29" s="638" t="s">
        <v>950</v>
      </c>
      <c r="T29" s="650"/>
      <c r="U29" s="642" t="s">
        <v>1042</v>
      </c>
      <c r="V29" s="649"/>
      <c r="W29" s="643" t="s">
        <v>926</v>
      </c>
      <c r="X29" s="651">
        <v>7</v>
      </c>
      <c r="Y29" s="643"/>
      <c r="Z29" s="651" t="s">
        <v>1053</v>
      </c>
      <c r="AB29" s="648"/>
    </row>
    <row r="30" spans="2:28">
      <c r="B30" s="638">
        <v>25</v>
      </c>
      <c r="C30" s="639" t="s">
        <v>1060</v>
      </c>
      <c r="D30" s="640" t="str">
        <f t="shared" si="2"/>
        <v>y</v>
      </c>
      <c r="E30" s="638" t="s">
        <v>1041</v>
      </c>
      <c r="F30" s="649"/>
      <c r="G30" s="638" t="s">
        <v>950</v>
      </c>
      <c r="H30" s="649"/>
      <c r="I30" s="642" t="s">
        <v>1042</v>
      </c>
      <c r="J30" s="649"/>
      <c r="K30" s="643" t="s">
        <v>926</v>
      </c>
      <c r="L30" s="639">
        <v>8</v>
      </c>
      <c r="N30" s="650"/>
      <c r="O30" s="638" t="s">
        <v>950</v>
      </c>
      <c r="P30" s="650"/>
      <c r="Q30" s="643"/>
      <c r="R30" s="650"/>
      <c r="S30" s="638" t="s">
        <v>950</v>
      </c>
      <c r="T30" s="650"/>
      <c r="U30" s="642" t="s">
        <v>1042</v>
      </c>
      <c r="V30" s="649"/>
      <c r="W30" s="643" t="s">
        <v>926</v>
      </c>
      <c r="X30" s="651">
        <v>8</v>
      </c>
      <c r="Y30" s="643"/>
      <c r="Z30" s="651" t="s">
        <v>1053</v>
      </c>
      <c r="AB30" s="648"/>
    </row>
    <row r="31" spans="2:28">
      <c r="B31" s="638">
        <v>26</v>
      </c>
      <c r="C31" s="639" t="s">
        <v>1061</v>
      </c>
      <c r="D31" s="640" t="str">
        <f t="shared" si="2"/>
        <v>z</v>
      </c>
      <c r="E31" s="638" t="s">
        <v>1041</v>
      </c>
      <c r="F31" s="649"/>
      <c r="G31" s="638" t="s">
        <v>950</v>
      </c>
      <c r="H31" s="649"/>
      <c r="I31" s="642" t="s">
        <v>1042</v>
      </c>
      <c r="J31" s="649"/>
      <c r="K31" s="643" t="s">
        <v>926</v>
      </c>
      <c r="L31" s="639">
        <v>1</v>
      </c>
      <c r="N31" s="650"/>
      <c r="O31" s="638" t="s">
        <v>950</v>
      </c>
      <c r="P31" s="650"/>
      <c r="Q31" s="643"/>
      <c r="R31" s="650"/>
      <c r="S31" s="638" t="s">
        <v>950</v>
      </c>
      <c r="T31" s="650"/>
      <c r="U31" s="642" t="s">
        <v>1042</v>
      </c>
      <c r="V31" s="649"/>
      <c r="W31" s="643" t="s">
        <v>926</v>
      </c>
      <c r="X31" s="651" t="s">
        <v>1053</v>
      </c>
      <c r="Y31" s="643"/>
      <c r="Z31" s="651">
        <v>1</v>
      </c>
      <c r="AB31" s="648"/>
    </row>
    <row r="32" spans="2:28">
      <c r="B32" s="638">
        <v>27</v>
      </c>
      <c r="C32" s="639" t="s">
        <v>1059</v>
      </c>
      <c r="D32" s="640" t="str">
        <f t="shared" si="2"/>
        <v>x</v>
      </c>
      <c r="E32" s="638" t="s">
        <v>1041</v>
      </c>
      <c r="F32" s="649"/>
      <c r="G32" s="638" t="s">
        <v>950</v>
      </c>
      <c r="H32" s="649"/>
      <c r="I32" s="642" t="s">
        <v>1042</v>
      </c>
      <c r="J32" s="649"/>
      <c r="K32" s="643" t="s">
        <v>926</v>
      </c>
      <c r="L32" s="639">
        <v>2</v>
      </c>
      <c r="N32" s="650"/>
      <c r="O32" s="638" t="s">
        <v>950</v>
      </c>
      <c r="P32" s="650"/>
      <c r="Q32" s="643"/>
      <c r="R32" s="650"/>
      <c r="S32" s="638" t="s">
        <v>950</v>
      </c>
      <c r="T32" s="650"/>
      <c r="U32" s="642" t="s">
        <v>1042</v>
      </c>
      <c r="V32" s="649"/>
      <c r="W32" s="643" t="s">
        <v>926</v>
      </c>
      <c r="X32" s="651" t="s">
        <v>1053</v>
      </c>
      <c r="Y32" s="643"/>
      <c r="Z32" s="651">
        <v>2</v>
      </c>
      <c r="AB32" s="648"/>
    </row>
    <row r="33" spans="2:28">
      <c r="B33" s="638">
        <v>28</v>
      </c>
      <c r="C33" s="639" t="s">
        <v>1062</v>
      </c>
      <c r="D33" s="640" t="str">
        <f t="shared" si="2"/>
        <v>aa</v>
      </c>
      <c r="E33" s="638" t="s">
        <v>1041</v>
      </c>
      <c r="F33" s="649"/>
      <c r="G33" s="638" t="s">
        <v>950</v>
      </c>
      <c r="H33" s="649"/>
      <c r="I33" s="642" t="s">
        <v>1042</v>
      </c>
      <c r="J33" s="649"/>
      <c r="K33" s="643" t="s">
        <v>926</v>
      </c>
      <c r="L33" s="639">
        <v>3</v>
      </c>
      <c r="N33" s="650"/>
      <c r="O33" s="638" t="s">
        <v>950</v>
      </c>
      <c r="P33" s="650"/>
      <c r="Q33" s="643"/>
      <c r="R33" s="650"/>
      <c r="S33" s="638" t="s">
        <v>950</v>
      </c>
      <c r="T33" s="650"/>
      <c r="U33" s="642" t="s">
        <v>1042</v>
      </c>
      <c r="V33" s="649"/>
      <c r="W33" s="643" t="s">
        <v>926</v>
      </c>
      <c r="X33" s="651" t="s">
        <v>1053</v>
      </c>
      <c r="Y33" s="643"/>
      <c r="Z33" s="651">
        <v>3</v>
      </c>
      <c r="AB33" s="648"/>
    </row>
    <row r="34" spans="2:28">
      <c r="B34" s="638">
        <v>29</v>
      </c>
      <c r="C34" s="639" t="s">
        <v>1063</v>
      </c>
      <c r="D34" s="640" t="str">
        <f t="shared" si="2"/>
        <v>ab</v>
      </c>
      <c r="E34" s="638" t="s">
        <v>1041</v>
      </c>
      <c r="F34" s="649"/>
      <c r="G34" s="638" t="s">
        <v>950</v>
      </c>
      <c r="H34" s="649"/>
      <c r="I34" s="642" t="s">
        <v>1042</v>
      </c>
      <c r="J34" s="649"/>
      <c r="K34" s="643" t="s">
        <v>926</v>
      </c>
      <c r="L34" s="639">
        <v>4</v>
      </c>
      <c r="N34" s="650"/>
      <c r="O34" s="638" t="s">
        <v>950</v>
      </c>
      <c r="P34" s="650"/>
      <c r="Q34" s="643"/>
      <c r="R34" s="650"/>
      <c r="S34" s="638" t="s">
        <v>950</v>
      </c>
      <c r="T34" s="650"/>
      <c r="U34" s="642" t="s">
        <v>1042</v>
      </c>
      <c r="V34" s="649"/>
      <c r="W34" s="643" t="s">
        <v>926</v>
      </c>
      <c r="X34" s="651" t="s">
        <v>1053</v>
      </c>
      <c r="Y34" s="643"/>
      <c r="Z34" s="651">
        <v>4</v>
      </c>
      <c r="AB34" s="648"/>
    </row>
    <row r="35" spans="2:28">
      <c r="B35" s="638">
        <v>30</v>
      </c>
      <c r="C35" s="639" t="s">
        <v>1064</v>
      </c>
      <c r="D35" s="640" t="str">
        <f t="shared" si="2"/>
        <v>ac</v>
      </c>
      <c r="E35" s="638" t="s">
        <v>1041</v>
      </c>
      <c r="F35" s="649"/>
      <c r="G35" s="638" t="s">
        <v>950</v>
      </c>
      <c r="H35" s="649"/>
      <c r="I35" s="642" t="s">
        <v>1042</v>
      </c>
      <c r="J35" s="649"/>
      <c r="K35" s="643" t="s">
        <v>926</v>
      </c>
      <c r="L35" s="639">
        <v>5</v>
      </c>
      <c r="N35" s="650"/>
      <c r="O35" s="638" t="s">
        <v>950</v>
      </c>
      <c r="P35" s="650"/>
      <c r="Q35" s="643"/>
      <c r="R35" s="650"/>
      <c r="S35" s="638" t="s">
        <v>950</v>
      </c>
      <c r="T35" s="650"/>
      <c r="U35" s="642" t="s">
        <v>1042</v>
      </c>
      <c r="V35" s="649"/>
      <c r="W35" s="643" t="s">
        <v>926</v>
      </c>
      <c r="X35" s="651" t="s">
        <v>1053</v>
      </c>
      <c r="Y35" s="643"/>
      <c r="Z35" s="651">
        <v>5</v>
      </c>
      <c r="AB35" s="648"/>
    </row>
    <row r="36" spans="2:28">
      <c r="B36" s="638">
        <v>31</v>
      </c>
      <c r="C36" s="639" t="s">
        <v>1065</v>
      </c>
      <c r="D36" s="640" t="str">
        <f t="shared" si="2"/>
        <v>ad</v>
      </c>
      <c r="E36" s="638" t="s">
        <v>1041</v>
      </c>
      <c r="F36" s="649"/>
      <c r="G36" s="638" t="s">
        <v>950</v>
      </c>
      <c r="H36" s="649"/>
      <c r="I36" s="642" t="s">
        <v>1042</v>
      </c>
      <c r="J36" s="649"/>
      <c r="K36" s="643" t="s">
        <v>926</v>
      </c>
      <c r="L36" s="639">
        <v>6</v>
      </c>
      <c r="N36" s="650"/>
      <c r="O36" s="638" t="s">
        <v>950</v>
      </c>
      <c r="P36" s="650"/>
      <c r="Q36" s="643"/>
      <c r="R36" s="650"/>
      <c r="S36" s="638" t="s">
        <v>950</v>
      </c>
      <c r="T36" s="650"/>
      <c r="U36" s="642" t="s">
        <v>1042</v>
      </c>
      <c r="V36" s="649"/>
      <c r="W36" s="643" t="s">
        <v>926</v>
      </c>
      <c r="X36" s="651" t="s">
        <v>1053</v>
      </c>
      <c r="Y36" s="643"/>
      <c r="Z36" s="651">
        <v>6</v>
      </c>
      <c r="AB36" s="648"/>
    </row>
    <row r="37" spans="2:28">
      <c r="B37" s="638">
        <v>32</v>
      </c>
      <c r="C37" s="639" t="s">
        <v>1066</v>
      </c>
      <c r="D37" s="640" t="str">
        <f t="shared" si="2"/>
        <v>ae</v>
      </c>
      <c r="E37" s="638" t="s">
        <v>1041</v>
      </c>
      <c r="F37" s="649"/>
      <c r="G37" s="638" t="s">
        <v>950</v>
      </c>
      <c r="H37" s="649"/>
      <c r="I37" s="642" t="s">
        <v>1042</v>
      </c>
      <c r="J37" s="649"/>
      <c r="K37" s="643" t="s">
        <v>926</v>
      </c>
      <c r="L37" s="639">
        <v>7</v>
      </c>
      <c r="N37" s="650"/>
      <c r="O37" s="638" t="s">
        <v>950</v>
      </c>
      <c r="P37" s="650"/>
      <c r="Q37" s="643"/>
      <c r="R37" s="650"/>
      <c r="S37" s="638" t="s">
        <v>950</v>
      </c>
      <c r="T37" s="650"/>
      <c r="U37" s="642" t="s">
        <v>1042</v>
      </c>
      <c r="V37" s="649"/>
      <c r="W37" s="643" t="s">
        <v>926</v>
      </c>
      <c r="X37" s="651" t="s">
        <v>1053</v>
      </c>
      <c r="Y37" s="643"/>
      <c r="Z37" s="651">
        <v>7</v>
      </c>
      <c r="AB37" s="648"/>
    </row>
    <row r="38" spans="2:28">
      <c r="B38" s="638">
        <v>33</v>
      </c>
      <c r="C38" s="639" t="s">
        <v>1067</v>
      </c>
      <c r="D38" s="640" t="str">
        <f t="shared" si="2"/>
        <v>af</v>
      </c>
      <c r="E38" s="638" t="s">
        <v>1041</v>
      </c>
      <c r="F38" s="649"/>
      <c r="G38" s="638" t="s">
        <v>950</v>
      </c>
      <c r="H38" s="649"/>
      <c r="I38" s="642" t="s">
        <v>1042</v>
      </c>
      <c r="J38" s="649"/>
      <c r="K38" s="643" t="s">
        <v>926</v>
      </c>
      <c r="L38" s="639">
        <v>8</v>
      </c>
      <c r="N38" s="650"/>
      <c r="O38" s="638" t="s">
        <v>950</v>
      </c>
      <c r="P38" s="650"/>
      <c r="Q38" s="643"/>
      <c r="R38" s="650"/>
      <c r="S38" s="638" t="s">
        <v>950</v>
      </c>
      <c r="T38" s="650"/>
      <c r="U38" s="642" t="s">
        <v>1042</v>
      </c>
      <c r="V38" s="649"/>
      <c r="W38" s="643" t="s">
        <v>926</v>
      </c>
      <c r="X38" s="651" t="s">
        <v>1053</v>
      </c>
      <c r="Y38" s="643"/>
      <c r="Z38" s="651">
        <v>8</v>
      </c>
      <c r="AB38" s="648"/>
    </row>
    <row r="39" spans="2:28">
      <c r="B39" s="638">
        <v>34</v>
      </c>
      <c r="C39" s="652" t="s">
        <v>1019</v>
      </c>
      <c r="D39" s="640"/>
      <c r="E39" s="638" t="s">
        <v>1041</v>
      </c>
      <c r="F39" s="641">
        <v>0.29166666666666669</v>
      </c>
      <c r="G39" s="638" t="s">
        <v>950</v>
      </c>
      <c r="H39" s="641">
        <v>0.39583333333333331</v>
      </c>
      <c r="I39" s="642" t="s">
        <v>1042</v>
      </c>
      <c r="J39" s="641">
        <v>0</v>
      </c>
      <c r="K39" s="643" t="s">
        <v>926</v>
      </c>
      <c r="L39" s="644">
        <f t="shared" ref="L39:L40" si="6">IF(OR(F39="",H39=""),"",(H39+IF(F39&gt;H39,1,0)-F39-J39)*24)</f>
        <v>2.4999999999999991</v>
      </c>
      <c r="N39" s="645">
        <f>【記載例】認知症対応型共同生活介護!$BB$13</f>
        <v>0.29166666666666669</v>
      </c>
      <c r="O39" s="630" t="s">
        <v>950</v>
      </c>
      <c r="P39" s="645">
        <f>【記載例】認知症対応型共同生活介護!$BF$13</f>
        <v>0.83333333333333337</v>
      </c>
      <c r="R39" s="646">
        <f t="shared" ref="R39:R43" si="7">IF(F39="","",IF(F39&lt;N39,N39,IF(F39&gt;=P39,"",F39)))</f>
        <v>0.29166666666666669</v>
      </c>
      <c r="S39" s="630" t="s">
        <v>950</v>
      </c>
      <c r="T39" s="646">
        <f t="shared" ref="T39:T43" si="8">IF(H39="","",IF(H39&gt;F39,IF(H39&lt;P39,H39,P39),P39))</f>
        <v>0.39583333333333331</v>
      </c>
      <c r="U39" s="647" t="s">
        <v>1042</v>
      </c>
      <c r="V39" s="641">
        <v>0</v>
      </c>
      <c r="W39" s="631" t="s">
        <v>926</v>
      </c>
      <c r="X39" s="644">
        <f t="shared" ref="X39:X40" si="9">IF(R39="","",IF((T39+IF(R39&gt;T39,1,0)-R39-V39)*24=0,"",(T39+IF(R39&gt;T39,1,0)-R39-V39)*24))</f>
        <v>2.4999999999999991</v>
      </c>
      <c r="Z39" s="644" t="str">
        <f t="shared" ref="Z39:Z40" si="10">IF(X39="",L39,IF(OR(L39-X39=0,L39-X39&lt;0),"-",L39-X39))</f>
        <v>-</v>
      </c>
      <c r="AB39" s="648"/>
    </row>
    <row r="40" spans="2:28">
      <c r="B40" s="638"/>
      <c r="C40" s="653" t="s">
        <v>1053</v>
      </c>
      <c r="D40" s="640"/>
      <c r="E40" s="638" t="s">
        <v>1041</v>
      </c>
      <c r="F40" s="641">
        <v>0.6875</v>
      </c>
      <c r="G40" s="638" t="s">
        <v>950</v>
      </c>
      <c r="H40" s="641">
        <v>0.83333333333333337</v>
      </c>
      <c r="I40" s="642" t="s">
        <v>1042</v>
      </c>
      <c r="J40" s="641">
        <v>0</v>
      </c>
      <c r="K40" s="643" t="s">
        <v>926</v>
      </c>
      <c r="L40" s="644">
        <f t="shared" si="6"/>
        <v>3.5000000000000009</v>
      </c>
      <c r="N40" s="645">
        <f>【記載例】認知症対応型共同生活介護!$BB$13</f>
        <v>0.29166666666666669</v>
      </c>
      <c r="O40" s="630" t="s">
        <v>950</v>
      </c>
      <c r="P40" s="645">
        <f>【記載例】認知症対応型共同生活介護!$BF$13</f>
        <v>0.83333333333333337</v>
      </c>
      <c r="R40" s="646">
        <f t="shared" si="7"/>
        <v>0.6875</v>
      </c>
      <c r="S40" s="630" t="s">
        <v>950</v>
      </c>
      <c r="T40" s="646">
        <f t="shared" si="8"/>
        <v>0.83333333333333337</v>
      </c>
      <c r="U40" s="647" t="s">
        <v>1042</v>
      </c>
      <c r="V40" s="641">
        <v>0</v>
      </c>
      <c r="W40" s="631" t="s">
        <v>926</v>
      </c>
      <c r="X40" s="644">
        <f t="shared" si="9"/>
        <v>3.5000000000000009</v>
      </c>
      <c r="Z40" s="644" t="str">
        <f t="shared" si="10"/>
        <v>-</v>
      </c>
      <c r="AB40" s="648"/>
    </row>
    <row r="41" spans="2:28">
      <c r="B41" s="638"/>
      <c r="C41" s="654" t="s">
        <v>1053</v>
      </c>
      <c r="D41" s="640" t="str">
        <f>C39</f>
        <v>ag</v>
      </c>
      <c r="E41" s="638" t="s">
        <v>1041</v>
      </c>
      <c r="F41" s="641" t="s">
        <v>1053</v>
      </c>
      <c r="G41" s="638" t="s">
        <v>950</v>
      </c>
      <c r="H41" s="641" t="s">
        <v>1053</v>
      </c>
      <c r="I41" s="642" t="s">
        <v>1042</v>
      </c>
      <c r="J41" s="641" t="s">
        <v>1053</v>
      </c>
      <c r="K41" s="643" t="s">
        <v>926</v>
      </c>
      <c r="L41" s="644">
        <f>IF(OR(L39="",L40=""),"",L39+L40)</f>
        <v>6</v>
      </c>
      <c r="N41" s="645" t="s">
        <v>1053</v>
      </c>
      <c r="O41" s="630" t="s">
        <v>950</v>
      </c>
      <c r="P41" s="645" t="s">
        <v>1053</v>
      </c>
      <c r="R41" s="646" t="s">
        <v>1053</v>
      </c>
      <c r="S41" s="630" t="s">
        <v>950</v>
      </c>
      <c r="T41" s="646" t="s">
        <v>1053</v>
      </c>
      <c r="U41" s="647" t="s">
        <v>1042</v>
      </c>
      <c r="V41" s="641" t="s">
        <v>1068</v>
      </c>
      <c r="W41" s="631" t="s">
        <v>926</v>
      </c>
      <c r="X41" s="644">
        <f>IF(OR(X39="",X40=""),"",X39+X40)</f>
        <v>6</v>
      </c>
      <c r="Z41" s="644" t="str">
        <f>IF(X41="",L41,IF(OR(L41-X41=0,L41-X41&lt;0),"-",L41-X41))</f>
        <v>-</v>
      </c>
      <c r="AB41" s="648" t="s">
        <v>1069</v>
      </c>
    </row>
    <row r="42" spans="2:28">
      <c r="B42" s="638"/>
      <c r="C42" s="652" t="s">
        <v>1070</v>
      </c>
      <c r="D42" s="640"/>
      <c r="E42" s="638" t="s">
        <v>1041</v>
      </c>
      <c r="F42" s="641"/>
      <c r="G42" s="638" t="s">
        <v>950</v>
      </c>
      <c r="H42" s="641"/>
      <c r="I42" s="642" t="s">
        <v>1042</v>
      </c>
      <c r="J42" s="641">
        <v>0</v>
      </c>
      <c r="K42" s="643" t="s">
        <v>926</v>
      </c>
      <c r="L42" s="644" t="str">
        <f t="shared" ref="L42:L43" si="11">IF(OR(F42="",H42=""),"",(H42+IF(F42&gt;H42,1,0)-F42-J42)*24)</f>
        <v/>
      </c>
      <c r="N42" s="645">
        <f>【記載例】認知症対応型共同生活介護!$BB$13</f>
        <v>0.29166666666666669</v>
      </c>
      <c r="O42" s="630" t="s">
        <v>950</v>
      </c>
      <c r="P42" s="645">
        <f>【記載例】認知症対応型共同生活介護!$BF$13</f>
        <v>0.83333333333333337</v>
      </c>
      <c r="R42" s="646" t="str">
        <f t="shared" si="7"/>
        <v/>
      </c>
      <c r="S42" s="630" t="s">
        <v>950</v>
      </c>
      <c r="T42" s="646" t="str">
        <f t="shared" si="8"/>
        <v/>
      </c>
      <c r="U42" s="647" t="s">
        <v>1042</v>
      </c>
      <c r="V42" s="641">
        <v>0</v>
      </c>
      <c r="W42" s="631" t="s">
        <v>926</v>
      </c>
      <c r="X42" s="644" t="str">
        <f t="shared" ref="X42:X43" si="12">IF(R42="","",IF((T42+IF(R42&gt;T42,1,0)-R42-V42)*24=0,"",(T42+IF(R42&gt;T42,1,0)-R42-V42)*24))</f>
        <v/>
      </c>
      <c r="Z42" s="644" t="str">
        <f t="shared" ref="Z42:Z43" si="13">IF(X42="",L42,IF(OR(L42-X42=0,L42-X42&lt;0),"-",L42-X42))</f>
        <v/>
      </c>
      <c r="AB42" s="648"/>
    </row>
    <row r="43" spans="2:28">
      <c r="B43" s="638">
        <v>35</v>
      </c>
      <c r="C43" s="653" t="s">
        <v>1053</v>
      </c>
      <c r="D43" s="640"/>
      <c r="E43" s="638" t="s">
        <v>1041</v>
      </c>
      <c r="F43" s="641"/>
      <c r="G43" s="638" t="s">
        <v>950</v>
      </c>
      <c r="H43" s="641"/>
      <c r="I43" s="642" t="s">
        <v>1042</v>
      </c>
      <c r="J43" s="641">
        <v>0</v>
      </c>
      <c r="K43" s="643" t="s">
        <v>926</v>
      </c>
      <c r="L43" s="644" t="str">
        <f t="shared" si="11"/>
        <v/>
      </c>
      <c r="N43" s="645">
        <f>【記載例】認知症対応型共同生活介護!$BB$13</f>
        <v>0.29166666666666669</v>
      </c>
      <c r="O43" s="630" t="s">
        <v>950</v>
      </c>
      <c r="P43" s="645">
        <f>【記載例】認知症対応型共同生活介護!$BF$13</f>
        <v>0.83333333333333337</v>
      </c>
      <c r="R43" s="646" t="str">
        <f t="shared" si="7"/>
        <v/>
      </c>
      <c r="S43" s="630" t="s">
        <v>950</v>
      </c>
      <c r="T43" s="646" t="str">
        <f t="shared" si="8"/>
        <v/>
      </c>
      <c r="U43" s="647" t="s">
        <v>1042</v>
      </c>
      <c r="V43" s="641">
        <v>0</v>
      </c>
      <c r="W43" s="631" t="s">
        <v>926</v>
      </c>
      <c r="X43" s="644" t="str">
        <f t="shared" si="12"/>
        <v/>
      </c>
      <c r="Z43" s="644" t="str">
        <f t="shared" si="13"/>
        <v/>
      </c>
      <c r="AB43" s="648"/>
    </row>
    <row r="44" spans="2:28">
      <c r="B44" s="638"/>
      <c r="C44" s="654" t="s">
        <v>1053</v>
      </c>
      <c r="D44" s="640" t="str">
        <f>C42</f>
        <v>ah</v>
      </c>
      <c r="E44" s="638" t="s">
        <v>1041</v>
      </c>
      <c r="F44" s="641" t="s">
        <v>1053</v>
      </c>
      <c r="G44" s="638" t="s">
        <v>950</v>
      </c>
      <c r="H44" s="641" t="s">
        <v>1053</v>
      </c>
      <c r="I44" s="642" t="s">
        <v>1042</v>
      </c>
      <c r="J44" s="641" t="s">
        <v>1053</v>
      </c>
      <c r="K44" s="643" t="s">
        <v>926</v>
      </c>
      <c r="L44" s="644" t="str">
        <f>IF(OR(L42="",L43=""),"",L42+L43)</f>
        <v/>
      </c>
      <c r="N44" s="645" t="s">
        <v>1053</v>
      </c>
      <c r="O44" s="630" t="s">
        <v>950</v>
      </c>
      <c r="P44" s="645" t="s">
        <v>1053</v>
      </c>
      <c r="R44" s="646" t="s">
        <v>1053</v>
      </c>
      <c r="S44" s="630" t="s">
        <v>950</v>
      </c>
      <c r="T44" s="646" t="s">
        <v>1053</v>
      </c>
      <c r="U44" s="647" t="s">
        <v>1042</v>
      </c>
      <c r="V44" s="641" t="s">
        <v>1068</v>
      </c>
      <c r="W44" s="631" t="s">
        <v>926</v>
      </c>
      <c r="X44" s="644" t="str">
        <f>IF(OR(X42="",X43=""),"",X42+X43)</f>
        <v/>
      </c>
      <c r="Z44" s="644" t="str">
        <f>IF(X44="",L44,IF(OR(L44-X44=0,L44-X44&lt;0),"-",L44-X44))</f>
        <v/>
      </c>
      <c r="AB44" s="648" t="s">
        <v>1071</v>
      </c>
    </row>
    <row r="45" spans="2:28">
      <c r="B45" s="638"/>
      <c r="C45" s="652" t="s">
        <v>1072</v>
      </c>
      <c r="D45" s="640"/>
      <c r="E45" s="638" t="s">
        <v>1041</v>
      </c>
      <c r="F45" s="641"/>
      <c r="G45" s="638" t="s">
        <v>950</v>
      </c>
      <c r="H45" s="641"/>
      <c r="I45" s="642" t="s">
        <v>1042</v>
      </c>
      <c r="J45" s="641">
        <v>0</v>
      </c>
      <c r="K45" s="643" t="s">
        <v>926</v>
      </c>
      <c r="L45" s="644" t="str">
        <f t="shared" ref="L45:L46" si="14">IF(OR(F45="",H45=""),"",(H45+IF(F45&gt;H45,1,0)-F45-J45)*24)</f>
        <v/>
      </c>
      <c r="N45" s="645">
        <f>【記載例】認知症対応型共同生活介護!$BB$13</f>
        <v>0.29166666666666669</v>
      </c>
      <c r="O45" s="630" t="s">
        <v>950</v>
      </c>
      <c r="P45" s="645">
        <f>【記載例】認知症対応型共同生活介護!$BF$13</f>
        <v>0.83333333333333337</v>
      </c>
      <c r="R45" s="646" t="str">
        <f t="shared" ref="R45:R46" si="15">IF(F45="","",IF(F45&lt;N45,N45,IF(F45&gt;=P45,"",F45)))</f>
        <v/>
      </c>
      <c r="S45" s="630" t="s">
        <v>950</v>
      </c>
      <c r="T45" s="646" t="str">
        <f t="shared" ref="T45:T46" si="16">IF(H45="","",IF(H45&gt;F45,IF(H45&lt;P45,H45,P45),P45))</f>
        <v/>
      </c>
      <c r="U45" s="647" t="s">
        <v>1042</v>
      </c>
      <c r="V45" s="641">
        <v>0</v>
      </c>
      <c r="W45" s="631" t="s">
        <v>926</v>
      </c>
      <c r="X45" s="644" t="str">
        <f t="shared" ref="X45:X46" si="17">IF(R45="","",IF((T45+IF(R45&gt;T45,1,0)-R45-V45)*24=0,"",(T45+IF(R45&gt;T45,1,0)-R45-V45)*24))</f>
        <v/>
      </c>
      <c r="Z45" s="644" t="str">
        <f t="shared" ref="Z45:Z46" si="18">IF(X45="",L45,IF(OR(L45-X45=0,L45-X45&lt;0),"-",L45-X45))</f>
        <v/>
      </c>
      <c r="AB45" s="648"/>
    </row>
    <row r="46" spans="2:28">
      <c r="B46" s="638">
        <v>36</v>
      </c>
      <c r="C46" s="653" t="s">
        <v>1053</v>
      </c>
      <c r="D46" s="640"/>
      <c r="E46" s="638" t="s">
        <v>1041</v>
      </c>
      <c r="F46" s="641"/>
      <c r="G46" s="638" t="s">
        <v>950</v>
      </c>
      <c r="H46" s="641"/>
      <c r="I46" s="642" t="s">
        <v>1042</v>
      </c>
      <c r="J46" s="641">
        <v>0</v>
      </c>
      <c r="K46" s="643" t="s">
        <v>926</v>
      </c>
      <c r="L46" s="644" t="str">
        <f t="shared" si="14"/>
        <v/>
      </c>
      <c r="N46" s="645">
        <f>【記載例】認知症対応型共同生活介護!$BB$13</f>
        <v>0.29166666666666669</v>
      </c>
      <c r="O46" s="630" t="s">
        <v>950</v>
      </c>
      <c r="P46" s="645">
        <f>【記載例】認知症対応型共同生活介護!$BF$13</f>
        <v>0.83333333333333337</v>
      </c>
      <c r="R46" s="646" t="str">
        <f t="shared" si="15"/>
        <v/>
      </c>
      <c r="S46" s="630" t="s">
        <v>950</v>
      </c>
      <c r="T46" s="646" t="str">
        <f t="shared" si="16"/>
        <v/>
      </c>
      <c r="U46" s="647" t="s">
        <v>1042</v>
      </c>
      <c r="V46" s="641">
        <v>0</v>
      </c>
      <c r="W46" s="631" t="s">
        <v>926</v>
      </c>
      <c r="X46" s="644" t="str">
        <f t="shared" si="17"/>
        <v/>
      </c>
      <c r="Z46" s="644" t="str">
        <f t="shared" si="18"/>
        <v/>
      </c>
      <c r="AB46" s="648"/>
    </row>
    <row r="47" spans="2:28">
      <c r="B47" s="638"/>
      <c r="C47" s="654" t="s">
        <v>1053</v>
      </c>
      <c r="D47" s="640" t="str">
        <f>C45</f>
        <v>ai</v>
      </c>
      <c r="E47" s="638" t="s">
        <v>1041</v>
      </c>
      <c r="F47" s="641" t="s">
        <v>1053</v>
      </c>
      <c r="G47" s="638" t="s">
        <v>950</v>
      </c>
      <c r="H47" s="641" t="s">
        <v>1053</v>
      </c>
      <c r="I47" s="642" t="s">
        <v>1042</v>
      </c>
      <c r="J47" s="641" t="s">
        <v>1053</v>
      </c>
      <c r="K47" s="643" t="s">
        <v>926</v>
      </c>
      <c r="L47" s="644" t="str">
        <f>IF(OR(L45="",L46=""),"",L45+L46)</f>
        <v/>
      </c>
      <c r="N47" s="645" t="s">
        <v>1053</v>
      </c>
      <c r="O47" s="630" t="s">
        <v>950</v>
      </c>
      <c r="P47" s="645" t="s">
        <v>1053</v>
      </c>
      <c r="R47" s="646" t="s">
        <v>1053</v>
      </c>
      <c r="S47" s="630" t="s">
        <v>950</v>
      </c>
      <c r="T47" s="646" t="s">
        <v>1053</v>
      </c>
      <c r="U47" s="647" t="s">
        <v>1042</v>
      </c>
      <c r="V47" s="641" t="s">
        <v>1068</v>
      </c>
      <c r="W47" s="631" t="s">
        <v>926</v>
      </c>
      <c r="X47" s="644" t="str">
        <f>IF(OR(X45="",X46=""),"",X45+X46)</f>
        <v/>
      </c>
      <c r="Z47" s="644" t="str">
        <f>IF(X47="",L47,IF(OR(L47-X47=0,L47-X47&lt;0),"-",L47-X47))</f>
        <v/>
      </c>
      <c r="AB47" s="648" t="s">
        <v>1071</v>
      </c>
    </row>
    <row r="49" spans="3:4">
      <c r="C49" s="632" t="s">
        <v>1073</v>
      </c>
      <c r="D49" s="632"/>
    </row>
    <row r="50" spans="3:4">
      <c r="C50" s="632" t="s">
        <v>1074</v>
      </c>
      <c r="D50" s="632"/>
    </row>
    <row r="51" spans="3:4">
      <c r="C51" s="632" t="s">
        <v>1075</v>
      </c>
      <c r="D51" s="632"/>
    </row>
    <row r="52" spans="3:4">
      <c r="C52" s="632" t="s">
        <v>1076</v>
      </c>
      <c r="D52" s="632"/>
    </row>
  </sheetData>
  <sheetProtection insertRows="0" deleteRows="0"/>
  <mergeCells count="4">
    <mergeCell ref="F4:L4"/>
    <mergeCell ref="N4:P4"/>
    <mergeCell ref="R4:X4"/>
    <mergeCell ref="AB4:AB5"/>
  </mergeCells>
  <phoneticPr fontId="3"/>
  <printOptions horizontalCentered="1"/>
  <pageMargins left="0.70866141732283472" right="0.70866141732283472" top="0.55118110236220474" bottom="0.35433070866141736" header="0.31496062992125984" footer="0.31496062992125984"/>
  <pageSetup paperSize="9"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AB00-9974-47B8-8A1C-E15CA0656F14}">
  <sheetPr>
    <pageSetUpPr fitToPage="1"/>
  </sheetPr>
  <dimension ref="B1:BS116"/>
  <sheetViews>
    <sheetView zoomScale="80" zoomScaleNormal="80" workbookViewId="0"/>
  </sheetViews>
  <sheetFormatPr defaultColWidth="9.875" defaultRowHeight="18.75"/>
  <cols>
    <col min="1" max="1" width="1.5" style="655" customWidth="1"/>
    <col min="2" max="3" width="9.875" style="655"/>
    <col min="4" max="4" width="44.25" style="655" customWidth="1"/>
    <col min="5" max="16384" width="9.875" style="655"/>
  </cols>
  <sheetData>
    <row r="1" spans="2:11">
      <c r="B1" s="655" t="s">
        <v>1077</v>
      </c>
      <c r="D1" s="656"/>
      <c r="E1" s="656"/>
      <c r="F1" s="656"/>
    </row>
    <row r="2" spans="2:11" s="658" customFormat="1" ht="20.25" customHeight="1">
      <c r="B2" s="657" t="s">
        <v>1078</v>
      </c>
      <c r="C2" s="657"/>
      <c r="D2" s="656"/>
      <c r="E2" s="656"/>
      <c r="F2" s="656"/>
    </row>
    <row r="3" spans="2:11" s="658" customFormat="1" ht="20.25" customHeight="1">
      <c r="B3" s="657"/>
      <c r="C3" s="657"/>
      <c r="D3" s="656"/>
      <c r="E3" s="656"/>
      <c r="F3" s="656"/>
    </row>
    <row r="4" spans="2:11" s="660" customFormat="1" ht="20.25" customHeight="1">
      <c r="B4" s="659"/>
      <c r="C4" s="656" t="s">
        <v>1079</v>
      </c>
      <c r="D4" s="656"/>
      <c r="F4" s="1150" t="s">
        <v>1080</v>
      </c>
      <c r="G4" s="1150"/>
      <c r="H4" s="1150"/>
      <c r="I4" s="1150"/>
      <c r="J4" s="1150"/>
      <c r="K4" s="1150"/>
    </row>
    <row r="5" spans="2:11" s="660" customFormat="1" ht="20.25" customHeight="1">
      <c r="B5" s="661"/>
      <c r="C5" s="656" t="s">
        <v>1081</v>
      </c>
      <c r="D5" s="656"/>
      <c r="F5" s="1150"/>
      <c r="G5" s="1150"/>
      <c r="H5" s="1150"/>
      <c r="I5" s="1150"/>
      <c r="J5" s="1150"/>
      <c r="K5" s="1150"/>
    </row>
    <row r="6" spans="2:11" s="658" customFormat="1" ht="20.25" customHeight="1">
      <c r="B6" s="662" t="s">
        <v>1082</v>
      </c>
      <c r="C6" s="656"/>
      <c r="D6" s="656"/>
      <c r="E6" s="663"/>
      <c r="F6" s="664"/>
    </row>
    <row r="7" spans="2:11" s="658" customFormat="1" ht="20.25" customHeight="1">
      <c r="B7" s="657"/>
      <c r="C7" s="657"/>
      <c r="D7" s="656"/>
      <c r="E7" s="663"/>
      <c r="F7" s="664"/>
    </row>
    <row r="8" spans="2:11" s="658" customFormat="1" ht="20.25" customHeight="1">
      <c r="B8" s="656" t="s">
        <v>1083</v>
      </c>
      <c r="C8" s="657"/>
      <c r="D8" s="656"/>
      <c r="E8" s="663"/>
      <c r="F8" s="664"/>
    </row>
    <row r="9" spans="2:11" s="658" customFormat="1" ht="20.25" customHeight="1">
      <c r="B9" s="657"/>
      <c r="C9" s="657"/>
      <c r="D9" s="656"/>
      <c r="E9" s="656"/>
      <c r="F9" s="656"/>
    </row>
    <row r="10" spans="2:11" s="658" customFormat="1" ht="20.25" customHeight="1">
      <c r="B10" s="656" t="s">
        <v>1084</v>
      </c>
      <c r="C10" s="657"/>
      <c r="D10" s="656"/>
      <c r="E10" s="656"/>
      <c r="F10" s="656"/>
    </row>
    <row r="11" spans="2:11" s="658" customFormat="1" ht="20.25" customHeight="1">
      <c r="B11" s="656"/>
      <c r="C11" s="657"/>
      <c r="D11" s="656"/>
      <c r="E11" s="656"/>
      <c r="F11" s="656"/>
    </row>
    <row r="12" spans="2:11" s="658" customFormat="1" ht="20.25" customHeight="1">
      <c r="B12" s="656" t="s">
        <v>1085</v>
      </c>
      <c r="C12" s="657"/>
      <c r="D12" s="656"/>
    </row>
    <row r="13" spans="2:11" s="658" customFormat="1" ht="20.25" customHeight="1">
      <c r="B13" s="656"/>
      <c r="C13" s="657"/>
      <c r="D13" s="656"/>
    </row>
    <row r="14" spans="2:11" s="658" customFormat="1" ht="20.25" customHeight="1">
      <c r="B14" s="656" t="s">
        <v>1086</v>
      </c>
      <c r="C14" s="657"/>
      <c r="D14" s="656"/>
    </row>
    <row r="15" spans="2:11" s="658" customFormat="1" ht="20.25" customHeight="1">
      <c r="B15" s="656"/>
      <c r="C15" s="657"/>
      <c r="D15" s="656"/>
    </row>
    <row r="16" spans="2:11" s="658" customFormat="1" ht="20.25" customHeight="1">
      <c r="B16" s="656" t="s">
        <v>1087</v>
      </c>
      <c r="C16" s="657"/>
      <c r="D16" s="656"/>
    </row>
    <row r="17" spans="2:4" s="658" customFormat="1" ht="20.25" customHeight="1">
      <c r="B17" s="656" t="s">
        <v>1088</v>
      </c>
      <c r="C17" s="657"/>
      <c r="D17" s="656"/>
    </row>
    <row r="18" spans="2:4" s="658" customFormat="1" ht="20.25" customHeight="1">
      <c r="B18" s="656" t="s">
        <v>1089</v>
      </c>
      <c r="C18" s="657"/>
      <c r="D18" s="656"/>
    </row>
    <row r="19" spans="2:4" s="658" customFormat="1" ht="20.25" customHeight="1">
      <c r="B19" s="656"/>
      <c r="C19" s="657"/>
      <c r="D19" s="656"/>
    </row>
    <row r="20" spans="2:4" s="658" customFormat="1" ht="20.25" customHeight="1">
      <c r="B20" s="656" t="s">
        <v>1090</v>
      </c>
      <c r="C20" s="657"/>
      <c r="D20" s="656"/>
    </row>
    <row r="21" spans="2:4" s="658" customFormat="1" ht="20.25" customHeight="1">
      <c r="B21" s="656" t="s">
        <v>1091</v>
      </c>
      <c r="C21" s="657"/>
      <c r="D21" s="656"/>
    </row>
    <row r="22" spans="2:4" s="658" customFormat="1" ht="20.25" customHeight="1">
      <c r="B22" s="656"/>
      <c r="C22" s="657"/>
      <c r="D22" s="656"/>
    </row>
    <row r="23" spans="2:4" s="658" customFormat="1" ht="20.25" customHeight="1">
      <c r="B23" s="656" t="s">
        <v>1092</v>
      </c>
      <c r="C23" s="657"/>
      <c r="D23" s="656"/>
    </row>
    <row r="24" spans="2:4" s="658" customFormat="1" ht="20.25" customHeight="1">
      <c r="B24" s="656"/>
      <c r="C24" s="657"/>
      <c r="D24" s="656"/>
    </row>
    <row r="25" spans="2:4" s="658" customFormat="1" ht="17.25" customHeight="1">
      <c r="B25" s="656" t="s">
        <v>1093</v>
      </c>
      <c r="C25" s="656"/>
      <c r="D25" s="656"/>
    </row>
    <row r="26" spans="2:4" s="658" customFormat="1" ht="17.25" customHeight="1">
      <c r="B26" s="656" t="s">
        <v>1094</v>
      </c>
      <c r="C26" s="656"/>
      <c r="D26" s="656"/>
    </row>
    <row r="27" spans="2:4" s="658" customFormat="1" ht="17.25" customHeight="1">
      <c r="B27" s="656"/>
      <c r="C27" s="656"/>
      <c r="D27" s="656"/>
    </row>
    <row r="28" spans="2:4" s="658" customFormat="1" ht="17.25" customHeight="1">
      <c r="B28" s="656"/>
      <c r="C28" s="665" t="s">
        <v>953</v>
      </c>
      <c r="D28" s="665" t="s">
        <v>1095</v>
      </c>
    </row>
    <row r="29" spans="2:4" s="658" customFormat="1" ht="17.25" customHeight="1">
      <c r="B29" s="656"/>
      <c r="C29" s="665">
        <v>1</v>
      </c>
      <c r="D29" s="666" t="s">
        <v>968</v>
      </c>
    </row>
    <row r="30" spans="2:4" s="658" customFormat="1" ht="17.25" customHeight="1">
      <c r="B30" s="656"/>
      <c r="C30" s="665">
        <v>2</v>
      </c>
      <c r="D30" s="666" t="s">
        <v>982</v>
      </c>
    </row>
    <row r="31" spans="2:4" s="658" customFormat="1" ht="17.25" customHeight="1">
      <c r="B31" s="656"/>
      <c r="C31" s="665">
        <v>3</v>
      </c>
      <c r="D31" s="666" t="s">
        <v>977</v>
      </c>
    </row>
    <row r="32" spans="2:4" s="658" customFormat="1" ht="17.25" customHeight="1">
      <c r="B32" s="656"/>
      <c r="C32" s="663"/>
      <c r="D32" s="664"/>
    </row>
    <row r="33" spans="2:51" s="658" customFormat="1" ht="17.25" customHeight="1">
      <c r="B33" s="656" t="s">
        <v>1096</v>
      </c>
      <c r="C33" s="656"/>
      <c r="D33" s="656"/>
      <c r="E33" s="660"/>
      <c r="F33" s="660"/>
    </row>
    <row r="34" spans="2:51" s="658" customFormat="1" ht="17.25" customHeight="1">
      <c r="B34" s="656" t="s">
        <v>1097</v>
      </c>
      <c r="C34" s="656"/>
      <c r="D34" s="656"/>
      <c r="E34" s="660"/>
      <c r="F34" s="660"/>
    </row>
    <row r="35" spans="2:51" s="658" customFormat="1" ht="17.25" customHeight="1">
      <c r="B35" s="656"/>
      <c r="C35" s="656"/>
      <c r="D35" s="656"/>
      <c r="E35" s="660"/>
      <c r="F35" s="660"/>
      <c r="G35" s="667"/>
      <c r="H35" s="667"/>
      <c r="J35" s="667"/>
      <c r="K35" s="667"/>
      <c r="L35" s="667"/>
      <c r="M35" s="667"/>
      <c r="N35" s="667"/>
      <c r="O35" s="667"/>
      <c r="R35" s="667"/>
      <c r="S35" s="667"/>
      <c r="T35" s="667"/>
      <c r="W35" s="667"/>
      <c r="X35" s="667"/>
      <c r="Y35" s="667"/>
    </row>
    <row r="36" spans="2:51" s="658" customFormat="1" ht="17.25" customHeight="1">
      <c r="B36" s="656"/>
      <c r="C36" s="665" t="s">
        <v>1034</v>
      </c>
      <c r="D36" s="665" t="s">
        <v>1098</v>
      </c>
      <c r="E36" s="660"/>
      <c r="F36" s="660"/>
      <c r="G36" s="667"/>
      <c r="H36" s="667"/>
      <c r="J36" s="667"/>
      <c r="K36" s="667"/>
      <c r="L36" s="667"/>
      <c r="M36" s="667"/>
      <c r="N36" s="667"/>
      <c r="O36" s="667"/>
      <c r="R36" s="667"/>
      <c r="S36" s="667"/>
      <c r="T36" s="667"/>
      <c r="W36" s="667"/>
      <c r="X36" s="667"/>
      <c r="Y36" s="667"/>
    </row>
    <row r="37" spans="2:51" s="658" customFormat="1" ht="17.25" customHeight="1">
      <c r="B37" s="656"/>
      <c r="C37" s="665" t="s">
        <v>1099</v>
      </c>
      <c r="D37" s="666" t="s">
        <v>1100</v>
      </c>
      <c r="E37" s="660"/>
      <c r="F37" s="660"/>
      <c r="G37" s="667"/>
      <c r="H37" s="667"/>
      <c r="J37" s="667"/>
      <c r="K37" s="667"/>
      <c r="L37" s="667"/>
      <c r="M37" s="667"/>
      <c r="N37" s="667"/>
      <c r="O37" s="667"/>
      <c r="R37" s="667"/>
      <c r="S37" s="667"/>
      <c r="T37" s="667"/>
      <c r="W37" s="667"/>
      <c r="X37" s="667"/>
      <c r="Y37" s="667"/>
    </row>
    <row r="38" spans="2:51" s="658" customFormat="1" ht="17.25" customHeight="1">
      <c r="B38" s="656"/>
      <c r="C38" s="665" t="s">
        <v>1101</v>
      </c>
      <c r="D38" s="666" t="s">
        <v>1102</v>
      </c>
      <c r="E38" s="660"/>
      <c r="F38" s="660"/>
      <c r="G38" s="667"/>
      <c r="H38" s="667"/>
      <c r="J38" s="667"/>
      <c r="K38" s="667"/>
      <c r="L38" s="667"/>
      <c r="M38" s="667"/>
      <c r="N38" s="667"/>
      <c r="O38" s="667"/>
      <c r="R38" s="667"/>
      <c r="S38" s="667"/>
      <c r="T38" s="667"/>
      <c r="W38" s="667"/>
      <c r="X38" s="667"/>
      <c r="Y38" s="667"/>
    </row>
    <row r="39" spans="2:51" s="658" customFormat="1" ht="17.25" customHeight="1">
      <c r="B39" s="656"/>
      <c r="C39" s="665" t="s">
        <v>1103</v>
      </c>
      <c r="D39" s="666" t="s">
        <v>1104</v>
      </c>
      <c r="E39" s="660"/>
      <c r="F39" s="660"/>
      <c r="G39" s="667"/>
      <c r="H39" s="667"/>
      <c r="J39" s="667"/>
      <c r="K39" s="667"/>
      <c r="L39" s="667"/>
      <c r="M39" s="667"/>
      <c r="N39" s="667"/>
      <c r="O39" s="667"/>
      <c r="R39" s="667"/>
      <c r="S39" s="667"/>
      <c r="T39" s="667"/>
      <c r="W39" s="667"/>
      <c r="X39" s="667"/>
      <c r="Y39" s="667"/>
    </row>
    <row r="40" spans="2:51" s="658" customFormat="1" ht="17.25" customHeight="1">
      <c r="B40" s="656"/>
      <c r="C40" s="665" t="s">
        <v>1105</v>
      </c>
      <c r="D40" s="666" t="s">
        <v>1106</v>
      </c>
      <c r="E40" s="660"/>
      <c r="F40" s="660"/>
      <c r="G40" s="667"/>
      <c r="H40" s="667"/>
      <c r="J40" s="667"/>
      <c r="K40" s="667"/>
      <c r="L40" s="667"/>
      <c r="M40" s="667"/>
      <c r="N40" s="667"/>
      <c r="O40" s="667"/>
      <c r="R40" s="667"/>
      <c r="S40" s="667"/>
      <c r="T40" s="667"/>
      <c r="W40" s="667"/>
      <c r="X40" s="667"/>
      <c r="Y40" s="667"/>
    </row>
    <row r="41" spans="2:51" s="658" customFormat="1" ht="17.25" customHeight="1">
      <c r="B41" s="656"/>
      <c r="C41" s="656"/>
      <c r="D41" s="656"/>
      <c r="E41" s="660"/>
      <c r="F41" s="660"/>
      <c r="G41" s="667"/>
      <c r="H41" s="667"/>
      <c r="J41" s="667"/>
      <c r="K41" s="667"/>
      <c r="L41" s="667"/>
      <c r="M41" s="667"/>
      <c r="N41" s="667"/>
      <c r="O41" s="667"/>
      <c r="R41" s="667"/>
      <c r="S41" s="667"/>
      <c r="T41" s="667"/>
      <c r="W41" s="667"/>
      <c r="X41" s="667"/>
      <c r="Y41" s="667"/>
    </row>
    <row r="42" spans="2:51" s="658" customFormat="1" ht="17.25" customHeight="1">
      <c r="B42" s="656"/>
      <c r="C42" s="668" t="s">
        <v>1107</v>
      </c>
      <c r="D42" s="656"/>
      <c r="E42" s="660"/>
      <c r="F42" s="660"/>
      <c r="G42" s="667"/>
      <c r="H42" s="667"/>
      <c r="J42" s="667"/>
      <c r="K42" s="667"/>
      <c r="L42" s="667"/>
      <c r="M42" s="667"/>
      <c r="N42" s="667"/>
      <c r="O42" s="667"/>
      <c r="R42" s="667"/>
      <c r="S42" s="667"/>
      <c r="T42" s="667"/>
      <c r="W42" s="667"/>
      <c r="X42" s="667"/>
      <c r="Y42" s="667"/>
    </row>
    <row r="43" spans="2:51" s="658" customFormat="1" ht="17.25" customHeight="1">
      <c r="B43" s="660"/>
      <c r="C43" s="656" t="s">
        <v>1108</v>
      </c>
      <c r="D43" s="660"/>
      <c r="E43" s="660"/>
      <c r="F43" s="668"/>
      <c r="G43" s="667"/>
      <c r="H43" s="667"/>
      <c r="J43" s="667"/>
      <c r="K43" s="667"/>
      <c r="L43" s="667"/>
      <c r="M43" s="667"/>
      <c r="N43" s="667"/>
      <c r="O43" s="667"/>
      <c r="R43" s="667"/>
      <c r="S43" s="667"/>
      <c r="T43" s="667"/>
      <c r="W43" s="667"/>
      <c r="X43" s="667"/>
      <c r="Y43" s="667"/>
    </row>
    <row r="44" spans="2:51" s="658" customFormat="1" ht="17.25" customHeight="1">
      <c r="B44" s="660"/>
      <c r="C44" s="656" t="s">
        <v>1109</v>
      </c>
      <c r="D44" s="660"/>
      <c r="E44" s="660"/>
      <c r="F44" s="656"/>
      <c r="G44" s="667"/>
      <c r="H44" s="667"/>
      <c r="J44" s="667"/>
      <c r="K44" s="667"/>
      <c r="L44" s="667"/>
      <c r="M44" s="667"/>
      <c r="N44" s="667"/>
      <c r="O44" s="667"/>
      <c r="R44" s="667"/>
      <c r="S44" s="667"/>
      <c r="T44" s="667"/>
      <c r="W44" s="667"/>
      <c r="X44" s="667"/>
      <c r="Y44" s="667"/>
    </row>
    <row r="45" spans="2:51" s="658" customFormat="1" ht="17.25" customHeight="1">
      <c r="B45" s="656"/>
      <c r="C45" s="656"/>
      <c r="D45" s="656"/>
      <c r="E45" s="668"/>
      <c r="F45" s="667"/>
      <c r="G45" s="667"/>
      <c r="H45" s="667"/>
      <c r="J45" s="667"/>
      <c r="K45" s="667"/>
      <c r="L45" s="667"/>
      <c r="M45" s="667"/>
      <c r="N45" s="667"/>
      <c r="O45" s="667"/>
      <c r="R45" s="667"/>
      <c r="S45" s="667"/>
      <c r="T45" s="667"/>
      <c r="W45" s="667"/>
      <c r="X45" s="667"/>
      <c r="Y45" s="667"/>
    </row>
    <row r="46" spans="2:51" s="658" customFormat="1" ht="17.25" customHeight="1">
      <c r="B46" s="656" t="s">
        <v>1110</v>
      </c>
      <c r="C46" s="656"/>
      <c r="D46" s="656"/>
    </row>
    <row r="47" spans="2:51" s="658" customFormat="1" ht="17.25" customHeight="1">
      <c r="B47" s="656" t="s">
        <v>1111</v>
      </c>
      <c r="C47" s="656"/>
      <c r="D47" s="656"/>
      <c r="AH47" s="669"/>
      <c r="AI47" s="669"/>
      <c r="AJ47" s="669"/>
      <c r="AK47" s="669"/>
      <c r="AL47" s="669"/>
      <c r="AM47" s="669"/>
      <c r="AN47" s="669"/>
      <c r="AO47" s="669"/>
      <c r="AP47" s="669"/>
      <c r="AQ47" s="669"/>
      <c r="AR47" s="669"/>
      <c r="AS47" s="669"/>
    </row>
    <row r="48" spans="2:51" s="658" customFormat="1" ht="17.25" customHeight="1">
      <c r="B48" s="670" t="s">
        <v>1112</v>
      </c>
      <c r="C48" s="660"/>
      <c r="D48" s="660"/>
      <c r="E48" s="671"/>
      <c r="F48" s="671"/>
      <c r="G48" s="671"/>
      <c r="H48" s="671"/>
      <c r="I48" s="671"/>
      <c r="J48" s="671"/>
      <c r="K48" s="671"/>
      <c r="L48" s="671"/>
      <c r="M48" s="671"/>
      <c r="N48" s="671"/>
      <c r="O48" s="672"/>
      <c r="P48" s="672"/>
      <c r="Q48" s="671"/>
      <c r="R48" s="672"/>
      <c r="S48" s="671"/>
      <c r="T48" s="671"/>
      <c r="U48" s="672"/>
      <c r="V48" s="669"/>
      <c r="W48" s="669"/>
      <c r="X48" s="669"/>
      <c r="Y48" s="671"/>
      <c r="Z48" s="671"/>
      <c r="AA48" s="671"/>
      <c r="AB48" s="671"/>
      <c r="AC48" s="669"/>
      <c r="AD48" s="671"/>
      <c r="AE48" s="672"/>
      <c r="AF48" s="672"/>
      <c r="AG48" s="672"/>
      <c r="AH48" s="672"/>
      <c r="AI48" s="673"/>
      <c r="AJ48" s="672"/>
      <c r="AK48" s="672"/>
      <c r="AL48" s="672"/>
      <c r="AM48" s="672"/>
      <c r="AN48" s="672"/>
      <c r="AO48" s="672"/>
      <c r="AP48" s="672"/>
      <c r="AQ48" s="672"/>
      <c r="AR48" s="672"/>
      <c r="AS48" s="672"/>
      <c r="AT48" s="672"/>
      <c r="AU48" s="672"/>
      <c r="AV48" s="672"/>
      <c r="AW48" s="672"/>
      <c r="AX48" s="672"/>
      <c r="AY48" s="673"/>
    </row>
    <row r="49" spans="2:50" s="658" customFormat="1" ht="17.25" customHeight="1">
      <c r="F49" s="669"/>
    </row>
    <row r="50" spans="2:50" s="658" customFormat="1" ht="17.25" customHeight="1">
      <c r="B50" s="656" t="s">
        <v>1113</v>
      </c>
      <c r="C50" s="656"/>
    </row>
    <row r="51" spans="2:50" s="658" customFormat="1" ht="17.25" customHeight="1">
      <c r="B51" s="656"/>
      <c r="C51" s="656"/>
    </row>
    <row r="52" spans="2:50" s="658" customFormat="1" ht="17.25" customHeight="1">
      <c r="B52" s="656" t="s">
        <v>1114</v>
      </c>
      <c r="C52" s="656"/>
    </row>
    <row r="53" spans="2:50" s="658" customFormat="1" ht="17.25" customHeight="1">
      <c r="B53" s="656" t="s">
        <v>1115</v>
      </c>
      <c r="C53" s="656"/>
    </row>
    <row r="54" spans="2:50" s="658" customFormat="1" ht="17.25" customHeight="1">
      <c r="B54" s="656"/>
      <c r="C54" s="656"/>
    </row>
    <row r="55" spans="2:50" s="658" customFormat="1" ht="17.25" customHeight="1">
      <c r="B55" s="656" t="s">
        <v>1116</v>
      </c>
      <c r="C55" s="656"/>
    </row>
    <row r="56" spans="2:50" s="658" customFormat="1" ht="17.25" customHeight="1">
      <c r="B56" s="656" t="s">
        <v>1117</v>
      </c>
      <c r="C56" s="656"/>
    </row>
    <row r="57" spans="2:50" s="658" customFormat="1" ht="17.25" customHeight="1">
      <c r="B57" s="656"/>
      <c r="C57" s="656"/>
    </row>
    <row r="58" spans="2:50" s="658" customFormat="1" ht="17.25" customHeight="1">
      <c r="B58" s="656" t="s">
        <v>1118</v>
      </c>
      <c r="C58" s="656"/>
      <c r="D58" s="656"/>
    </row>
    <row r="59" spans="2:50" s="658" customFormat="1" ht="17.25" customHeight="1">
      <c r="B59" s="656"/>
      <c r="C59" s="656"/>
      <c r="D59" s="656"/>
    </row>
    <row r="60" spans="2:50" s="658" customFormat="1" ht="17.25" customHeight="1">
      <c r="B60" s="660" t="s">
        <v>1119</v>
      </c>
      <c r="C60" s="660"/>
      <c r="D60" s="656"/>
    </row>
    <row r="61" spans="2:50" s="658" customFormat="1" ht="17.25" customHeight="1">
      <c r="B61" s="660" t="s">
        <v>1120</v>
      </c>
      <c r="C61" s="660"/>
      <c r="D61" s="656"/>
    </row>
    <row r="62" spans="2:50" s="658" customFormat="1" ht="17.25" customHeight="1">
      <c r="B62" s="660" t="s">
        <v>1121</v>
      </c>
    </row>
    <row r="63" spans="2:50" s="658" customFormat="1" ht="17.25" customHeight="1">
      <c r="B63" s="660"/>
    </row>
    <row r="64" spans="2:50" s="658" customFormat="1" ht="17.25" customHeight="1">
      <c r="B64" s="658" t="s">
        <v>1122</v>
      </c>
      <c r="E64" s="674"/>
      <c r="F64" s="674"/>
      <c r="G64" s="674"/>
      <c r="H64" s="674"/>
      <c r="I64" s="674"/>
      <c r="J64" s="674"/>
      <c r="K64" s="674"/>
      <c r="L64" s="675"/>
      <c r="M64" s="660" t="s">
        <v>1123</v>
      </c>
      <c r="N64" s="674"/>
      <c r="O64" s="674"/>
      <c r="P64" s="674"/>
      <c r="Q64" s="674"/>
      <c r="R64" s="674"/>
      <c r="S64" s="674"/>
      <c r="T64" s="674"/>
      <c r="U64" s="674"/>
      <c r="V64" s="674"/>
      <c r="W64" s="674"/>
      <c r="X64" s="674"/>
      <c r="Y64" s="674"/>
      <c r="Z64" s="674"/>
      <c r="AA64" s="674"/>
      <c r="AB64" s="674"/>
      <c r="AC64" s="674"/>
      <c r="AD64" s="674"/>
      <c r="AE64" s="674"/>
      <c r="AF64" s="674"/>
      <c r="AG64" s="674"/>
      <c r="AH64" s="674"/>
      <c r="AI64" s="674"/>
      <c r="AJ64" s="674"/>
      <c r="AK64" s="674"/>
      <c r="AL64" s="674"/>
      <c r="AM64" s="674"/>
      <c r="AN64" s="674"/>
      <c r="AO64" s="674"/>
      <c r="AP64" s="674"/>
      <c r="AQ64" s="674"/>
      <c r="AR64" s="674"/>
      <c r="AS64" s="674"/>
      <c r="AT64" s="674"/>
      <c r="AU64" s="674"/>
      <c r="AV64" s="674"/>
      <c r="AW64" s="674"/>
      <c r="AX64" s="674"/>
    </row>
    <row r="65" spans="2:71" s="658" customFormat="1" ht="17.25" customHeight="1">
      <c r="E65" s="674"/>
      <c r="F65" s="674"/>
      <c r="G65" s="674"/>
      <c r="H65" s="674"/>
      <c r="I65" s="674"/>
      <c r="J65" s="674"/>
      <c r="K65" s="674"/>
      <c r="L65" s="674"/>
      <c r="M65" s="674"/>
      <c r="N65" s="674"/>
      <c r="O65" s="674"/>
      <c r="P65" s="674"/>
      <c r="Q65" s="674"/>
      <c r="R65" s="674"/>
      <c r="S65" s="674"/>
      <c r="T65" s="674"/>
      <c r="U65" s="674"/>
      <c r="V65" s="674"/>
      <c r="W65" s="674"/>
      <c r="X65" s="674"/>
      <c r="Y65" s="674"/>
      <c r="Z65" s="674"/>
      <c r="AA65" s="674"/>
      <c r="AB65" s="674"/>
      <c r="AC65" s="674"/>
      <c r="AD65" s="674"/>
      <c r="AE65" s="674"/>
      <c r="AF65" s="674"/>
      <c r="AG65" s="674"/>
      <c r="AH65" s="674"/>
      <c r="AI65" s="674"/>
      <c r="AJ65" s="674"/>
      <c r="AK65" s="674"/>
      <c r="AL65" s="674"/>
      <c r="AM65" s="674"/>
      <c r="AN65" s="674"/>
      <c r="AO65" s="674"/>
      <c r="AP65" s="674"/>
      <c r="AQ65" s="674"/>
      <c r="AR65" s="674"/>
      <c r="AS65" s="674"/>
      <c r="AT65" s="674"/>
      <c r="AU65" s="674"/>
      <c r="AV65" s="674"/>
      <c r="AW65" s="674"/>
      <c r="AX65" s="674"/>
    </row>
    <row r="66" spans="2:71" s="658" customFormat="1" ht="17.25" customHeight="1">
      <c r="B66" s="658" t="s">
        <v>1124</v>
      </c>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4"/>
      <c r="AI66" s="674"/>
      <c r="AJ66" s="674"/>
      <c r="AK66" s="674"/>
      <c r="AL66" s="674"/>
      <c r="AM66" s="674"/>
      <c r="AN66" s="674"/>
      <c r="AO66" s="674"/>
      <c r="AP66" s="674"/>
      <c r="AQ66" s="674"/>
      <c r="AR66" s="674"/>
      <c r="AS66" s="674"/>
      <c r="AT66" s="674"/>
      <c r="AU66" s="674"/>
      <c r="AV66" s="674"/>
      <c r="AW66" s="674"/>
      <c r="AX66" s="674"/>
    </row>
    <row r="67" spans="2:71" s="658" customFormat="1" ht="17.25" customHeight="1">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674"/>
      <c r="AK67" s="674"/>
      <c r="AL67" s="674"/>
      <c r="AM67" s="674"/>
      <c r="AN67" s="674"/>
      <c r="AO67" s="674"/>
      <c r="AP67" s="674"/>
      <c r="AQ67" s="674"/>
      <c r="AR67" s="674"/>
      <c r="AS67" s="674"/>
      <c r="AT67" s="674"/>
      <c r="AU67" s="674"/>
      <c r="AV67" s="674"/>
      <c r="AW67" s="674"/>
      <c r="AX67" s="674"/>
      <c r="AY67" s="674"/>
      <c r="AZ67" s="674"/>
      <c r="BA67" s="674"/>
      <c r="BB67" s="674"/>
    </row>
    <row r="68" spans="2:71" s="658" customFormat="1" ht="17.25" customHeight="1">
      <c r="B68" s="658" t="s">
        <v>1125</v>
      </c>
      <c r="E68" s="674"/>
      <c r="F68" s="674"/>
      <c r="G68" s="674"/>
      <c r="H68" s="674"/>
      <c r="I68" s="674"/>
      <c r="J68" s="674"/>
      <c r="K68" s="674"/>
      <c r="L68" s="674"/>
      <c r="M68" s="674"/>
      <c r="N68" s="674"/>
      <c r="O68" s="674"/>
      <c r="P68" s="674"/>
      <c r="Q68" s="674"/>
      <c r="R68" s="674"/>
      <c r="S68" s="674"/>
      <c r="T68" s="674"/>
      <c r="U68" s="674"/>
      <c r="V68" s="674"/>
      <c r="W68" s="674"/>
      <c r="X68" s="674"/>
      <c r="Y68" s="674"/>
      <c r="Z68" s="674"/>
      <c r="AA68" s="674"/>
      <c r="AB68" s="674"/>
      <c r="AC68" s="674"/>
      <c r="AD68" s="674"/>
      <c r="AE68" s="674"/>
      <c r="AF68" s="674"/>
      <c r="AG68" s="674"/>
      <c r="AH68" s="674"/>
      <c r="AI68" s="674"/>
      <c r="AJ68" s="674"/>
      <c r="AK68" s="674"/>
      <c r="AL68" s="674"/>
      <c r="AM68" s="674"/>
      <c r="AN68" s="674"/>
      <c r="AO68" s="674"/>
      <c r="AP68" s="674"/>
      <c r="AQ68" s="674"/>
      <c r="AR68" s="674"/>
      <c r="AS68" s="674"/>
      <c r="AT68" s="674"/>
      <c r="AU68" s="674"/>
      <c r="AV68" s="674"/>
      <c r="AW68" s="674"/>
      <c r="AX68" s="674"/>
      <c r="AY68" s="674"/>
      <c r="AZ68" s="674"/>
      <c r="BA68" s="674"/>
      <c r="BB68" s="674"/>
    </row>
    <row r="69" spans="2:71" s="658" customFormat="1" ht="17.25" customHeight="1">
      <c r="E69" s="674"/>
      <c r="F69" s="674"/>
      <c r="G69" s="674"/>
      <c r="H69" s="674"/>
      <c r="I69" s="674"/>
      <c r="J69" s="674"/>
      <c r="K69" s="674"/>
      <c r="L69" s="674"/>
      <c r="M69" s="674"/>
      <c r="N69" s="674"/>
      <c r="O69" s="674"/>
      <c r="P69" s="674"/>
      <c r="Q69" s="674"/>
      <c r="R69" s="674"/>
      <c r="S69" s="674"/>
      <c r="T69" s="674"/>
      <c r="U69" s="674"/>
      <c r="V69" s="674"/>
      <c r="W69" s="674"/>
      <c r="X69" s="674"/>
      <c r="Y69" s="674"/>
      <c r="Z69" s="674"/>
      <c r="AA69" s="674"/>
      <c r="AB69" s="674"/>
      <c r="AC69" s="674"/>
      <c r="AD69" s="674"/>
      <c r="AE69" s="674"/>
      <c r="AF69" s="674"/>
      <c r="AG69" s="674"/>
      <c r="AH69" s="674"/>
      <c r="AI69" s="674"/>
      <c r="AJ69" s="674"/>
      <c r="AK69" s="674"/>
      <c r="AL69" s="674"/>
      <c r="AM69" s="674"/>
      <c r="AN69" s="674"/>
      <c r="AO69" s="674"/>
      <c r="AP69" s="674"/>
      <c r="AQ69" s="674"/>
      <c r="AR69" s="674"/>
      <c r="AS69" s="674"/>
      <c r="AT69" s="674"/>
      <c r="AU69" s="674"/>
      <c r="AV69" s="674"/>
      <c r="AW69" s="674"/>
      <c r="AX69" s="674"/>
      <c r="AY69" s="674"/>
      <c r="AZ69" s="674"/>
      <c r="BA69" s="674"/>
      <c r="BB69" s="674"/>
    </row>
    <row r="70" spans="2:71" s="658" customFormat="1" ht="17.25" customHeight="1">
      <c r="B70" s="658" t="s">
        <v>1126</v>
      </c>
      <c r="BL70" s="676"/>
      <c r="BM70" s="677"/>
      <c r="BN70" s="676"/>
      <c r="BO70" s="676"/>
      <c r="BP70" s="676"/>
      <c r="BQ70" s="678"/>
      <c r="BR70" s="679"/>
      <c r="BS70" s="679"/>
    </row>
    <row r="71" spans="2:71" s="658" customFormat="1" ht="17.25" customHeight="1">
      <c r="E71" s="674"/>
      <c r="F71" s="674"/>
      <c r="G71" s="674"/>
      <c r="H71" s="674"/>
      <c r="I71" s="674"/>
      <c r="J71" s="674"/>
      <c r="K71" s="674"/>
      <c r="L71" s="674"/>
      <c r="M71" s="674"/>
      <c r="N71" s="674"/>
      <c r="O71" s="674"/>
      <c r="P71" s="674"/>
      <c r="Q71" s="674"/>
      <c r="R71" s="674"/>
      <c r="S71" s="674"/>
      <c r="T71" s="674"/>
      <c r="U71" s="674"/>
      <c r="V71" s="674"/>
      <c r="W71" s="674"/>
      <c r="X71" s="674"/>
      <c r="Y71" s="674"/>
      <c r="Z71" s="674"/>
      <c r="AA71" s="674"/>
      <c r="AB71" s="674"/>
      <c r="AC71" s="674"/>
      <c r="AD71" s="674"/>
      <c r="AE71" s="674"/>
      <c r="AF71" s="674"/>
      <c r="AG71" s="674"/>
      <c r="AH71" s="674"/>
      <c r="AI71" s="674"/>
      <c r="AJ71" s="674"/>
      <c r="AK71" s="674"/>
      <c r="AL71" s="674"/>
      <c r="AM71" s="674"/>
      <c r="AN71" s="674"/>
      <c r="AO71" s="674"/>
      <c r="AP71" s="674"/>
      <c r="AQ71" s="674"/>
      <c r="AR71" s="674"/>
      <c r="AS71" s="674"/>
      <c r="AT71" s="674"/>
      <c r="AU71" s="674"/>
      <c r="AV71" s="674"/>
      <c r="AW71" s="674"/>
      <c r="AX71" s="674"/>
    </row>
    <row r="72" spans="2:71" ht="17.25" customHeight="1">
      <c r="B72" s="658" t="s">
        <v>1127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3"/>
  <pageMargins left="0.70866141732283472" right="0.70866141732283472" top="0.74803149606299213" bottom="0.35433070866141736" header="0.31496062992125984" footer="0.31496062992125984"/>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F652D-01BC-490E-8E91-416B72EFD35B}">
  <dimension ref="A1:IU12"/>
  <sheetViews>
    <sheetView zoomScaleNormal="100" workbookViewId="0">
      <selection sqref="A1:C1"/>
    </sheetView>
  </sheetViews>
  <sheetFormatPr defaultColWidth="9" defaultRowHeight="13.5"/>
  <cols>
    <col min="1" max="1" width="3" style="439" customWidth="1"/>
    <col min="2" max="2" width="8.75" style="439" customWidth="1"/>
    <col min="3" max="14" width="7.125" style="439" customWidth="1"/>
    <col min="15" max="15" width="8.25" style="439" customWidth="1"/>
    <col min="16" max="16384" width="9" style="439"/>
  </cols>
  <sheetData>
    <row r="1" spans="1:255" ht="21" customHeight="1">
      <c r="A1" s="1157"/>
      <c r="B1" s="1157"/>
      <c r="C1" s="1157"/>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454"/>
      <c r="BD1" s="454"/>
      <c r="BE1" s="454"/>
      <c r="BF1" s="454"/>
      <c r="BG1" s="454"/>
      <c r="BH1" s="454"/>
      <c r="BI1" s="454"/>
      <c r="BJ1" s="454"/>
      <c r="BK1" s="454"/>
      <c r="BL1" s="454"/>
      <c r="BM1" s="454"/>
      <c r="BN1" s="454"/>
      <c r="BO1" s="454"/>
      <c r="BP1" s="454"/>
      <c r="BQ1" s="454"/>
      <c r="BR1" s="454"/>
      <c r="BS1" s="454"/>
      <c r="BT1" s="454"/>
      <c r="BU1" s="454"/>
      <c r="BV1" s="454"/>
      <c r="BW1" s="454"/>
      <c r="BX1" s="454"/>
      <c r="BY1" s="454"/>
      <c r="BZ1" s="454"/>
      <c r="CA1" s="454"/>
      <c r="CB1" s="454"/>
      <c r="CC1" s="454"/>
      <c r="CD1" s="454"/>
      <c r="CE1" s="454"/>
      <c r="CF1" s="454"/>
      <c r="CG1" s="454"/>
      <c r="CH1" s="454"/>
      <c r="CI1" s="454"/>
      <c r="CJ1" s="454"/>
      <c r="CK1" s="454"/>
      <c r="CL1" s="454"/>
      <c r="CM1" s="454"/>
      <c r="CN1" s="454"/>
      <c r="CO1" s="454"/>
      <c r="CP1" s="454"/>
      <c r="CQ1" s="454"/>
      <c r="CR1" s="454"/>
      <c r="CS1" s="454"/>
      <c r="CT1" s="454"/>
      <c r="CU1" s="454"/>
      <c r="CV1" s="454"/>
      <c r="CW1" s="454"/>
      <c r="CX1" s="454"/>
      <c r="CY1" s="454"/>
      <c r="CZ1" s="454"/>
      <c r="DA1" s="454"/>
      <c r="DB1" s="454"/>
      <c r="DC1" s="454"/>
      <c r="DD1" s="454"/>
      <c r="DE1" s="454"/>
      <c r="DF1" s="454"/>
      <c r="DG1" s="454"/>
      <c r="DH1" s="454"/>
      <c r="DI1" s="454"/>
      <c r="DJ1" s="454"/>
      <c r="DK1" s="454"/>
      <c r="DL1" s="454"/>
      <c r="DM1" s="454"/>
      <c r="DN1" s="454"/>
      <c r="DO1" s="454"/>
      <c r="DP1" s="454"/>
      <c r="DQ1" s="454"/>
      <c r="DR1" s="454"/>
      <c r="DS1" s="454"/>
      <c r="DT1" s="454"/>
      <c r="DU1" s="454"/>
      <c r="DV1" s="454"/>
      <c r="DW1" s="454"/>
      <c r="DX1" s="454"/>
      <c r="DY1" s="454"/>
      <c r="DZ1" s="454"/>
      <c r="EA1" s="454"/>
      <c r="EB1" s="454"/>
      <c r="EC1" s="454"/>
      <c r="ED1" s="454"/>
      <c r="EE1" s="454"/>
      <c r="EF1" s="454"/>
      <c r="EG1" s="454"/>
      <c r="EH1" s="454"/>
      <c r="EI1" s="454"/>
      <c r="EJ1" s="454"/>
      <c r="EK1" s="454"/>
      <c r="EL1" s="454"/>
      <c r="EM1" s="454"/>
      <c r="EN1" s="454"/>
      <c r="EO1" s="454"/>
      <c r="EP1" s="454"/>
      <c r="EQ1" s="454"/>
      <c r="ER1" s="454"/>
      <c r="ES1" s="454"/>
      <c r="ET1" s="454"/>
      <c r="EU1" s="454"/>
      <c r="EV1" s="454"/>
      <c r="EW1" s="454"/>
      <c r="EX1" s="454"/>
      <c r="EY1" s="454"/>
      <c r="EZ1" s="454"/>
      <c r="FA1" s="454"/>
      <c r="FB1" s="454"/>
      <c r="FC1" s="454"/>
      <c r="FD1" s="454"/>
      <c r="FE1" s="454"/>
      <c r="FF1" s="454"/>
      <c r="FG1" s="454"/>
      <c r="FH1" s="454"/>
      <c r="FI1" s="454"/>
      <c r="FJ1" s="454"/>
      <c r="FK1" s="454"/>
      <c r="FL1" s="454"/>
      <c r="FM1" s="454"/>
      <c r="FN1" s="454"/>
      <c r="FO1" s="454"/>
      <c r="FP1" s="454"/>
      <c r="FQ1" s="454"/>
      <c r="FR1" s="454"/>
      <c r="FS1" s="454"/>
      <c r="FT1" s="454"/>
      <c r="FU1" s="454"/>
      <c r="FV1" s="454"/>
      <c r="FW1" s="454"/>
      <c r="FX1" s="454"/>
      <c r="FY1" s="454"/>
      <c r="FZ1" s="454"/>
      <c r="GA1" s="454"/>
      <c r="GB1" s="454"/>
      <c r="GC1" s="454"/>
      <c r="GD1" s="454"/>
      <c r="GE1" s="454"/>
      <c r="GF1" s="454"/>
      <c r="GG1" s="454"/>
      <c r="GH1" s="454"/>
      <c r="GI1" s="454"/>
      <c r="GJ1" s="454"/>
      <c r="GK1" s="454"/>
      <c r="GL1" s="454"/>
      <c r="GM1" s="454"/>
      <c r="GN1" s="454"/>
      <c r="GO1" s="454"/>
      <c r="GP1" s="454"/>
      <c r="GQ1" s="454"/>
      <c r="GR1" s="454"/>
      <c r="GS1" s="454"/>
      <c r="GT1" s="454"/>
      <c r="GU1" s="454"/>
      <c r="GV1" s="454"/>
      <c r="GW1" s="454"/>
      <c r="GX1" s="454"/>
      <c r="GY1" s="454"/>
      <c r="GZ1" s="454"/>
      <c r="HA1" s="454"/>
      <c r="HB1" s="454"/>
      <c r="HC1" s="454"/>
      <c r="HD1" s="454"/>
      <c r="HE1" s="454"/>
      <c r="HF1" s="454"/>
      <c r="HG1" s="454"/>
      <c r="HH1" s="454"/>
      <c r="HI1" s="454"/>
      <c r="HJ1" s="454"/>
      <c r="HK1" s="454"/>
      <c r="HL1" s="454"/>
      <c r="HM1" s="454"/>
      <c r="HN1" s="454"/>
      <c r="HO1" s="454"/>
      <c r="HP1" s="454"/>
      <c r="HQ1" s="454"/>
      <c r="HR1" s="454"/>
      <c r="HS1" s="454"/>
      <c r="HT1" s="454"/>
      <c r="HU1" s="454"/>
      <c r="HV1" s="454"/>
      <c r="HW1" s="454"/>
      <c r="HX1" s="454"/>
      <c r="HY1" s="454"/>
      <c r="HZ1" s="454"/>
      <c r="IA1" s="454"/>
      <c r="IB1" s="454"/>
      <c r="IC1" s="454"/>
      <c r="ID1" s="454"/>
      <c r="IE1" s="454"/>
      <c r="IF1" s="454"/>
      <c r="IG1" s="454"/>
      <c r="IH1" s="454"/>
      <c r="II1" s="454"/>
      <c r="IJ1" s="454"/>
      <c r="IK1" s="454"/>
      <c r="IL1" s="454"/>
      <c r="IM1" s="454"/>
      <c r="IN1" s="454"/>
      <c r="IO1" s="454"/>
      <c r="IP1" s="454"/>
      <c r="IQ1" s="454"/>
      <c r="IR1" s="454"/>
      <c r="IS1" s="454"/>
      <c r="IT1" s="454"/>
      <c r="IU1" s="454"/>
    </row>
    <row r="2" spans="1:255" s="456" customFormat="1" ht="16.899999999999999" customHeight="1">
      <c r="A2" s="457" t="s">
        <v>824</v>
      </c>
      <c r="B2" s="457"/>
      <c r="C2" s="457"/>
      <c r="D2" s="1160"/>
      <c r="E2" s="1160"/>
      <c r="F2" s="1160"/>
      <c r="G2" s="1160"/>
      <c r="H2" s="1160"/>
      <c r="I2" s="1160"/>
      <c r="J2" s="1160"/>
      <c r="K2" s="1160"/>
      <c r="L2" s="1160"/>
      <c r="M2" s="1160"/>
      <c r="N2" s="1160"/>
      <c r="O2" s="1160"/>
    </row>
    <row r="3" spans="1:255" ht="16.899999999999999" customHeight="1">
      <c r="A3" s="455"/>
      <c r="B3" s="455"/>
      <c r="D3" s="1160"/>
      <c r="E3" s="1160"/>
      <c r="F3" s="1160"/>
      <c r="G3" s="1160"/>
      <c r="H3" s="1160"/>
      <c r="I3" s="1160"/>
      <c r="J3" s="1160"/>
      <c r="K3" s="1160"/>
      <c r="L3" s="1160"/>
      <c r="M3" s="1160"/>
      <c r="N3" s="1160"/>
      <c r="O3" s="1160"/>
    </row>
    <row r="4" spans="1:255" ht="17.100000000000001" customHeight="1" thickBot="1">
      <c r="A4" s="454"/>
      <c r="B4" s="454"/>
      <c r="C4" s="454"/>
      <c r="D4" s="454"/>
      <c r="E4" s="454"/>
      <c r="F4" s="454"/>
      <c r="G4" s="454"/>
      <c r="H4" s="454"/>
      <c r="I4" s="454"/>
      <c r="J4" s="454"/>
      <c r="K4" s="454"/>
      <c r="L4" s="454"/>
      <c r="M4" s="454"/>
      <c r="N4" s="454"/>
    </row>
    <row r="5" spans="1:255" ht="21.95" customHeight="1">
      <c r="A5" s="1153" t="s">
        <v>823</v>
      </c>
      <c r="B5" s="1154"/>
      <c r="C5" s="453" t="s">
        <v>822</v>
      </c>
      <c r="D5" s="453" t="s">
        <v>822</v>
      </c>
      <c r="E5" s="453" t="s">
        <v>822</v>
      </c>
      <c r="F5" s="453" t="s">
        <v>822</v>
      </c>
      <c r="G5" s="453" t="s">
        <v>822</v>
      </c>
      <c r="H5" s="453" t="s">
        <v>822</v>
      </c>
      <c r="I5" s="453" t="s">
        <v>822</v>
      </c>
      <c r="J5" s="453" t="s">
        <v>822</v>
      </c>
      <c r="K5" s="453" t="s">
        <v>822</v>
      </c>
      <c r="L5" s="453" t="s">
        <v>822</v>
      </c>
      <c r="M5" s="453" t="s">
        <v>822</v>
      </c>
      <c r="N5" s="452" t="s">
        <v>822</v>
      </c>
      <c r="O5" s="1151" t="s">
        <v>821</v>
      </c>
      <c r="P5" s="451"/>
    </row>
    <row r="6" spans="1:255" ht="27" customHeight="1">
      <c r="A6" s="1155"/>
      <c r="B6" s="1156"/>
      <c r="C6" s="450" t="s">
        <v>820</v>
      </c>
      <c r="D6" s="450" t="s">
        <v>820</v>
      </c>
      <c r="E6" s="450" t="s">
        <v>820</v>
      </c>
      <c r="F6" s="450" t="s">
        <v>820</v>
      </c>
      <c r="G6" s="450" t="s">
        <v>820</v>
      </c>
      <c r="H6" s="450" t="s">
        <v>820</v>
      </c>
      <c r="I6" s="450" t="s">
        <v>820</v>
      </c>
      <c r="J6" s="450" t="s">
        <v>820</v>
      </c>
      <c r="K6" s="450" t="s">
        <v>820</v>
      </c>
      <c r="L6" s="450" t="s">
        <v>820</v>
      </c>
      <c r="M6" s="450" t="s">
        <v>820</v>
      </c>
      <c r="N6" s="449" t="s">
        <v>820</v>
      </c>
      <c r="O6" s="1152"/>
    </row>
    <row r="7" spans="1:255" ht="37.5" customHeight="1" thickBot="1">
      <c r="A7" s="1158" t="s">
        <v>819</v>
      </c>
      <c r="B7" s="1159"/>
      <c r="C7" s="448"/>
      <c r="D7" s="448"/>
      <c r="E7" s="448"/>
      <c r="F7" s="448"/>
      <c r="G7" s="448"/>
      <c r="H7" s="448"/>
      <c r="I7" s="448"/>
      <c r="J7" s="448"/>
      <c r="K7" s="448"/>
      <c r="L7" s="448"/>
      <c r="M7" s="448"/>
      <c r="N7" s="447"/>
      <c r="O7" s="446" t="e">
        <f>AVERAGE(C7:N7)</f>
        <v>#DIV/0!</v>
      </c>
    </row>
    <row r="8" spans="1:255" ht="28.5" customHeight="1">
      <c r="A8" s="445"/>
      <c r="B8" s="444"/>
      <c r="C8" s="443"/>
      <c r="D8" s="443"/>
      <c r="E8" s="443"/>
      <c r="F8" s="443"/>
      <c r="G8" s="443"/>
      <c r="H8" s="443"/>
      <c r="I8" s="443"/>
      <c r="J8" s="443"/>
      <c r="K8" s="443"/>
      <c r="L8" s="443"/>
      <c r="M8" s="443"/>
      <c r="N8" s="443"/>
      <c r="O8" s="442"/>
    </row>
    <row r="9" spans="1:255" ht="27" customHeight="1">
      <c r="A9" s="440"/>
      <c r="B9" s="441" t="s">
        <v>818</v>
      </c>
      <c r="C9" s="440"/>
      <c r="D9" s="440"/>
      <c r="E9" s="440"/>
      <c r="F9" s="440"/>
      <c r="G9" s="440"/>
      <c r="H9" s="440"/>
      <c r="I9" s="440"/>
      <c r="J9" s="440"/>
      <c r="K9" s="440"/>
      <c r="L9" s="440"/>
      <c r="M9" s="440"/>
    </row>
    <row r="10" spans="1:255" ht="27" customHeight="1">
      <c r="A10" s="440"/>
      <c r="B10" s="441" t="s">
        <v>817</v>
      </c>
      <c r="C10" s="440"/>
      <c r="D10" s="440"/>
      <c r="E10" s="440"/>
      <c r="F10" s="440"/>
      <c r="G10" s="440"/>
      <c r="H10" s="440"/>
      <c r="I10" s="440"/>
      <c r="J10" s="440"/>
      <c r="K10" s="440"/>
      <c r="L10" s="440"/>
      <c r="M10" s="440"/>
    </row>
    <row r="11" spans="1:255" ht="27" customHeight="1">
      <c r="B11" s="441" t="s">
        <v>816</v>
      </c>
    </row>
    <row r="12" spans="1:255">
      <c r="B12" s="440"/>
    </row>
  </sheetData>
  <sheetProtection selectLockedCells="1" selectUnlockedCells="1"/>
  <mergeCells count="5">
    <mergeCell ref="O5:O6"/>
    <mergeCell ref="A5:B6"/>
    <mergeCell ref="A1:C1"/>
    <mergeCell ref="A7:B7"/>
    <mergeCell ref="D2:O3"/>
  </mergeCells>
  <phoneticPr fontId="3"/>
  <pageMargins left="0.75" right="0.75" top="1" bottom="1" header="0.51180555555555551" footer="0.51180555555555551"/>
  <pageSetup paperSize="9" firstPageNumber="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CA3DF-6962-4C09-BB00-114F2CE9AEAD}">
  <dimension ref="A2:J33"/>
  <sheetViews>
    <sheetView workbookViewId="0"/>
  </sheetViews>
  <sheetFormatPr defaultColWidth="9" defaultRowHeight="18.75"/>
  <cols>
    <col min="1" max="1" width="9" style="426"/>
    <col min="2" max="2" width="5.5" style="426" customWidth="1"/>
    <col min="3" max="3" width="14.25" style="426" customWidth="1"/>
    <col min="4" max="4" width="9" style="426"/>
    <col min="5" max="5" width="10.5" style="426" customWidth="1"/>
    <col min="6" max="6" width="31.625" style="426" customWidth="1"/>
    <col min="7" max="16384" width="9" style="426"/>
  </cols>
  <sheetData>
    <row r="2" spans="1:8" ht="18.75" customHeight="1">
      <c r="A2" s="1163" t="s">
        <v>815</v>
      </c>
      <c r="B2" s="1163"/>
      <c r="C2" s="1163"/>
      <c r="D2" s="1163"/>
      <c r="E2" s="1163"/>
      <c r="F2" s="1163"/>
      <c r="G2" s="438"/>
      <c r="H2" s="438"/>
    </row>
    <row r="3" spans="1:8">
      <c r="D3" s="437"/>
    </row>
    <row r="4" spans="1:8" ht="21.75" customHeight="1">
      <c r="D4" s="436" t="s">
        <v>814</v>
      </c>
      <c r="E4" s="436"/>
      <c r="F4" s="436"/>
      <c r="G4" s="436"/>
    </row>
    <row r="5" spans="1:8">
      <c r="D5" s="435"/>
    </row>
    <row r="6" spans="1:8">
      <c r="B6" s="434" t="s">
        <v>813</v>
      </c>
      <c r="C6" s="433" t="s">
        <v>812</v>
      </c>
      <c r="D6" s="433" t="s">
        <v>811</v>
      </c>
      <c r="E6" s="433" t="s">
        <v>810</v>
      </c>
      <c r="F6" s="432" t="s">
        <v>809</v>
      </c>
    </row>
    <row r="7" spans="1:8">
      <c r="B7" s="431"/>
      <c r="C7" s="431"/>
      <c r="D7" s="431"/>
      <c r="E7" s="431"/>
      <c r="F7" s="431"/>
    </row>
    <row r="8" spans="1:8">
      <c r="B8" s="431"/>
      <c r="C8" s="431"/>
      <c r="D8" s="431"/>
      <c r="E8" s="431"/>
      <c r="F8" s="431"/>
    </row>
    <row r="9" spans="1:8">
      <c r="B9" s="431"/>
      <c r="C9" s="431"/>
      <c r="D9" s="431"/>
      <c r="E9" s="431"/>
      <c r="F9" s="431"/>
    </row>
    <row r="10" spans="1:8">
      <c r="B10" s="431"/>
      <c r="C10" s="431"/>
      <c r="D10" s="431"/>
      <c r="E10" s="431"/>
      <c r="F10" s="431"/>
    </row>
    <row r="11" spans="1:8">
      <c r="B11" s="431"/>
      <c r="C11" s="431"/>
      <c r="D11" s="431"/>
      <c r="E11" s="431"/>
      <c r="F11" s="431"/>
    </row>
    <row r="12" spans="1:8">
      <c r="B12" s="431"/>
      <c r="C12" s="431"/>
      <c r="D12" s="431"/>
      <c r="E12" s="431"/>
      <c r="F12" s="431"/>
    </row>
    <row r="13" spans="1:8">
      <c r="B13" s="431"/>
      <c r="C13" s="431"/>
      <c r="D13" s="431"/>
      <c r="E13" s="431"/>
      <c r="F13" s="431"/>
    </row>
    <row r="14" spans="1:8">
      <c r="B14" s="431"/>
      <c r="C14" s="431"/>
      <c r="D14" s="431"/>
      <c r="E14" s="431"/>
      <c r="F14" s="431"/>
    </row>
    <row r="15" spans="1:8">
      <c r="B15" s="431"/>
      <c r="C15" s="431"/>
      <c r="D15" s="431"/>
      <c r="E15" s="431"/>
      <c r="F15" s="431"/>
    </row>
    <row r="16" spans="1:8">
      <c r="B16" s="431"/>
      <c r="C16" s="431"/>
      <c r="D16" s="431"/>
      <c r="E16" s="431"/>
      <c r="F16" s="431"/>
    </row>
    <row r="17" spans="2:10">
      <c r="B17" s="431"/>
      <c r="C17" s="431"/>
      <c r="D17" s="431"/>
      <c r="E17" s="431"/>
      <c r="F17" s="431"/>
    </row>
    <row r="18" spans="2:10">
      <c r="B18" s="431"/>
      <c r="C18" s="431"/>
      <c r="D18" s="431"/>
      <c r="E18" s="431"/>
      <c r="F18" s="431"/>
    </row>
    <row r="19" spans="2:10">
      <c r="D19" s="430"/>
      <c r="E19" s="430"/>
      <c r="F19" s="430"/>
      <c r="G19" s="430"/>
      <c r="H19" s="430"/>
    </row>
    <row r="20" spans="2:10">
      <c r="B20" s="429" t="s">
        <v>808</v>
      </c>
      <c r="C20" s="429"/>
      <c r="D20" s="429"/>
      <c r="E20" s="429"/>
      <c r="F20" s="429"/>
      <c r="G20" s="429"/>
      <c r="H20" s="429"/>
    </row>
    <row r="21" spans="2:10">
      <c r="B21" s="429" t="s">
        <v>807</v>
      </c>
      <c r="C21" s="429"/>
      <c r="D21" s="429"/>
      <c r="E21" s="429"/>
      <c r="F21" s="429"/>
      <c r="G21" s="429"/>
      <c r="H21" s="429"/>
    </row>
    <row r="22" spans="2:10">
      <c r="B22" s="1161" t="s">
        <v>806</v>
      </c>
      <c r="C22" s="1161"/>
      <c r="D22" s="1161"/>
      <c r="E22" s="1161"/>
      <c r="F22" s="1161"/>
      <c r="G22" s="1161"/>
      <c r="H22" s="1161"/>
      <c r="I22" s="1161"/>
      <c r="J22" s="427"/>
    </row>
    <row r="23" spans="2:10">
      <c r="B23" s="1164" t="s">
        <v>805</v>
      </c>
      <c r="C23" s="1164"/>
      <c r="D23" s="1164"/>
      <c r="E23" s="1164"/>
      <c r="F23" s="1164"/>
      <c r="G23" s="1164"/>
      <c r="H23" s="1164"/>
      <c r="I23" s="1164"/>
      <c r="J23" s="427"/>
    </row>
    <row r="24" spans="2:10">
      <c r="B24" s="1164" t="s">
        <v>804</v>
      </c>
      <c r="C24" s="1164"/>
      <c r="D24" s="1164"/>
      <c r="E24" s="1164"/>
      <c r="F24" s="1164"/>
      <c r="G24" s="1164"/>
      <c r="H24" s="1164"/>
      <c r="I24" s="1164"/>
      <c r="J24" s="427"/>
    </row>
    <row r="25" spans="2:10">
      <c r="B25" s="1164" t="s">
        <v>803</v>
      </c>
      <c r="C25" s="1164"/>
      <c r="D25" s="1164"/>
      <c r="E25" s="1164"/>
      <c r="F25" s="1164"/>
      <c r="G25" s="1164"/>
      <c r="H25" s="1164"/>
      <c r="I25" s="1164"/>
      <c r="J25" s="427"/>
    </row>
    <row r="26" spans="2:10">
      <c r="B26" s="1164" t="s">
        <v>802</v>
      </c>
      <c r="C26" s="1164"/>
      <c r="D26" s="1164"/>
      <c r="E26" s="1164"/>
      <c r="F26" s="1164"/>
      <c r="G26" s="1164"/>
      <c r="H26" s="1164"/>
      <c r="I26" s="1164"/>
      <c r="J26" s="427"/>
    </row>
    <row r="27" spans="2:10" ht="29.25" customHeight="1">
      <c r="B27" s="1162" t="s">
        <v>801</v>
      </c>
      <c r="C27" s="1162"/>
      <c r="D27" s="1162"/>
      <c r="E27" s="1162"/>
      <c r="F27" s="1162"/>
      <c r="G27" s="1162"/>
      <c r="H27" s="1162"/>
      <c r="I27" s="1162"/>
      <c r="J27" s="1162"/>
    </row>
    <row r="28" spans="2:10" ht="28.5" customHeight="1">
      <c r="B28" s="1162" t="s">
        <v>800</v>
      </c>
      <c r="C28" s="1162"/>
      <c r="D28" s="1162"/>
      <c r="E28" s="1162"/>
      <c r="F28" s="1162"/>
      <c r="G28" s="1162"/>
      <c r="H28" s="1162"/>
      <c r="I28" s="1162"/>
      <c r="J28" s="427"/>
    </row>
    <row r="29" spans="2:10">
      <c r="B29" s="428" t="s">
        <v>799</v>
      </c>
      <c r="C29" s="428"/>
      <c r="D29" s="428"/>
      <c r="E29" s="428"/>
      <c r="F29" s="428"/>
      <c r="G29" s="428"/>
      <c r="H29" s="428"/>
      <c r="I29" s="427"/>
      <c r="J29" s="427"/>
    </row>
    <row r="30" spans="2:10">
      <c r="B30" s="428" t="s">
        <v>798</v>
      </c>
      <c r="C30" s="428"/>
      <c r="D30" s="428"/>
      <c r="E30" s="428"/>
      <c r="F30" s="428"/>
      <c r="G30" s="428"/>
      <c r="H30" s="428"/>
      <c r="I30" s="427"/>
      <c r="J30" s="427"/>
    </row>
    <row r="31" spans="2:10">
      <c r="B31" s="428" t="s">
        <v>797</v>
      </c>
      <c r="C31" s="428"/>
      <c r="D31" s="428"/>
      <c r="E31" s="428"/>
      <c r="F31" s="428"/>
      <c r="G31" s="428"/>
      <c r="H31" s="428"/>
      <c r="I31" s="427"/>
      <c r="J31" s="427"/>
    </row>
    <row r="32" spans="2:10">
      <c r="B32" s="1164" t="s">
        <v>796</v>
      </c>
      <c r="C32" s="1164"/>
      <c r="D32" s="1164"/>
      <c r="E32" s="1164"/>
      <c r="F32" s="1164"/>
      <c r="G32" s="1164"/>
      <c r="H32" s="1164"/>
      <c r="I32" s="1164"/>
      <c r="J32" s="427"/>
    </row>
    <row r="33" spans="2:10">
      <c r="B33" s="1161" t="s">
        <v>795</v>
      </c>
      <c r="C33" s="1161"/>
      <c r="D33" s="1161"/>
      <c r="E33" s="1161"/>
      <c r="F33" s="1161"/>
      <c r="G33" s="1161"/>
      <c r="H33" s="1161"/>
      <c r="I33" s="1161"/>
      <c r="J33" s="427"/>
    </row>
  </sheetData>
  <mergeCells count="10">
    <mergeCell ref="B33:I33"/>
    <mergeCell ref="B27:J27"/>
    <mergeCell ref="B28:I28"/>
    <mergeCell ref="A2:F2"/>
    <mergeCell ref="B22:I22"/>
    <mergeCell ref="B23:I23"/>
    <mergeCell ref="B24:I24"/>
    <mergeCell ref="B25:I25"/>
    <mergeCell ref="B26:I26"/>
    <mergeCell ref="B32:I32"/>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認知症対応型共同生活介護</vt:lpstr>
      <vt:lpstr>①自己点検シート</vt:lpstr>
      <vt:lpstr>②勤務形態一覧表</vt:lpstr>
      <vt:lpstr>シフト記号表（勤務時間帯）</vt:lpstr>
      <vt:lpstr>【記載例】認知症対応型共同生活介護</vt:lpstr>
      <vt:lpstr>【記載例】シフト記号表（勤務時間帯）</vt:lpstr>
      <vt:lpstr>記入方法</vt:lpstr>
      <vt:lpstr>④利用者の状況</vt:lpstr>
      <vt:lpstr>⑤身体拘束者名簿</vt:lpstr>
      <vt:lpstr>'シフト記号表（勤務時間帯）'!【記載例】シフト記号</vt:lpstr>
      <vt:lpstr>'【記載例】シフト記号表（勤務時間帯）'!Print_Area</vt:lpstr>
      <vt:lpstr>【記載例】認知症対応型共同生活介護!Print_Area</vt:lpstr>
      <vt:lpstr>①自己点検シート!Print_Area</vt:lpstr>
      <vt:lpstr>②勤務形態一覧表!Print_Area</vt:lpstr>
      <vt:lpstr>'シフト記号表（勤務時間帯）'!Print_Area</vt:lpstr>
      <vt:lpstr>記入方法!Print_Area</vt:lpstr>
      <vt:lpstr>①自己点検シート!Print_Titles</vt:lpstr>
      <vt:lpstr>②勤務形態一覧表!Print_Titles</vt:lpstr>
      <vt:lpstr>シフト記号表認知症対応型共同生活介護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2023-04-25T09:04:22Z</dcterms:created>
  <dcterms:modified xsi:type="dcterms:W3CDTF">2025-06-11T05:34:49Z</dcterms:modified>
</cp:coreProperties>
</file>