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13_ncr:1_{F8B34549-A733-4766-A69C-6AFA7924F84B}" xr6:coauthVersionLast="36" xr6:coauthVersionMax="36" xr10:uidLastSave="{00000000-0000-0000-0000-000000000000}"/>
  <bookViews>
    <workbookView xWindow="0" yWindow="0" windowWidth="15345" windowHeight="4380" xr2:uid="{00000000-000D-0000-FFFF-FFFF00000000}"/>
  </bookViews>
  <sheets>
    <sheet name="認知症対応型共同生活介護" sheetId="2" r:id="rId1"/>
    <sheet name="①自己点検シート" sheetId="1" r:id="rId2"/>
    <sheet name="②勤務形態一覧表" sheetId="9" r:id="rId3"/>
    <sheet name="シフト記号表（勤務時間帯）" sheetId="10" r:id="rId4"/>
    <sheet name="【記載例】認知症対応型共同生活介護" sheetId="6" r:id="rId5"/>
    <sheet name="【記載例】シフト記号表（勤務時間帯）" sheetId="7" r:id="rId6"/>
    <sheet name="記入方法" sheetId="11" r:id="rId7"/>
    <sheet name="④利用者の状況" sheetId="5" r:id="rId8"/>
    <sheet name="⑤身体拘束者名簿" sheetId="4" r:id="rId9"/>
  </sheets>
  <externalReferences>
    <externalReference r:id="rId10"/>
    <externalReference r:id="rId11"/>
  </externalReferences>
  <definedNames>
    <definedName name="【記載例】シフト記号" localSheetId="3">'シフト記号表（勤務時間帯）'!$C$6:$C$47</definedName>
    <definedName name="【記載例】シフト記号">#REF!</definedName>
    <definedName name="_xlnm.Print_Area" localSheetId="5">'【記載例】シフト記号表（勤務時間帯）'!$B$1:$AB$52</definedName>
    <definedName name="_xlnm.Print_Area" localSheetId="4">【記載例】認知症対応型共同生活介護!$A$1:$BI$75</definedName>
    <definedName name="_xlnm.Print_Area" localSheetId="1">①自己点検シート!$A$1:$H$484</definedName>
    <definedName name="_xlnm.Print_Area" localSheetId="2">②勤務形態一覧表!$A$1:$BI$75</definedName>
    <definedName name="_xlnm.Print_Area" localSheetId="3">'シフト記号表（勤務時間帯）'!$B$1:$AB$52</definedName>
    <definedName name="_xlnm.Print_Area" localSheetId="6">記入方法!$B$1:$Q$84</definedName>
    <definedName name="_xlnm.Print_Titles" localSheetId="1">①自己点検シート!$3:$4</definedName>
    <definedName name="_xlnm.Print_Titles" localSheetId="2">②勤務形態一覧表!$1:$20</definedName>
    <definedName name="シフト記号表" localSheetId="7">'[1]シフト記号表（勤務時間帯）'!$C$6:$C$35</definedName>
    <definedName name="シフト記号表">'[2]シフト記号表（勤務時間帯）'!$C$6:$C$47</definedName>
    <definedName name="シフト記号表認知症対応型共同生活介護">'シフト記号表（勤務時間帯）'!$C$6:$C$45</definedName>
    <definedName name="介護従業者">#REF!</definedName>
    <definedName name="管理者">#REF!</definedName>
    <definedName name="計画作成担当者">#REF!</definedName>
    <definedName name="職種" localSheetId="7">[1]プルダウン・リスト!$C$12:$L$12</definedName>
    <definedName name="職種">[2]プルダウン・リスト!$C$14:$L$14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7" i="10" l="1"/>
  <c r="R47" i="10"/>
  <c r="D47" i="10"/>
  <c r="T46" i="10"/>
  <c r="R46" i="10"/>
  <c r="X46" i="10" s="1"/>
  <c r="Z46" i="10" s="1"/>
  <c r="P46" i="10"/>
  <c r="N46" i="10"/>
  <c r="L46" i="10"/>
  <c r="T45" i="10"/>
  <c r="R45" i="10"/>
  <c r="X45" i="10" s="1"/>
  <c r="P45" i="10"/>
  <c r="N45" i="10"/>
  <c r="L45" i="10"/>
  <c r="L47" i="10" s="1"/>
  <c r="T44" i="10"/>
  <c r="R44" i="10"/>
  <c r="D44" i="10"/>
  <c r="T43" i="10"/>
  <c r="R43" i="10"/>
  <c r="X43" i="10" s="1"/>
  <c r="Z43" i="10" s="1"/>
  <c r="P43" i="10"/>
  <c r="N43" i="10"/>
  <c r="L43" i="10"/>
  <c r="T42" i="10"/>
  <c r="R42" i="10"/>
  <c r="X42" i="10" s="1"/>
  <c r="P42" i="10"/>
  <c r="N42" i="10"/>
  <c r="L42" i="10"/>
  <c r="L44" i="10" s="1"/>
  <c r="T41" i="10"/>
  <c r="R41" i="10"/>
  <c r="D41" i="10"/>
  <c r="T40" i="10"/>
  <c r="R40" i="10"/>
  <c r="X40" i="10" s="1"/>
  <c r="Z40" i="10" s="1"/>
  <c r="P40" i="10"/>
  <c r="N40" i="10"/>
  <c r="L40" i="10"/>
  <c r="T39" i="10"/>
  <c r="R39" i="10"/>
  <c r="X39" i="10" s="1"/>
  <c r="P39" i="10"/>
  <c r="N39" i="10"/>
  <c r="L39" i="10"/>
  <c r="L41" i="10" s="1"/>
  <c r="D38" i="10"/>
  <c r="D37" i="10"/>
  <c r="D36" i="10"/>
  <c r="D35" i="10"/>
  <c r="D34" i="10"/>
  <c r="D33" i="10"/>
  <c r="D32" i="10"/>
  <c r="D31" i="10"/>
  <c r="D30" i="10"/>
  <c r="D29" i="10"/>
  <c r="D28" i="10"/>
  <c r="D27" i="10"/>
  <c r="D26" i="10"/>
  <c r="D25" i="10"/>
  <c r="D24" i="10"/>
  <c r="D23" i="10"/>
  <c r="T22" i="10"/>
  <c r="R22" i="10"/>
  <c r="X22" i="10" s="1"/>
  <c r="P22" i="10"/>
  <c r="N22" i="10"/>
  <c r="L22" i="10"/>
  <c r="D22" i="10"/>
  <c r="T21" i="10"/>
  <c r="R21" i="10"/>
  <c r="X21" i="10" s="1"/>
  <c r="Z21" i="10" s="1"/>
  <c r="P21" i="10"/>
  <c r="N21" i="10"/>
  <c r="L21" i="10"/>
  <c r="D21" i="10"/>
  <c r="T20" i="10"/>
  <c r="R20" i="10"/>
  <c r="X20" i="10" s="1"/>
  <c r="P20" i="10"/>
  <c r="N20" i="10"/>
  <c r="L20" i="10"/>
  <c r="D20" i="10"/>
  <c r="T19" i="10"/>
  <c r="R19" i="10"/>
  <c r="X19" i="10" s="1"/>
  <c r="Z19" i="10" s="1"/>
  <c r="P19" i="10"/>
  <c r="N19" i="10"/>
  <c r="L19" i="10"/>
  <c r="D19" i="10"/>
  <c r="T18" i="10"/>
  <c r="R18" i="10"/>
  <c r="X18" i="10" s="1"/>
  <c r="P18" i="10"/>
  <c r="N18" i="10"/>
  <c r="L18" i="10"/>
  <c r="D18" i="10"/>
  <c r="T17" i="10"/>
  <c r="R17" i="10"/>
  <c r="X17" i="10" s="1"/>
  <c r="Z17" i="10" s="1"/>
  <c r="P17" i="10"/>
  <c r="N17" i="10"/>
  <c r="L17" i="10"/>
  <c r="D17" i="10"/>
  <c r="T16" i="10"/>
  <c r="R16" i="10"/>
  <c r="X16" i="10" s="1"/>
  <c r="P16" i="10"/>
  <c r="N16" i="10"/>
  <c r="L16" i="10"/>
  <c r="D16" i="10"/>
  <c r="T15" i="10"/>
  <c r="R15" i="10"/>
  <c r="X15" i="10" s="1"/>
  <c r="Z15" i="10" s="1"/>
  <c r="P15" i="10"/>
  <c r="N15" i="10"/>
  <c r="L15" i="10"/>
  <c r="D15" i="10"/>
  <c r="T14" i="10"/>
  <c r="R14" i="10"/>
  <c r="X14" i="10" s="1"/>
  <c r="P14" i="10"/>
  <c r="N14" i="10"/>
  <c r="L14" i="10"/>
  <c r="D14" i="10"/>
  <c r="T13" i="10"/>
  <c r="R13" i="10"/>
  <c r="X13" i="10" s="1"/>
  <c r="Z13" i="10" s="1"/>
  <c r="P13" i="10"/>
  <c r="N13" i="10"/>
  <c r="L13" i="10"/>
  <c r="D13" i="10"/>
  <c r="T12" i="10"/>
  <c r="R12" i="10"/>
  <c r="X12" i="10" s="1"/>
  <c r="P12" i="10"/>
  <c r="N12" i="10"/>
  <c r="L12" i="10"/>
  <c r="D12" i="10"/>
  <c r="T11" i="10"/>
  <c r="R11" i="10"/>
  <c r="X11" i="10" s="1"/>
  <c r="Z11" i="10" s="1"/>
  <c r="P11" i="10"/>
  <c r="N11" i="10"/>
  <c r="L11" i="10"/>
  <c r="D11" i="10"/>
  <c r="T10" i="10"/>
  <c r="R10" i="10"/>
  <c r="X10" i="10" s="1"/>
  <c r="P10" i="10"/>
  <c r="N10" i="10"/>
  <c r="L10" i="10"/>
  <c r="D10" i="10"/>
  <c r="T9" i="10"/>
  <c r="R9" i="10"/>
  <c r="X9" i="10" s="1"/>
  <c r="Z9" i="10" s="1"/>
  <c r="P9" i="10"/>
  <c r="N9" i="10"/>
  <c r="L9" i="10"/>
  <c r="D9" i="10"/>
  <c r="T8" i="10"/>
  <c r="R8" i="10"/>
  <c r="X8" i="10" s="1"/>
  <c r="P8" i="10"/>
  <c r="N8" i="10"/>
  <c r="L8" i="10"/>
  <c r="D8" i="10"/>
  <c r="T7" i="10"/>
  <c r="R7" i="10"/>
  <c r="X7" i="10" s="1"/>
  <c r="Z7" i="10" s="1"/>
  <c r="P7" i="10"/>
  <c r="N7" i="10"/>
  <c r="L7" i="10"/>
  <c r="D7" i="10"/>
  <c r="T6" i="10"/>
  <c r="R6" i="10"/>
  <c r="L6" i="10"/>
  <c r="D6" i="10"/>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G68"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F67"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G65"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F64"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G62"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F61"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G59" i="9"/>
  <c r="AY58" i="9"/>
  <c r="AX58" i="9"/>
  <c r="AW58" i="9"/>
  <c r="AV58" i="9"/>
  <c r="AU58" i="9"/>
  <c r="AT58" i="9"/>
  <c r="AS58" i="9"/>
  <c r="AR58" i="9"/>
  <c r="AQ58" i="9"/>
  <c r="AP58" i="9"/>
  <c r="AO58" i="9"/>
  <c r="AN58" i="9"/>
  <c r="AM58" i="9"/>
  <c r="AL58" i="9"/>
  <c r="AK58" i="9"/>
  <c r="AJ58" i="9"/>
  <c r="AI58" i="9"/>
  <c r="AH58" i="9"/>
  <c r="AG58" i="9"/>
  <c r="AF58" i="9"/>
  <c r="AE58" i="9"/>
  <c r="AD58" i="9"/>
  <c r="AC58" i="9"/>
  <c r="AB58" i="9"/>
  <c r="AA58" i="9"/>
  <c r="Z58" i="9"/>
  <c r="Y58" i="9"/>
  <c r="X58" i="9"/>
  <c r="W58" i="9"/>
  <c r="V58" i="9"/>
  <c r="U58" i="9"/>
  <c r="F58"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G56"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U55" i="9"/>
  <c r="F55"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G53" i="9"/>
  <c r="AY52" i="9"/>
  <c r="AX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F52"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G50"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F49"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G47"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F46"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G44" i="9"/>
  <c r="AY43" i="9"/>
  <c r="AX43" i="9"/>
  <c r="AW43" i="9"/>
  <c r="AV43" i="9"/>
  <c r="AU43" i="9"/>
  <c r="AT43" i="9"/>
  <c r="AS43" i="9"/>
  <c r="AR43" i="9"/>
  <c r="AQ43" i="9"/>
  <c r="AP43" i="9"/>
  <c r="AO43" i="9"/>
  <c r="AN43" i="9"/>
  <c r="AM43" i="9"/>
  <c r="AL43" i="9"/>
  <c r="AK43" i="9"/>
  <c r="AJ43" i="9"/>
  <c r="AI43" i="9"/>
  <c r="AH43" i="9"/>
  <c r="AG43" i="9"/>
  <c r="AF43" i="9"/>
  <c r="AE43" i="9"/>
  <c r="AD43" i="9"/>
  <c r="AC43" i="9"/>
  <c r="AB43" i="9"/>
  <c r="AA43" i="9"/>
  <c r="Z43" i="9"/>
  <c r="Y43" i="9"/>
  <c r="X43" i="9"/>
  <c r="W43" i="9"/>
  <c r="V43" i="9"/>
  <c r="U43" i="9"/>
  <c r="F43"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G41"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F40"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G38" i="9"/>
  <c r="AY37" i="9"/>
  <c r="AX37" i="9"/>
  <c r="AW37" i="9"/>
  <c r="AV37" i="9"/>
  <c r="AU37" i="9"/>
  <c r="AT37" i="9"/>
  <c r="AS37" i="9"/>
  <c r="AR37" i="9"/>
  <c r="AQ37" i="9"/>
  <c r="AP37" i="9"/>
  <c r="AO37" i="9"/>
  <c r="AN37" i="9"/>
  <c r="AM37" i="9"/>
  <c r="AL37" i="9"/>
  <c r="AK37" i="9"/>
  <c r="AJ37" i="9"/>
  <c r="AI37" i="9"/>
  <c r="AH37" i="9"/>
  <c r="AG37" i="9"/>
  <c r="AF37" i="9"/>
  <c r="AE37" i="9"/>
  <c r="AD37" i="9"/>
  <c r="AC37" i="9"/>
  <c r="AB37" i="9"/>
  <c r="AA37" i="9"/>
  <c r="Z37" i="9"/>
  <c r="Y37" i="9"/>
  <c r="X37" i="9"/>
  <c r="W37" i="9"/>
  <c r="V37" i="9"/>
  <c r="U37" i="9"/>
  <c r="F37"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G35"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F34"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G32"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F31"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G29" i="9"/>
  <c r="AY28" i="9"/>
  <c r="AX28"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F28"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G26"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F25" i="9"/>
  <c r="B25" i="9"/>
  <c r="B28" i="9" s="1"/>
  <c r="B31" i="9" s="1"/>
  <c r="B34" i="9" s="1"/>
  <c r="B37" i="9" s="1"/>
  <c r="B40" i="9" s="1"/>
  <c r="B43" i="9" s="1"/>
  <c r="B46" i="9" s="1"/>
  <c r="B49" i="9" s="1"/>
  <c r="B52" i="9" s="1"/>
  <c r="B55" i="9" s="1"/>
  <c r="B58" i="9" s="1"/>
  <c r="B61" i="9" s="1"/>
  <c r="B64" i="9" s="1"/>
  <c r="B67" i="9" s="1"/>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G23"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F22" i="9"/>
  <c r="AX72" i="9" s="1"/>
  <c r="AY18" i="9"/>
  <c r="AY19" i="9" s="1"/>
  <c r="AY20" i="9" s="1"/>
  <c r="AX18" i="9"/>
  <c r="AX19" i="9" s="1"/>
  <c r="AX20" i="9" s="1"/>
  <c r="AW18" i="9"/>
  <c r="AW19" i="9" s="1"/>
  <c r="AW20" i="9" s="1"/>
  <c r="AZ16" i="9"/>
  <c r="AD2" i="9"/>
  <c r="AU19" i="9" s="1"/>
  <c r="AU20" i="9" s="1"/>
  <c r="D47" i="7"/>
  <c r="T46" i="7"/>
  <c r="R46" i="7"/>
  <c r="X46" i="7" s="1"/>
  <c r="Z46" i="7" s="1"/>
  <c r="P46" i="7"/>
  <c r="N46" i="7"/>
  <c r="L46" i="7"/>
  <c r="L47" i="7" s="1"/>
  <c r="Z45" i="7"/>
  <c r="T45" i="7"/>
  <c r="R45" i="7"/>
  <c r="X45" i="7" s="1"/>
  <c r="P45" i="7"/>
  <c r="N45" i="7"/>
  <c r="L45" i="7"/>
  <c r="D44" i="7"/>
  <c r="X43" i="7"/>
  <c r="Z43" i="7" s="1"/>
  <c r="T43" i="7"/>
  <c r="R43" i="7"/>
  <c r="P43" i="7"/>
  <c r="N43" i="7"/>
  <c r="L43" i="7"/>
  <c r="X42" i="7"/>
  <c r="T42" i="7"/>
  <c r="R42" i="7"/>
  <c r="P42" i="7"/>
  <c r="N42" i="7"/>
  <c r="L42" i="7"/>
  <c r="L44" i="7" s="1"/>
  <c r="D41" i="7"/>
  <c r="T40" i="7"/>
  <c r="R40" i="7"/>
  <c r="X40" i="7" s="1"/>
  <c r="Z40" i="7" s="1"/>
  <c r="P40" i="7"/>
  <c r="N40" i="7"/>
  <c r="L40" i="7"/>
  <c r="L41" i="7" s="1"/>
  <c r="P39" i="7"/>
  <c r="N39" i="7"/>
  <c r="L39" i="7"/>
  <c r="D38" i="7"/>
  <c r="D37" i="7"/>
  <c r="D36" i="7"/>
  <c r="D35" i="7"/>
  <c r="D34" i="7"/>
  <c r="D33" i="7"/>
  <c r="D32" i="7"/>
  <c r="D31" i="7"/>
  <c r="D30" i="7"/>
  <c r="D29" i="7"/>
  <c r="D28" i="7"/>
  <c r="D27" i="7"/>
  <c r="D26" i="7"/>
  <c r="D25" i="7"/>
  <c r="D24" i="7"/>
  <c r="D23" i="7"/>
  <c r="X22" i="7"/>
  <c r="Z22" i="7" s="1"/>
  <c r="T22" i="7"/>
  <c r="R22" i="7"/>
  <c r="P22" i="7"/>
  <c r="N22" i="7"/>
  <c r="L22" i="7"/>
  <c r="D22" i="7"/>
  <c r="X21" i="7"/>
  <c r="Z21" i="7" s="1"/>
  <c r="T21" i="7"/>
  <c r="R21" i="7"/>
  <c r="P21" i="7"/>
  <c r="N21" i="7"/>
  <c r="L21" i="7"/>
  <c r="D21" i="7"/>
  <c r="X20" i="7"/>
  <c r="Z20" i="7" s="1"/>
  <c r="T20" i="7"/>
  <c r="R20" i="7"/>
  <c r="P20" i="7"/>
  <c r="N20" i="7"/>
  <c r="L20" i="7"/>
  <c r="D20" i="7"/>
  <c r="X19" i="7"/>
  <c r="Z19" i="7" s="1"/>
  <c r="T19" i="7"/>
  <c r="R19" i="7"/>
  <c r="P19" i="7"/>
  <c r="N19" i="7"/>
  <c r="L19" i="7"/>
  <c r="D19" i="7"/>
  <c r="X18" i="7"/>
  <c r="Z18" i="7" s="1"/>
  <c r="T18" i="7"/>
  <c r="R18" i="7"/>
  <c r="P18" i="7"/>
  <c r="N18" i="7"/>
  <c r="L18" i="7"/>
  <c r="D18" i="7"/>
  <c r="X17" i="7"/>
  <c r="Z17" i="7" s="1"/>
  <c r="T17" i="7"/>
  <c r="R17" i="7"/>
  <c r="P17" i="7"/>
  <c r="N17" i="7"/>
  <c r="L17" i="7"/>
  <c r="D17" i="7"/>
  <c r="X16" i="7"/>
  <c r="Z16" i="7" s="1"/>
  <c r="T16" i="7"/>
  <c r="R16" i="7"/>
  <c r="P16" i="7"/>
  <c r="N16" i="7"/>
  <c r="L16" i="7"/>
  <c r="D16" i="7"/>
  <c r="P15" i="7"/>
  <c r="T15" i="7" s="1"/>
  <c r="X15" i="7" s="1"/>
  <c r="N15" i="7"/>
  <c r="R15" i="7" s="1"/>
  <c r="L15" i="7"/>
  <c r="D15" i="7"/>
  <c r="X14" i="7"/>
  <c r="Z14" i="7" s="1"/>
  <c r="P14" i="7"/>
  <c r="T14" i="7" s="1"/>
  <c r="N14" i="7"/>
  <c r="R14" i="7" s="1"/>
  <c r="L14" i="7"/>
  <c r="D14" i="7"/>
  <c r="P13" i="7"/>
  <c r="T13" i="7" s="1"/>
  <c r="N13" i="7"/>
  <c r="R13" i="7" s="1"/>
  <c r="X13" i="7" s="1"/>
  <c r="L13" i="7"/>
  <c r="D13" i="7"/>
  <c r="P12" i="7"/>
  <c r="T12" i="7" s="1"/>
  <c r="N12" i="7"/>
  <c r="R12" i="7" s="1"/>
  <c r="X12" i="7" s="1"/>
  <c r="L12" i="7"/>
  <c r="D12" i="7"/>
  <c r="P11" i="7"/>
  <c r="T11" i="7" s="1"/>
  <c r="X11" i="7" s="1"/>
  <c r="N11" i="7"/>
  <c r="R11" i="7" s="1"/>
  <c r="L11" i="7"/>
  <c r="D11" i="7"/>
  <c r="X10" i="7"/>
  <c r="Z10" i="7" s="1"/>
  <c r="P10" i="7"/>
  <c r="T10" i="7" s="1"/>
  <c r="N10" i="7"/>
  <c r="R10" i="7" s="1"/>
  <c r="L10" i="7"/>
  <c r="D10" i="7"/>
  <c r="P9" i="7"/>
  <c r="T9" i="7" s="1"/>
  <c r="N9" i="7"/>
  <c r="R9" i="7" s="1"/>
  <c r="X9" i="7" s="1"/>
  <c r="Z9" i="7" s="1"/>
  <c r="L9" i="7"/>
  <c r="D9" i="7"/>
  <c r="P8" i="7"/>
  <c r="T8" i="7" s="1"/>
  <c r="N8" i="7"/>
  <c r="R8" i="7" s="1"/>
  <c r="X8" i="7" s="1"/>
  <c r="L8" i="7"/>
  <c r="D8" i="7"/>
  <c r="P7" i="7"/>
  <c r="T7" i="7" s="1"/>
  <c r="X7" i="7" s="1"/>
  <c r="N7" i="7"/>
  <c r="R7" i="7" s="1"/>
  <c r="L7" i="7"/>
  <c r="D7" i="7"/>
  <c r="X6" i="7"/>
  <c r="P6" i="7"/>
  <c r="T6" i="7" s="1"/>
  <c r="N6" i="7"/>
  <c r="R6" i="7" s="1"/>
  <c r="L6" i="7"/>
  <c r="D6" i="7"/>
  <c r="AY68" i="6"/>
  <c r="AX68" i="6"/>
  <c r="AW68" i="6"/>
  <c r="AV68" i="6"/>
  <c r="AT68" i="6"/>
  <c r="AS68" i="6"/>
  <c r="AQ68" i="6"/>
  <c r="AP68" i="6"/>
  <c r="AO68" i="6"/>
  <c r="AM68" i="6"/>
  <c r="AL68" i="6"/>
  <c r="AJ68" i="6"/>
  <c r="AI68" i="6"/>
  <c r="AH68" i="6"/>
  <c r="AF68" i="6"/>
  <c r="AE68" i="6"/>
  <c r="AC68" i="6"/>
  <c r="AB68" i="6"/>
  <c r="AA68" i="6"/>
  <c r="Y68" i="6"/>
  <c r="X68" i="6"/>
  <c r="V68" i="6"/>
  <c r="U68" i="6"/>
  <c r="G68" i="6"/>
  <c r="AY67" i="6"/>
  <c r="AX67" i="6"/>
  <c r="AW67" i="6"/>
  <c r="AV67" i="6"/>
  <c r="AT67" i="6"/>
  <c r="AS67" i="6"/>
  <c r="AQ67" i="6"/>
  <c r="AP67" i="6"/>
  <c r="AO67" i="6"/>
  <c r="AM67" i="6"/>
  <c r="AL67" i="6"/>
  <c r="AJ67" i="6"/>
  <c r="AI67" i="6"/>
  <c r="AH67" i="6"/>
  <c r="AF67" i="6"/>
  <c r="AE67" i="6"/>
  <c r="AC67" i="6"/>
  <c r="AB67" i="6"/>
  <c r="AA67" i="6"/>
  <c r="Y67" i="6"/>
  <c r="X67" i="6"/>
  <c r="V67" i="6"/>
  <c r="U67" i="6"/>
  <c r="F67" i="6"/>
  <c r="AY65" i="6"/>
  <c r="AX65" i="6"/>
  <c r="AW65" i="6"/>
  <c r="AV65" i="6"/>
  <c r="AU65" i="6"/>
  <c r="AT65" i="6"/>
  <c r="AS65" i="6"/>
  <c r="AO65" i="6"/>
  <c r="AN65" i="6"/>
  <c r="AM65" i="6"/>
  <c r="AL65" i="6"/>
  <c r="AH65" i="6"/>
  <c r="AG65" i="6"/>
  <c r="AF65" i="6"/>
  <c r="AE65" i="6"/>
  <c r="AA65" i="6"/>
  <c r="Z65" i="6"/>
  <c r="Y65" i="6"/>
  <c r="X65" i="6"/>
  <c r="G65" i="6"/>
  <c r="AY64" i="6"/>
  <c r="AX64" i="6"/>
  <c r="AW64" i="6"/>
  <c r="AV64" i="6"/>
  <c r="AU64" i="6"/>
  <c r="AT64" i="6"/>
  <c r="AS64" i="6"/>
  <c r="AP64" i="6"/>
  <c r="AO64" i="6"/>
  <c r="AN64" i="6"/>
  <c r="AM64" i="6"/>
  <c r="AL64" i="6"/>
  <c r="AH64" i="6"/>
  <c r="AG64" i="6"/>
  <c r="AF64" i="6"/>
  <c r="AE64" i="6"/>
  <c r="AD64" i="6"/>
  <c r="AA64" i="6"/>
  <c r="Z64" i="6"/>
  <c r="Y64" i="6"/>
  <c r="X64" i="6"/>
  <c r="V64" i="6"/>
  <c r="F64" i="6"/>
  <c r="AY62" i="6"/>
  <c r="AX62" i="6"/>
  <c r="AW62" i="6"/>
  <c r="AU62" i="6"/>
  <c r="AT62" i="6"/>
  <c r="AS62" i="6"/>
  <c r="AN62" i="6"/>
  <c r="AM62" i="6"/>
  <c r="AL62" i="6"/>
  <c r="AG62" i="6"/>
  <c r="AF62" i="6"/>
  <c r="AE62" i="6"/>
  <c r="Z62" i="6"/>
  <c r="Y62" i="6"/>
  <c r="X62" i="6"/>
  <c r="G62" i="6"/>
  <c r="AY61" i="6"/>
  <c r="AX61" i="6"/>
  <c r="AW61" i="6"/>
  <c r="AU61" i="6"/>
  <c r="AT61" i="6"/>
  <c r="AS61" i="6"/>
  <c r="AQ61" i="6"/>
  <c r="AN61" i="6"/>
  <c r="AM61" i="6"/>
  <c r="AL61" i="6"/>
  <c r="AI61" i="6"/>
  <c r="AG61" i="6"/>
  <c r="AF61" i="6"/>
  <c r="AE61" i="6"/>
  <c r="AA61" i="6"/>
  <c r="Z61" i="6"/>
  <c r="Y61" i="6"/>
  <c r="X61" i="6"/>
  <c r="W61" i="6"/>
  <c r="F61" i="6"/>
  <c r="AY59" i="6"/>
  <c r="AX59" i="6"/>
  <c r="AW59" i="6"/>
  <c r="AV59" i="6"/>
  <c r="AU59" i="6"/>
  <c r="AT59" i="6"/>
  <c r="AS59" i="6"/>
  <c r="AR59" i="6"/>
  <c r="AQ59" i="6"/>
  <c r="AP59" i="6"/>
  <c r="AO59" i="6"/>
  <c r="AM59" i="6"/>
  <c r="AL59" i="6"/>
  <c r="AK59" i="6"/>
  <c r="AJ59" i="6"/>
  <c r="AI59" i="6"/>
  <c r="AH59" i="6"/>
  <c r="AF59" i="6"/>
  <c r="AE59" i="6"/>
  <c r="AD59" i="6"/>
  <c r="AC59" i="6"/>
  <c r="AA59" i="6"/>
  <c r="Z59" i="6"/>
  <c r="Y59" i="6"/>
  <c r="X59" i="6"/>
  <c r="W59" i="6"/>
  <c r="V59" i="6"/>
  <c r="G59" i="6"/>
  <c r="AY58" i="6"/>
  <c r="AX58" i="6"/>
  <c r="AW58" i="6"/>
  <c r="AV58" i="6"/>
  <c r="AT58" i="6"/>
  <c r="AS58" i="6"/>
  <c r="AR58" i="6"/>
  <c r="AQ58" i="6"/>
  <c r="AO58" i="6"/>
  <c r="AN58" i="6"/>
  <c r="AM58" i="6"/>
  <c r="AL58" i="6"/>
  <c r="AK58" i="6"/>
  <c r="AJ58" i="6"/>
  <c r="AH58" i="6"/>
  <c r="AG58" i="6"/>
  <c r="AF58" i="6"/>
  <c r="AE58" i="6"/>
  <c r="AD58" i="6"/>
  <c r="AC58" i="6"/>
  <c r="AB58" i="6"/>
  <c r="AA58" i="6"/>
  <c r="Y58" i="6"/>
  <c r="X58" i="6"/>
  <c r="W58" i="6"/>
  <c r="V58" i="6"/>
  <c r="U58" i="6"/>
  <c r="F58" i="6"/>
  <c r="AY56" i="6"/>
  <c r="AX56" i="6"/>
  <c r="AW56" i="6"/>
  <c r="AV56" i="6"/>
  <c r="AU56" i="6"/>
  <c r="AS56" i="6"/>
  <c r="AR56" i="6"/>
  <c r="AP56" i="6"/>
  <c r="AO56" i="6"/>
  <c r="AN56" i="6"/>
  <c r="AL56" i="6"/>
  <c r="AK56" i="6"/>
  <c r="AI56" i="6"/>
  <c r="AH56" i="6"/>
  <c r="AG56" i="6"/>
  <c r="AE56" i="6"/>
  <c r="AD56" i="6"/>
  <c r="AB56" i="6"/>
  <c r="AA56" i="6"/>
  <c r="Z56" i="6"/>
  <c r="X56" i="6"/>
  <c r="W56" i="6"/>
  <c r="U56" i="6"/>
  <c r="G56" i="6"/>
  <c r="AY55" i="6"/>
  <c r="AX55" i="6"/>
  <c r="AW55" i="6"/>
  <c r="AV55" i="6"/>
  <c r="AU55" i="6"/>
  <c r="AT55" i="6"/>
  <c r="AS55" i="6"/>
  <c r="AR55" i="6"/>
  <c r="AP55" i="6"/>
  <c r="AO55" i="6"/>
  <c r="AN55" i="6"/>
  <c r="AL55" i="6"/>
  <c r="AK55" i="6"/>
  <c r="AI55" i="6"/>
  <c r="AH55" i="6"/>
  <c r="AG55" i="6"/>
  <c r="AE55" i="6"/>
  <c r="AD55" i="6"/>
  <c r="AC55" i="6"/>
  <c r="AB55" i="6"/>
  <c r="AA55" i="6"/>
  <c r="Z55" i="6"/>
  <c r="Y55" i="6"/>
  <c r="X55" i="6"/>
  <c r="W55" i="6"/>
  <c r="V55" i="6"/>
  <c r="U55" i="6"/>
  <c r="F55" i="6"/>
  <c r="AY53" i="6"/>
  <c r="AX53" i="6"/>
  <c r="AW53" i="6"/>
  <c r="AU53" i="6"/>
  <c r="AT53" i="6"/>
  <c r="AR53" i="6"/>
  <c r="AQ53" i="6"/>
  <c r="AP53" i="6"/>
  <c r="AN53" i="6"/>
  <c r="AM53" i="6"/>
  <c r="AK53" i="6"/>
  <c r="AJ53" i="6"/>
  <c r="AI53" i="6"/>
  <c r="AG53" i="6"/>
  <c r="AF53" i="6"/>
  <c r="AD53" i="6"/>
  <c r="AC53" i="6"/>
  <c r="AB53" i="6"/>
  <c r="Z53" i="6"/>
  <c r="Y53" i="6"/>
  <c r="W53" i="6"/>
  <c r="V53" i="6"/>
  <c r="U53" i="6"/>
  <c r="G53" i="6"/>
  <c r="AY52" i="6"/>
  <c r="AX52" i="6"/>
  <c r="AW52" i="6"/>
  <c r="AU52" i="6"/>
  <c r="AT52" i="6"/>
  <c r="AR52" i="6"/>
  <c r="AQ52" i="6"/>
  <c r="AP52" i="6"/>
  <c r="AN52" i="6"/>
  <c r="AM52" i="6"/>
  <c r="AL52" i="6"/>
  <c r="AK52" i="6"/>
  <c r="AJ52" i="6"/>
  <c r="AI52" i="6"/>
  <c r="AH52" i="6"/>
  <c r="AG52" i="6"/>
  <c r="AF52" i="6"/>
  <c r="AE52" i="6"/>
  <c r="AD52" i="6"/>
  <c r="AC52" i="6"/>
  <c r="AB52" i="6"/>
  <c r="AA52" i="6"/>
  <c r="Z52" i="6"/>
  <c r="Y52" i="6"/>
  <c r="W52" i="6"/>
  <c r="V52" i="6"/>
  <c r="U52" i="6"/>
  <c r="F52" i="6"/>
  <c r="AY50" i="6"/>
  <c r="AX50" i="6"/>
  <c r="AW50" i="6"/>
  <c r="AV50" i="6"/>
  <c r="AU50" i="6"/>
  <c r="AR50" i="6"/>
  <c r="AQ50" i="6"/>
  <c r="AP50" i="6"/>
  <c r="AO50" i="6"/>
  <c r="AN50" i="6"/>
  <c r="AK50" i="6"/>
  <c r="AJ50" i="6"/>
  <c r="AI50" i="6"/>
  <c r="AH50" i="6"/>
  <c r="AG50" i="6"/>
  <c r="AD50" i="6"/>
  <c r="AC50" i="6"/>
  <c r="AB50" i="6"/>
  <c r="AA50" i="6"/>
  <c r="Z50" i="6"/>
  <c r="W50" i="6"/>
  <c r="V50" i="6"/>
  <c r="U50" i="6"/>
  <c r="G50" i="6"/>
  <c r="AY49" i="6"/>
  <c r="AX49" i="6"/>
  <c r="AW49" i="6"/>
  <c r="AV49" i="6"/>
  <c r="AU49" i="6"/>
  <c r="AR49" i="6"/>
  <c r="AQ49" i="6"/>
  <c r="AP49" i="6"/>
  <c r="AO49" i="6"/>
  <c r="AN49" i="6"/>
  <c r="AM49" i="6"/>
  <c r="AK49" i="6"/>
  <c r="AJ49" i="6"/>
  <c r="AI49" i="6"/>
  <c r="AH49" i="6"/>
  <c r="AG49" i="6"/>
  <c r="AF49" i="6"/>
  <c r="AE49" i="6"/>
  <c r="AD49" i="6"/>
  <c r="AC49" i="6"/>
  <c r="AB49" i="6"/>
  <c r="AA49" i="6"/>
  <c r="Z49" i="6"/>
  <c r="X49" i="6"/>
  <c r="W49" i="6"/>
  <c r="V49" i="6"/>
  <c r="U49" i="6"/>
  <c r="F49" i="6"/>
  <c r="AY47" i="6"/>
  <c r="AX47" i="6"/>
  <c r="AW47" i="6"/>
  <c r="AV47" i="6"/>
  <c r="AS47" i="6"/>
  <c r="AQ47" i="6"/>
  <c r="AP47" i="6"/>
  <c r="AO47" i="6"/>
  <c r="AM47" i="6"/>
  <c r="AK47" i="6"/>
  <c r="AH47" i="6"/>
  <c r="AD47" i="6"/>
  <c r="AC47" i="6"/>
  <c r="AA47" i="6"/>
  <c r="Y47" i="6"/>
  <c r="X47" i="6"/>
  <c r="G47" i="6"/>
  <c r="AY46" i="6"/>
  <c r="AX46" i="6"/>
  <c r="AW46" i="6"/>
  <c r="AV46" i="6"/>
  <c r="AS46" i="6"/>
  <c r="AR46" i="6"/>
  <c r="AQ46" i="6"/>
  <c r="AP46" i="6"/>
  <c r="AO46" i="6"/>
  <c r="AN46" i="6"/>
  <c r="AM46" i="6"/>
  <c r="AK46" i="6"/>
  <c r="AJ46" i="6"/>
  <c r="AH46" i="6"/>
  <c r="AG46" i="6"/>
  <c r="AF46" i="6"/>
  <c r="AD46" i="6"/>
  <c r="AC46" i="6"/>
  <c r="AA46" i="6"/>
  <c r="Y46" i="6"/>
  <c r="X46" i="6"/>
  <c r="F46" i="6"/>
  <c r="AY44" i="6"/>
  <c r="AX44" i="6"/>
  <c r="AW44" i="6"/>
  <c r="AU44" i="6"/>
  <c r="AT44" i="6"/>
  <c r="AR44" i="6"/>
  <c r="AP44" i="6"/>
  <c r="AO44" i="6"/>
  <c r="AK44" i="6"/>
  <c r="AI44" i="6"/>
  <c r="AG44" i="6"/>
  <c r="AE44" i="6"/>
  <c r="AC44" i="6"/>
  <c r="AA44" i="6"/>
  <c r="X44" i="6"/>
  <c r="V44" i="6"/>
  <c r="G44" i="6"/>
  <c r="AY43" i="6"/>
  <c r="AX43" i="6"/>
  <c r="AW43" i="6"/>
  <c r="AU43" i="6"/>
  <c r="AT43" i="6"/>
  <c r="AS43" i="6"/>
  <c r="AR43" i="6"/>
  <c r="AP43" i="6"/>
  <c r="AO43" i="6"/>
  <c r="AL43" i="6"/>
  <c r="AK43" i="6"/>
  <c r="AI43" i="6"/>
  <c r="AH43" i="6"/>
  <c r="AG43" i="6"/>
  <c r="AE43" i="6"/>
  <c r="AD43" i="6"/>
  <c r="AC43" i="6"/>
  <c r="AA43" i="6"/>
  <c r="Z43" i="6"/>
  <c r="X43" i="6"/>
  <c r="V43" i="6"/>
  <c r="U43" i="6"/>
  <c r="F43" i="6"/>
  <c r="AY41" i="6"/>
  <c r="AX41" i="6"/>
  <c r="AW41" i="6"/>
  <c r="AV41" i="6"/>
  <c r="AT41" i="6"/>
  <c r="AQ41" i="6"/>
  <c r="AM41" i="6"/>
  <c r="AK41" i="6"/>
  <c r="AJ41" i="6"/>
  <c r="AF41" i="6"/>
  <c r="AE41" i="6"/>
  <c r="AD41" i="6"/>
  <c r="Z41" i="6"/>
  <c r="W41" i="6"/>
  <c r="U41" i="6"/>
  <c r="G41" i="6"/>
  <c r="AY40" i="6"/>
  <c r="AX40" i="6"/>
  <c r="AW40" i="6"/>
  <c r="AV40" i="6"/>
  <c r="AT40" i="6"/>
  <c r="AQ40" i="6"/>
  <c r="AP40" i="6"/>
  <c r="AM40" i="6"/>
  <c r="AK40" i="6"/>
  <c r="AJ40" i="6"/>
  <c r="AI40" i="6"/>
  <c r="AH40" i="6"/>
  <c r="AF40" i="6"/>
  <c r="AE40" i="6"/>
  <c r="AD40" i="6"/>
  <c r="AA40" i="6"/>
  <c r="Z40" i="6"/>
  <c r="W40" i="6"/>
  <c r="V40" i="6"/>
  <c r="U40" i="6"/>
  <c r="F40" i="6"/>
  <c r="AY38" i="6"/>
  <c r="AX38" i="6"/>
  <c r="AW38" i="6"/>
  <c r="AV38" i="6"/>
  <c r="AS38" i="6"/>
  <c r="AO38" i="6"/>
  <c r="AN38" i="6"/>
  <c r="AI38" i="6"/>
  <c r="AG38" i="6"/>
  <c r="AF38" i="6"/>
  <c r="AC38" i="6"/>
  <c r="AB38" i="6"/>
  <c r="Y38" i="6"/>
  <c r="X38" i="6"/>
  <c r="V38" i="6"/>
  <c r="G38" i="6"/>
  <c r="AY37" i="6"/>
  <c r="AX37" i="6"/>
  <c r="AW37" i="6"/>
  <c r="AV37" i="6"/>
  <c r="AU37" i="6"/>
  <c r="AS37" i="6"/>
  <c r="AR37" i="6"/>
  <c r="AQ37" i="6"/>
  <c r="AO37" i="6"/>
  <c r="AN37" i="6"/>
  <c r="AM37" i="6"/>
  <c r="AL37" i="6"/>
  <c r="AK37" i="6"/>
  <c r="AJ37" i="6"/>
  <c r="AI37" i="6"/>
  <c r="AG37" i="6"/>
  <c r="AF37" i="6"/>
  <c r="AE37" i="6"/>
  <c r="AC37" i="6"/>
  <c r="AB37" i="6"/>
  <c r="AA37" i="6"/>
  <c r="Y37" i="6"/>
  <c r="X37" i="6"/>
  <c r="W37" i="6"/>
  <c r="V37" i="6"/>
  <c r="U37" i="6"/>
  <c r="F37" i="6"/>
  <c r="AY35" i="6"/>
  <c r="AX35" i="6"/>
  <c r="AW35" i="6"/>
  <c r="AR35" i="6"/>
  <c r="AQ35" i="6"/>
  <c r="AL35" i="6"/>
  <c r="AJ35" i="6"/>
  <c r="AH35" i="6"/>
  <c r="AG35" i="6"/>
  <c r="AA35" i="6"/>
  <c r="W35" i="6"/>
  <c r="G35" i="6"/>
  <c r="AY34" i="6"/>
  <c r="AX34" i="6"/>
  <c r="AW34" i="6"/>
  <c r="AV34" i="6"/>
  <c r="AU34" i="6"/>
  <c r="AT34" i="6"/>
  <c r="AS34" i="6"/>
  <c r="AR34" i="6"/>
  <c r="AQ34" i="6"/>
  <c r="AP34" i="6"/>
  <c r="AO34" i="6"/>
  <c r="AN34" i="6"/>
  <c r="AM34" i="6"/>
  <c r="AL34" i="6"/>
  <c r="AK34" i="6"/>
  <c r="AJ34" i="6"/>
  <c r="AI34" i="6"/>
  <c r="AH34" i="6"/>
  <c r="AG34" i="6"/>
  <c r="AF34" i="6"/>
  <c r="AE34" i="6"/>
  <c r="AD34" i="6"/>
  <c r="AC34" i="6"/>
  <c r="AB34" i="6"/>
  <c r="AA34" i="6"/>
  <c r="Z34" i="6"/>
  <c r="Y34" i="6"/>
  <c r="X34" i="6"/>
  <c r="AZ34" i="6" s="1"/>
  <c r="BB34" i="6" s="1"/>
  <c r="W34" i="6"/>
  <c r="V34" i="6"/>
  <c r="U34" i="6"/>
  <c r="F34" i="6"/>
  <c r="AY32" i="6"/>
  <c r="AX32" i="6"/>
  <c r="AW32" i="6"/>
  <c r="AU32" i="6"/>
  <c r="AT32" i="6"/>
  <c r="AR32" i="6"/>
  <c r="AN32" i="6"/>
  <c r="AL32" i="6"/>
  <c r="AI32" i="6"/>
  <c r="AF32" i="6"/>
  <c r="AD32" i="6"/>
  <c r="AB32" i="6"/>
  <c r="Z32" i="6"/>
  <c r="Y32" i="6"/>
  <c r="V32" i="6"/>
  <c r="U32" i="6"/>
  <c r="G32" i="6"/>
  <c r="AY31" i="6"/>
  <c r="AX31" i="6"/>
  <c r="AW31" i="6"/>
  <c r="AV31" i="6"/>
  <c r="AU31" i="6"/>
  <c r="AT31" i="6"/>
  <c r="AS31" i="6"/>
  <c r="AR31" i="6"/>
  <c r="AQ31" i="6"/>
  <c r="AP31" i="6"/>
  <c r="AO31" i="6"/>
  <c r="AN31" i="6"/>
  <c r="AL31" i="6"/>
  <c r="AK31" i="6"/>
  <c r="AJ31" i="6"/>
  <c r="AI31" i="6"/>
  <c r="AH31" i="6"/>
  <c r="AG31" i="6"/>
  <c r="AF31" i="6"/>
  <c r="AD31" i="6"/>
  <c r="AC31" i="6"/>
  <c r="AB31" i="6"/>
  <c r="Z31" i="6"/>
  <c r="Y31" i="6"/>
  <c r="X31" i="6"/>
  <c r="V31" i="6"/>
  <c r="U31" i="6"/>
  <c r="F31" i="6"/>
  <c r="AY29" i="6"/>
  <c r="AX29" i="6"/>
  <c r="AW29" i="6"/>
  <c r="AU29" i="6"/>
  <c r="AS29" i="6"/>
  <c r="AP29" i="6"/>
  <c r="AN29" i="6"/>
  <c r="AM29" i="6"/>
  <c r="AL29" i="6"/>
  <c r="AJ29" i="6"/>
  <c r="AH29" i="6"/>
  <c r="AE29" i="6"/>
  <c r="AB29" i="6"/>
  <c r="Z29" i="6"/>
  <c r="W29" i="6"/>
  <c r="U29" i="6"/>
  <c r="G29" i="6"/>
  <c r="AY28" i="6"/>
  <c r="AX28" i="6"/>
  <c r="AW28" i="6"/>
  <c r="AV28" i="6"/>
  <c r="AU28" i="6"/>
  <c r="AT28" i="6"/>
  <c r="AS28" i="6"/>
  <c r="AR28" i="6"/>
  <c r="AQ28" i="6"/>
  <c r="AP28" i="6"/>
  <c r="AN28" i="6"/>
  <c r="AM28" i="6"/>
  <c r="AL28" i="6"/>
  <c r="AJ28" i="6"/>
  <c r="AI28" i="6"/>
  <c r="AH28" i="6"/>
  <c r="AG28" i="6"/>
  <c r="AF28" i="6"/>
  <c r="AE28" i="6"/>
  <c r="AD28" i="6"/>
  <c r="AB28" i="6"/>
  <c r="AA28" i="6"/>
  <c r="Z28" i="6"/>
  <c r="Y28" i="6"/>
  <c r="X28" i="6"/>
  <c r="W28" i="6"/>
  <c r="V28" i="6"/>
  <c r="U28" i="6"/>
  <c r="F28"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AZ26" i="6" s="1"/>
  <c r="BB26" i="6" s="1"/>
  <c r="G26" i="6"/>
  <c r="AY25" i="6"/>
  <c r="AX25" i="6"/>
  <c r="AW25" i="6"/>
  <c r="AV25" i="6"/>
  <c r="AU25" i="6"/>
  <c r="AT25" i="6"/>
  <c r="AS25" i="6"/>
  <c r="AR25" i="6"/>
  <c r="AQ25" i="6"/>
  <c r="AP25" i="6"/>
  <c r="AO25" i="6"/>
  <c r="AN25" i="6"/>
  <c r="AM25" i="6"/>
  <c r="AL25" i="6"/>
  <c r="AK25" i="6"/>
  <c r="AJ25" i="6"/>
  <c r="AI25" i="6"/>
  <c r="AH25" i="6"/>
  <c r="AG25" i="6"/>
  <c r="AF25" i="6"/>
  <c r="AE25" i="6"/>
  <c r="AD25" i="6"/>
  <c r="AC25" i="6"/>
  <c r="AB25" i="6"/>
  <c r="AA25" i="6"/>
  <c r="Z25" i="6"/>
  <c r="Y25" i="6"/>
  <c r="X25" i="6"/>
  <c r="W25" i="6"/>
  <c r="V25" i="6"/>
  <c r="U25" i="6"/>
  <c r="AZ25" i="6" s="1"/>
  <c r="BB25" i="6" s="1"/>
  <c r="F25" i="6"/>
  <c r="B25" i="6"/>
  <c r="B28" i="6" s="1"/>
  <c r="B31" i="6" s="1"/>
  <c r="B34" i="6" s="1"/>
  <c r="B37" i="6" s="1"/>
  <c r="B40" i="6" s="1"/>
  <c r="B43" i="6" s="1"/>
  <c r="B46" i="6" s="1"/>
  <c r="B49" i="6" s="1"/>
  <c r="B52" i="6" s="1"/>
  <c r="B55" i="6" s="1"/>
  <c r="B58" i="6" s="1"/>
  <c r="B61" i="6" s="1"/>
  <c r="B64" i="6" s="1"/>
  <c r="B67" i="6" s="1"/>
  <c r="AY23" i="6"/>
  <c r="AX23" i="6"/>
  <c r="AW23" i="6"/>
  <c r="AV23" i="6"/>
  <c r="AP23" i="6"/>
  <c r="AO23" i="6"/>
  <c r="AI23" i="6"/>
  <c r="AG23" i="6"/>
  <c r="AC23" i="6"/>
  <c r="AA23" i="6"/>
  <c r="X23" i="6"/>
  <c r="G23"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AZ22" i="6" s="1"/>
  <c r="BB22" i="6" s="1"/>
  <c r="W22" i="6"/>
  <c r="V22" i="6"/>
  <c r="U22" i="6"/>
  <c r="F22" i="6"/>
  <c r="AY19" i="6"/>
  <c r="AY20" i="6" s="1"/>
  <c r="AW19" i="6"/>
  <c r="AW20" i="6" s="1"/>
  <c r="AY18" i="6"/>
  <c r="AX18" i="6"/>
  <c r="AX19" i="6" s="1"/>
  <c r="AX20" i="6" s="1"/>
  <c r="AW18" i="6"/>
  <c r="AZ16" i="6"/>
  <c r="AD2" i="6"/>
  <c r="AT19" i="6" s="1"/>
  <c r="AT20" i="6" s="1"/>
  <c r="AJ19" i="9" l="1"/>
  <c r="AJ20" i="9" s="1"/>
  <c r="AN19" i="9"/>
  <c r="AN20" i="9" s="1"/>
  <c r="U19" i="9"/>
  <c r="U20" i="9" s="1"/>
  <c r="X19" i="9"/>
  <c r="X20" i="9" s="1"/>
  <c r="X6" i="10"/>
  <c r="AC19" i="9"/>
  <c r="AC20" i="9" s="1"/>
  <c r="AR19" i="9"/>
  <c r="AR20" i="9" s="1"/>
  <c r="BC8" i="9"/>
  <c r="AF19" i="9"/>
  <c r="AF20" i="9" s="1"/>
  <c r="AS19" i="9"/>
  <c r="AS20" i="9" s="1"/>
  <c r="AZ64" i="9"/>
  <c r="BB64" i="9" s="1"/>
  <c r="AZ34" i="9"/>
  <c r="BB34" i="9" s="1"/>
  <c r="AZ37" i="9"/>
  <c r="BB37" i="9" s="1"/>
  <c r="AZ38" i="9"/>
  <c r="BB38" i="9" s="1"/>
  <c r="AZ43" i="9"/>
  <c r="BB43" i="9" s="1"/>
  <c r="AZ44" i="9"/>
  <c r="BB44" i="9" s="1"/>
  <c r="AZ49" i="9"/>
  <c r="BB49" i="9" s="1"/>
  <c r="AZ53" i="9"/>
  <c r="BB53" i="9" s="1"/>
  <c r="AZ58" i="9"/>
  <c r="BB58" i="9" s="1"/>
  <c r="AZ61" i="9"/>
  <c r="BB61" i="9" s="1"/>
  <c r="AB19" i="9"/>
  <c r="AB20" i="9" s="1"/>
  <c r="AK19" i="9"/>
  <c r="AK20" i="9" s="1"/>
  <c r="AV19" i="9"/>
  <c r="AV20" i="9" s="1"/>
  <c r="AR72" i="9"/>
  <c r="AZ28" i="9"/>
  <c r="BB28" i="9" s="1"/>
  <c r="AZ65" i="9"/>
  <c r="BB65" i="9" s="1"/>
  <c r="AZ67" i="9"/>
  <c r="BB67" i="9" s="1"/>
  <c r="AZ68" i="9"/>
  <c r="BB68" i="9" s="1"/>
  <c r="Y19" i="9"/>
  <c r="Y20" i="9" s="1"/>
  <c r="AG19" i="9"/>
  <c r="AG20" i="9" s="1"/>
  <c r="AO19" i="9"/>
  <c r="AO20" i="9" s="1"/>
  <c r="AZ25" i="9"/>
  <c r="BB25" i="9" s="1"/>
  <c r="AZ47" i="9"/>
  <c r="BB47" i="9" s="1"/>
  <c r="AZ52" i="9"/>
  <c r="BB52" i="9" s="1"/>
  <c r="AZ29" i="9"/>
  <c r="BB29" i="9" s="1"/>
  <c r="AZ32" i="9"/>
  <c r="BB32" i="9" s="1"/>
  <c r="AJ73" i="9"/>
  <c r="AZ35" i="9"/>
  <c r="BB35" i="9" s="1"/>
  <c r="AJ72" i="9"/>
  <c r="AZ40" i="9"/>
  <c r="BB40" i="9" s="1"/>
  <c r="AZ56" i="9"/>
  <c r="BB56" i="9" s="1"/>
  <c r="AZ59" i="9"/>
  <c r="BB59" i="9" s="1"/>
  <c r="W19" i="6"/>
  <c r="W20" i="6" s="1"/>
  <c r="AI19" i="6"/>
  <c r="AI20" i="6" s="1"/>
  <c r="AU19" i="6"/>
  <c r="AU20" i="6" s="1"/>
  <c r="BC8" i="6"/>
  <c r="AJ19" i="6"/>
  <c r="AJ20" i="6" s="1"/>
  <c r="AR19" i="6"/>
  <c r="AR20" i="6" s="1"/>
  <c r="Z8" i="7"/>
  <c r="V46" i="6"/>
  <c r="W46" i="6"/>
  <c r="AT37" i="6"/>
  <c r="AA19" i="6"/>
  <c r="AA20" i="6" s="1"/>
  <c r="AM19" i="6"/>
  <c r="AM20" i="6" s="1"/>
  <c r="AW72" i="6"/>
  <c r="AX72" i="6"/>
  <c r="AY72" i="6"/>
  <c r="Z15" i="7"/>
  <c r="AQ43" i="6"/>
  <c r="AQ72" i="6" s="1"/>
  <c r="X40" i="6"/>
  <c r="X72" i="6" s="1"/>
  <c r="AI46" i="6"/>
  <c r="AI72" i="6" s="1"/>
  <c r="AV43" i="6"/>
  <c r="AV72" i="6" s="1"/>
  <c r="AJ43" i="6"/>
  <c r="AJ72" i="6" s="1"/>
  <c r="AF43" i="6"/>
  <c r="AF72" i="6" s="1"/>
  <c r="AG40" i="6"/>
  <c r="AP37" i="6"/>
  <c r="AP72" i="6" s="1"/>
  <c r="U19" i="6"/>
  <c r="U20" i="6" s="1"/>
  <c r="Y19" i="6"/>
  <c r="Y20" i="6" s="1"/>
  <c r="AG19" i="6"/>
  <c r="AG20" i="6" s="1"/>
  <c r="AK19" i="6"/>
  <c r="AK20" i="6" s="1"/>
  <c r="AO19" i="6"/>
  <c r="AO20" i="6" s="1"/>
  <c r="W31" i="6"/>
  <c r="AA31" i="6"/>
  <c r="AA72" i="6" s="1"/>
  <c r="AE31" i="6"/>
  <c r="AE72" i="6" s="1"/>
  <c r="AM31" i="6"/>
  <c r="AM72" i="6" s="1"/>
  <c r="AL40" i="6"/>
  <c r="AL72" i="6" s="1"/>
  <c r="Z6" i="7"/>
  <c r="AQ55" i="6"/>
  <c r="AM55" i="6"/>
  <c r="AS49" i="6"/>
  <c r="AT46" i="6"/>
  <c r="AT72" i="6" s="1"/>
  <c r="AM43" i="6"/>
  <c r="AR40" i="6"/>
  <c r="AN40" i="6"/>
  <c r="AJ55" i="6"/>
  <c r="AF55" i="6"/>
  <c r="AZ55" i="6" s="1"/>
  <c r="BB55" i="6" s="1"/>
  <c r="AL49" i="6"/>
  <c r="AE46" i="6"/>
  <c r="AB43" i="6"/>
  <c r="AO40" i="6"/>
  <c r="Y40" i="6"/>
  <c r="Y72" i="6" s="1"/>
  <c r="Z7" i="7"/>
  <c r="AL46" i="6"/>
  <c r="Z46" i="6"/>
  <c r="W43" i="6"/>
  <c r="AZ43" i="6" s="1"/>
  <c r="BB43" i="6" s="1"/>
  <c r="AB40" i="6"/>
  <c r="AB72" i="6" s="1"/>
  <c r="AU46" i="6"/>
  <c r="AN43" i="6"/>
  <c r="AS40" i="6"/>
  <c r="AC40" i="6"/>
  <c r="Z12" i="7"/>
  <c r="AR64" i="6"/>
  <c r="AJ64" i="6"/>
  <c r="AB64" i="6"/>
  <c r="AQ64" i="6"/>
  <c r="AI64" i="6"/>
  <c r="W64" i="6"/>
  <c r="AK64" i="6"/>
  <c r="AC64" i="6"/>
  <c r="AC72" i="6" s="1"/>
  <c r="U64" i="6"/>
  <c r="Z13" i="7"/>
  <c r="AO61" i="6"/>
  <c r="AK61" i="6"/>
  <c r="AC61" i="6"/>
  <c r="U61" i="6"/>
  <c r="AV61" i="6"/>
  <c r="AR61" i="6"/>
  <c r="AJ61" i="6"/>
  <c r="AB61" i="6"/>
  <c r="AP61" i="6"/>
  <c r="AH61" i="6"/>
  <c r="AD61" i="6"/>
  <c r="V61" i="6"/>
  <c r="V72" i="6" s="1"/>
  <c r="AE19" i="6"/>
  <c r="AE20" i="6" s="1"/>
  <c r="AQ19" i="6"/>
  <c r="AQ20" i="6" s="1"/>
  <c r="X19" i="6"/>
  <c r="X20" i="6" s="1"/>
  <c r="AB19" i="6"/>
  <c r="AB20" i="6" s="1"/>
  <c r="AF19" i="6"/>
  <c r="AF20" i="6" s="1"/>
  <c r="AN19" i="6"/>
  <c r="AN20" i="6" s="1"/>
  <c r="AV19" i="6"/>
  <c r="AV20" i="6" s="1"/>
  <c r="AC19" i="6"/>
  <c r="AC20" i="6" s="1"/>
  <c r="AS19" i="6"/>
  <c r="AS20" i="6" s="1"/>
  <c r="AW73" i="6"/>
  <c r="AX73" i="6"/>
  <c r="AY73" i="6"/>
  <c r="V19" i="6"/>
  <c r="V20" i="6" s="1"/>
  <c r="Z19" i="6"/>
  <c r="Z20" i="6" s="1"/>
  <c r="AD19" i="6"/>
  <c r="AD20" i="6" s="1"/>
  <c r="AH19" i="6"/>
  <c r="AH20" i="6" s="1"/>
  <c r="AL19" i="6"/>
  <c r="AL20" i="6" s="1"/>
  <c r="AP19" i="6"/>
  <c r="AP20" i="6" s="1"/>
  <c r="AC28" i="6"/>
  <c r="AZ28" i="6" s="1"/>
  <c r="BB28" i="6" s="1"/>
  <c r="AK28" i="6"/>
  <c r="AO28" i="6"/>
  <c r="AO72" i="6" s="1"/>
  <c r="Z37" i="6"/>
  <c r="AZ37" i="6" s="1"/>
  <c r="BB37" i="6" s="1"/>
  <c r="AD37" i="6"/>
  <c r="AH37" i="6"/>
  <c r="AH72" i="6" s="1"/>
  <c r="AZ40" i="6"/>
  <c r="BB40" i="6" s="1"/>
  <c r="AU40" i="6"/>
  <c r="Y43" i="6"/>
  <c r="U46" i="6"/>
  <c r="AZ46" i="6" s="1"/>
  <c r="BB46" i="6" s="1"/>
  <c r="AB46" i="6"/>
  <c r="AN59" i="6"/>
  <c r="AB59" i="6"/>
  <c r="AG59" i="6"/>
  <c r="U59" i="6"/>
  <c r="Z11" i="7"/>
  <c r="AV52" i="6"/>
  <c r="X52" i="6"/>
  <c r="AZ52" i="6" s="1"/>
  <c r="BB52" i="6" s="1"/>
  <c r="Y49" i="6"/>
  <c r="AZ49" i="6" s="1"/>
  <c r="BB49" i="6" s="1"/>
  <c r="AS52" i="6"/>
  <c r="AS72" i="6" s="1"/>
  <c r="AO52" i="6"/>
  <c r="AT49" i="6"/>
  <c r="AI58" i="6"/>
  <c r="AU58" i="6"/>
  <c r="T39" i="7"/>
  <c r="R39" i="7"/>
  <c r="X39" i="7" s="1"/>
  <c r="Z58" i="6"/>
  <c r="AZ58" i="6" s="1"/>
  <c r="BB58" i="6" s="1"/>
  <c r="AP58" i="6"/>
  <c r="Z42" i="7"/>
  <c r="X44" i="7"/>
  <c r="Z44" i="7" s="1"/>
  <c r="X47" i="7"/>
  <c r="Z47" i="7" s="1"/>
  <c r="AX73" i="9"/>
  <c r="AT73" i="9"/>
  <c r="AP73" i="9"/>
  <c r="AL73" i="9"/>
  <c r="AH73" i="9"/>
  <c r="AD73" i="9"/>
  <c r="Z73" i="9"/>
  <c r="V73" i="9"/>
  <c r="AW73" i="9"/>
  <c r="AS73" i="9"/>
  <c r="AO73" i="9"/>
  <c r="AK73" i="9"/>
  <c r="AG73" i="9"/>
  <c r="AC73" i="9"/>
  <c r="Y73" i="9"/>
  <c r="U73" i="9"/>
  <c r="AY73" i="9"/>
  <c r="AU73" i="9"/>
  <c r="AQ73" i="9"/>
  <c r="AM73" i="9"/>
  <c r="AI73" i="9"/>
  <c r="AE73" i="9"/>
  <c r="AA73" i="9"/>
  <c r="W73" i="9"/>
  <c r="X72" i="9"/>
  <c r="AN72" i="9"/>
  <c r="X73" i="9"/>
  <c r="AN73" i="9"/>
  <c r="AZ26" i="9"/>
  <c r="BB26" i="9" s="1"/>
  <c r="AZ31" i="9"/>
  <c r="BB31" i="9" s="1"/>
  <c r="AZ41" i="9"/>
  <c r="BB41" i="9" s="1"/>
  <c r="AZ46" i="9"/>
  <c r="BB46" i="9" s="1"/>
  <c r="AZ50" i="9"/>
  <c r="BB50" i="9" s="1"/>
  <c r="AZ55" i="9"/>
  <c r="BB55" i="9" s="1"/>
  <c r="AB72" i="9"/>
  <c r="AB73" i="9"/>
  <c r="AR73" i="9"/>
  <c r="X41" i="10"/>
  <c r="Z41" i="10" s="1"/>
  <c r="Z39" i="10"/>
  <c r="X44" i="10"/>
  <c r="Z44" i="10" s="1"/>
  <c r="Z42" i="10"/>
  <c r="X47" i="10"/>
  <c r="Z47" i="10" s="1"/>
  <c r="Z45" i="10"/>
  <c r="AA72" i="9"/>
  <c r="W72" i="9"/>
  <c r="AZ62" i="9"/>
  <c r="BB62" i="9" s="1"/>
  <c r="AF72" i="9"/>
  <c r="AV72" i="9"/>
  <c r="AF73" i="9"/>
  <c r="AV73" i="9"/>
  <c r="Z8" i="10"/>
  <c r="Z10" i="10"/>
  <c r="Z12" i="10"/>
  <c r="Z14" i="10"/>
  <c r="Z16" i="10"/>
  <c r="Z18" i="10"/>
  <c r="Z20" i="10"/>
  <c r="Z22" i="10"/>
  <c r="AE72" i="9"/>
  <c r="AI72" i="9"/>
  <c r="AM72" i="9"/>
  <c r="AQ72" i="9"/>
  <c r="AU72" i="9"/>
  <c r="AY72" i="9"/>
  <c r="V19" i="9"/>
  <c r="V20" i="9" s="1"/>
  <c r="Z19" i="9"/>
  <c r="Z20" i="9" s="1"/>
  <c r="AD19" i="9"/>
  <c r="AD20" i="9" s="1"/>
  <c r="AH19" i="9"/>
  <c r="AH20" i="9" s="1"/>
  <c r="AL19" i="9"/>
  <c r="AL20" i="9" s="1"/>
  <c r="AP19" i="9"/>
  <c r="AP20" i="9" s="1"/>
  <c r="AT19" i="9"/>
  <c r="AT20" i="9" s="1"/>
  <c r="U72" i="9"/>
  <c r="Y72" i="9"/>
  <c r="AC72" i="9"/>
  <c r="AG72" i="9"/>
  <c r="AK72" i="9"/>
  <c r="AO72" i="9"/>
  <c r="AS72" i="9"/>
  <c r="AW72" i="9"/>
  <c r="W19" i="9"/>
  <c r="W20" i="9" s="1"/>
  <c r="AA19" i="9"/>
  <c r="AA20" i="9" s="1"/>
  <c r="AE19" i="9"/>
  <c r="AE20" i="9" s="1"/>
  <c r="AI19" i="9"/>
  <c r="AI20" i="9" s="1"/>
  <c r="AM19" i="9"/>
  <c r="AM20" i="9" s="1"/>
  <c r="AQ19" i="9"/>
  <c r="AQ20" i="9" s="1"/>
  <c r="V72" i="9"/>
  <c r="Z72" i="9"/>
  <c r="AD72" i="9"/>
  <c r="AH72" i="9"/>
  <c r="AL72" i="9"/>
  <c r="AP72" i="9"/>
  <c r="AT72" i="9"/>
  <c r="Z6" i="10" l="1"/>
  <c r="U23" i="9" s="1"/>
  <c r="AZ23" i="9" s="1"/>
  <c r="BB23" i="9" s="1"/>
  <c r="U22" i="9"/>
  <c r="AZ22" i="9" s="1"/>
  <c r="BB22" i="9" s="1"/>
  <c r="AL53" i="6"/>
  <c r="AH53" i="6"/>
  <c r="AM50" i="6"/>
  <c r="AE53" i="6"/>
  <c r="AA53" i="6"/>
  <c r="AF50" i="6"/>
  <c r="Y50" i="6"/>
  <c r="AS53" i="6"/>
  <c r="AO53" i="6"/>
  <c r="AV53" i="6"/>
  <c r="X53" i="6"/>
  <c r="AT50" i="6"/>
  <c r="AC56" i="6"/>
  <c r="Y56" i="6"/>
  <c r="AE50" i="6"/>
  <c r="AS44" i="6"/>
  <c r="U44" i="6"/>
  <c r="V41" i="6"/>
  <c r="AT56" i="6"/>
  <c r="V56" i="6"/>
  <c r="AZ56" i="6" s="1"/>
  <c r="BB56" i="6" s="1"/>
  <c r="X50" i="6"/>
  <c r="AL44" i="6"/>
  <c r="AH44" i="6"/>
  <c r="Z44" i="6"/>
  <c r="AI41" i="6"/>
  <c r="AA41" i="6"/>
  <c r="AT47" i="6"/>
  <c r="AN41" i="6"/>
  <c r="AK35" i="6"/>
  <c r="AH32" i="6"/>
  <c r="AQ29" i="6"/>
  <c r="AA29" i="6"/>
  <c r="AO41" i="6"/>
  <c r="W38" i="6"/>
  <c r="AV29" i="6"/>
  <c r="AL50" i="6"/>
  <c r="AR41" i="6"/>
  <c r="U38" i="6"/>
  <c r="X35" i="6"/>
  <c r="AO32" i="6"/>
  <c r="AC32" i="6"/>
  <c r="AQ56" i="6"/>
  <c r="AS50" i="6"/>
  <c r="V35" i="6"/>
  <c r="X29" i="6"/>
  <c r="AJ56" i="6"/>
  <c r="AF56" i="6"/>
  <c r="AE47" i="6"/>
  <c r="AM44" i="6"/>
  <c r="AB44" i="6"/>
  <c r="AV32" i="6"/>
  <c r="AJ32" i="6"/>
  <c r="AJ73" i="6" s="1"/>
  <c r="X32" i="6"/>
  <c r="AM56" i="6"/>
  <c r="Y41" i="6"/>
  <c r="AF29" i="6"/>
  <c r="AF73" i="6" s="1"/>
  <c r="AZ31" i="6"/>
  <c r="BB31" i="6" s="1"/>
  <c r="X41" i="7"/>
  <c r="Z39" i="7"/>
  <c r="AZ59" i="6"/>
  <c r="BB59" i="6" s="1"/>
  <c r="AH41" i="6"/>
  <c r="AS41" i="6"/>
  <c r="AC41" i="6"/>
  <c r="AQ38" i="6"/>
  <c r="AS35" i="6"/>
  <c r="AO35" i="6"/>
  <c r="AC35" i="6"/>
  <c r="Y35" i="6"/>
  <c r="U35" i="6"/>
  <c r="AP32" i="6"/>
  <c r="AU47" i="6"/>
  <c r="AT35" i="6"/>
  <c r="Z35" i="6"/>
  <c r="AN44" i="6"/>
  <c r="W44" i="6"/>
  <c r="AB41" i="6"/>
  <c r="AU38" i="6"/>
  <c r="AL38" i="6"/>
  <c r="AV35" i="6"/>
  <c r="AN35" i="6"/>
  <c r="AF35" i="6"/>
  <c r="AB35" i="6"/>
  <c r="AG32" i="6"/>
  <c r="AE38" i="6"/>
  <c r="AP35" i="6"/>
  <c r="AL47" i="6"/>
  <c r="Z47" i="6"/>
  <c r="AU35" i="6"/>
  <c r="AM35" i="6"/>
  <c r="AI35" i="6"/>
  <c r="AE35" i="6"/>
  <c r="AA38" i="6"/>
  <c r="AD35" i="6"/>
  <c r="AR47" i="6"/>
  <c r="AN47" i="6"/>
  <c r="AB47" i="6"/>
  <c r="Y44" i="6"/>
  <c r="AL41" i="6"/>
  <c r="U47" i="6"/>
  <c r="AU41" i="6"/>
  <c r="AI47" i="6"/>
  <c r="AJ44" i="6"/>
  <c r="AG41" i="6"/>
  <c r="X41" i="6"/>
  <c r="AH38" i="6"/>
  <c r="AD38" i="6"/>
  <c r="Z38" i="6"/>
  <c r="AE32" i="6"/>
  <c r="AE73" i="6" s="1"/>
  <c r="AP38" i="6"/>
  <c r="AS32" i="6"/>
  <c r="AT29" i="6"/>
  <c r="V29" i="6"/>
  <c r="AF44" i="6"/>
  <c r="AM32" i="6"/>
  <c r="W32" i="6"/>
  <c r="AV44" i="6"/>
  <c r="AQ44" i="6"/>
  <c r="AO29" i="6"/>
  <c r="AK29" i="6"/>
  <c r="AC29" i="6"/>
  <c r="AA32" i="6"/>
  <c r="AZ61" i="6"/>
  <c r="BB61" i="6" s="1"/>
  <c r="AQ62" i="6"/>
  <c r="AI62" i="6"/>
  <c r="AA62" i="6"/>
  <c r="W62" i="6"/>
  <c r="AP62" i="6"/>
  <c r="AH62" i="6"/>
  <c r="AD62" i="6"/>
  <c r="V62" i="6"/>
  <c r="AV62" i="6"/>
  <c r="AR62" i="6"/>
  <c r="AJ62" i="6"/>
  <c r="AB62" i="6"/>
  <c r="AO62" i="6"/>
  <c r="AK62" i="6"/>
  <c r="AC62" i="6"/>
  <c r="U62" i="6"/>
  <c r="U72" i="6"/>
  <c r="AP65" i="6"/>
  <c r="AD65" i="6"/>
  <c r="V65" i="6"/>
  <c r="AK65" i="6"/>
  <c r="AC65" i="6"/>
  <c r="U65" i="6"/>
  <c r="AQ65" i="6"/>
  <c r="AI65" i="6"/>
  <c r="W65" i="6"/>
  <c r="AR65" i="6"/>
  <c r="AJ65" i="6"/>
  <c r="AB65" i="6"/>
  <c r="AZ72" i="9"/>
  <c r="AZ73" i="9"/>
  <c r="AZ64" i="6"/>
  <c r="BB64" i="6" s="1"/>
  <c r="AJ47" i="6"/>
  <c r="AF47" i="6"/>
  <c r="AP41" i="6"/>
  <c r="AG47" i="6"/>
  <c r="AD44" i="6"/>
  <c r="AR38" i="6"/>
  <c r="AJ38" i="6"/>
  <c r="AM38" i="6"/>
  <c r="AI29" i="6"/>
  <c r="AS23" i="6"/>
  <c r="AK23" i="6"/>
  <c r="Y23" i="6"/>
  <c r="U23" i="6"/>
  <c r="AN23" i="6"/>
  <c r="AF23" i="6"/>
  <c r="AQ32" i="6"/>
  <c r="AL23" i="6"/>
  <c r="Z23" i="6"/>
  <c r="W47" i="6"/>
  <c r="AK32" i="6"/>
  <c r="AD29" i="6"/>
  <c r="AR23" i="6"/>
  <c r="AJ23" i="6"/>
  <c r="AB23" i="6"/>
  <c r="AH23" i="6"/>
  <c r="V23" i="6"/>
  <c r="V47" i="6"/>
  <c r="AT38" i="6"/>
  <c r="AK38" i="6"/>
  <c r="AG29" i="6"/>
  <c r="Y29" i="6"/>
  <c r="AU23" i="6"/>
  <c r="AQ23" i="6"/>
  <c r="AM23" i="6"/>
  <c r="AE23" i="6"/>
  <c r="W23" i="6"/>
  <c r="AR29" i="6"/>
  <c r="AT23" i="6"/>
  <c r="AD23" i="6"/>
  <c r="AA73" i="6" l="1"/>
  <c r="Y73" i="6"/>
  <c r="AZ32" i="6"/>
  <c r="BB32" i="6" s="1"/>
  <c r="AT73" i="6"/>
  <c r="AZ47" i="6"/>
  <c r="BB47" i="6" s="1"/>
  <c r="AV73" i="6"/>
  <c r="AQ73" i="6"/>
  <c r="AZ53" i="6"/>
  <c r="BB53" i="6" s="1"/>
  <c r="AZ29" i="6"/>
  <c r="BB29" i="6" s="1"/>
  <c r="V73" i="6"/>
  <c r="AZ62" i="6"/>
  <c r="BB62" i="6" s="1"/>
  <c r="AM73" i="6"/>
  <c r="AB73" i="6"/>
  <c r="AL73" i="6"/>
  <c r="AP73" i="6"/>
  <c r="Z41" i="7"/>
  <c r="AU67" i="6"/>
  <c r="AU72" i="6" s="1"/>
  <c r="W67" i="6"/>
  <c r="AD67" i="6"/>
  <c r="AD72" i="6" s="1"/>
  <c r="Z67" i="6"/>
  <c r="Z72" i="6" s="1"/>
  <c r="AR67" i="6"/>
  <c r="AR72" i="6" s="1"/>
  <c r="AN67" i="6"/>
  <c r="AN72" i="6" s="1"/>
  <c r="AK67" i="6"/>
  <c r="AK72" i="6" s="1"/>
  <c r="AG67" i="6"/>
  <c r="AG72" i="6" s="1"/>
  <c r="AZ38" i="6"/>
  <c r="BB38" i="6" s="1"/>
  <c r="AH73" i="6"/>
  <c r="AZ41" i="6"/>
  <c r="BB41" i="6" s="1"/>
  <c r="AC73" i="6"/>
  <c r="AO73" i="6"/>
  <c r="AS73" i="6"/>
  <c r="AZ23" i="6"/>
  <c r="BB23" i="6" s="1"/>
  <c r="AI73" i="6"/>
  <c r="AZ65" i="6"/>
  <c r="BB65" i="6" s="1"/>
  <c r="AZ35" i="6"/>
  <c r="BB35" i="6" s="1"/>
  <c r="U73" i="6"/>
  <c r="X73" i="6"/>
  <c r="AZ50" i="6"/>
  <c r="BB50" i="6" s="1"/>
  <c r="AZ44" i="6"/>
  <c r="BB44" i="6" s="1"/>
  <c r="W72" i="6" l="1"/>
  <c r="AZ72" i="6" s="1"/>
  <c r="AZ67" i="6"/>
  <c r="BB67" i="6" s="1"/>
  <c r="AD68" i="6"/>
  <c r="AD73" i="6" s="1"/>
  <c r="Z68" i="6"/>
  <c r="Z73" i="6" s="1"/>
  <c r="AR68" i="6"/>
  <c r="AR73" i="6" s="1"/>
  <c r="AN68" i="6"/>
  <c r="AN73" i="6" s="1"/>
  <c r="AK68" i="6"/>
  <c r="AK73" i="6" s="1"/>
  <c r="AG68" i="6"/>
  <c r="AG73" i="6" s="1"/>
  <c r="W68" i="6"/>
  <c r="AU68" i="6"/>
  <c r="AU73" i="6" s="1"/>
  <c r="AZ68" i="6" l="1"/>
  <c r="BB68" i="6" s="1"/>
  <c r="W73" i="6"/>
  <c r="AZ73" i="6" s="1"/>
  <c r="O7" i="5" l="1"/>
</calcChain>
</file>

<file path=xl/sharedStrings.xml><?xml version="1.0" encoding="utf-8"?>
<sst xmlns="http://schemas.openxmlformats.org/spreadsheetml/2006/main" count="3370" uniqueCount="1150">
  <si>
    <t>点検項目</t>
    <rPh sb="0" eb="2">
      <t>テンケン</t>
    </rPh>
    <rPh sb="2" eb="4">
      <t>コウモク</t>
    </rPh>
    <phoneticPr fontId="4"/>
  </si>
  <si>
    <t>確認事項</t>
    <rPh sb="0" eb="2">
      <t>カクニン</t>
    </rPh>
    <rPh sb="2" eb="4">
      <t>ジコウ</t>
    </rPh>
    <phoneticPr fontId="4"/>
  </si>
  <si>
    <t>根拠条文</t>
    <rPh sb="0" eb="2">
      <t>コンキョ</t>
    </rPh>
    <rPh sb="2" eb="4">
      <t>ジョウブン</t>
    </rPh>
    <phoneticPr fontId="4"/>
  </si>
  <si>
    <t>確認書類等</t>
    <rPh sb="0" eb="2">
      <t>カクニン</t>
    </rPh>
    <rPh sb="2" eb="4">
      <t>ショルイ</t>
    </rPh>
    <rPh sb="4" eb="5">
      <t>トウ</t>
    </rPh>
    <phoneticPr fontId="4"/>
  </si>
  <si>
    <t>点検結果</t>
    <rPh sb="0" eb="2">
      <t>テンケン</t>
    </rPh>
    <rPh sb="2" eb="4">
      <t>ケッカ</t>
    </rPh>
    <phoneticPr fontId="4"/>
  </si>
  <si>
    <t>適</t>
    <rPh sb="0" eb="1">
      <t>テキ</t>
    </rPh>
    <phoneticPr fontId="4"/>
  </si>
  <si>
    <t>不適</t>
    <rPh sb="0" eb="2">
      <t>フテキ</t>
    </rPh>
    <phoneticPr fontId="4"/>
  </si>
  <si>
    <t>□</t>
    <phoneticPr fontId="4"/>
  </si>
  <si>
    <t>Ⅰ　基本方針</t>
    <rPh sb="2" eb="4">
      <t>キホン</t>
    </rPh>
    <rPh sb="4" eb="6">
      <t>ホウシン</t>
    </rPh>
    <phoneticPr fontId="4"/>
  </si>
  <si>
    <t>基本方針</t>
    <rPh sb="0" eb="2">
      <t>キホン</t>
    </rPh>
    <rPh sb="2" eb="4">
      <t>ホウシン</t>
    </rPh>
    <phoneticPr fontId="4"/>
  </si>
  <si>
    <t>・運営規程</t>
    <rPh sb="1" eb="3">
      <t>ウンエイ</t>
    </rPh>
    <rPh sb="3" eb="5">
      <t>キテイ</t>
    </rPh>
    <phoneticPr fontId="4"/>
  </si>
  <si>
    <t>□</t>
  </si>
  <si>
    <t>Ⅱ　人員基準</t>
    <rPh sb="2" eb="4">
      <t>ジンイン</t>
    </rPh>
    <rPh sb="4" eb="6">
      <t>キジュン</t>
    </rPh>
    <phoneticPr fontId="4"/>
  </si>
  <si>
    <t>従業者の員数</t>
    <phoneticPr fontId="4"/>
  </si>
  <si>
    <t>□</t>
    <phoneticPr fontId="4"/>
  </si>
  <si>
    <t>□</t>
    <phoneticPr fontId="4"/>
  </si>
  <si>
    <t>ユニットごとに常勤専従の管理者を配置していますか。</t>
    <rPh sb="7" eb="9">
      <t>ジョウキン</t>
    </rPh>
    <rPh sb="9" eb="11">
      <t>センジュウ</t>
    </rPh>
    <phoneticPr fontId="4"/>
  </si>
  <si>
    <t>□</t>
    <phoneticPr fontId="4"/>
  </si>
  <si>
    <t>　→　下記の事項について記載してください。</t>
    <rPh sb="3" eb="5">
      <t>カキ</t>
    </rPh>
    <rPh sb="6" eb="8">
      <t>ジコウ</t>
    </rPh>
    <rPh sb="12" eb="14">
      <t>キサイ</t>
    </rPh>
    <phoneticPr fontId="4"/>
  </si>
  <si>
    <t>　・兼務の有無　（　有　・　無　）</t>
    <rPh sb="2" eb="4">
      <t>ケンム</t>
    </rPh>
    <rPh sb="5" eb="7">
      <t>ウム</t>
    </rPh>
    <rPh sb="10" eb="11">
      <t>ア</t>
    </rPh>
    <rPh sb="14" eb="15">
      <t>ナ</t>
    </rPh>
    <phoneticPr fontId="4"/>
  </si>
  <si>
    <t>　・当該事業所の他職務と兼務している場合は
　　その職務名</t>
    <rPh sb="2" eb="4">
      <t>トウガイ</t>
    </rPh>
    <rPh sb="4" eb="7">
      <t>ジギョウショ</t>
    </rPh>
    <rPh sb="8" eb="9">
      <t>タ</t>
    </rPh>
    <rPh sb="9" eb="11">
      <t>ショクム</t>
    </rPh>
    <rPh sb="12" eb="14">
      <t>ケンム</t>
    </rPh>
    <rPh sb="18" eb="20">
      <t>バアイ</t>
    </rPh>
    <rPh sb="26" eb="28">
      <t>ショクム</t>
    </rPh>
    <rPh sb="28" eb="29">
      <t>メイ</t>
    </rPh>
    <phoneticPr fontId="4"/>
  </si>
  <si>
    <t>　　（　　　　　　　　　　　　　　　　　　）</t>
    <phoneticPr fontId="4"/>
  </si>
  <si>
    <t>　　　事業所名：（　　　　　　　　　　　　）
　　　職務名　：（　　　　　　　　　　　　）
    　勤務時間：（　　　　　　　　　　　　）</t>
    <rPh sb="3" eb="6">
      <t>ジギョウショ</t>
    </rPh>
    <rPh sb="6" eb="7">
      <t>メイ</t>
    </rPh>
    <rPh sb="26" eb="28">
      <t>ショクム</t>
    </rPh>
    <rPh sb="28" eb="29">
      <t>メイ</t>
    </rPh>
    <rPh sb="51" eb="53">
      <t>キンム</t>
    </rPh>
    <rPh sb="53" eb="55">
      <t>ジカン</t>
    </rPh>
    <phoneticPr fontId="4"/>
  </si>
  <si>
    <t>次の研修を修了していますか。</t>
    <rPh sb="0" eb="1">
      <t>ツギ</t>
    </rPh>
    <rPh sb="5" eb="7">
      <t>シュウリョウ</t>
    </rPh>
    <phoneticPr fontId="4"/>
  </si>
  <si>
    <t>　認知症対応型サービス事業管理者研修（みなし措置あり）</t>
    <rPh sb="22" eb="24">
      <t>ソチ</t>
    </rPh>
    <phoneticPr fontId="4"/>
  </si>
  <si>
    <t>代表者</t>
    <phoneticPr fontId="4"/>
  </si>
  <si>
    <t>Ⅲ　設備基準</t>
    <rPh sb="2" eb="4">
      <t>セツビ</t>
    </rPh>
    <rPh sb="4" eb="6">
      <t>キジュン</t>
    </rPh>
    <phoneticPr fontId="4"/>
  </si>
  <si>
    <t>設備に関する基準</t>
    <rPh sb="3" eb="4">
      <t>カン</t>
    </rPh>
    <rPh sb="6" eb="8">
      <t>キジュン</t>
    </rPh>
    <phoneticPr fontId="4"/>
  </si>
  <si>
    <t>Ⅳ　運営基準</t>
    <rPh sb="2" eb="4">
      <t>ウンエイ</t>
    </rPh>
    <rPh sb="4" eb="6">
      <t>キジュン</t>
    </rPh>
    <phoneticPr fontId="4"/>
  </si>
  <si>
    <t>内容及び手続の説明及び同意</t>
    <rPh sb="0" eb="2">
      <t>ナイヨウ</t>
    </rPh>
    <rPh sb="2" eb="3">
      <t>オヨ</t>
    </rPh>
    <rPh sb="4" eb="6">
      <t>テツヅ</t>
    </rPh>
    <rPh sb="7" eb="9">
      <t>セツメイ</t>
    </rPh>
    <rPh sb="9" eb="10">
      <t>オヨ</t>
    </rPh>
    <rPh sb="11" eb="13">
      <t>ドウイ</t>
    </rPh>
    <phoneticPr fontId="4"/>
  </si>
  <si>
    <t>提供拒否の禁止</t>
    <rPh sb="0" eb="2">
      <t>テイキョウ</t>
    </rPh>
    <rPh sb="2" eb="4">
      <t>キョヒ</t>
    </rPh>
    <rPh sb="5" eb="7">
      <t>キンシ</t>
    </rPh>
    <phoneticPr fontId="4"/>
  </si>
  <si>
    <t>正当な理由なくサービスの提供を拒んだことはありませんか。</t>
    <rPh sb="0" eb="2">
      <t>セイトウ</t>
    </rPh>
    <rPh sb="3" eb="5">
      <t>リユウ</t>
    </rPh>
    <rPh sb="12" eb="14">
      <t>テイキョウ</t>
    </rPh>
    <rPh sb="15" eb="16">
      <t>コバ</t>
    </rPh>
    <phoneticPr fontId="4"/>
  </si>
  <si>
    <t>・要介護度の分布がわかる資料</t>
    <rPh sb="1" eb="2">
      <t>ヨウ</t>
    </rPh>
    <rPh sb="2" eb="4">
      <t>カイゴ</t>
    </rPh>
    <rPh sb="4" eb="5">
      <t>ド</t>
    </rPh>
    <rPh sb="6" eb="8">
      <t>ブンプ</t>
    </rPh>
    <rPh sb="12" eb="14">
      <t>シリョウ</t>
    </rPh>
    <phoneticPr fontId="4"/>
  </si>
  <si>
    <t>受給資格等の確認</t>
    <rPh sb="0" eb="2">
      <t>ジュキュウ</t>
    </rPh>
    <rPh sb="2" eb="4">
      <t>シカク</t>
    </rPh>
    <rPh sb="4" eb="5">
      <t>トウ</t>
    </rPh>
    <rPh sb="6" eb="8">
      <t>カクニン</t>
    </rPh>
    <phoneticPr fontId="4"/>
  </si>
  <si>
    <t>要介護認定の申請に係る援助</t>
    <rPh sb="3" eb="5">
      <t>ニンテイ</t>
    </rPh>
    <phoneticPr fontId="4"/>
  </si>
  <si>
    <t>・利用者に関する記録</t>
    <phoneticPr fontId="4"/>
  </si>
  <si>
    <t>入退居</t>
    <rPh sb="0" eb="1">
      <t>ニュウ</t>
    </rPh>
    <rPh sb="1" eb="2">
      <t>タイ</t>
    </rPh>
    <rPh sb="2" eb="3">
      <t>キョ</t>
    </rPh>
    <phoneticPr fontId="4"/>
  </si>
  <si>
    <t>（1）入居申込者が認知症であることを確認しているか</t>
    <phoneticPr fontId="4"/>
  </si>
  <si>
    <t>（2）利用者の心身の状況、生活歴、病歴等の把握に努めているか</t>
    <phoneticPr fontId="4"/>
  </si>
  <si>
    <t>サービスの提供の記録</t>
    <rPh sb="5" eb="7">
      <t>テイキョウ</t>
    </rPh>
    <rPh sb="8" eb="10">
      <t>キロク</t>
    </rPh>
    <phoneticPr fontId="4"/>
  </si>
  <si>
    <t>提供した具体的なサービスの内容等を記録していますか。</t>
    <phoneticPr fontId="4"/>
  </si>
  <si>
    <t>利用料等の受領</t>
    <rPh sb="0" eb="3">
      <t>リヨウリョウ</t>
    </rPh>
    <rPh sb="3" eb="4">
      <t>トウ</t>
    </rPh>
    <rPh sb="5" eb="7">
      <t>ジュリョウ</t>
    </rPh>
    <phoneticPr fontId="4"/>
  </si>
  <si>
    <t>□</t>
    <phoneticPr fontId="4"/>
  </si>
  <si>
    <t>保険給付の請求のための証明書の交付</t>
    <rPh sb="0" eb="2">
      <t>ホケン</t>
    </rPh>
    <rPh sb="2" eb="4">
      <t>キュウフ</t>
    </rPh>
    <rPh sb="5" eb="7">
      <t>セイキュウ</t>
    </rPh>
    <rPh sb="11" eb="14">
      <t>ショウメイショ</t>
    </rPh>
    <rPh sb="15" eb="17">
      <t>コウフ</t>
    </rPh>
    <phoneticPr fontId="4"/>
  </si>
  <si>
    <t>・サービス提供証明書控</t>
    <rPh sb="5" eb="7">
      <t>テイキョウ</t>
    </rPh>
    <rPh sb="7" eb="9">
      <t>ショウメイ</t>
    </rPh>
    <rPh sb="9" eb="10">
      <t>ショ</t>
    </rPh>
    <rPh sb="10" eb="11">
      <t>ヒカ</t>
    </rPh>
    <phoneticPr fontId="4"/>
  </si>
  <si>
    <t>②身体的拘束等の適正化のための指針を整備していますか。</t>
    <rPh sb="1" eb="3">
      <t>シンタイ</t>
    </rPh>
    <rPh sb="4" eb="6">
      <t>コウソク</t>
    </rPh>
    <rPh sb="6" eb="7">
      <t>トウ</t>
    </rPh>
    <rPh sb="8" eb="11">
      <t>テキセイカ</t>
    </rPh>
    <rPh sb="15" eb="17">
      <t>シシン</t>
    </rPh>
    <rPh sb="18" eb="20">
      <t>セイビ</t>
    </rPh>
    <phoneticPr fontId="4"/>
  </si>
  <si>
    <t>管理者は，計画作成担当者に認知症対応型共同生活介護計画の作成に関する業務を担当させていますか。</t>
    <rPh sb="5" eb="7">
      <t>ケイカク</t>
    </rPh>
    <rPh sb="7" eb="9">
      <t>サクセイ</t>
    </rPh>
    <rPh sb="9" eb="12">
      <t>タントウシャ</t>
    </rPh>
    <rPh sb="13" eb="25">
      <t>ニンチショウ</t>
    </rPh>
    <phoneticPr fontId="4"/>
  </si>
  <si>
    <t>・利用者に関する記録
・業務日誌
・認知症対応型共同生活介護計画</t>
    <rPh sb="1" eb="4">
      <t>リヨウシャ</t>
    </rPh>
    <rPh sb="5" eb="6">
      <t>カン</t>
    </rPh>
    <rPh sb="8" eb="10">
      <t>キロク</t>
    </rPh>
    <rPh sb="12" eb="14">
      <t>ギョウム</t>
    </rPh>
    <rPh sb="14" eb="16">
      <t>ニッシ</t>
    </rPh>
    <rPh sb="18" eb="20">
      <t>ニンチ</t>
    </rPh>
    <rPh sb="20" eb="21">
      <t>ショウ</t>
    </rPh>
    <rPh sb="21" eb="24">
      <t>タイオウガタ</t>
    </rPh>
    <rPh sb="24" eb="26">
      <t>キョウドウ</t>
    </rPh>
    <rPh sb="26" eb="28">
      <t>セイカツ</t>
    </rPh>
    <rPh sb="28" eb="30">
      <t>カイゴ</t>
    </rPh>
    <rPh sb="30" eb="32">
      <t>ケイカク</t>
    </rPh>
    <phoneticPr fontId="4"/>
  </si>
  <si>
    <t>利用者ができる限り要介護状態とならないで自立した日常生活を営むことができるよう支援することを目的とするものであることを常に意識してサービスの提供に当たっていますか。</t>
    <phoneticPr fontId="4"/>
  </si>
  <si>
    <t>指定介護予防認知症対応型共同生活介護の具体的取扱方針</t>
    <phoneticPr fontId="4"/>
  </si>
  <si>
    <t>介護等</t>
  </si>
  <si>
    <t>社会生活上の便宜の提供等</t>
    <phoneticPr fontId="4"/>
  </si>
  <si>
    <t>利用者の趣味又は嗜好に応じた活動の支援に努めていますか。</t>
    <phoneticPr fontId="4"/>
  </si>
  <si>
    <t>・利用者に関する記録
・認知症対応型共同生活介護計画</t>
    <rPh sb="12" eb="14">
      <t>ニンチ</t>
    </rPh>
    <rPh sb="14" eb="15">
      <t>ショウ</t>
    </rPh>
    <rPh sb="15" eb="18">
      <t>タイオウガタ</t>
    </rPh>
    <rPh sb="18" eb="20">
      <t>キョウドウ</t>
    </rPh>
    <rPh sb="20" eb="22">
      <t>セイカツ</t>
    </rPh>
    <rPh sb="22" eb="24">
      <t>カイゴ</t>
    </rPh>
    <rPh sb="24" eb="26">
      <t>ケイカク</t>
    </rPh>
    <phoneticPr fontId="4"/>
  </si>
  <si>
    <t>常に利用者の家族との連携を図るとともに利用者とその家族との交流等の機会を確保するよう努めていますか。</t>
    <phoneticPr fontId="4"/>
  </si>
  <si>
    <t>利用者に関する市町村への通知</t>
    <phoneticPr fontId="4"/>
  </si>
  <si>
    <t>緊急時等の対応</t>
    <rPh sb="0" eb="3">
      <t>キンキュウジ</t>
    </rPh>
    <rPh sb="3" eb="4">
      <t>トウ</t>
    </rPh>
    <rPh sb="5" eb="7">
      <t>タイオウ</t>
    </rPh>
    <phoneticPr fontId="4"/>
  </si>
  <si>
    <t>管理者の責務</t>
    <rPh sb="0" eb="3">
      <t>カンリシャ</t>
    </rPh>
    <rPh sb="4" eb="6">
      <t>セキム</t>
    </rPh>
    <phoneticPr fontId="4"/>
  </si>
  <si>
    <t>従業者に必要な指揮命令を行っていますか。</t>
    <phoneticPr fontId="4"/>
  </si>
  <si>
    <t>管理者による管理</t>
    <rPh sb="0" eb="3">
      <t>カンリシャ</t>
    </rPh>
    <rPh sb="6" eb="8">
      <t>カンリ</t>
    </rPh>
    <phoneticPr fontId="4"/>
  </si>
  <si>
    <t>勤務体制の確保等</t>
    <phoneticPr fontId="4"/>
  </si>
  <si>
    <t>定員の遵守</t>
  </si>
  <si>
    <t>非常災害対策</t>
    <phoneticPr fontId="4"/>
  </si>
  <si>
    <t>衛生管理等</t>
    <rPh sb="0" eb="2">
      <t>エイセイ</t>
    </rPh>
    <rPh sb="2" eb="5">
      <t>カンリトウ</t>
    </rPh>
    <phoneticPr fontId="4"/>
  </si>
  <si>
    <t>（1）必要に応じて衛生管理について、保健所の助言、指導を求め、密接な連携を保っているか</t>
    <phoneticPr fontId="4"/>
  </si>
  <si>
    <t>（2）感染症又は食中毒の予防及びまん延の防止のための対策を講じているか</t>
    <phoneticPr fontId="4"/>
  </si>
  <si>
    <t>掲示</t>
  </si>
  <si>
    <t>秘密保持等</t>
  </si>
  <si>
    <t>広告</t>
  </si>
  <si>
    <t>広告は虚偽又は誇大となっていないか</t>
    <phoneticPr fontId="4"/>
  </si>
  <si>
    <t>広告をする場合においては，その内容が虚偽又は誇大なものとなっていませんか。</t>
    <phoneticPr fontId="4"/>
  </si>
  <si>
    <t>居宅介護支援事業者に対する利益供与等の禁止</t>
    <rPh sb="4" eb="6">
      <t>シエン</t>
    </rPh>
    <phoneticPr fontId="4"/>
  </si>
  <si>
    <t>苦情処理</t>
    <rPh sb="0" eb="2">
      <t>クジョウ</t>
    </rPh>
    <rPh sb="2" eb="4">
      <t>ショリ</t>
    </rPh>
    <phoneticPr fontId="4"/>
  </si>
  <si>
    <t>調査への協力等</t>
  </si>
  <si>
    <t>地域との連携等</t>
  </si>
  <si>
    <t>事故発生時の対応</t>
    <rPh sb="0" eb="2">
      <t>ジコ</t>
    </rPh>
    <rPh sb="2" eb="4">
      <t>ハッセイ</t>
    </rPh>
    <rPh sb="4" eb="5">
      <t>ジ</t>
    </rPh>
    <rPh sb="6" eb="8">
      <t>タイオウ</t>
    </rPh>
    <phoneticPr fontId="4"/>
  </si>
  <si>
    <t>会計の区分</t>
    <rPh sb="0" eb="2">
      <t>カイケイ</t>
    </rPh>
    <rPh sb="3" eb="5">
      <t>クブン</t>
    </rPh>
    <phoneticPr fontId="4"/>
  </si>
  <si>
    <t>他の事業との会計を区分していますか。</t>
    <rPh sb="0" eb="1">
      <t>タ</t>
    </rPh>
    <rPh sb="2" eb="4">
      <t>ジギョウ</t>
    </rPh>
    <rPh sb="6" eb="8">
      <t>カイケイ</t>
    </rPh>
    <rPh sb="9" eb="11">
      <t>クブン</t>
    </rPh>
    <phoneticPr fontId="4"/>
  </si>
  <si>
    <t>・会計関係書類</t>
    <rPh sb="1" eb="3">
      <t>カイケイ</t>
    </rPh>
    <rPh sb="3" eb="5">
      <t>カンケイ</t>
    </rPh>
    <rPh sb="5" eb="7">
      <t>ショルイ</t>
    </rPh>
    <phoneticPr fontId="4"/>
  </si>
  <si>
    <t>記録の整備</t>
    <rPh sb="0" eb="2">
      <t>キロク</t>
    </rPh>
    <rPh sb="3" eb="5">
      <t>セイビ</t>
    </rPh>
    <phoneticPr fontId="4"/>
  </si>
  <si>
    <t>・職員名簿・設備台帳
・会計関係書類</t>
    <phoneticPr fontId="4"/>
  </si>
  <si>
    <t>・認知症対応型共同生活介護計画書
・サービス提供記録
・身体的拘束等に関する記録
・市町への通知に係る記録
・苦情の記録
・事故の記録
・運営推進会議の記録</t>
    <rPh sb="1" eb="3">
      <t>ニンチ</t>
    </rPh>
    <rPh sb="3" eb="4">
      <t>ショウ</t>
    </rPh>
    <rPh sb="4" eb="7">
      <t>タイオウガタ</t>
    </rPh>
    <rPh sb="7" eb="9">
      <t>キョウドウ</t>
    </rPh>
    <rPh sb="9" eb="11">
      <t>セイカツ</t>
    </rPh>
    <rPh sb="11" eb="13">
      <t>カイゴ</t>
    </rPh>
    <rPh sb="13" eb="16">
      <t>ケイカクショ</t>
    </rPh>
    <rPh sb="69" eb="71">
      <t>ウンエイ</t>
    </rPh>
    <rPh sb="71" eb="73">
      <t>スイシン</t>
    </rPh>
    <rPh sb="73" eb="75">
      <t>カイギ</t>
    </rPh>
    <rPh sb="76" eb="78">
      <t>キロク</t>
    </rPh>
    <phoneticPr fontId="4"/>
  </si>
  <si>
    <t>変更の届出等</t>
    <rPh sb="0" eb="2">
      <t>ヘンコウ</t>
    </rPh>
    <rPh sb="3" eb="5">
      <t>トドケデ</t>
    </rPh>
    <rPh sb="5" eb="6">
      <t>トウ</t>
    </rPh>
    <phoneticPr fontId="4"/>
  </si>
  <si>
    <t>基本的事項</t>
    <rPh sb="0" eb="3">
      <t>キホンテキ</t>
    </rPh>
    <rPh sb="3" eb="5">
      <t>ジコウ</t>
    </rPh>
    <phoneticPr fontId="4"/>
  </si>
  <si>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4"/>
  </si>
  <si>
    <t>認知症対応型共同生活介護費(Ⅰ)～短期利用共同生活介護費(Ⅱ)</t>
    <rPh sb="0" eb="3">
      <t>ニンチショウ</t>
    </rPh>
    <rPh sb="3" eb="6">
      <t>タイオウガタ</t>
    </rPh>
    <rPh sb="6" eb="8">
      <t>キョウドウ</t>
    </rPh>
    <rPh sb="8" eb="10">
      <t>セイカツ</t>
    </rPh>
    <rPh sb="10" eb="12">
      <t>カイゴ</t>
    </rPh>
    <rPh sb="12" eb="13">
      <t>ヒ</t>
    </rPh>
    <phoneticPr fontId="4"/>
  </si>
  <si>
    <t>・介護給付費請求書
・介護給付費明細書
・サービス提供票・別表</t>
    <phoneticPr fontId="4"/>
  </si>
  <si>
    <t>□</t>
    <phoneticPr fontId="4"/>
  </si>
  <si>
    <t>□</t>
    <phoneticPr fontId="4"/>
  </si>
  <si>
    <t>□</t>
    <phoneticPr fontId="4"/>
  </si>
  <si>
    <t>夜間支援体制加算</t>
    <rPh sb="2" eb="4">
      <t>シエン</t>
    </rPh>
    <rPh sb="4" eb="6">
      <t>タイセイ</t>
    </rPh>
    <phoneticPr fontId="4"/>
  </si>
  <si>
    <t>・職員勤務表</t>
    <rPh sb="1" eb="3">
      <t>ショクイン</t>
    </rPh>
    <rPh sb="3" eb="5">
      <t>キンム</t>
    </rPh>
    <rPh sb="5" eb="6">
      <t>ヒョウ</t>
    </rPh>
    <phoneticPr fontId="4"/>
  </si>
  <si>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</si>
  <si>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・医師の判断の記録
・利用者に関する記録</t>
    <rPh sb="1" eb="3">
      <t>イシ</t>
    </rPh>
    <rPh sb="4" eb="6">
      <t>ハンダン</t>
    </rPh>
    <rPh sb="7" eb="9">
      <t>キロク</t>
    </rPh>
    <rPh sb="11" eb="14">
      <t>リヨウシャ</t>
    </rPh>
    <rPh sb="15" eb="16">
      <t>カン</t>
    </rPh>
    <rPh sb="18" eb="20">
      <t>キロク</t>
    </rPh>
    <phoneticPr fontId="4"/>
  </si>
  <si>
    <t>若年性認知症利用者受入加算</t>
    <rPh sb="0" eb="3">
      <t>ジャクネンセイ</t>
    </rPh>
    <rPh sb="3" eb="6">
      <t>ニンチショウ</t>
    </rPh>
    <rPh sb="6" eb="9">
      <t>リヨウシャ</t>
    </rPh>
    <rPh sb="9" eb="10">
      <t>ウ</t>
    </rPh>
    <rPh sb="10" eb="11">
      <t>イ</t>
    </rPh>
    <rPh sb="11" eb="13">
      <t>カサン</t>
    </rPh>
    <phoneticPr fontId="4"/>
  </si>
  <si>
    <t>初期加算</t>
    <rPh sb="0" eb="2">
      <t>ショキ</t>
    </rPh>
    <rPh sb="2" eb="4">
      <t>カサン</t>
    </rPh>
    <phoneticPr fontId="4"/>
  </si>
  <si>
    <t>・利用者に係る記録</t>
    <rPh sb="1" eb="4">
      <t>リヨウシャ</t>
    </rPh>
    <rPh sb="5" eb="6">
      <t>カカ</t>
    </rPh>
    <rPh sb="7" eb="9">
      <t>キロク</t>
    </rPh>
    <phoneticPr fontId="4"/>
  </si>
  <si>
    <t>医療連携体制加算</t>
    <rPh sb="0" eb="2">
      <t>イリョウ</t>
    </rPh>
    <rPh sb="2" eb="4">
      <t>レンケイ</t>
    </rPh>
    <rPh sb="4" eb="6">
      <t>タイセイ</t>
    </rPh>
    <rPh sb="6" eb="8">
      <t>カサン</t>
    </rPh>
    <phoneticPr fontId="4"/>
  </si>
  <si>
    <t>・看護師との連携が分かる書類
・重度化した場合における対応に係る指針</t>
    <rPh sb="1" eb="4">
      <t>カンゴシ</t>
    </rPh>
    <rPh sb="6" eb="8">
      <t>レンケイ</t>
    </rPh>
    <rPh sb="9" eb="10">
      <t>ワ</t>
    </rPh>
    <rPh sb="12" eb="14">
      <t>ショルイ</t>
    </rPh>
    <rPh sb="16" eb="19">
      <t>ジュウドカ</t>
    </rPh>
    <rPh sb="21" eb="23">
      <t>バアイ</t>
    </rPh>
    <rPh sb="27" eb="29">
      <t>タイオウ</t>
    </rPh>
    <rPh sb="30" eb="31">
      <t>カカ</t>
    </rPh>
    <rPh sb="32" eb="34">
      <t>シシン</t>
    </rPh>
    <phoneticPr fontId="4"/>
  </si>
  <si>
    <t>□</t>
    <phoneticPr fontId="4"/>
  </si>
  <si>
    <t>退居時相談援助加算</t>
    <rPh sb="0" eb="1">
      <t>タイ</t>
    </rPh>
    <rPh sb="1" eb="2">
      <t>イ</t>
    </rPh>
    <rPh sb="2" eb="3">
      <t>ジ</t>
    </rPh>
    <rPh sb="3" eb="5">
      <t>ソウダン</t>
    </rPh>
    <rPh sb="5" eb="7">
      <t>エンジョ</t>
    </rPh>
    <rPh sb="7" eb="9">
      <t>カサン</t>
    </rPh>
    <phoneticPr fontId="4"/>
  </si>
  <si>
    <t>・提供した利用者の介護状況を示す文書</t>
    <rPh sb="1" eb="3">
      <t>テイキョウ</t>
    </rPh>
    <rPh sb="5" eb="8">
      <t>リヨウシャ</t>
    </rPh>
    <rPh sb="9" eb="11">
      <t>カイゴ</t>
    </rPh>
    <rPh sb="11" eb="13">
      <t>ジョウキョウ</t>
    </rPh>
    <rPh sb="14" eb="15">
      <t>シメ</t>
    </rPh>
    <rPh sb="16" eb="18">
      <t>ブンショ</t>
    </rPh>
    <phoneticPr fontId="4"/>
  </si>
  <si>
    <t>認知症専門ケア加算</t>
    <rPh sb="0" eb="3">
      <t>ニンチショウ</t>
    </rPh>
    <rPh sb="3" eb="5">
      <t>センモン</t>
    </rPh>
    <rPh sb="7" eb="9">
      <t>カサン</t>
    </rPh>
    <phoneticPr fontId="4"/>
  </si>
  <si>
    <t>・介護度の分布が分かる書類
・専門研修の修了が分かる書類
・認知症ケアに関する研修計画</t>
    <rPh sb="1" eb="3">
      <t>カイゴ</t>
    </rPh>
    <rPh sb="3" eb="4">
      <t>ド</t>
    </rPh>
    <rPh sb="5" eb="7">
      <t>ブンプ</t>
    </rPh>
    <rPh sb="8" eb="9">
      <t>ワ</t>
    </rPh>
    <rPh sb="11" eb="13">
      <t>ショルイ</t>
    </rPh>
    <rPh sb="15" eb="17">
      <t>センモン</t>
    </rPh>
    <rPh sb="17" eb="19">
      <t>ケンシュウ</t>
    </rPh>
    <rPh sb="20" eb="22">
      <t>シュウリョウ</t>
    </rPh>
    <rPh sb="23" eb="24">
      <t>ワ</t>
    </rPh>
    <rPh sb="26" eb="28">
      <t>ショルイ</t>
    </rPh>
    <rPh sb="30" eb="32">
      <t>ニンチ</t>
    </rPh>
    <rPh sb="32" eb="33">
      <t>ショウ</t>
    </rPh>
    <rPh sb="36" eb="37">
      <t>カン</t>
    </rPh>
    <rPh sb="39" eb="41">
      <t>ケンシュウ</t>
    </rPh>
    <rPh sb="41" eb="43">
      <t>ケイカク</t>
    </rPh>
    <phoneticPr fontId="4"/>
  </si>
  <si>
    <t>□</t>
    <phoneticPr fontId="4"/>
  </si>
  <si>
    <t>□</t>
    <phoneticPr fontId="4"/>
  </si>
  <si>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4"/>
  </si>
  <si>
    <t>計画の作成と周知</t>
    <rPh sb="0" eb="2">
      <t>ケイカク</t>
    </rPh>
    <rPh sb="3" eb="5">
      <t>サクセイ</t>
    </rPh>
    <rPh sb="6" eb="8">
      <t>シュウチ</t>
    </rPh>
    <phoneticPr fontId="4"/>
  </si>
  <si>
    <t>賃金改善</t>
    <rPh sb="0" eb="2">
      <t>チンギン</t>
    </rPh>
    <rPh sb="2" eb="4">
      <t>カイゼン</t>
    </rPh>
    <phoneticPr fontId="4"/>
  </si>
  <si>
    <t>・賃金台帳</t>
    <rPh sb="1" eb="3">
      <t>チンギン</t>
    </rPh>
    <rPh sb="3" eb="5">
      <t>ダイチョウ</t>
    </rPh>
    <phoneticPr fontId="4"/>
  </si>
  <si>
    <t>・就業規則
・給与規程</t>
    <rPh sb="1" eb="3">
      <t>シュウギョウ</t>
    </rPh>
    <rPh sb="3" eb="5">
      <t>キソク</t>
    </rPh>
    <rPh sb="7" eb="9">
      <t>キュウヨ</t>
    </rPh>
    <rPh sb="9" eb="11">
      <t>キテイ</t>
    </rPh>
    <phoneticPr fontId="4"/>
  </si>
  <si>
    <t>キャリアパス
要件Ⅱ</t>
    <rPh sb="7" eb="9">
      <t>ヨウケン</t>
    </rPh>
    <phoneticPr fontId="4"/>
  </si>
  <si>
    <t>・研修等に関する書類</t>
    <rPh sb="1" eb="3">
      <t>ケンシュウ</t>
    </rPh>
    <rPh sb="3" eb="4">
      <t>トウ</t>
    </rPh>
    <rPh sb="5" eb="6">
      <t>カン</t>
    </rPh>
    <rPh sb="8" eb="10">
      <t>ショルイ</t>
    </rPh>
    <phoneticPr fontId="4"/>
  </si>
  <si>
    <t>・職場環境の改善状況が
　分かる書類</t>
    <rPh sb="1" eb="3">
      <t>ショクバ</t>
    </rPh>
    <rPh sb="3" eb="5">
      <t>カンキョウ</t>
    </rPh>
    <rPh sb="6" eb="8">
      <t>カイゼン</t>
    </rPh>
    <rPh sb="8" eb="10">
      <t>ジョウキョウ</t>
    </rPh>
    <rPh sb="13" eb="14">
      <t>ワ</t>
    </rPh>
    <rPh sb="16" eb="18">
      <t>ショルイ</t>
    </rPh>
    <phoneticPr fontId="4"/>
  </si>
  <si>
    <t>労働保険料の納付</t>
    <rPh sb="0" eb="2">
      <t>ロウドウ</t>
    </rPh>
    <rPh sb="2" eb="5">
      <t>ホケンリョウ</t>
    </rPh>
    <rPh sb="6" eb="8">
      <t>ノウフ</t>
    </rPh>
    <phoneticPr fontId="4"/>
  </si>
  <si>
    <t>・労働保険納付証明書等</t>
    <rPh sb="1" eb="3">
      <t>ロウドウ</t>
    </rPh>
    <rPh sb="3" eb="5">
      <t>ホケン</t>
    </rPh>
    <rPh sb="5" eb="7">
      <t>ノウフ</t>
    </rPh>
    <rPh sb="7" eb="10">
      <t>ショウメイショ</t>
    </rPh>
    <rPh sb="10" eb="11">
      <t>トウ</t>
    </rPh>
    <phoneticPr fontId="4"/>
  </si>
  <si>
    <t>介護予防認知症対応型共同生活介護費（Ⅰ）～介護予防認知症対応型短期利用共同生活介護費（Ⅱ）</t>
    <rPh sb="4" eb="7">
      <t>ニンチショウ</t>
    </rPh>
    <rPh sb="7" eb="10">
      <t>タイオウガタ</t>
    </rPh>
    <rPh sb="10" eb="12">
      <t>キョウドウ</t>
    </rPh>
    <rPh sb="12" eb="14">
      <t>セイカツ</t>
    </rPh>
    <rPh sb="14" eb="16">
      <t>カイゴ</t>
    </rPh>
    <rPh sb="16" eb="17">
      <t>ヒ</t>
    </rPh>
    <rPh sb="25" eb="27">
      <t>ニンチ</t>
    </rPh>
    <rPh sb="27" eb="28">
      <t>ショウ</t>
    </rPh>
    <rPh sb="28" eb="31">
      <t>タイオウガタ</t>
    </rPh>
    <phoneticPr fontId="4"/>
  </si>
  <si>
    <t>・介護給付費請求書
・介護給付費明細書
・サービス提供票・別表</t>
    <phoneticPr fontId="4"/>
  </si>
  <si>
    <t>・組織図，組織規程
・業務分担表
・業務日誌等</t>
    <rPh sb="1" eb="4">
      <t>ソシキズ</t>
    </rPh>
    <rPh sb="5" eb="7">
      <t>ソシキ</t>
    </rPh>
    <rPh sb="7" eb="9">
      <t>キテイ</t>
    </rPh>
    <rPh sb="11" eb="13">
      <t>ギョウム</t>
    </rPh>
    <rPh sb="13" eb="15">
      <t>ブンタン</t>
    </rPh>
    <rPh sb="15" eb="16">
      <t>ヒョウ</t>
    </rPh>
    <rPh sb="18" eb="20">
      <t>ギョウム</t>
    </rPh>
    <rPh sb="20" eb="23">
      <t>ニッシトウ</t>
    </rPh>
    <phoneticPr fontId="4"/>
  </si>
  <si>
    <t>・研修計画、実施記録</t>
    <phoneticPr fontId="3"/>
  </si>
  <si>
    <t>□</t>
    <phoneticPr fontId="3"/>
  </si>
  <si>
    <t>□</t>
    <phoneticPr fontId="3"/>
  </si>
  <si>
    <t>該当無</t>
    <rPh sb="0" eb="2">
      <t>ガイトウ</t>
    </rPh>
    <rPh sb="2" eb="3">
      <t>ナ</t>
    </rPh>
    <phoneticPr fontId="3"/>
  </si>
  <si>
    <t>事業の一般原則</t>
    <phoneticPr fontId="3"/>
  </si>
  <si>
    <t>利用者の意思及び人格を尊重し、常に利用者の立場に立ってサービスを提供するように努めていますか。</t>
    <phoneticPr fontId="3"/>
  </si>
  <si>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3"/>
  </si>
  <si>
    <t>基準第3条
第2項
予防基準
第3条第2項</t>
    <rPh sb="0" eb="2">
      <t>キジュン</t>
    </rPh>
    <rPh sb="2" eb="3">
      <t>ダイ</t>
    </rPh>
    <rPh sb="4" eb="5">
      <t>ジョウ</t>
    </rPh>
    <rPh sb="6" eb="7">
      <t>ダイ</t>
    </rPh>
    <rPh sb="8" eb="9">
      <t>コウ</t>
    </rPh>
    <phoneticPr fontId="3"/>
  </si>
  <si>
    <t xml:space="preserve">
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ものとなっていますか。
</t>
    <rPh sb="1" eb="2">
      <t>ヨウ</t>
    </rPh>
    <rPh sb="2" eb="4">
      <t>カイゴ</t>
    </rPh>
    <rPh sb="4" eb="5">
      <t>シャ</t>
    </rPh>
    <rPh sb="9" eb="11">
      <t>ニンチ</t>
    </rPh>
    <rPh sb="11" eb="12">
      <t>ショウ</t>
    </rPh>
    <rPh sb="22" eb="24">
      <t>キョウドウ</t>
    </rPh>
    <rPh sb="24" eb="26">
      <t>セイカツ</t>
    </rPh>
    <rPh sb="26" eb="28">
      <t>ジュウキョ</t>
    </rPh>
    <rPh sb="33" eb="36">
      <t>カテイテキ</t>
    </rPh>
    <rPh sb="37" eb="39">
      <t>カンキョウ</t>
    </rPh>
    <rPh sb="40" eb="42">
      <t>チイキ</t>
    </rPh>
    <rPh sb="42" eb="44">
      <t>ジュウミン</t>
    </rPh>
    <rPh sb="46" eb="48">
      <t>コウリュウ</t>
    </rPh>
    <rPh sb="49" eb="50">
      <t>モト</t>
    </rPh>
    <rPh sb="51" eb="53">
      <t>ニュウヨク</t>
    </rPh>
    <rPh sb="58" eb="60">
      <t>ショクジ</t>
    </rPh>
    <rPh sb="60" eb="61">
      <t>トウ</t>
    </rPh>
    <rPh sb="62" eb="64">
      <t>カイゴ</t>
    </rPh>
    <rPh sb="66" eb="67">
      <t>タ</t>
    </rPh>
    <rPh sb="68" eb="70">
      <t>ニチジョウ</t>
    </rPh>
    <rPh sb="70" eb="72">
      <t>セイカツ</t>
    </rPh>
    <rPh sb="72" eb="73">
      <t>ウエ</t>
    </rPh>
    <rPh sb="74" eb="76">
      <t>セワ</t>
    </rPh>
    <rPh sb="76" eb="77">
      <t>オヨ</t>
    </rPh>
    <rPh sb="78" eb="80">
      <t>キノウ</t>
    </rPh>
    <rPh sb="80" eb="82">
      <t>クンレン</t>
    </rPh>
    <rPh sb="83" eb="84">
      <t>オコナ</t>
    </rPh>
    <rPh sb="91" eb="94">
      <t>リヨウシャ</t>
    </rPh>
    <rPh sb="97" eb="98">
      <t>ユウ</t>
    </rPh>
    <rPh sb="100" eb="102">
      <t>ノウリョク</t>
    </rPh>
    <rPh sb="103" eb="104">
      <t>オウ</t>
    </rPh>
    <rPh sb="105" eb="107">
      <t>ジリツ</t>
    </rPh>
    <rPh sb="109" eb="111">
      <t>ニチジョウ</t>
    </rPh>
    <rPh sb="111" eb="113">
      <t>セイカツ</t>
    </rPh>
    <rPh sb="114" eb="115">
      <t>イトナ</t>
    </rPh>
    <phoneticPr fontId="4"/>
  </si>
  <si>
    <t>その認知症である利用者が可能な限り共同生活住居において、家庭的な環境及び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ますか。</t>
    <phoneticPr fontId="4"/>
  </si>
  <si>
    <t>&lt;夜間及び深夜の時間帯以外&gt;
ユニットごとに、介護従業者を常勤換算方法で、利用者の数が３又はその端数を増すごとに１以上としていますか。</t>
    <rPh sb="1" eb="3">
      <t>ヤカン</t>
    </rPh>
    <rPh sb="3" eb="4">
      <t>オヨ</t>
    </rPh>
    <rPh sb="5" eb="7">
      <t>シンヤ</t>
    </rPh>
    <rPh sb="8" eb="11">
      <t>ジカンタイ</t>
    </rPh>
    <rPh sb="11" eb="13">
      <t>イガイ</t>
    </rPh>
    <rPh sb="23" eb="25">
      <t>カイゴ</t>
    </rPh>
    <rPh sb="25" eb="28">
      <t>ジュウギョウシャ</t>
    </rPh>
    <rPh sb="29" eb="31">
      <t>ジョウキン</t>
    </rPh>
    <rPh sb="31" eb="33">
      <t>カンサン</t>
    </rPh>
    <rPh sb="33" eb="35">
      <t>ホウホウ</t>
    </rPh>
    <rPh sb="37" eb="40">
      <t>リヨウシャ</t>
    </rPh>
    <rPh sb="41" eb="42">
      <t>カズ</t>
    </rPh>
    <rPh sb="44" eb="45">
      <t>マタ</t>
    </rPh>
    <rPh sb="48" eb="50">
      <t>ハスウ</t>
    </rPh>
    <rPh sb="51" eb="52">
      <t>マ</t>
    </rPh>
    <rPh sb="57" eb="59">
      <t>イジョウ</t>
    </rPh>
    <phoneticPr fontId="4"/>
  </si>
  <si>
    <t>&lt;夜間及び深夜の時間帯&gt;
ユニットごとに、時間帯を通じて介護従業者を１以上配置していますか。</t>
    <rPh sb="1" eb="3">
      <t>ヤカン</t>
    </rPh>
    <rPh sb="3" eb="4">
      <t>オヨ</t>
    </rPh>
    <rPh sb="5" eb="7">
      <t>シンヤ</t>
    </rPh>
    <rPh sb="8" eb="11">
      <t>ジカンタイ</t>
    </rPh>
    <rPh sb="21" eb="24">
      <t>ジカンタイ</t>
    </rPh>
    <rPh sb="25" eb="26">
      <t>ツウ</t>
    </rPh>
    <rPh sb="28" eb="30">
      <t>カイゴ</t>
    </rPh>
    <rPh sb="30" eb="33">
      <t>ジュウギョウシャ</t>
    </rPh>
    <rPh sb="35" eb="37">
      <t>イジョウ</t>
    </rPh>
    <rPh sb="37" eb="39">
      <t>ハイチ</t>
    </rPh>
    <phoneticPr fontId="4"/>
  </si>
  <si>
    <t>介護従業者のうち１以上の者は、ユニット毎に常勤となっていますか。</t>
    <rPh sb="0" eb="2">
      <t>カイゴ</t>
    </rPh>
    <rPh sb="2" eb="4">
      <t>ジュウギョウ</t>
    </rPh>
    <rPh sb="19" eb="20">
      <t>ゴト</t>
    </rPh>
    <phoneticPr fontId="4"/>
  </si>
  <si>
    <t>計画作成担当者は，次のいずれかの研修を修了していますか。
　・実践者研修
　・基礎課程</t>
    <rPh sb="0" eb="2">
      <t>ケイカク</t>
    </rPh>
    <rPh sb="2" eb="4">
      <t>サクセイ</t>
    </rPh>
    <rPh sb="4" eb="7">
      <t>タントウシャ</t>
    </rPh>
    <rPh sb="9" eb="10">
      <t>ツギ</t>
    </rPh>
    <rPh sb="31" eb="34">
      <t>ジッセンシャ</t>
    </rPh>
    <rPh sb="34" eb="36">
      <t>ケンシュウ</t>
    </rPh>
    <rPh sb="39" eb="41">
      <t>キソ</t>
    </rPh>
    <rPh sb="41" eb="43">
      <t>カテイ</t>
    </rPh>
    <phoneticPr fontId="4"/>
  </si>
  <si>
    <t xml:space="preserve">
・従業員の研修修了証</t>
    <rPh sb="6" eb="8">
      <t>ケンシュウ</t>
    </rPh>
    <rPh sb="8" eb="11">
      <t>シュウリョウショウ</t>
    </rPh>
    <phoneticPr fontId="3"/>
  </si>
  <si>
    <t>計画作成担当者のうち１以上の者は、介護支援専門員ですか。
ただし、併設する小規模多機能型居宅介護事業所又は看護小規模多機能型居宅介護事業所の介護支援専門員との連携を図ることにより、利用者の処遇に支障がないときは置かないことができます。</t>
    <rPh sb="34" eb="36">
      <t>ヘイセツ</t>
    </rPh>
    <rPh sb="38" eb="41">
      <t>ショウキボ</t>
    </rPh>
    <rPh sb="41" eb="45">
      <t>タキノウガタ</t>
    </rPh>
    <rPh sb="45" eb="47">
      <t>キョタク</t>
    </rPh>
    <rPh sb="47" eb="49">
      <t>カイゴ</t>
    </rPh>
    <rPh sb="49" eb="52">
      <t>ジギョウショ</t>
    </rPh>
    <rPh sb="52" eb="53">
      <t>マタ</t>
    </rPh>
    <rPh sb="54" eb="56">
      <t>カンゴ</t>
    </rPh>
    <rPh sb="56" eb="59">
      <t>ショウキボ</t>
    </rPh>
    <rPh sb="59" eb="63">
      <t>タキノウガタ</t>
    </rPh>
    <rPh sb="63" eb="65">
      <t>キョタク</t>
    </rPh>
    <rPh sb="65" eb="67">
      <t>カイゴ</t>
    </rPh>
    <rPh sb="67" eb="70">
      <t>ジギョウショ</t>
    </rPh>
    <rPh sb="71" eb="73">
      <t>カイゴ</t>
    </rPh>
    <rPh sb="73" eb="75">
      <t>シエン</t>
    </rPh>
    <rPh sb="75" eb="78">
      <t>センモンイン</t>
    </rPh>
    <rPh sb="80" eb="82">
      <t>レンケイ</t>
    </rPh>
    <rPh sb="83" eb="84">
      <t>ハカ</t>
    </rPh>
    <rPh sb="91" eb="94">
      <t>リヨウシャ</t>
    </rPh>
    <rPh sb="95" eb="97">
      <t>ショグウ</t>
    </rPh>
    <rPh sb="98" eb="100">
      <t>シショウ</t>
    </rPh>
    <rPh sb="106" eb="107">
      <t>オ</t>
    </rPh>
    <phoneticPr fontId="4"/>
  </si>
  <si>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4"/>
  </si>
  <si>
    <t>特別養護老人ホーム、老人デイサービスセンター、介護老人保健施設、介護医療院、認知症対応型共同生活介護事業所等の従業者又は訪問介護員等として、３年以上認知症である者の介護に従事した経験がありますか。</t>
    <rPh sb="32" eb="34">
      <t>カイゴ</t>
    </rPh>
    <rPh sb="34" eb="36">
      <t>イリョウ</t>
    </rPh>
    <rPh sb="36" eb="37">
      <t>イン</t>
    </rPh>
    <phoneticPr fontId="4"/>
  </si>
  <si>
    <t>・管理者の経歴書</t>
    <rPh sb="1" eb="4">
      <t>カンリシャ</t>
    </rPh>
    <rPh sb="5" eb="8">
      <t>ケイレキショ</t>
    </rPh>
    <phoneticPr fontId="3"/>
  </si>
  <si>
    <t>・代表者の経歴書</t>
    <rPh sb="1" eb="4">
      <t>ダイヒョウシャ</t>
    </rPh>
    <rPh sb="5" eb="8">
      <t>ケイレキショ</t>
    </rPh>
    <phoneticPr fontId="3"/>
  </si>
  <si>
    <t>・消防検査済証
・消防設備点検結果</t>
    <phoneticPr fontId="3"/>
  </si>
  <si>
    <t>居室の床面積は、7.43平方メートル以上となっていますか。</t>
    <rPh sb="0" eb="2">
      <t>キョシツ</t>
    </rPh>
    <rPh sb="3" eb="6">
      <t>ユカメンセキ</t>
    </rPh>
    <rPh sb="12" eb="14">
      <t>ヘイホウ</t>
    </rPh>
    <rPh sb="18" eb="20">
      <t>イジョウ</t>
    </rPh>
    <phoneticPr fontId="4"/>
  </si>
  <si>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その提供の開始について利用申込者の同意を得ていますか。</t>
    <rPh sb="49" eb="51">
      <t>ジュウギョウ</t>
    </rPh>
    <phoneticPr fontId="4"/>
  </si>
  <si>
    <t>□</t>
    <phoneticPr fontId="4"/>
  </si>
  <si>
    <t>・介護保険番号、有効期限等を確認している記録等</t>
    <phoneticPr fontId="3"/>
  </si>
  <si>
    <t>サービス提供の開始に際し、要介護認定を受けていない利用申込者については、要介護認定の申請が既に行われているかどうかを確認し、申請が行われていない場合は、その利用申込者の意思を踏まえて速やかにその申請が行われるよう必要な援助を行っていますか。</t>
    <phoneticPr fontId="3"/>
  </si>
  <si>
    <t>要介護認定の更新の申請が、遅くともその利用者が受けている要介護認定の有効期間が終了する30日前にはなされるよう、必要な援助を行っていますか。</t>
    <rPh sb="3" eb="5">
      <t>ニンテイ</t>
    </rPh>
    <rPh sb="31" eb="33">
      <t>ニンテイ</t>
    </rPh>
    <phoneticPr fontId="4"/>
  </si>
  <si>
    <t>入居申込者の入居に際しては、主治の医師の診断書等によりその入居申込者が認知症である者であることの確認をしていますか。</t>
    <rPh sb="29" eb="31">
      <t>ニュウキョ</t>
    </rPh>
    <rPh sb="31" eb="33">
      <t>モウシコミ</t>
    </rPh>
    <rPh sb="33" eb="34">
      <t>シャ</t>
    </rPh>
    <rPh sb="35" eb="37">
      <t>ニンチ</t>
    </rPh>
    <rPh sb="37" eb="38">
      <t>ショウ</t>
    </rPh>
    <rPh sb="41" eb="42">
      <t>シャ</t>
    </rPh>
    <phoneticPr fontId="4"/>
  </si>
  <si>
    <t>入居申込者に対し自ら必要なサービスを提供することが困難である場合は、適切な他の認知症対応型共同生活介護事業者、介護保険施設、病院又は診療所を紹介する等の適切な措置を速やかに講じていますか。</t>
    <rPh sb="0" eb="2">
      <t>ニュウキョ</t>
    </rPh>
    <rPh sb="2" eb="4">
      <t>モウシコミ</t>
    </rPh>
    <rPh sb="4" eb="5">
      <t>シャ</t>
    </rPh>
    <rPh sb="6" eb="7">
      <t>タイ</t>
    </rPh>
    <rPh sb="8" eb="9">
      <t>ミズカ</t>
    </rPh>
    <rPh sb="10" eb="12">
      <t>ヒツヨウ</t>
    </rPh>
    <rPh sb="39" eb="42">
      <t>ニンチショウ</t>
    </rPh>
    <rPh sb="51" eb="54">
      <t>ジギョウシャ</t>
    </rPh>
    <rPh sb="86" eb="87">
      <t>コウ</t>
    </rPh>
    <phoneticPr fontId="4"/>
  </si>
  <si>
    <t>□</t>
    <phoneticPr fontId="4"/>
  </si>
  <si>
    <t>□</t>
    <phoneticPr fontId="4"/>
  </si>
  <si>
    <t>入居申込者の入居に際しては、その者の心身の状況、生活歴、病歴等の把握に努めていますか。</t>
    <phoneticPr fontId="4"/>
  </si>
  <si>
    <t>退居の際には、利用者及び家族の希望を踏まえた上で、退居後の生活環境や介護の継続性に配慮し、退居に必要な援助を行っていますか。</t>
    <rPh sb="45" eb="46">
      <t>タイ</t>
    </rPh>
    <rPh sb="46" eb="47">
      <t>キョ</t>
    </rPh>
    <rPh sb="48" eb="50">
      <t>ヒツヨウ</t>
    </rPh>
    <phoneticPr fontId="4"/>
  </si>
  <si>
    <t>退居の際には、利用者又はその家族に対し、適切な指導を行うとともに、居宅介護支援事業者等への情報の提供及び保健医療サービス又は福祉サービスを提供する者との密接な連携に努めていますか。</t>
    <phoneticPr fontId="4"/>
  </si>
  <si>
    <t>・サービス提供記録
・業務日誌
・モニタリングシート</t>
    <phoneticPr fontId="3"/>
  </si>
  <si>
    <t>入居の年月日及び入居しているユニットの名称又は退居の年月日を被保険者証に記載していますか。</t>
    <phoneticPr fontId="4"/>
  </si>
  <si>
    <t>・請求書
・領収書</t>
    <phoneticPr fontId="3"/>
  </si>
  <si>
    <t>法定代理受領サービスの場合は、利用者から利用者負担分の支払を受けていますか。</t>
    <rPh sb="0" eb="2">
      <t>ホウテイ</t>
    </rPh>
    <rPh sb="2" eb="4">
      <t>ダイリ</t>
    </rPh>
    <rPh sb="4" eb="6">
      <t>ジュリョウ</t>
    </rPh>
    <rPh sb="11" eb="13">
      <t>バアイ</t>
    </rPh>
    <rPh sb="15" eb="18">
      <t>リヨウシャ</t>
    </rPh>
    <rPh sb="20" eb="23">
      <t>リヨウシャ</t>
    </rPh>
    <rPh sb="23" eb="26">
      <t>フタンブン</t>
    </rPh>
    <rPh sb="27" eb="29">
      <t>シハライ</t>
    </rPh>
    <rPh sb="30" eb="31">
      <t>ウ</t>
    </rPh>
    <phoneticPr fontId="4"/>
  </si>
  <si>
    <t>法第41条
第8項</t>
    <rPh sb="0" eb="1">
      <t>ホウ</t>
    </rPh>
    <rPh sb="1" eb="2">
      <t>ダイ</t>
    </rPh>
    <rPh sb="4" eb="5">
      <t>ジョウ</t>
    </rPh>
    <rPh sb="6" eb="7">
      <t>ダイ</t>
    </rPh>
    <rPh sb="8" eb="9">
      <t>コウ</t>
    </rPh>
    <phoneticPr fontId="4"/>
  </si>
  <si>
    <t>規則第65条</t>
    <rPh sb="0" eb="2">
      <t>キソク</t>
    </rPh>
    <rPh sb="2" eb="3">
      <t>ダイ</t>
    </rPh>
    <rPh sb="5" eb="6">
      <t>ジョウ</t>
    </rPh>
    <phoneticPr fontId="4"/>
  </si>
  <si>
    <t>法定代理受領サービスである場合と、そうでない場合との間に不合理な差額を設けていませんか。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4"/>
  </si>
  <si>
    <t>前２項の支払を受ける額のほか、次に掲げる費用の額の支払を利用者から受けることができる。
(1)　食材料費
(2)　理美容代
(3)　おむつ代
(4)　提供されるサービスのうち、日常生活においても通常必要となるものに係る費用であって、その利用者に負担させることが適当と認められるもの</t>
    <phoneticPr fontId="4"/>
  </si>
  <si>
    <t>前項の費用の額に係るサービスの提供に当たっては、あらかじめ、利用者又はその家族に対し、そのサービスの内容及び費用について説明を行い、利用者の同意を得ていますか。</t>
    <phoneticPr fontId="4"/>
  </si>
  <si>
    <t>サービスの提供に要した費用の支払いを受けた際、領収証を交付していますか。</t>
    <phoneticPr fontId="4"/>
  </si>
  <si>
    <t>上記の領収証には、それぞれ個別の費用ごとに区分して記載していますか。</t>
    <phoneticPr fontId="4"/>
  </si>
  <si>
    <t>法定代理受領サービスではない認知症対応型共同生活介護に係る利用料の支払いを受けた場合は、サービス提供証明書を利用者に交付していますか。</t>
    <rPh sb="14" eb="17">
      <t>ニンチショウ</t>
    </rPh>
    <rPh sb="17" eb="20">
      <t>タイオウガタ</t>
    </rPh>
    <rPh sb="20" eb="22">
      <t>キョウドウ</t>
    </rPh>
    <rPh sb="22" eb="24">
      <t>セイカツ</t>
    </rPh>
    <rPh sb="24" eb="26">
      <t>カイゴ</t>
    </rPh>
    <phoneticPr fontId="4"/>
  </si>
  <si>
    <t>利用者の認知症の症状の進行を緩和し、安心して日常生活を送ることができるよう、利用者の心身の状況を踏まえ、妥当適切に行われていますか。</t>
    <phoneticPr fontId="4"/>
  </si>
  <si>
    <t>利用者一人一人の人格を尊重し、利用者がそれぞれの役割を持って家庭的な環境の下で日常生活を送ることができるよう配慮して行われていますか。</t>
    <phoneticPr fontId="4"/>
  </si>
  <si>
    <t>認知症対応型共同生活介護計画に基づき、漫然かつ画一的なものとならないよう配慮して行われていますか。</t>
    <phoneticPr fontId="4"/>
  </si>
  <si>
    <t>サービスの提供に当たっては、懇切丁寧に行うことを旨とし、利用者又はその家族に対し、サービスの提供方法等を説明していますか。</t>
    <phoneticPr fontId="4"/>
  </si>
  <si>
    <t>③介護職員その他の従業者に対し、身体的拘束等の適正化のための研修を定期的（年２回以上）に実施していますか。</t>
    <rPh sb="1" eb="3">
      <t>カイゴ</t>
    </rPh>
    <rPh sb="3" eb="5">
      <t>ショクイン</t>
    </rPh>
    <rPh sb="7" eb="8">
      <t>タ</t>
    </rPh>
    <rPh sb="9" eb="12">
      <t>ジュウギョウシャ</t>
    </rPh>
    <rPh sb="13" eb="14">
      <t>タイ</t>
    </rPh>
    <rPh sb="30" eb="32">
      <t>ケンシュウ</t>
    </rPh>
    <rPh sb="33" eb="36">
      <t>テイキテキ</t>
    </rPh>
    <rPh sb="37" eb="38">
      <t>ネン</t>
    </rPh>
    <rPh sb="39" eb="40">
      <t>カイ</t>
    </rPh>
    <rPh sb="40" eb="42">
      <t>イジョウ</t>
    </rPh>
    <rPh sb="44" eb="46">
      <t>ジッシ</t>
    </rPh>
    <phoneticPr fontId="4"/>
  </si>
  <si>
    <t>認知症対応型共同生活介護計画の作成</t>
    <rPh sb="0" eb="12">
      <t>ニンチショウ</t>
    </rPh>
    <phoneticPr fontId="4"/>
  </si>
  <si>
    <t>・認知症対応型共同生活介護計画</t>
    <rPh sb="1" eb="3">
      <t>ニンチ</t>
    </rPh>
    <rPh sb="3" eb="4">
      <t>ショウ</t>
    </rPh>
    <rPh sb="4" eb="7">
      <t>タイオウガタ</t>
    </rPh>
    <rPh sb="7" eb="9">
      <t>キョウドウ</t>
    </rPh>
    <rPh sb="9" eb="11">
      <t>セイカツ</t>
    </rPh>
    <rPh sb="11" eb="13">
      <t>カイゴ</t>
    </rPh>
    <rPh sb="13" eb="15">
      <t>ケイカク</t>
    </rPh>
    <phoneticPr fontId="4"/>
  </si>
  <si>
    <t>認知症対応型共同生活介護計画の作成に当たって、通所介護等の活用、地域における活動への参加の機会の提供等により、利用者の多様な活動の確保に努めていますか。</t>
    <rPh sb="0" eb="3">
      <t>ニンチショウ</t>
    </rPh>
    <rPh sb="3" eb="6">
      <t>タイオウガタ</t>
    </rPh>
    <rPh sb="6" eb="8">
      <t>キョウドウ</t>
    </rPh>
    <rPh sb="8" eb="10">
      <t>セイカツ</t>
    </rPh>
    <rPh sb="10" eb="12">
      <t>カイゴ</t>
    </rPh>
    <rPh sb="12" eb="14">
      <t>ケイカク</t>
    </rPh>
    <rPh sb="15" eb="17">
      <t>サクセイ</t>
    </rPh>
    <rPh sb="18" eb="19">
      <t>ア</t>
    </rPh>
    <rPh sb="23" eb="25">
      <t>ツウショ</t>
    </rPh>
    <rPh sb="25" eb="27">
      <t>カイゴ</t>
    </rPh>
    <rPh sb="27" eb="28">
      <t>トウ</t>
    </rPh>
    <rPh sb="29" eb="31">
      <t>カツヨウ</t>
    </rPh>
    <rPh sb="32" eb="34">
      <t>チイキ</t>
    </rPh>
    <rPh sb="38" eb="40">
      <t>カツドウ</t>
    </rPh>
    <rPh sb="42" eb="44">
      <t>サンカ</t>
    </rPh>
    <rPh sb="45" eb="47">
      <t>キカイ</t>
    </rPh>
    <rPh sb="48" eb="50">
      <t>テイキョウ</t>
    </rPh>
    <rPh sb="50" eb="51">
      <t>トウ</t>
    </rPh>
    <rPh sb="55" eb="58">
      <t>リヨウシャ</t>
    </rPh>
    <rPh sb="59" eb="61">
      <t>タヨウ</t>
    </rPh>
    <rPh sb="62" eb="64">
      <t>カツドウ</t>
    </rPh>
    <rPh sb="65" eb="67">
      <t>カクホ</t>
    </rPh>
    <rPh sb="68" eb="69">
      <t>ツト</t>
    </rPh>
    <phoneticPr fontId="4"/>
  </si>
  <si>
    <t>計画作成担当者は、利用者の心身の状況、希望及び置かれている環境を踏まえて、他の介護従業者と協議の上、援助の目標、その目標を達成するための具体的なサービスの内容等を記載した認知症対応型共同生活介護計画を作成していますか。</t>
    <phoneticPr fontId="4"/>
  </si>
  <si>
    <t>・認知症対応型共同生活介護計画</t>
    <phoneticPr fontId="3"/>
  </si>
  <si>
    <t>計画作成担当者は、認知症対応型共同生活介護計画の作成に当たっては、その内容について利用者又はその家族に対して説明し、利用者の同意を得ていますか。</t>
    <rPh sb="0" eb="2">
      <t>ケイカク</t>
    </rPh>
    <rPh sb="2" eb="4">
      <t>サクセイ</t>
    </rPh>
    <rPh sb="4" eb="7">
      <t>タントウシャ</t>
    </rPh>
    <rPh sb="9" eb="12">
      <t>ニンチショウ</t>
    </rPh>
    <rPh sb="12" eb="15">
      <t>タイオウガタ</t>
    </rPh>
    <rPh sb="15" eb="17">
      <t>キョウドウ</t>
    </rPh>
    <rPh sb="17" eb="19">
      <t>セイカツ</t>
    </rPh>
    <rPh sb="19" eb="21">
      <t>カイゴ</t>
    </rPh>
    <rPh sb="21" eb="23">
      <t>ケイカク</t>
    </rPh>
    <rPh sb="24" eb="26">
      <t>サクセイ</t>
    </rPh>
    <rPh sb="27" eb="28">
      <t>ア</t>
    </rPh>
    <rPh sb="35" eb="37">
      <t>ナイヨウ</t>
    </rPh>
    <rPh sb="41" eb="44">
      <t>リヨウシャ</t>
    </rPh>
    <rPh sb="44" eb="45">
      <t>マタ</t>
    </rPh>
    <rPh sb="48" eb="50">
      <t>カゾク</t>
    </rPh>
    <rPh sb="51" eb="52">
      <t>タイ</t>
    </rPh>
    <rPh sb="54" eb="56">
      <t>セツメイ</t>
    </rPh>
    <rPh sb="58" eb="61">
      <t>リヨウシャ</t>
    </rPh>
    <rPh sb="62" eb="64">
      <t>ドウイ</t>
    </rPh>
    <rPh sb="65" eb="66">
      <t>エ</t>
    </rPh>
    <phoneticPr fontId="4"/>
  </si>
  <si>
    <t>計画作成担当者は、認知症対応型共同生活介護計画を作成した際には、その認知症対応型共同生活介護計画を利用者に交付していますか。</t>
    <rPh sb="0" eb="2">
      <t>ケイカク</t>
    </rPh>
    <rPh sb="2" eb="4">
      <t>サクセイ</t>
    </rPh>
    <rPh sb="4" eb="7">
      <t>タントウシャ</t>
    </rPh>
    <rPh sb="9" eb="12">
      <t>ニンチショウ</t>
    </rPh>
    <rPh sb="12" eb="15">
      <t>タイオウガタ</t>
    </rPh>
    <rPh sb="15" eb="17">
      <t>キョウドウ</t>
    </rPh>
    <rPh sb="17" eb="19">
      <t>セイカツ</t>
    </rPh>
    <rPh sb="19" eb="21">
      <t>カイゴ</t>
    </rPh>
    <rPh sb="21" eb="23">
      <t>ケイカク</t>
    </rPh>
    <rPh sb="24" eb="26">
      <t>サクセイ</t>
    </rPh>
    <rPh sb="28" eb="29">
      <t>サイ</t>
    </rPh>
    <rPh sb="34" eb="37">
      <t>ニンチショウ</t>
    </rPh>
    <rPh sb="37" eb="40">
      <t>タイオウガタ</t>
    </rPh>
    <rPh sb="40" eb="42">
      <t>キョウドウ</t>
    </rPh>
    <rPh sb="42" eb="44">
      <t>セイカツ</t>
    </rPh>
    <rPh sb="44" eb="46">
      <t>カイゴ</t>
    </rPh>
    <rPh sb="46" eb="48">
      <t>ケイカク</t>
    </rPh>
    <rPh sb="49" eb="52">
      <t>リヨウシャ</t>
    </rPh>
    <rPh sb="53" eb="55">
      <t>コウフ</t>
    </rPh>
    <phoneticPr fontId="4"/>
  </si>
  <si>
    <t>計画作成担当者は、認知症対応型共同生活介護計画の作成後においても、他の介護従業者及び利用者が認知症対応型共同生活介護計画に基づき利用する他の居宅サービス等を行う者との連絡を継続的に行うことにより、認知症対応型共同生活介護計画の実施状況の把握を行い、必要に応じて認知症対応型共同生活介護計画の変更を行っていますか。</t>
    <phoneticPr fontId="4"/>
  </si>
  <si>
    <t xml:space="preserve">
</t>
    <phoneticPr fontId="3"/>
  </si>
  <si>
    <t>・認知症対応型共同生活介護計画
・アセスメントシート</t>
    <phoneticPr fontId="3"/>
  </si>
  <si>
    <t>・認知症対応型共同生活介護計画
・サービス提供記録
・モニタリングシート</t>
    <phoneticPr fontId="3"/>
  </si>
  <si>
    <t>・身体的拘束の適正化検討委員会名簿
・身体的拘束の適正化検討委員会議事録</t>
    <phoneticPr fontId="3"/>
  </si>
  <si>
    <t xml:space="preserve">
</t>
    <phoneticPr fontId="3"/>
  </si>
  <si>
    <t>・（身体拘束がある場合）入所者の記録、家族への確認書</t>
    <phoneticPr fontId="3"/>
  </si>
  <si>
    <t>短期利用認知症対応型共同生活介護費を算定する場合で居宅サービス計画に基づきサービスを提供しているときは、居宅介護支援事業者から求めがあった場合は、認知症対応型共同生活介護計画を提供することに協力していますか。</t>
    <rPh sb="0" eb="2">
      <t>タンキ</t>
    </rPh>
    <rPh sb="2" eb="4">
      <t>リヨウ</t>
    </rPh>
    <rPh sb="16" eb="17">
      <t>ヒ</t>
    </rPh>
    <rPh sb="18" eb="20">
      <t>サンテイ</t>
    </rPh>
    <rPh sb="22" eb="24">
      <t>バアイ</t>
    </rPh>
    <rPh sb="25" eb="27">
      <t>キョタク</t>
    </rPh>
    <rPh sb="31" eb="33">
      <t>ケイカク</t>
    </rPh>
    <rPh sb="34" eb="35">
      <t>モト</t>
    </rPh>
    <rPh sb="42" eb="44">
      <t>テイキョウ</t>
    </rPh>
    <rPh sb="52" eb="54">
      <t>キョタク</t>
    </rPh>
    <rPh sb="54" eb="56">
      <t>カイゴ</t>
    </rPh>
    <rPh sb="56" eb="58">
      <t>シエン</t>
    </rPh>
    <rPh sb="58" eb="61">
      <t>ジギョウシャ</t>
    </rPh>
    <rPh sb="63" eb="64">
      <t>モト</t>
    </rPh>
    <rPh sb="69" eb="71">
      <t>バアイ</t>
    </rPh>
    <rPh sb="85" eb="87">
      <t>ケイカク</t>
    </rPh>
    <rPh sb="88" eb="90">
      <t>テイキョウ</t>
    </rPh>
    <rPh sb="95" eb="97">
      <t>キョウリョク</t>
    </rPh>
    <phoneticPr fontId="4"/>
  </si>
  <si>
    <t>・研修修了証</t>
    <rPh sb="1" eb="3">
      <t>ケンシュウ</t>
    </rPh>
    <rPh sb="3" eb="6">
      <t>シュウリョウショウ</t>
    </rPh>
    <phoneticPr fontId="3"/>
  </si>
  <si>
    <t>指定介護予防認知症対応型共同生活介護の基本取扱方針</t>
    <phoneticPr fontId="4"/>
  </si>
  <si>
    <t>利用者の介護予防に資するよう、その目標を設定し、計画的に行われていますか。</t>
    <phoneticPr fontId="4"/>
  </si>
  <si>
    <t>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4"/>
  </si>
  <si>
    <t>利用者とのコミュニケーションを十分に図ることその他の様々な方法により、利用者が主体的に事業に参加するよう適切な働きかけに努めていますか。</t>
    <phoneticPr fontId="4"/>
  </si>
  <si>
    <t>・介護予防認知症対応型共同生活介護計画</t>
    <rPh sb="1" eb="3">
      <t>カイゴ</t>
    </rPh>
    <rPh sb="3" eb="5">
      <t>ヨボウ</t>
    </rPh>
    <rPh sb="5" eb="7">
      <t>ニンチ</t>
    </rPh>
    <rPh sb="7" eb="8">
      <t>ショウ</t>
    </rPh>
    <rPh sb="8" eb="11">
      <t>タイオウガタ</t>
    </rPh>
    <rPh sb="11" eb="13">
      <t>キョウドウ</t>
    </rPh>
    <rPh sb="13" eb="15">
      <t>セイカツ</t>
    </rPh>
    <rPh sb="15" eb="17">
      <t>カイゴ</t>
    </rPh>
    <rPh sb="17" eb="19">
      <t>ケイカク</t>
    </rPh>
    <phoneticPr fontId="4"/>
  </si>
  <si>
    <t>主治の医師又は歯科医師からの情報伝達を通じる等の適切な方法により、利用者の心身の状況、置かれている環境等利用者の日常生活全般の状況の的確な把握を行っていますか。</t>
    <phoneticPr fontId="4"/>
  </si>
  <si>
    <t xml:space="preserve">
</t>
    <phoneticPr fontId="4"/>
  </si>
  <si>
    <t>計画作成担当者は、利用者の日常生活全般の状況及び希望を踏まえて、他の介護従業者と協議の上、サービスの目標、その目標を達成するための具体的なサービスの内容、サービスの提供を行う期間等を記載した介護予防認知症対応型共同生活介護計画を作成していますか。</t>
    <phoneticPr fontId="3"/>
  </si>
  <si>
    <t>計画作成担当者は、他の介護従業者及び利用者が介護予防認知症対応型共同生活介護計画に基づき利用する他の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１回は、モニタリングを行うとともに、利用者の様態の変化等の把握を行っていますか。</t>
    <phoneticPr fontId="3"/>
  </si>
  <si>
    <t>・モニタリングの記録</t>
    <phoneticPr fontId="3"/>
  </si>
  <si>
    <t>サービスの提供に当たっては、介護予防認知症対応型共同生活介護計画に基づき、利用者が日常生活を営むのに必要な支援を行わなければならない。</t>
    <phoneticPr fontId="3"/>
  </si>
  <si>
    <t>指定認知症対応型共同生活介護の取扱方針
（身体的拘束等の禁止）</t>
    <phoneticPr fontId="4"/>
  </si>
  <si>
    <t>利用者の心身の状況に応じ、利用者の自立の支援及び日常生活の充実に資するよう、適切な技術をもって行われていますか。</t>
    <phoneticPr fontId="3"/>
  </si>
  <si>
    <t>利用者の負担により、介護従業者以外の者による介護を受けさせていませんか。</t>
    <rPh sb="0" eb="3">
      <t>リヨウシャ</t>
    </rPh>
    <rPh sb="4" eb="6">
      <t>フタン</t>
    </rPh>
    <phoneticPr fontId="4"/>
  </si>
  <si>
    <t>利用者が日常生活を営む上で必要な行政機関に対する手続等について、利用者又はその家族が行うことが困難である場合は、利用者の同意を得て、代わって行っていますか。</t>
    <phoneticPr fontId="4"/>
  </si>
  <si>
    <t>・緊急時対応マニュアル
・サービス提供記録</t>
    <phoneticPr fontId="3"/>
  </si>
  <si>
    <t>□</t>
    <phoneticPr fontId="3"/>
  </si>
  <si>
    <t>利用者に病状の急変が生じた場合その他必要な場合は、速やかに主治の医師又はあらかじめ事業者が定めた協力医療機関への連絡を行う等必要な措置を講じていますか。</t>
    <phoneticPr fontId="4"/>
  </si>
  <si>
    <t>緊急時において円滑な協力を得るため、協力医療機関との間であらかじめ必要な事項を取り決めていますか。</t>
    <rPh sb="18" eb="20">
      <t>キョウリョク</t>
    </rPh>
    <phoneticPr fontId="4"/>
  </si>
  <si>
    <t>管理者は、従業者の管理及び利用の申込みに係る調整、業務の実施状況の把握その他の管理を一元的に行っていますか。</t>
    <phoneticPr fontId="4"/>
  </si>
  <si>
    <t>運営規程</t>
    <rPh sb="0" eb="2">
      <t>ウンエイ</t>
    </rPh>
    <rPh sb="2" eb="4">
      <t>キテイ</t>
    </rPh>
    <phoneticPr fontId="3"/>
  </si>
  <si>
    <t>共同生活住居ごとに、上記の事業の運営についての重要事項に関する規程を定めていますか。</t>
    <rPh sb="10" eb="12">
      <t>ジョウキ</t>
    </rPh>
    <phoneticPr fontId="3"/>
  </si>
  <si>
    <t>□</t>
    <phoneticPr fontId="3"/>
  </si>
  <si>
    <t>□</t>
    <phoneticPr fontId="3"/>
  </si>
  <si>
    <t>利用者に対し、適切なサービスを提供できるよう、従業者の勤務の体制を定めていますか。</t>
    <phoneticPr fontId="4"/>
  </si>
  <si>
    <t>従業者の資質の向上のために、その研修の機会を確保していますか。</t>
    <phoneticPr fontId="4"/>
  </si>
  <si>
    <t>・業務日誌
・国保連への請求書控え</t>
    <phoneticPr fontId="3"/>
  </si>
  <si>
    <t>入居定員及び居室の定員を超えて入居させていませんか。</t>
    <phoneticPr fontId="4"/>
  </si>
  <si>
    <t>・緊急時対応に係る特養等との契約書等</t>
    <phoneticPr fontId="3"/>
  </si>
  <si>
    <t>利用者の病状の急変等に備えるため、あらかじめ、協力医療機関を定めていますか。</t>
    <phoneticPr fontId="4"/>
  </si>
  <si>
    <t>あらかじめ、協力歯科医療機関を定めるよう努めていますか。</t>
    <phoneticPr fontId="4"/>
  </si>
  <si>
    <t>サービスの提供体制の確保、夜間における緊急時の対応等のため、介護老人福祉施設、介護老人保健施設、介護医療院、病院等との間の連携及び支援の体制を整えていますか。</t>
    <phoneticPr fontId="4"/>
  </si>
  <si>
    <t>・協力医療機関との契約書</t>
    <rPh sb="1" eb="3">
      <t>キョウリョク</t>
    </rPh>
    <rPh sb="3" eb="5">
      <t>イリョウ</t>
    </rPh>
    <rPh sb="5" eb="7">
      <t>キカン</t>
    </rPh>
    <rPh sb="9" eb="12">
      <t>ケイヤクショ</t>
    </rPh>
    <phoneticPr fontId="4"/>
  </si>
  <si>
    <t>計画作成担当者は、モニタリングの結果を踏まえ、必要に応じて介護介護予防認知症対応型共同生活介護計画の変更を行っていますか。</t>
    <phoneticPr fontId="4"/>
  </si>
  <si>
    <t>避難訓練等に当たっては、地域住民の参加が得られるよう連携に努めていますか。</t>
    <rPh sb="0" eb="2">
      <t>ヒナン</t>
    </rPh>
    <rPh sb="2" eb="4">
      <t>クンレン</t>
    </rPh>
    <rPh sb="4" eb="5">
      <t>トウ</t>
    </rPh>
    <rPh sb="6" eb="7">
      <t>ア</t>
    </rPh>
    <rPh sb="12" eb="14">
      <t>チイキ</t>
    </rPh>
    <rPh sb="14" eb="16">
      <t>ジュウミン</t>
    </rPh>
    <rPh sb="17" eb="19">
      <t>サンカ</t>
    </rPh>
    <rPh sb="20" eb="21">
      <t>エ</t>
    </rPh>
    <rPh sb="26" eb="28">
      <t>レンケイ</t>
    </rPh>
    <rPh sb="29" eb="30">
      <t>ツト</t>
    </rPh>
    <phoneticPr fontId="4"/>
  </si>
  <si>
    <t>・避難訓練の記録</t>
    <phoneticPr fontId="3"/>
  </si>
  <si>
    <t>利用者の使用する施設、食器その他の設備又は飲用に供する水について、衛生的な管理に努め、又は衛生上必要な措置を講じていますか。</t>
    <phoneticPr fontId="4"/>
  </si>
  <si>
    <t>・感染症及び食中毒の予防及びまん延の防止のための研修の記録</t>
    <phoneticPr fontId="3"/>
  </si>
  <si>
    <t>事業所の見やすい場所に、運営規程の概要、介護従業者の勤務体制その他の利用申込者のサービスの選択に資すると認められる重要事項を掲示していますか。</t>
    <rPh sb="20" eb="22">
      <t>カイゴ</t>
    </rPh>
    <phoneticPr fontId="4"/>
  </si>
  <si>
    <t>従業者は、正当な理由なく、その業務上知り得た利用者又はその家族の秘密を漏らしていませんか。</t>
    <phoneticPr fontId="4"/>
  </si>
  <si>
    <t>・個人情報同意書</t>
    <phoneticPr fontId="3"/>
  </si>
  <si>
    <t>サービス担当者会議等において、利用者の個人情報を用いる場合はその利用者の同意を、利用者の家族の個人情報を用いる場合はその家族の同意を、あらかじめ文書により得ていますか。</t>
    <phoneticPr fontId="4"/>
  </si>
  <si>
    <t>・パンフレット／チラシ</t>
    <phoneticPr fontId="3"/>
  </si>
  <si>
    <t>居宅介護支援事業者又はその従業者に対し、要介護被保険者に対して共同生活住居を紹介することの対償として、金品その他の財産上の利益を供与していませんか。</t>
    <phoneticPr fontId="4"/>
  </si>
  <si>
    <t>指定居宅介護支援事業者又はその従業者から、共同生活住居からの退居者を紹介することの対償として、金品その他の財産上の利益を収受していませんか。</t>
    <phoneticPr fontId="4"/>
  </si>
  <si>
    <t>・苦情の受付簿
・苦情者への対応記録
・苦情対応マニュアル</t>
    <phoneticPr fontId="3"/>
  </si>
  <si>
    <t>□</t>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</si>
  <si>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4"/>
  </si>
  <si>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4"/>
  </si>
  <si>
    <t>・運営推進会議の記録</t>
    <phoneticPr fontId="3"/>
  </si>
  <si>
    <t>運営推進会議をおおむね２月に１回以上開催し、活動状況を報告し、その評価を受けるとともに、必要な要望、助言等を聴く機会を設けていますか。</t>
    <phoneticPr fontId="4"/>
  </si>
  <si>
    <t>報告、評価、要望、助言等についての記録を作成し、これを公表していますか。</t>
    <phoneticPr fontId="4"/>
  </si>
  <si>
    <t>事業の運営に当たっては、地域住民又はその自発的な活動等との連携及び協力を行う等地域との交流を図っていますか。</t>
    <phoneticPr fontId="4"/>
  </si>
  <si>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2" eb="84">
      <t>タイセイ</t>
    </rPh>
    <rPh sb="85" eb="86">
      <t>トトノ</t>
    </rPh>
    <phoneticPr fontId="4"/>
  </si>
  <si>
    <t>事故が生じた際には原因を解明し、再発生を防ぐための対策を講じていますか（過去に事故が生じていない場合、事故に備えて対策を講じていますか。）。</t>
    <rPh sb="9" eb="11">
      <t>ゲンイン</t>
    </rPh>
    <rPh sb="12" eb="14">
      <t>カイメイ</t>
    </rPh>
    <rPh sb="36" eb="38">
      <t>カコ</t>
    </rPh>
    <rPh sb="39" eb="41">
      <t>ジコ</t>
    </rPh>
    <rPh sb="42" eb="43">
      <t>ショウ</t>
    </rPh>
    <rPh sb="48" eb="50">
      <t>バアイ</t>
    </rPh>
    <rPh sb="51" eb="53">
      <t>ジコ</t>
    </rPh>
    <rPh sb="54" eb="55">
      <t>ソナ</t>
    </rPh>
    <phoneticPr fontId="4"/>
  </si>
  <si>
    <t>従業者、設備、備品及び会計に関する諸記録を整備していますか。</t>
    <phoneticPr fontId="4"/>
  </si>
  <si>
    <t>平18厚告126
一</t>
    <rPh sb="0" eb="1">
      <t>ヘイ</t>
    </rPh>
    <rPh sb="3" eb="4">
      <t>アツシ</t>
    </rPh>
    <rPh sb="4" eb="5">
      <t>コク</t>
    </rPh>
    <rPh sb="9" eb="10">
      <t>イチ</t>
    </rPh>
    <phoneticPr fontId="4"/>
  </si>
  <si>
    <t>平18厚告126
二</t>
    <rPh sb="0" eb="1">
      <t>ヘイ</t>
    </rPh>
    <rPh sb="3" eb="4">
      <t>アツシ</t>
    </rPh>
    <rPh sb="4" eb="5">
      <t>コク</t>
    </rPh>
    <rPh sb="9" eb="10">
      <t>ニ</t>
    </rPh>
    <phoneticPr fontId="4"/>
  </si>
  <si>
    <t>平18厚告126
三</t>
    <rPh sb="0" eb="1">
      <t>ヘイ</t>
    </rPh>
    <rPh sb="3" eb="4">
      <t>アツシ</t>
    </rPh>
    <rPh sb="4" eb="5">
      <t>コク</t>
    </rPh>
    <rPh sb="9" eb="10">
      <t>サン</t>
    </rPh>
    <phoneticPr fontId="4"/>
  </si>
  <si>
    <t>認知症対応型共同生活介護に要する費用の額は、平成18年厚生労働省第126号の別表「指定地域密着型サービス介護給付費単位数表」により算定していますか。
ただし、認知症対応型共同生活介護事業所毎に所定単位数より低い単位数を設定する旨を、市長に事前に届出を行った場合は、この限りではありません。</t>
    <rPh sb="0" eb="3">
      <t>ニンチショウ</t>
    </rPh>
    <rPh sb="3" eb="6">
      <t>タイオウガタ</t>
    </rPh>
    <rPh sb="6" eb="8">
      <t>キョウドウ</t>
    </rPh>
    <rPh sb="8" eb="10">
      <t>セイカツ</t>
    </rPh>
    <rPh sb="10" eb="12">
      <t>カイゴ</t>
    </rPh>
    <rPh sb="86" eb="88">
      <t>キョウドウ</t>
    </rPh>
    <rPh sb="88" eb="90">
      <t>セイカツ</t>
    </rPh>
    <rPh sb="90" eb="92">
      <t>カイゴ</t>
    </rPh>
    <phoneticPr fontId="4"/>
  </si>
  <si>
    <t>認知症対応型共同生活介護に要する費用の額は、平成27年厚生労働省告示第93号の「厚生労働大臣が定める１単位の単価」に、別表に定める単位数を乗じて算定していますか。</t>
    <rPh sb="6" eb="8">
      <t>キョウドウ</t>
    </rPh>
    <rPh sb="8" eb="10">
      <t>セイカツ</t>
    </rPh>
    <rPh sb="10" eb="12">
      <t>カイゴ</t>
    </rPh>
    <phoneticPr fontId="4"/>
  </si>
  <si>
    <t>１単位の単価に単位数を乗じて得た額に１円未満の端数があるときは、端数金額を切り捨てて計算していますか。</t>
    <phoneticPr fontId="3"/>
  </si>
  <si>
    <t>認知症対応型共同生活介護費（Ⅰ）</t>
    <phoneticPr fontId="3"/>
  </si>
  <si>
    <t xml:space="preserve">認知症対応型共同生活介護費（Ⅱ）  </t>
    <phoneticPr fontId="3"/>
  </si>
  <si>
    <t>短期利用認知症対応型共同生活介護費（Ⅰ）</t>
    <phoneticPr fontId="3"/>
  </si>
  <si>
    <t>平18厚告126
別表5注1
施設基準
三十一
平12告29
三</t>
    <rPh sb="0" eb="1">
      <t>ヘイ</t>
    </rPh>
    <rPh sb="3" eb="4">
      <t>コウ</t>
    </rPh>
    <rPh sb="4" eb="5">
      <t>コク</t>
    </rPh>
    <rPh sb="12" eb="13">
      <t>チュウ</t>
    </rPh>
    <rPh sb="16" eb="18">
      <t>シセツ</t>
    </rPh>
    <rPh sb="18" eb="20">
      <t>キジュン</t>
    </rPh>
    <rPh sb="21" eb="24">
      <t>サンジュウイチ</t>
    </rPh>
    <phoneticPr fontId="4"/>
  </si>
  <si>
    <t>(一)事業所の共同生活住居の定員の範囲内で、空いている居室等を利用するものであるこ と。</t>
    <rPh sb="1" eb="2">
      <t>イチ</t>
    </rPh>
    <rPh sb="7" eb="9">
      <t>キョウドウ</t>
    </rPh>
    <rPh sb="9" eb="11">
      <t>セイカツ</t>
    </rPh>
    <rPh sb="11" eb="13">
      <t>ジュウキョ</t>
    </rPh>
    <phoneticPr fontId="4"/>
  </si>
  <si>
    <t>(二)一の共同生活住居において、短期利用認知症対応型共同生活介護を受ける利用者の数は１名とすること。</t>
    <rPh sb="1" eb="2">
      <t>ニ</t>
    </rPh>
    <rPh sb="3" eb="4">
      <t>イチ</t>
    </rPh>
    <rPh sb="5" eb="7">
      <t>キョウドウ</t>
    </rPh>
    <rPh sb="7" eb="9">
      <t>セイカツ</t>
    </rPh>
    <rPh sb="9" eb="11">
      <t>ジュウキョ</t>
    </rPh>
    <rPh sb="16" eb="32">
      <t>タンキリヨウニンチショウタイオウガタキョウドウセイカツカイゴ</t>
    </rPh>
    <rPh sb="33" eb="34">
      <t>ウ</t>
    </rPh>
    <rPh sb="36" eb="39">
      <t>リヨウシャ</t>
    </rPh>
    <rPh sb="40" eb="41">
      <t>スウ</t>
    </rPh>
    <rPh sb="43" eb="44">
      <t>メイ</t>
    </rPh>
    <phoneticPr fontId="4"/>
  </si>
  <si>
    <t>(1)事業所を構成する共同生活住居の数が１であること。</t>
    <rPh sb="7" eb="9">
      <t>コウセイ</t>
    </rPh>
    <phoneticPr fontId="4"/>
  </si>
  <si>
    <t>(2)人員基準を満たしていること。</t>
    <rPh sb="3" eb="5">
      <t>ジンイン</t>
    </rPh>
    <rPh sb="5" eb="7">
      <t>キジュン</t>
    </rPh>
    <rPh sb="8" eb="9">
      <t>ミ</t>
    </rPh>
    <phoneticPr fontId="4"/>
  </si>
  <si>
    <t>(1)事業所を構成する共同生活住居の数が２以上であること。</t>
    <rPh sb="7" eb="9">
      <t>コウセイ</t>
    </rPh>
    <rPh sb="21" eb="23">
      <t>イジョウ</t>
    </rPh>
    <phoneticPr fontId="4"/>
  </si>
  <si>
    <t>(1)事業所を構成する共同生活住居の数が１であること。</t>
    <phoneticPr fontId="4"/>
  </si>
  <si>
    <t>(3)次のいずれにも該当すること。
ただし、利用者の状況や利用者の家族等の事情により、居宅介護支援事業所の介護支援専門員が、緊急に短期利用認知症対応型共同生活介護費を算定すべきサービスを受けることが必要と認めた者に対し、居宅サービス計画において位置付けられていない短期利用認知症対応型共同生活介護を提供する場合であって、その利用者及び他の利用者の処遇に支障がない場合にあっては、(一)及び(二)の規定にかかわらず、事業所を構成する共同生活住居の定員の合計数を超えて、個室においてサービスを行うことができる。</t>
    <rPh sb="3" eb="4">
      <t>ツギ</t>
    </rPh>
    <rPh sb="10" eb="12">
      <t>ガイトウ</t>
    </rPh>
    <rPh sb="22" eb="25">
      <t>リヨウシャ</t>
    </rPh>
    <rPh sb="26" eb="28">
      <t>ジョウキョウ</t>
    </rPh>
    <rPh sb="29" eb="32">
      <t>リヨウシャ</t>
    </rPh>
    <rPh sb="33" eb="35">
      <t>カゾク</t>
    </rPh>
    <rPh sb="35" eb="36">
      <t>トウ</t>
    </rPh>
    <rPh sb="37" eb="39">
      <t>ジジョウ</t>
    </rPh>
    <rPh sb="43" eb="45">
      <t>キョタク</t>
    </rPh>
    <rPh sb="45" eb="52">
      <t>カイゴシエンジギョウショ</t>
    </rPh>
    <rPh sb="53" eb="60">
      <t>カイゴシエンセンモンイン</t>
    </rPh>
    <rPh sb="62" eb="64">
      <t>キンキュウ</t>
    </rPh>
    <rPh sb="65" eb="67">
      <t>タンキ</t>
    </rPh>
    <rPh sb="67" eb="69">
      <t>リヨウ</t>
    </rPh>
    <rPh sb="69" eb="75">
      <t>ニンチショウタイオウガタ</t>
    </rPh>
    <rPh sb="198" eb="200">
      <t>キテイ</t>
    </rPh>
    <rPh sb="207" eb="209">
      <t>ジギョウ</t>
    </rPh>
    <rPh sb="209" eb="210">
      <t>ショ</t>
    </rPh>
    <rPh sb="211" eb="213">
      <t>コウセイ</t>
    </rPh>
    <rPh sb="215" eb="217">
      <t>キョウドウ</t>
    </rPh>
    <rPh sb="217" eb="219">
      <t>セイカツ</t>
    </rPh>
    <rPh sb="219" eb="221">
      <t>ジュウキョ</t>
    </rPh>
    <rPh sb="222" eb="224">
      <t>テイイン</t>
    </rPh>
    <rPh sb="225" eb="227">
      <t>ゴウケイ</t>
    </rPh>
    <rPh sb="227" eb="228">
      <t>スウ</t>
    </rPh>
    <rPh sb="229" eb="230">
      <t>コ</t>
    </rPh>
    <rPh sb="233" eb="235">
      <t>コシツ</t>
    </rPh>
    <rPh sb="244" eb="245">
      <t>オコナ</t>
    </rPh>
    <phoneticPr fontId="4"/>
  </si>
  <si>
    <t>(4)利用の開始に当たって、あらかじめ30日以内の利用期間を定めること。</t>
    <phoneticPr fontId="4"/>
  </si>
  <si>
    <t>(5)短期利用共同生活介護を行うに当たって、十分な知識を有する従業者が確保されていること。</t>
    <phoneticPr fontId="4"/>
  </si>
  <si>
    <t>(6)人員基準を満たしていること。</t>
    <rPh sb="3" eb="5">
      <t>ジンイン</t>
    </rPh>
    <rPh sb="5" eb="7">
      <t>キジュン</t>
    </rPh>
    <rPh sb="8" eb="9">
      <t>ミ</t>
    </rPh>
    <phoneticPr fontId="4"/>
  </si>
  <si>
    <t>(1)事業所を構成する共同生活住居の数が２であること。</t>
    <phoneticPr fontId="4"/>
  </si>
  <si>
    <t>短期利用認知症対応型共同生活介護費（Ⅱ）</t>
    <phoneticPr fontId="3"/>
  </si>
  <si>
    <t>夜勤を行う職員の勤務条件基準を満たさない場合</t>
    <rPh sb="0" eb="2">
      <t>ヤキン</t>
    </rPh>
    <rPh sb="3" eb="4">
      <t>オコナ</t>
    </rPh>
    <rPh sb="5" eb="7">
      <t>ショクイン</t>
    </rPh>
    <rPh sb="8" eb="10">
      <t>キンム</t>
    </rPh>
    <rPh sb="10" eb="12">
      <t>ジョウケン</t>
    </rPh>
    <rPh sb="12" eb="14">
      <t>キジュン</t>
    </rPh>
    <rPh sb="15" eb="16">
      <t>ミ</t>
    </rPh>
    <rPh sb="20" eb="22">
      <t>バアイ</t>
    </rPh>
    <phoneticPr fontId="3"/>
  </si>
  <si>
    <t>平18厚告126
別表5注1</t>
    <phoneticPr fontId="3"/>
  </si>
  <si>
    <t>夜勤を行う職員の勤務条件に関する基準を満たさない場合は、所定単位数の100分の97に相当する単位数を算定していますか。</t>
    <phoneticPr fontId="3"/>
  </si>
  <si>
    <t>□</t>
    <phoneticPr fontId="3"/>
  </si>
  <si>
    <t>・職員勤務表</t>
    <phoneticPr fontId="3"/>
  </si>
  <si>
    <t>定員超過利用</t>
    <phoneticPr fontId="3"/>
  </si>
  <si>
    <t>・利用者の数がわかる書類</t>
  </si>
  <si>
    <t>月平均の利用者数が運営規程に定められている利用定員を超える場合、所定単位数に100分の70を乗じて得た単位数を算定していますか。</t>
    <phoneticPr fontId="3"/>
  </si>
  <si>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4"/>
  </si>
  <si>
    <t>□</t>
    <phoneticPr fontId="3"/>
  </si>
  <si>
    <t>平18厚告126
別表5注1</t>
    <phoneticPr fontId="3"/>
  </si>
  <si>
    <t>平18厚告126
別表5注1</t>
    <rPh sb="0" eb="1">
      <t>ヒラ</t>
    </rPh>
    <rPh sb="3" eb="4">
      <t>コウ</t>
    </rPh>
    <rPh sb="4" eb="5">
      <t>コク</t>
    </rPh>
    <rPh sb="9" eb="11">
      <t>ベッピョウ</t>
    </rPh>
    <rPh sb="12" eb="13">
      <t>チュウ</t>
    </rPh>
    <phoneticPr fontId="4"/>
  </si>
  <si>
    <t>(3)次のいずれにも該当すること。
ただし、利用者の状況や利用者の家族等の事情により、居宅介護支援事業所の介護支援専門員が、緊急に短期利用認知症対応型共同生活介護費を算定すべきサービスを受けることが必要と認めた者に対し、居宅サービス計画において位置付けられていない短期利用認知症対応型共同生活介護を提供する場合であって、その利用者及び他の利用者の処遇に支障がない場合にあっては、(一)及び(二)の規定にかかわらず、事業所を構成する共同生活住居の定員の合計数を超えて、個室においてサービスを行うことができる。</t>
    <rPh sb="3" eb="4">
      <t>ツギ</t>
    </rPh>
    <rPh sb="10" eb="12">
      <t>ガイトウ</t>
    </rPh>
    <rPh sb="23" eb="26">
      <t>リヨウシャ</t>
    </rPh>
    <rPh sb="27" eb="29">
      <t>ジョウキョウ</t>
    </rPh>
    <rPh sb="30" eb="33">
      <t>リヨウシャ</t>
    </rPh>
    <rPh sb="34" eb="36">
      <t>カゾク</t>
    </rPh>
    <rPh sb="36" eb="37">
      <t>トウ</t>
    </rPh>
    <rPh sb="38" eb="40">
      <t>ジジョウ</t>
    </rPh>
    <rPh sb="44" eb="46">
      <t>キョタク</t>
    </rPh>
    <rPh sb="46" eb="53">
      <t>カイゴシエンジギョウショ</t>
    </rPh>
    <rPh sb="54" eb="61">
      <t>カイゴシエンセンモンイン</t>
    </rPh>
    <rPh sb="63" eb="65">
      <t>キンキュウ</t>
    </rPh>
    <rPh sb="66" eb="68">
      <t>タンキ</t>
    </rPh>
    <rPh sb="68" eb="70">
      <t>リヨウ</t>
    </rPh>
    <rPh sb="70" eb="76">
      <t>ニンチショウタイオウガタ</t>
    </rPh>
    <rPh sb="199" eb="201">
      <t>キテイ</t>
    </rPh>
    <rPh sb="208" eb="210">
      <t>ジギョウ</t>
    </rPh>
    <rPh sb="210" eb="211">
      <t>ショ</t>
    </rPh>
    <rPh sb="212" eb="214">
      <t>コウセイ</t>
    </rPh>
    <rPh sb="216" eb="218">
      <t>キョウドウ</t>
    </rPh>
    <rPh sb="218" eb="220">
      <t>セイカツ</t>
    </rPh>
    <rPh sb="220" eb="222">
      <t>ジュウキョ</t>
    </rPh>
    <rPh sb="223" eb="225">
      <t>テイイン</t>
    </rPh>
    <rPh sb="226" eb="228">
      <t>ゴウケイ</t>
    </rPh>
    <rPh sb="228" eb="229">
      <t>スウ</t>
    </rPh>
    <rPh sb="230" eb="231">
      <t>コ</t>
    </rPh>
    <rPh sb="234" eb="236">
      <t>コシツ</t>
    </rPh>
    <rPh sb="245" eb="246">
      <t>オコナ</t>
    </rPh>
    <phoneticPr fontId="4"/>
  </si>
  <si>
    <t>人員基準に定める員数の介護従業者が配置されていない状況で行われた認知症対応型共同生活介護については、所定単位数に100分の70を乗じて得た単位数を算定していますか。</t>
    <rPh sb="0" eb="2">
      <t>ジンイン</t>
    </rPh>
    <rPh sb="2" eb="4">
      <t>キジュン</t>
    </rPh>
    <rPh sb="5" eb="6">
      <t>サダ</t>
    </rPh>
    <rPh sb="8" eb="10">
      <t>インスウ</t>
    </rPh>
    <rPh sb="11" eb="13">
      <t>カイゴ</t>
    </rPh>
    <rPh sb="13" eb="16">
      <t>ジュウギョウシャ</t>
    </rPh>
    <rPh sb="17" eb="19">
      <t>ハイチ</t>
    </rPh>
    <rPh sb="25" eb="27">
      <t>ジョウキョウ</t>
    </rPh>
    <rPh sb="28" eb="29">
      <t>オコナ</t>
    </rPh>
    <rPh sb="32" eb="34">
      <t>ニンチ</t>
    </rPh>
    <rPh sb="34" eb="35">
      <t>ショウ</t>
    </rPh>
    <rPh sb="35" eb="37">
      <t>タイオウ</t>
    </rPh>
    <rPh sb="37" eb="38">
      <t>ガタ</t>
    </rPh>
    <rPh sb="38" eb="40">
      <t>キョウドウ</t>
    </rPh>
    <rPh sb="40" eb="42">
      <t>セイカツ</t>
    </rPh>
    <rPh sb="42" eb="44">
      <t>カイゴ</t>
    </rPh>
    <rPh sb="50" eb="52">
      <t>ショテイ</t>
    </rPh>
    <rPh sb="52" eb="55">
      <t>タンイスウ</t>
    </rPh>
    <rPh sb="59" eb="60">
      <t>ブン</t>
    </rPh>
    <rPh sb="64" eb="65">
      <t>ジョウ</t>
    </rPh>
    <rPh sb="67" eb="68">
      <t>エ</t>
    </rPh>
    <rPh sb="69" eb="72">
      <t>タンイスウ</t>
    </rPh>
    <rPh sb="73" eb="75">
      <t>サンテイ</t>
    </rPh>
    <phoneticPr fontId="4"/>
  </si>
  <si>
    <t>【第六項】
指定認知症対応型共同生活介護事業者は、前項の身体的拘束等を行う場合は、その態様及び時間、その際の利用者の心身の状況並びに緊急やむを得ない理由を記録しなければならない。</t>
    <phoneticPr fontId="3"/>
  </si>
  <si>
    <t>【第七項】
身体的拘束等の適正化を図るため、次に掲げる措置を講じなければならない。
一　身体的拘束等の適正化のための対策を検討する委員会を３月に１回以上開催するとともに、その結果について、介護従業者その他の従業者に周知徹底を図ること。 
二　身体的拘束等の適正化のための指針を整備すること。 
三　介護従業者その他の従業者に対し、身体的拘束等の適正化のための研修を定期的に実施すること。</t>
    <rPh sb="1" eb="2">
      <t>ダイ</t>
    </rPh>
    <rPh sb="2" eb="4">
      <t>ナナコウ</t>
    </rPh>
    <phoneticPr fontId="4"/>
  </si>
  <si>
    <t>別に厚生労働大臣が定める施設基準を満たすものとして市長に届け出た場合は、その基準に掲げる区分に従い、１日につき次に掲げる区分の単位数を所定単位数に加算していますか。
（１）夜間支援体制加算（Ⅰ）　50単位
（２）夜間支援体制加算（Ⅱ）  25単位</t>
    <rPh sb="0" eb="1">
      <t>ベツ</t>
    </rPh>
    <rPh sb="2" eb="4">
      <t>コウセイ</t>
    </rPh>
    <rPh sb="4" eb="6">
      <t>ロウドウ</t>
    </rPh>
    <rPh sb="6" eb="8">
      <t>ダイジン</t>
    </rPh>
    <rPh sb="9" eb="10">
      <t>サダ</t>
    </rPh>
    <rPh sb="12" eb="14">
      <t>シセツ</t>
    </rPh>
    <rPh sb="14" eb="16">
      <t>キジュン</t>
    </rPh>
    <rPh sb="17" eb="18">
      <t>ミ</t>
    </rPh>
    <rPh sb="28" eb="29">
      <t>トド</t>
    </rPh>
    <rPh sb="30" eb="31">
      <t>デ</t>
    </rPh>
    <rPh sb="32" eb="34">
      <t>バアイ</t>
    </rPh>
    <rPh sb="38" eb="40">
      <t>キジュン</t>
    </rPh>
    <rPh sb="41" eb="42">
      <t>カカ</t>
    </rPh>
    <rPh sb="44" eb="46">
      <t>クブン</t>
    </rPh>
    <rPh sb="47" eb="48">
      <t>シタガ</t>
    </rPh>
    <rPh sb="51" eb="52">
      <t>ニチ</t>
    </rPh>
    <rPh sb="55" eb="56">
      <t>ツギ</t>
    </rPh>
    <rPh sb="57" eb="58">
      <t>カカ</t>
    </rPh>
    <rPh sb="60" eb="62">
      <t>クブン</t>
    </rPh>
    <rPh sb="63" eb="66">
      <t>タンイスウ</t>
    </rPh>
    <rPh sb="67" eb="69">
      <t>ショテイ</t>
    </rPh>
    <rPh sb="69" eb="72">
      <t>タンイスウ</t>
    </rPh>
    <rPh sb="73" eb="75">
      <t>カサン</t>
    </rPh>
    <rPh sb="87" eb="89">
      <t>ヤカン</t>
    </rPh>
    <rPh sb="89" eb="91">
      <t>シエン</t>
    </rPh>
    <rPh sb="91" eb="93">
      <t>タイセイ</t>
    </rPh>
    <rPh sb="107" eb="109">
      <t>ヤカン</t>
    </rPh>
    <phoneticPr fontId="4"/>
  </si>
  <si>
    <t>夜間支援体制加算（Ⅰ）</t>
    <phoneticPr fontId="3"/>
  </si>
  <si>
    <t>夜間支援体制加算（Ⅱ）</t>
    <phoneticPr fontId="3"/>
  </si>
  <si>
    <t>別に厚生労働大臣が定める基準（※）に適合しているものとして市長に届け出て、若年性認知症利用者に対して、サービスを行った場合は、１日につき所定の単位数を加算していますか。
ただし、認知症行動・心理症状緊急対応加算を算定している場合は、算定しません。
※受け入れた若年性認知症利用者ごとに個別の担当者を定めていること。</t>
    <rPh sb="0" eb="1">
      <t>ベツ</t>
    </rPh>
    <rPh sb="2" eb="8">
      <t>コウセイロウドウダイジン</t>
    </rPh>
    <rPh sb="9" eb="10">
      <t>サダ</t>
    </rPh>
    <rPh sb="12" eb="14">
      <t>キジュン</t>
    </rPh>
    <rPh sb="18" eb="20">
      <t>テキゴウ</t>
    </rPh>
    <rPh sb="32" eb="33">
      <t>トド</t>
    </rPh>
    <rPh sb="34" eb="35">
      <t>デ</t>
    </rPh>
    <rPh sb="37" eb="40">
      <t>ジャクネンセイ</t>
    </rPh>
    <rPh sb="40" eb="43">
      <t>ニンチショウ</t>
    </rPh>
    <rPh sb="43" eb="46">
      <t>リヨウシャ</t>
    </rPh>
    <rPh sb="47" eb="48">
      <t>タイ</t>
    </rPh>
    <rPh sb="56" eb="57">
      <t>オコナ</t>
    </rPh>
    <rPh sb="59" eb="61">
      <t>バアイ</t>
    </rPh>
    <rPh sb="64" eb="65">
      <t>ニチ</t>
    </rPh>
    <rPh sb="68" eb="70">
      <t>ショテイ</t>
    </rPh>
    <rPh sb="71" eb="73">
      <t>タンイ</t>
    </rPh>
    <rPh sb="73" eb="74">
      <t>スウ</t>
    </rPh>
    <rPh sb="75" eb="77">
      <t>カサン</t>
    </rPh>
    <rPh sb="90" eb="93">
      <t>ニンチショウ</t>
    </rPh>
    <rPh sb="93" eb="95">
      <t>コウドウ</t>
    </rPh>
    <rPh sb="96" eb="98">
      <t>シンリ</t>
    </rPh>
    <rPh sb="98" eb="100">
      <t>ショウジョウ</t>
    </rPh>
    <rPh sb="100" eb="102">
      <t>キンキュウ</t>
    </rPh>
    <rPh sb="102" eb="104">
      <t>タイオウ</t>
    </rPh>
    <rPh sb="104" eb="106">
      <t>カサン</t>
    </rPh>
    <rPh sb="107" eb="109">
      <t>サンテイ</t>
    </rPh>
    <rPh sb="113" eb="115">
      <t>バアイ</t>
    </rPh>
    <rPh sb="117" eb="119">
      <t>サンテイ</t>
    </rPh>
    <rPh sb="127" eb="128">
      <t>ウ</t>
    </rPh>
    <rPh sb="129" eb="130">
      <t>イ</t>
    </rPh>
    <rPh sb="132" eb="135">
      <t>ジャクネンセイ</t>
    </rPh>
    <rPh sb="135" eb="138">
      <t>ニンチショウ</t>
    </rPh>
    <rPh sb="138" eb="141">
      <t>リヨウシャ</t>
    </rPh>
    <rPh sb="144" eb="146">
      <t>コベツ</t>
    </rPh>
    <rPh sb="147" eb="150">
      <t>タントウシャ</t>
    </rPh>
    <rPh sb="151" eb="152">
      <t>サダ</t>
    </rPh>
    <phoneticPr fontId="4"/>
  </si>
  <si>
    <t>□</t>
    <phoneticPr fontId="3"/>
  </si>
  <si>
    <t>入院時費用加算</t>
    <rPh sb="0" eb="2">
      <t>ニュウイン</t>
    </rPh>
    <rPh sb="2" eb="3">
      <t>ジ</t>
    </rPh>
    <rPh sb="3" eb="5">
      <t>ヒヨウ</t>
    </rPh>
    <rPh sb="5" eb="7">
      <t>カサン</t>
    </rPh>
    <phoneticPr fontId="4"/>
  </si>
  <si>
    <t>利用者について、病院又は診療所に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その事業所に円滑に入居する体制を確保していること。</t>
    <rPh sb="0" eb="3">
      <t>リヨウシャ</t>
    </rPh>
    <rPh sb="8" eb="10">
      <t>ビョウイン</t>
    </rPh>
    <rPh sb="10" eb="11">
      <t>マタ</t>
    </rPh>
    <rPh sb="12" eb="15">
      <t>シンリョウショ</t>
    </rPh>
    <rPh sb="16" eb="18">
      <t>ニュウイン</t>
    </rPh>
    <rPh sb="20" eb="22">
      <t>ヒツヨウ</t>
    </rPh>
    <rPh sb="23" eb="24">
      <t>ショウ</t>
    </rPh>
    <rPh sb="26" eb="28">
      <t>バアイ</t>
    </rPh>
    <rPh sb="33" eb="35">
      <t>ニュウイン</t>
    </rPh>
    <rPh sb="35" eb="36">
      <t>ゴ</t>
    </rPh>
    <rPh sb="37" eb="38">
      <t>ツキ</t>
    </rPh>
    <rPh sb="38" eb="40">
      <t>イナイ</t>
    </rPh>
    <rPh sb="41" eb="43">
      <t>タイイン</t>
    </rPh>
    <rPh sb="48" eb="49">
      <t>アキ</t>
    </rPh>
    <rPh sb="52" eb="54">
      <t>ミコ</t>
    </rPh>
    <rPh sb="63" eb="64">
      <t>モノ</t>
    </rPh>
    <rPh sb="64" eb="65">
      <t>オヨ</t>
    </rPh>
    <rPh sb="68" eb="70">
      <t>カゾク</t>
    </rPh>
    <rPh sb="71" eb="73">
      <t>キボウ</t>
    </rPh>
    <rPh sb="73" eb="74">
      <t>トウ</t>
    </rPh>
    <rPh sb="75" eb="77">
      <t>カンアン</t>
    </rPh>
    <rPh sb="79" eb="81">
      <t>ヒツヨウ</t>
    </rPh>
    <rPh sb="82" eb="83">
      <t>オウ</t>
    </rPh>
    <rPh sb="85" eb="87">
      <t>テキセツ</t>
    </rPh>
    <rPh sb="88" eb="90">
      <t>ベンギ</t>
    </rPh>
    <rPh sb="91" eb="93">
      <t>キョウヨ</t>
    </rPh>
    <rPh sb="103" eb="104">
      <t>エ</t>
    </rPh>
    <rPh sb="106" eb="108">
      <t>ジジョウ</t>
    </rPh>
    <rPh sb="111" eb="113">
      <t>バアイ</t>
    </rPh>
    <rPh sb="114" eb="115">
      <t>ノゾ</t>
    </rPh>
    <rPh sb="117" eb="120">
      <t>タイインゴ</t>
    </rPh>
    <rPh sb="120" eb="121">
      <t>フタタ</t>
    </rPh>
    <rPh sb="124" eb="126">
      <t>ジギョウ</t>
    </rPh>
    <rPh sb="126" eb="127">
      <t>ショ</t>
    </rPh>
    <rPh sb="128" eb="130">
      <t>エンカツ</t>
    </rPh>
    <rPh sb="131" eb="133">
      <t>ニュウキョ</t>
    </rPh>
    <rPh sb="135" eb="137">
      <t>タイセイ</t>
    </rPh>
    <rPh sb="138" eb="140">
      <t>カクホ</t>
    </rPh>
    <phoneticPr fontId="4"/>
  </si>
  <si>
    <t>・医師，看護師との連携が分かる書類
・看取り加算の加算時期、情報提供に関する同意の記録
・利用者の家族との連絡等の記録</t>
    <rPh sb="1" eb="3">
      <t>イシ</t>
    </rPh>
    <rPh sb="4" eb="7">
      <t>カンゴシ</t>
    </rPh>
    <rPh sb="9" eb="11">
      <t>レンケイ</t>
    </rPh>
    <rPh sb="12" eb="13">
      <t>ワ</t>
    </rPh>
    <rPh sb="15" eb="17">
      <t>ショルイ</t>
    </rPh>
    <rPh sb="19" eb="21">
      <t>ミト</t>
    </rPh>
    <rPh sb="22" eb="24">
      <t>カサン</t>
    </rPh>
    <rPh sb="25" eb="27">
      <t>カサン</t>
    </rPh>
    <rPh sb="27" eb="29">
      <t>ジキ</t>
    </rPh>
    <rPh sb="30" eb="32">
      <t>ジョウホウ</t>
    </rPh>
    <rPh sb="32" eb="34">
      <t>テイキョウ</t>
    </rPh>
    <rPh sb="35" eb="36">
      <t>カン</t>
    </rPh>
    <rPh sb="38" eb="40">
      <t>ドウイ</t>
    </rPh>
    <rPh sb="41" eb="43">
      <t>キロク</t>
    </rPh>
    <rPh sb="45" eb="48">
      <t>リヨウシャ</t>
    </rPh>
    <rPh sb="49" eb="51">
      <t>カゾク</t>
    </rPh>
    <rPh sb="53" eb="56">
      <t>レンラクトウ</t>
    </rPh>
    <rPh sb="57" eb="59">
      <t>キロク</t>
    </rPh>
    <phoneticPr fontId="4"/>
  </si>
  <si>
    <t>イ　看取りに関する指針を定め、入居の際に、利用者又はその家族に対して、その指針の内容を説明し、同意を得ていること。</t>
    <rPh sb="2" eb="4">
      <t>ミト</t>
    </rPh>
    <rPh sb="6" eb="7">
      <t>カン</t>
    </rPh>
    <rPh sb="9" eb="11">
      <t>シシン</t>
    </rPh>
    <rPh sb="12" eb="13">
      <t>サダ</t>
    </rPh>
    <rPh sb="15" eb="17">
      <t>ニュウキョ</t>
    </rPh>
    <rPh sb="18" eb="19">
      <t>サイ</t>
    </rPh>
    <rPh sb="21" eb="24">
      <t>リヨウシャ</t>
    </rPh>
    <rPh sb="24" eb="25">
      <t>マタ</t>
    </rPh>
    <rPh sb="28" eb="30">
      <t>カゾク</t>
    </rPh>
    <rPh sb="31" eb="32">
      <t>タイ</t>
    </rPh>
    <rPh sb="37" eb="39">
      <t>シシン</t>
    </rPh>
    <rPh sb="40" eb="42">
      <t>ナイヨウ</t>
    </rPh>
    <rPh sb="43" eb="45">
      <t>セツメイ</t>
    </rPh>
    <rPh sb="47" eb="49">
      <t>ドウイ</t>
    </rPh>
    <rPh sb="50" eb="51">
      <t>エ</t>
    </rPh>
    <phoneticPr fontId="4"/>
  </si>
  <si>
    <t>ロ　医師、看護職員、介護職員、介護支援専門員等による協議の上、看取りの実績等を踏まえ、看取りに関する指針の見直しを行うこと。</t>
    <rPh sb="2" eb="4">
      <t>イシ</t>
    </rPh>
    <rPh sb="5" eb="7">
      <t>カンゴ</t>
    </rPh>
    <rPh sb="7" eb="9">
      <t>ショクイン</t>
    </rPh>
    <rPh sb="10" eb="12">
      <t>カイゴ</t>
    </rPh>
    <rPh sb="12" eb="14">
      <t>ショクイン</t>
    </rPh>
    <rPh sb="15" eb="17">
      <t>カイゴ</t>
    </rPh>
    <rPh sb="17" eb="19">
      <t>シエン</t>
    </rPh>
    <rPh sb="19" eb="22">
      <t>センモンイン</t>
    </rPh>
    <rPh sb="22" eb="23">
      <t>トウ</t>
    </rPh>
    <rPh sb="26" eb="28">
      <t>キョウギ</t>
    </rPh>
    <rPh sb="29" eb="30">
      <t>ウエ</t>
    </rPh>
    <rPh sb="31" eb="33">
      <t>ミト</t>
    </rPh>
    <rPh sb="35" eb="38">
      <t>ジッセキトウ</t>
    </rPh>
    <rPh sb="39" eb="40">
      <t>フ</t>
    </rPh>
    <rPh sb="43" eb="45">
      <t>ミト</t>
    </rPh>
    <rPh sb="47" eb="48">
      <t>カン</t>
    </rPh>
    <rPh sb="50" eb="52">
      <t>シシン</t>
    </rPh>
    <rPh sb="53" eb="55">
      <t>ミナオ</t>
    </rPh>
    <rPh sb="57" eb="58">
      <t>オコナ</t>
    </rPh>
    <phoneticPr fontId="4"/>
  </si>
  <si>
    <t>ハ　看取りに関する研修を行っていること。</t>
    <rPh sb="2" eb="4">
      <t>ミト</t>
    </rPh>
    <rPh sb="6" eb="7">
      <t>カン</t>
    </rPh>
    <rPh sb="9" eb="11">
      <t>ケンシュウ</t>
    </rPh>
    <rPh sb="12" eb="13">
      <t>オコナ</t>
    </rPh>
    <phoneticPr fontId="4"/>
  </si>
  <si>
    <t>(1)定員超過利用・人員基準欠如に該当していないこと</t>
    <rPh sb="3" eb="5">
      <t>テイイン</t>
    </rPh>
    <rPh sb="5" eb="7">
      <t>チョウカ</t>
    </rPh>
    <rPh sb="7" eb="9">
      <t>リヨウ</t>
    </rPh>
    <rPh sb="10" eb="12">
      <t>ジンイン</t>
    </rPh>
    <rPh sb="12" eb="14">
      <t>キジュン</t>
    </rPh>
    <phoneticPr fontId="4"/>
  </si>
  <si>
    <t>(2)人員配置基準を満たしており、共同生活住居が１であること</t>
    <rPh sb="3" eb="5">
      <t>ジンイン</t>
    </rPh>
    <rPh sb="5" eb="7">
      <t>ハイチ</t>
    </rPh>
    <rPh sb="7" eb="9">
      <t>キジュン</t>
    </rPh>
    <rPh sb="10" eb="11">
      <t>ミ</t>
    </rPh>
    <rPh sb="17" eb="19">
      <t>キョウドウ</t>
    </rPh>
    <rPh sb="19" eb="21">
      <t>セイカツ</t>
    </rPh>
    <rPh sb="21" eb="23">
      <t>ジュウキョ</t>
    </rPh>
    <phoneticPr fontId="4"/>
  </si>
  <si>
    <t>(3)夜勤を行う介護従業者及び宿直勤務に当たる者の合計数が２以上であること</t>
    <rPh sb="13" eb="14">
      <t>オヨ</t>
    </rPh>
    <rPh sb="15" eb="17">
      <t>シュクチョク</t>
    </rPh>
    <rPh sb="17" eb="19">
      <t>キンム</t>
    </rPh>
    <rPh sb="20" eb="21">
      <t>ア</t>
    </rPh>
    <rPh sb="23" eb="24">
      <t>モノ</t>
    </rPh>
    <rPh sb="25" eb="28">
      <t>ゴウケイスウ</t>
    </rPh>
    <phoneticPr fontId="4"/>
  </si>
  <si>
    <t>(1)定員超過利用・人員基準欠如に該当していないこと</t>
    <phoneticPr fontId="4"/>
  </si>
  <si>
    <t>(2)人員配置基準を満たしており、共同生活住居が２以上であること</t>
    <rPh sb="3" eb="5">
      <t>ジンイン</t>
    </rPh>
    <rPh sb="5" eb="7">
      <t>ハイチ</t>
    </rPh>
    <rPh sb="7" eb="9">
      <t>キジュン</t>
    </rPh>
    <rPh sb="10" eb="11">
      <t>ミ</t>
    </rPh>
    <rPh sb="17" eb="19">
      <t>キョウドウ</t>
    </rPh>
    <rPh sb="19" eb="21">
      <t>セイカツ</t>
    </rPh>
    <rPh sb="21" eb="23">
      <t>ジュウキョ</t>
    </rPh>
    <rPh sb="25" eb="27">
      <t>イジョウ</t>
    </rPh>
    <phoneticPr fontId="4"/>
  </si>
  <si>
    <t>(3)夜勤を行う介護従業者及び宿直勤務に当たる者の合計数が共同生活住居の数に１を加えた数以上であること</t>
    <rPh sb="13" eb="14">
      <t>オヨ</t>
    </rPh>
    <rPh sb="15" eb="17">
      <t>シュクチョク</t>
    </rPh>
    <rPh sb="17" eb="19">
      <t>キンム</t>
    </rPh>
    <rPh sb="20" eb="21">
      <t>ア</t>
    </rPh>
    <rPh sb="23" eb="24">
      <t>モノ</t>
    </rPh>
    <rPh sb="25" eb="28">
      <t>ゴウケイスウ</t>
    </rPh>
    <rPh sb="29" eb="31">
      <t>キョウドウ</t>
    </rPh>
    <rPh sb="31" eb="33">
      <t>セイカツ</t>
    </rPh>
    <rPh sb="33" eb="35">
      <t>ジュウキョ</t>
    </rPh>
    <rPh sb="36" eb="37">
      <t>カズ</t>
    </rPh>
    <rPh sb="40" eb="41">
      <t>クワ</t>
    </rPh>
    <rPh sb="43" eb="44">
      <t>カズ</t>
    </rPh>
    <phoneticPr fontId="4"/>
  </si>
  <si>
    <t>平18厚告126
別表5ハ注</t>
    <rPh sb="13" eb="14">
      <t>チュウ</t>
    </rPh>
    <phoneticPr fontId="4"/>
  </si>
  <si>
    <t>(3)重度化した場合の対応に係る指針を定め、入居の際に、利用者又はその家族等に対して、指針の内容を説明し、同意を得ていること。</t>
    <rPh sb="28" eb="31">
      <t>リヨウシャ</t>
    </rPh>
    <phoneticPr fontId="4"/>
  </si>
  <si>
    <t>(1)事業所の職員として看護職員を常勤換算方法で１名以上配置していること。</t>
    <phoneticPr fontId="4"/>
  </si>
  <si>
    <t>利用期間が１月を超える利用者が退居し、その居宅において居宅サービス又は地域密着型サービスを利用する場合において、利用者及びその家族等に対して退居後の居宅サービス、地域密着型サービスその他の保健医療サービス又は福祉サービスについて相談援助を行い、かつ、利用者の同意を得て、退去の日から２週間以内に利用者の退居後の居宅地を管轄する市町村及び老人介護支援センター又は地域包括支援センターに対して、利用者の介護状況を示す文書を添えて必要な情報を提供した場合に、利用者１人につき１回を限度として、所定の単位数を算定していますか。</t>
    <rPh sb="0" eb="2">
      <t>リヨウ</t>
    </rPh>
    <rPh sb="2" eb="4">
      <t>キカン</t>
    </rPh>
    <rPh sb="6" eb="7">
      <t>ツキ</t>
    </rPh>
    <rPh sb="8" eb="9">
      <t>コ</t>
    </rPh>
    <rPh sb="11" eb="14">
      <t>リヨウシャ</t>
    </rPh>
    <rPh sb="21" eb="23">
      <t>キョタク</t>
    </rPh>
    <rPh sb="27" eb="29">
      <t>キョタク</t>
    </rPh>
    <rPh sb="33" eb="34">
      <t>マタ</t>
    </rPh>
    <rPh sb="35" eb="37">
      <t>チイキ</t>
    </rPh>
    <rPh sb="37" eb="40">
      <t>ミッチャクガタ</t>
    </rPh>
    <rPh sb="45" eb="47">
      <t>リヨウ</t>
    </rPh>
    <rPh sb="49" eb="51">
      <t>バアイ</t>
    </rPh>
    <rPh sb="56" eb="59">
      <t>リヨウシャ</t>
    </rPh>
    <rPh sb="59" eb="60">
      <t>オヨ</t>
    </rPh>
    <rPh sb="63" eb="65">
      <t>カゾク</t>
    </rPh>
    <rPh sb="65" eb="66">
      <t>トウ</t>
    </rPh>
    <rPh sb="67" eb="68">
      <t>タイ</t>
    </rPh>
    <rPh sb="72" eb="73">
      <t>ゴ</t>
    </rPh>
    <rPh sb="74" eb="76">
      <t>キョタク</t>
    </rPh>
    <rPh sb="81" eb="83">
      <t>チイキ</t>
    </rPh>
    <rPh sb="83" eb="86">
      <t>ミッチャクガタ</t>
    </rPh>
    <rPh sb="92" eb="93">
      <t>ホカ</t>
    </rPh>
    <rPh sb="94" eb="96">
      <t>ホケン</t>
    </rPh>
    <rPh sb="96" eb="98">
      <t>イリョウ</t>
    </rPh>
    <rPh sb="102" eb="103">
      <t>マタ</t>
    </rPh>
    <rPh sb="104" eb="106">
      <t>フクシ</t>
    </rPh>
    <rPh sb="114" eb="116">
      <t>ソウダン</t>
    </rPh>
    <rPh sb="116" eb="118">
      <t>エンジョ</t>
    </rPh>
    <rPh sb="119" eb="120">
      <t>オコナ</t>
    </rPh>
    <rPh sb="125" eb="128">
      <t>リヨウシャ</t>
    </rPh>
    <rPh sb="129" eb="131">
      <t>ドウイ</t>
    </rPh>
    <rPh sb="132" eb="133">
      <t>エ</t>
    </rPh>
    <rPh sb="135" eb="137">
      <t>タイキョ</t>
    </rPh>
    <rPh sb="138" eb="139">
      <t>ヒ</t>
    </rPh>
    <rPh sb="142" eb="144">
      <t>シュウカン</t>
    </rPh>
    <rPh sb="144" eb="146">
      <t>イナイ</t>
    </rPh>
    <rPh sb="147" eb="150">
      <t>リヨウシャ</t>
    </rPh>
    <rPh sb="153" eb="154">
      <t>ゴ</t>
    </rPh>
    <rPh sb="155" eb="157">
      <t>キョタク</t>
    </rPh>
    <rPh sb="157" eb="158">
      <t>チ</t>
    </rPh>
    <rPh sb="159" eb="161">
      <t>カンカツ</t>
    </rPh>
    <rPh sb="163" eb="166">
      <t>シチョウソン</t>
    </rPh>
    <rPh sb="166" eb="167">
      <t>オヨ</t>
    </rPh>
    <rPh sb="168" eb="170">
      <t>ロウジン</t>
    </rPh>
    <rPh sb="170" eb="172">
      <t>カイゴ</t>
    </rPh>
    <rPh sb="172" eb="174">
      <t>シエン</t>
    </rPh>
    <rPh sb="178" eb="179">
      <t>マタ</t>
    </rPh>
    <rPh sb="180" eb="182">
      <t>チイキ</t>
    </rPh>
    <rPh sb="182" eb="184">
      <t>ホウカツ</t>
    </rPh>
    <rPh sb="184" eb="186">
      <t>シエン</t>
    </rPh>
    <rPh sb="191" eb="192">
      <t>タイ</t>
    </rPh>
    <rPh sb="195" eb="198">
      <t>リヨウシャ</t>
    </rPh>
    <rPh sb="199" eb="201">
      <t>カイゴ</t>
    </rPh>
    <rPh sb="201" eb="203">
      <t>ジョウキョウ</t>
    </rPh>
    <rPh sb="204" eb="205">
      <t>シメ</t>
    </rPh>
    <rPh sb="206" eb="208">
      <t>ブンショ</t>
    </rPh>
    <rPh sb="209" eb="210">
      <t>ソ</t>
    </rPh>
    <rPh sb="212" eb="214">
      <t>ヒツヨウ</t>
    </rPh>
    <rPh sb="215" eb="217">
      <t>ジョウホウ</t>
    </rPh>
    <rPh sb="218" eb="220">
      <t>テイキョウ</t>
    </rPh>
    <rPh sb="222" eb="224">
      <t>バアイ</t>
    </rPh>
    <rPh sb="226" eb="229">
      <t>リヨウシャ</t>
    </rPh>
    <rPh sb="230" eb="231">
      <t>ニン</t>
    </rPh>
    <rPh sb="235" eb="236">
      <t>カイ</t>
    </rPh>
    <rPh sb="237" eb="239">
      <t>ゲンド</t>
    </rPh>
    <rPh sb="243" eb="245">
      <t>ショテイ</t>
    </rPh>
    <rPh sb="246" eb="249">
      <t>タンイスウ</t>
    </rPh>
    <rPh sb="250" eb="252">
      <t>サンテイ</t>
    </rPh>
    <phoneticPr fontId="4"/>
  </si>
  <si>
    <t>認知症専門ケア加算（Ⅰ）</t>
    <phoneticPr fontId="3"/>
  </si>
  <si>
    <t>認知症専門ケア加算（Ⅱ）</t>
    <phoneticPr fontId="3"/>
  </si>
  <si>
    <t>(1)利用者の総数のうち、日常生活に支障を来すおそれのある症状若しくは行動が認められる介護を必要とする認知症の者（対象者）の占める割合が２分の１以上であること。</t>
    <rPh sb="3" eb="6">
      <t>リヨウシャ</t>
    </rPh>
    <rPh sb="7" eb="9">
      <t>ソウスウ</t>
    </rPh>
    <rPh sb="13" eb="15">
      <t>ニチジョウ</t>
    </rPh>
    <rPh sb="15" eb="17">
      <t>セイカツ</t>
    </rPh>
    <rPh sb="18" eb="20">
      <t>シショウ</t>
    </rPh>
    <rPh sb="21" eb="22">
      <t>キタ</t>
    </rPh>
    <rPh sb="29" eb="31">
      <t>ショウジョウ</t>
    </rPh>
    <rPh sb="31" eb="32">
      <t>モ</t>
    </rPh>
    <rPh sb="35" eb="37">
      <t>コウドウ</t>
    </rPh>
    <rPh sb="38" eb="39">
      <t>ミト</t>
    </rPh>
    <rPh sb="43" eb="45">
      <t>カイゴ</t>
    </rPh>
    <rPh sb="46" eb="48">
      <t>ヒツヨウ</t>
    </rPh>
    <rPh sb="51" eb="54">
      <t>ニンチショウ</t>
    </rPh>
    <rPh sb="55" eb="56">
      <t>モノ</t>
    </rPh>
    <rPh sb="57" eb="60">
      <t>タイショウシャ</t>
    </rPh>
    <rPh sb="62" eb="63">
      <t>シ</t>
    </rPh>
    <rPh sb="65" eb="67">
      <t>ワリアイ</t>
    </rPh>
    <rPh sb="69" eb="70">
      <t>ブン</t>
    </rPh>
    <rPh sb="72" eb="74">
      <t>イジョウ</t>
    </rPh>
    <phoneticPr fontId="4"/>
  </si>
  <si>
    <t>(2)認知症介護に係る専門的な研修を修了している者を、対象者の数が20人未満は１以上、20人以上の場合は、１に、その対象者の数が19を超えて10又はその端数を増すごとに１を加えた数以上配置し、チームとして専門的な認知症ケアを実施していること。</t>
    <rPh sb="3" eb="6">
      <t>ニンチショウ</t>
    </rPh>
    <rPh sb="6" eb="8">
      <t>カイゴ</t>
    </rPh>
    <rPh sb="9" eb="10">
      <t>カカワ</t>
    </rPh>
    <rPh sb="11" eb="14">
      <t>センモンテキ</t>
    </rPh>
    <rPh sb="15" eb="17">
      <t>ケンシュウ</t>
    </rPh>
    <rPh sb="18" eb="20">
      <t>シュウリョウ</t>
    </rPh>
    <rPh sb="24" eb="25">
      <t>モノ</t>
    </rPh>
    <rPh sb="27" eb="30">
      <t>タイショウシャ</t>
    </rPh>
    <rPh sb="31" eb="32">
      <t>カズ</t>
    </rPh>
    <rPh sb="35" eb="36">
      <t>ニン</t>
    </rPh>
    <rPh sb="36" eb="38">
      <t>ミマン</t>
    </rPh>
    <rPh sb="40" eb="42">
      <t>イジョウ</t>
    </rPh>
    <rPh sb="45" eb="46">
      <t>ニン</t>
    </rPh>
    <rPh sb="46" eb="48">
      <t>イジョウ</t>
    </rPh>
    <rPh sb="49" eb="51">
      <t>バアイ</t>
    </rPh>
    <rPh sb="58" eb="61">
      <t>タイショウシャ</t>
    </rPh>
    <rPh sb="62" eb="63">
      <t>カズ</t>
    </rPh>
    <rPh sb="67" eb="68">
      <t>コ</t>
    </rPh>
    <rPh sb="72" eb="73">
      <t>マタ</t>
    </rPh>
    <rPh sb="76" eb="78">
      <t>ハスウ</t>
    </rPh>
    <rPh sb="79" eb="80">
      <t>マ</t>
    </rPh>
    <rPh sb="86" eb="87">
      <t>クワ</t>
    </rPh>
    <rPh sb="89" eb="90">
      <t>カズ</t>
    </rPh>
    <rPh sb="90" eb="92">
      <t>イジョウ</t>
    </rPh>
    <rPh sb="92" eb="94">
      <t>ハイチ</t>
    </rPh>
    <rPh sb="102" eb="105">
      <t>センモンテキ</t>
    </rPh>
    <rPh sb="106" eb="109">
      <t>ニンチショウ</t>
    </rPh>
    <rPh sb="112" eb="114">
      <t>ジッシ</t>
    </rPh>
    <phoneticPr fontId="4"/>
  </si>
  <si>
    <t>(3)従業者に対して、認知症ケアに関する留意事項の伝達又は技術的指導に係る会議を定期的に開催していること。</t>
    <rPh sb="3" eb="6">
      <t>ジュウギョウシャ</t>
    </rPh>
    <rPh sb="7" eb="8">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カカワ</t>
    </rPh>
    <rPh sb="37" eb="39">
      <t>カイギ</t>
    </rPh>
    <rPh sb="40" eb="43">
      <t>テイキテキ</t>
    </rPh>
    <rPh sb="44" eb="46">
      <t>カイサイ</t>
    </rPh>
    <phoneticPr fontId="4"/>
  </si>
  <si>
    <t>(1)認知症専門ケア加算（Ⅰ）の基準のいずれにも適合すること。</t>
    <rPh sb="3" eb="6">
      <t>ニンチショウ</t>
    </rPh>
    <rPh sb="6" eb="8">
      <t>センモン</t>
    </rPh>
    <rPh sb="10" eb="12">
      <t>カサン</t>
    </rPh>
    <rPh sb="16" eb="18">
      <t>キジュン</t>
    </rPh>
    <rPh sb="24" eb="26">
      <t>テキゴウ</t>
    </rPh>
    <phoneticPr fontId="4"/>
  </si>
  <si>
    <t>(2)認知症介護の指導に係る専門的な研修を修了している者を１名以上配置し、事業所全体の認知症ケアの指導等を実施していること。</t>
    <rPh sb="3" eb="6">
      <t>ニンチショウ</t>
    </rPh>
    <rPh sb="6" eb="8">
      <t>カイゴ</t>
    </rPh>
    <rPh sb="9" eb="11">
      <t>シドウ</t>
    </rPh>
    <rPh sb="12" eb="13">
      <t>カカワ</t>
    </rPh>
    <rPh sb="14" eb="17">
      <t>センモンテキ</t>
    </rPh>
    <rPh sb="18" eb="20">
      <t>ケンシュウ</t>
    </rPh>
    <rPh sb="21" eb="23">
      <t>シュウリョウ</t>
    </rPh>
    <rPh sb="27" eb="28">
      <t>モノ</t>
    </rPh>
    <rPh sb="30" eb="31">
      <t>メイ</t>
    </rPh>
    <rPh sb="31" eb="33">
      <t>イジョウ</t>
    </rPh>
    <rPh sb="33" eb="35">
      <t>ハイチ</t>
    </rPh>
    <rPh sb="37" eb="40">
      <t>ジギョウショ</t>
    </rPh>
    <rPh sb="40" eb="42">
      <t>ゼンタイ</t>
    </rPh>
    <rPh sb="43" eb="46">
      <t>ニンチショウ</t>
    </rPh>
    <rPh sb="49" eb="51">
      <t>シドウ</t>
    </rPh>
    <rPh sb="51" eb="52">
      <t>トウ</t>
    </rPh>
    <rPh sb="53" eb="55">
      <t>ジッシ</t>
    </rPh>
    <phoneticPr fontId="4"/>
  </si>
  <si>
    <t>(3)介護職員、看護職員ごとの認知症ケアに関する研修計画を作成し、その計画に従い、研修を実施又は実施を予定していること。</t>
    <rPh sb="3" eb="5">
      <t>カイゴ</t>
    </rPh>
    <rPh sb="5" eb="7">
      <t>ショクイン</t>
    </rPh>
    <rPh sb="8" eb="10">
      <t>カンゴ</t>
    </rPh>
    <rPh sb="10" eb="12">
      <t>ショクイン</t>
    </rPh>
    <rPh sb="15" eb="17">
      <t>ニンチ</t>
    </rPh>
    <rPh sb="17" eb="18">
      <t>ショウ</t>
    </rPh>
    <rPh sb="21" eb="22">
      <t>カン</t>
    </rPh>
    <rPh sb="24" eb="26">
      <t>ケンシュウ</t>
    </rPh>
    <rPh sb="26" eb="28">
      <t>ケイカク</t>
    </rPh>
    <rPh sb="29" eb="31">
      <t>サクセイ</t>
    </rPh>
    <rPh sb="35" eb="37">
      <t>ケイカク</t>
    </rPh>
    <rPh sb="38" eb="39">
      <t>シタガ</t>
    </rPh>
    <rPh sb="41" eb="43">
      <t>ケンシュウ</t>
    </rPh>
    <rPh sb="44" eb="46">
      <t>ジッシ</t>
    </rPh>
    <rPh sb="46" eb="47">
      <t>マタ</t>
    </rPh>
    <rPh sb="48" eb="50">
      <t>ジッシ</t>
    </rPh>
    <rPh sb="51" eb="53">
      <t>ヨテイ</t>
    </rPh>
    <phoneticPr fontId="4"/>
  </si>
  <si>
    <t>別に厚生労働大臣が定める基準に適合する事業所において、歯科医師又は歯科医師の指示を受けた歯科衛生士が、介護職員に対する口腔ケアに係る技術的助言及び指導を月１回以上行っている場合は、１月につき所定の単位数を算定していますか。</t>
    <rPh sb="0" eb="1">
      <t>ベツ</t>
    </rPh>
    <rPh sb="2" eb="8">
      <t>コウセイロウドウダイジン</t>
    </rPh>
    <rPh sb="9" eb="10">
      <t>サダ</t>
    </rPh>
    <rPh sb="12" eb="14">
      <t>キジュン</t>
    </rPh>
    <rPh sb="15" eb="17">
      <t>テキゴウ</t>
    </rPh>
    <rPh sb="19" eb="22">
      <t>ジギョウショ</t>
    </rPh>
    <rPh sb="27" eb="31">
      <t>シカイシ</t>
    </rPh>
    <rPh sb="31" eb="32">
      <t>マタ</t>
    </rPh>
    <rPh sb="95" eb="97">
      <t>ショテイ</t>
    </rPh>
    <rPh sb="98" eb="101">
      <t>タンイスウ</t>
    </rPh>
    <phoneticPr fontId="4"/>
  </si>
  <si>
    <t>イ　歯科医師又は歯科医師の指示を受けた歯科衛生士の技術的助言及び指導に基づき、利用者の口腔ケア・マネジメントに係る計画が作成されていること。</t>
    <phoneticPr fontId="3"/>
  </si>
  <si>
    <t>ロ　利用定員・人員基準に適合している事業所であること。</t>
    <rPh sb="2" eb="4">
      <t>リヨウ</t>
    </rPh>
    <rPh sb="4" eb="6">
      <t>テイイン</t>
    </rPh>
    <rPh sb="7" eb="9">
      <t>ジンイン</t>
    </rPh>
    <rPh sb="9" eb="11">
      <t>キジュン</t>
    </rPh>
    <rPh sb="12" eb="14">
      <t>テキゴウ</t>
    </rPh>
    <rPh sb="18" eb="20">
      <t>ジギョウ</t>
    </rPh>
    <rPh sb="20" eb="21">
      <t>ショ</t>
    </rPh>
    <phoneticPr fontId="4"/>
  </si>
  <si>
    <t>□</t>
    <phoneticPr fontId="3"/>
  </si>
  <si>
    <t>(1)事業所の介護職員の総数のうち、介護福祉士の占める割合が100分の60以上であること。</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phoneticPr fontId="4"/>
  </si>
  <si>
    <t>(2)定員超過利用・人員基準欠如に該当していないこと。</t>
    <rPh sb="3" eb="5">
      <t>テイイン</t>
    </rPh>
    <rPh sb="5" eb="7">
      <t>チョウカ</t>
    </rPh>
    <rPh sb="7" eb="9">
      <t>リヨウ</t>
    </rPh>
    <rPh sb="10" eb="12">
      <t>ジンイン</t>
    </rPh>
    <rPh sb="12" eb="14">
      <t>キジュン</t>
    </rPh>
    <rPh sb="14" eb="16">
      <t>ケツジョ</t>
    </rPh>
    <rPh sb="17" eb="19">
      <t>ガイトウ</t>
    </rPh>
    <phoneticPr fontId="4"/>
  </si>
  <si>
    <t>平18厚告128
一</t>
    <rPh sb="0" eb="1">
      <t>ヘイ</t>
    </rPh>
    <rPh sb="3" eb="4">
      <t>アツシ</t>
    </rPh>
    <rPh sb="4" eb="5">
      <t>コク</t>
    </rPh>
    <rPh sb="9" eb="10">
      <t>イチ</t>
    </rPh>
    <phoneticPr fontId="4"/>
  </si>
  <si>
    <t>平18厚告128
二</t>
    <rPh sb="0" eb="1">
      <t>ヘイ</t>
    </rPh>
    <rPh sb="3" eb="4">
      <t>アツシ</t>
    </rPh>
    <rPh sb="4" eb="5">
      <t>コク</t>
    </rPh>
    <rPh sb="9" eb="10">
      <t>ニ</t>
    </rPh>
    <phoneticPr fontId="4"/>
  </si>
  <si>
    <t>平18厚告128
三</t>
    <rPh sb="0" eb="1">
      <t>ヘイ</t>
    </rPh>
    <rPh sb="3" eb="4">
      <t>アツシ</t>
    </rPh>
    <rPh sb="4" eb="5">
      <t>コク</t>
    </rPh>
    <rPh sb="9" eb="10">
      <t>サン</t>
    </rPh>
    <phoneticPr fontId="4"/>
  </si>
  <si>
    <t>指定介護予防認知症対応型共同生活介護に要する費用の額は、平成18年厚生労働省第128号の別表「指定地域密着型介護予防サービス介護給付費単位数表」により算定していますか。</t>
    <rPh sb="0" eb="2">
      <t>シテイ</t>
    </rPh>
    <rPh sb="2" eb="4">
      <t>カイゴ</t>
    </rPh>
    <rPh sb="4" eb="6">
      <t>ヨボウ</t>
    </rPh>
    <rPh sb="6" eb="9">
      <t>ニンチショウ</t>
    </rPh>
    <rPh sb="9" eb="12">
      <t>タイオウガタ</t>
    </rPh>
    <rPh sb="12" eb="14">
      <t>キョウドウ</t>
    </rPh>
    <rPh sb="14" eb="16">
      <t>セイカツ</t>
    </rPh>
    <rPh sb="16" eb="18">
      <t>カイゴ</t>
    </rPh>
    <rPh sb="19" eb="20">
      <t>ヨウ</t>
    </rPh>
    <rPh sb="22" eb="24">
      <t>ヒヨウ</t>
    </rPh>
    <rPh sb="25" eb="26">
      <t>ガク</t>
    </rPh>
    <rPh sb="28" eb="30">
      <t>ヘイセイ</t>
    </rPh>
    <rPh sb="32" eb="33">
      <t>ネン</t>
    </rPh>
    <rPh sb="33" eb="35">
      <t>コウセイ</t>
    </rPh>
    <rPh sb="35" eb="37">
      <t>ロウドウ</t>
    </rPh>
    <rPh sb="37" eb="38">
      <t>ショウ</t>
    </rPh>
    <rPh sb="38" eb="39">
      <t>ダイ</t>
    </rPh>
    <rPh sb="42" eb="43">
      <t>ゴウ</t>
    </rPh>
    <rPh sb="44" eb="46">
      <t>ベッピョウ</t>
    </rPh>
    <rPh sb="47" eb="49">
      <t>シテイ</t>
    </rPh>
    <rPh sb="49" eb="51">
      <t>チイキ</t>
    </rPh>
    <rPh sb="51" eb="54">
      <t>ミッチャクガタ</t>
    </rPh>
    <rPh sb="54" eb="56">
      <t>カイゴ</t>
    </rPh>
    <rPh sb="56" eb="58">
      <t>ヨボウ</t>
    </rPh>
    <rPh sb="62" eb="64">
      <t>カイゴ</t>
    </rPh>
    <rPh sb="64" eb="66">
      <t>キュウフ</t>
    </rPh>
    <rPh sb="66" eb="67">
      <t>ヒ</t>
    </rPh>
    <rPh sb="67" eb="70">
      <t>タンイスウ</t>
    </rPh>
    <rPh sb="70" eb="71">
      <t>ヒョウ</t>
    </rPh>
    <rPh sb="75" eb="77">
      <t>サンテイ</t>
    </rPh>
    <phoneticPr fontId="4"/>
  </si>
  <si>
    <t>指定介護予防認知症対応型共同生活介護に要する費用の額は、平成27年厚生労働省告示第93号の「厚生労働大臣が定める１単位の単価」に、別表に定める単位数を乗じて算定していますか。</t>
    <rPh sb="2" eb="4">
      <t>カイゴ</t>
    </rPh>
    <rPh sb="4" eb="6">
      <t>ヨボウ</t>
    </rPh>
    <rPh sb="6" eb="8">
      <t>ニンチ</t>
    </rPh>
    <rPh sb="8" eb="9">
      <t>ショウ</t>
    </rPh>
    <rPh sb="9" eb="11">
      <t>タイオウ</t>
    </rPh>
    <rPh sb="11" eb="12">
      <t>ガタ</t>
    </rPh>
    <rPh sb="12" eb="14">
      <t>キョウドウ</t>
    </rPh>
    <rPh sb="14" eb="16">
      <t>セイカツ</t>
    </rPh>
    <rPh sb="16" eb="18">
      <t>カイゴ</t>
    </rPh>
    <phoneticPr fontId="4"/>
  </si>
  <si>
    <t>１単位の単価に単位数を乗じて得た額に１円未満の端数があるときは、端数金額を切り捨てて計算していますか。</t>
    <phoneticPr fontId="3"/>
  </si>
  <si>
    <t>別に厚生労働大臣が定める施設基準に適合し、かつ、別に厚生労働大臣が定める夜勤を行う職員の勤務条件に関する基準（※）を満たすものとして市長に届け出て、サービスを行った場合に、その施設基準に掲げる区分に従い、利用者の要介護状態区分に応じて、所定単位数を算定していますか。
※事業所ごとに夜勤を行う介護従業者の数が、共同生活住居ごとに１以上であること。</t>
    <rPh sb="0" eb="1">
      <t>ベツ</t>
    </rPh>
    <rPh sb="2" eb="4">
      <t>コウセイ</t>
    </rPh>
    <rPh sb="4" eb="6">
      <t>ロウドウ</t>
    </rPh>
    <rPh sb="6" eb="8">
      <t>ダイジン</t>
    </rPh>
    <rPh sb="9" eb="10">
      <t>サダ</t>
    </rPh>
    <rPh sb="12" eb="14">
      <t>シセツ</t>
    </rPh>
    <rPh sb="14" eb="16">
      <t>キジュン</t>
    </rPh>
    <rPh sb="17" eb="19">
      <t>テキゴウ</t>
    </rPh>
    <rPh sb="24" eb="25">
      <t>ベツ</t>
    </rPh>
    <rPh sb="26" eb="28">
      <t>コウセイ</t>
    </rPh>
    <rPh sb="28" eb="30">
      <t>ロウドウ</t>
    </rPh>
    <rPh sb="30" eb="32">
      <t>ダイジン</t>
    </rPh>
    <rPh sb="33" eb="34">
      <t>サダ</t>
    </rPh>
    <rPh sb="36" eb="38">
      <t>ヤキン</t>
    </rPh>
    <rPh sb="39" eb="40">
      <t>オコナ</t>
    </rPh>
    <rPh sb="41" eb="43">
      <t>ショクイン</t>
    </rPh>
    <rPh sb="44" eb="46">
      <t>キンム</t>
    </rPh>
    <rPh sb="46" eb="48">
      <t>ジョウケン</t>
    </rPh>
    <rPh sb="49" eb="50">
      <t>カン</t>
    </rPh>
    <rPh sb="52" eb="54">
      <t>キジュン</t>
    </rPh>
    <rPh sb="58" eb="59">
      <t>ミ</t>
    </rPh>
    <rPh sb="69" eb="70">
      <t>トド</t>
    </rPh>
    <rPh sb="71" eb="72">
      <t>デ</t>
    </rPh>
    <rPh sb="79" eb="80">
      <t>オコナ</t>
    </rPh>
    <rPh sb="82" eb="84">
      <t>バアイ</t>
    </rPh>
    <rPh sb="88" eb="90">
      <t>シセツ</t>
    </rPh>
    <rPh sb="90" eb="92">
      <t>キジュン</t>
    </rPh>
    <rPh sb="93" eb="94">
      <t>カカ</t>
    </rPh>
    <rPh sb="96" eb="98">
      <t>クブン</t>
    </rPh>
    <rPh sb="99" eb="100">
      <t>シタガ</t>
    </rPh>
    <rPh sb="102" eb="105">
      <t>リヨウシャ</t>
    </rPh>
    <rPh sb="106" eb="109">
      <t>ヨウカイゴ</t>
    </rPh>
    <rPh sb="109" eb="111">
      <t>ジョウタイ</t>
    </rPh>
    <rPh sb="111" eb="113">
      <t>クブン</t>
    </rPh>
    <rPh sb="114" eb="115">
      <t>オウ</t>
    </rPh>
    <rPh sb="118" eb="120">
      <t>ショテイ</t>
    </rPh>
    <rPh sb="120" eb="123">
      <t>タンイスウ</t>
    </rPh>
    <rPh sb="124" eb="126">
      <t>サンテイ</t>
    </rPh>
    <rPh sb="156" eb="158">
      <t>キョウドウ</t>
    </rPh>
    <rPh sb="158" eb="160">
      <t>セイカツ</t>
    </rPh>
    <rPh sb="160" eb="162">
      <t>ジュウキョ</t>
    </rPh>
    <phoneticPr fontId="4"/>
  </si>
  <si>
    <t>別に厚生労働大臣が定める施設基準に適合し、かつ、別に厚生労働大臣が定める夜勤を行う職員の勤務条件に関する基準（※）を満たすものとして市長に届け出て、サービスを行った場合に、その施設基準に掲げる区分に従い、所定単位数を算定していますか。
※事業所ごとに夜勤を行う介護従業者の数が、共同生活住居ごとに１以上であること。</t>
    <phoneticPr fontId="4"/>
  </si>
  <si>
    <t>介護予防認知症対応型共同生活介護費（Ⅰ）</t>
    <phoneticPr fontId="3"/>
  </si>
  <si>
    <t xml:space="preserve">介護予防認知症対応型共同生活介護費（Ⅱ）  </t>
    <phoneticPr fontId="3"/>
  </si>
  <si>
    <t>平18厚告128
別表3注1
施設基準
八十五</t>
    <rPh sb="0" eb="1">
      <t>ヘイ</t>
    </rPh>
    <rPh sb="3" eb="4">
      <t>コウ</t>
    </rPh>
    <rPh sb="4" eb="5">
      <t>コク</t>
    </rPh>
    <rPh sb="9" eb="11">
      <t>ベッピョウ</t>
    </rPh>
    <rPh sb="12" eb="13">
      <t>チュウ</t>
    </rPh>
    <rPh sb="18" eb="20">
      <t>シセツ</t>
    </rPh>
    <rPh sb="20" eb="22">
      <t>キジュン</t>
    </rPh>
    <rPh sb="23" eb="26">
      <t>８５</t>
    </rPh>
    <phoneticPr fontId="4"/>
  </si>
  <si>
    <t>介護予防短期利用認知症対応型共同生活介護費（Ⅰ）</t>
    <rPh sb="0" eb="2">
      <t>カイゴ</t>
    </rPh>
    <rPh sb="2" eb="4">
      <t>ヨボウ</t>
    </rPh>
    <phoneticPr fontId="3"/>
  </si>
  <si>
    <t>(二)一の共同生活住居において、介護予防短期利用認知症対応型共同生活介護を受ける利用者の数は１名とすること。</t>
    <rPh sb="1" eb="2">
      <t>ニ</t>
    </rPh>
    <rPh sb="3" eb="4">
      <t>イチ</t>
    </rPh>
    <rPh sb="5" eb="7">
      <t>キョウドウ</t>
    </rPh>
    <rPh sb="7" eb="9">
      <t>セイカツ</t>
    </rPh>
    <rPh sb="9" eb="11">
      <t>ジュウキョ</t>
    </rPh>
    <rPh sb="20" eb="36">
      <t>タンキリヨウニンチショウタイオウガタキョウドウセイカツカイゴ</t>
    </rPh>
    <rPh sb="37" eb="38">
      <t>ウ</t>
    </rPh>
    <rPh sb="40" eb="43">
      <t>リヨウシャ</t>
    </rPh>
    <rPh sb="44" eb="45">
      <t>スウ</t>
    </rPh>
    <rPh sb="47" eb="48">
      <t>メイ</t>
    </rPh>
    <phoneticPr fontId="4"/>
  </si>
  <si>
    <t>(5)介護予防短期利用共同生活介護を行うに当たって、十分な知識を有する従業者が確保されていること。</t>
    <phoneticPr fontId="4"/>
  </si>
  <si>
    <t>(5)介護予防短期利用共同生活介護を行うに当たって、十分な知識を有する従業者が確保されていること。</t>
    <phoneticPr fontId="4"/>
  </si>
  <si>
    <t>平18厚告128
別表3注1</t>
    <phoneticPr fontId="3"/>
  </si>
  <si>
    <t>平18厚告128
別表3注1</t>
    <rPh sb="0" eb="1">
      <t>ヒラ</t>
    </rPh>
    <rPh sb="3" eb="4">
      <t>コウ</t>
    </rPh>
    <rPh sb="4" eb="5">
      <t>コク</t>
    </rPh>
    <rPh sb="9" eb="11">
      <t>ベッピョウ</t>
    </rPh>
    <rPh sb="12" eb="13">
      <t>チュウ</t>
    </rPh>
    <phoneticPr fontId="4"/>
  </si>
  <si>
    <t>人員基準に定める員数の介護従業者が配置されていない状況で行われた介護予防認知症対応型共同生活介護については、所定単位数に100分の70を乗じて得た単位数を算定していますか。</t>
    <rPh sb="0" eb="2">
      <t>ジンイン</t>
    </rPh>
    <rPh sb="2" eb="4">
      <t>キジュン</t>
    </rPh>
    <rPh sb="5" eb="6">
      <t>サダ</t>
    </rPh>
    <rPh sb="8" eb="10">
      <t>インスウ</t>
    </rPh>
    <rPh sb="11" eb="13">
      <t>カイゴ</t>
    </rPh>
    <rPh sb="13" eb="16">
      <t>ジュウギョウシャ</t>
    </rPh>
    <rPh sb="17" eb="19">
      <t>ハイチ</t>
    </rPh>
    <rPh sb="25" eb="27">
      <t>ジョウキョウ</t>
    </rPh>
    <rPh sb="28" eb="29">
      <t>オコナ</t>
    </rPh>
    <rPh sb="36" eb="38">
      <t>ニンチ</t>
    </rPh>
    <rPh sb="38" eb="39">
      <t>ショウ</t>
    </rPh>
    <rPh sb="39" eb="41">
      <t>タイオウ</t>
    </rPh>
    <rPh sb="41" eb="42">
      <t>ガタ</t>
    </rPh>
    <rPh sb="42" eb="44">
      <t>キョウドウ</t>
    </rPh>
    <rPh sb="44" eb="46">
      <t>セイカツ</t>
    </rPh>
    <rPh sb="46" eb="48">
      <t>カイゴ</t>
    </rPh>
    <rPh sb="54" eb="56">
      <t>ショテイ</t>
    </rPh>
    <rPh sb="56" eb="59">
      <t>タンイスウ</t>
    </rPh>
    <rPh sb="63" eb="64">
      <t>ブン</t>
    </rPh>
    <rPh sb="68" eb="69">
      <t>ジョウ</t>
    </rPh>
    <rPh sb="71" eb="72">
      <t>エ</t>
    </rPh>
    <rPh sb="73" eb="76">
      <t>タンイスウ</t>
    </rPh>
    <rPh sb="77" eb="79">
      <t>サンテイ</t>
    </rPh>
    <phoneticPr fontId="4"/>
  </si>
  <si>
    <t>平18厚告128
別表3注2
大臣基準告示百二十七の三</t>
    <rPh sb="16" eb="18">
      <t>ダイジン</t>
    </rPh>
    <rPh sb="18" eb="20">
      <t>キジュン</t>
    </rPh>
    <rPh sb="20" eb="22">
      <t>コクジ</t>
    </rPh>
    <rPh sb="22" eb="26">
      <t>ヒャクニジュウナナ</t>
    </rPh>
    <rPh sb="27" eb="28">
      <t>サン</t>
    </rPh>
    <phoneticPr fontId="4"/>
  </si>
  <si>
    <t>【第２項】
指定介護予防認知症対応型共同生活介護事業者は、前項の身体的拘束等を行う場合は、その態様及び時間、その際の利用者の心身の状況並びに緊急やむを得ない理由を記録しなければならない。</t>
    <phoneticPr fontId="3"/>
  </si>
  <si>
    <t>【第３項】
身体的拘束等の適正化を図るため、次に掲げる措置を講じなければならない。
一　身体的拘束等の適正化のための対策を検討する委員会を３月に１回以上開催するとともに、その結果について、介護従業者その他の従業者に周知徹底を図ること。 
二　身体的拘束等の適正化のための指針を整備すること。 
三　介護従業者その他の従業者に対し、身体的拘束等の適正化のための研修を定期的に実施すること。</t>
    <rPh sb="1" eb="2">
      <t>ダイ</t>
    </rPh>
    <phoneticPr fontId="4"/>
  </si>
  <si>
    <t>介護予防短期利用型認知症対応型共同生活介護について、医師が認知症の行動・心理症状が認められるため、在宅での生活が困難であり、緊急に介護予防認知症対応型共同生活介護を利用することが適当であると判断した者に対し、サービスを行った場合は、入居を開始した日から起算して７日を限度として、１日につき所定の単位数を加算していますか。</t>
    <rPh sb="0" eb="2">
      <t>カイゴ</t>
    </rPh>
    <rPh sb="2" eb="4">
      <t>ヨボウ</t>
    </rPh>
    <rPh sb="4" eb="6">
      <t>タンキ</t>
    </rPh>
    <rPh sb="6" eb="9">
      <t>リヨウガタ</t>
    </rPh>
    <rPh sb="9" eb="12">
      <t>ニンチショウ</t>
    </rPh>
    <rPh sb="12" eb="15">
      <t>タイオウガタ</t>
    </rPh>
    <rPh sb="15" eb="17">
      <t>キョウドウ</t>
    </rPh>
    <rPh sb="17" eb="19">
      <t>セイカツ</t>
    </rPh>
    <rPh sb="19" eb="21">
      <t>カイゴ</t>
    </rPh>
    <rPh sb="26" eb="28">
      <t>イシ</t>
    </rPh>
    <rPh sb="29" eb="32">
      <t>ニンチショウ</t>
    </rPh>
    <rPh sb="33" eb="35">
      <t>コウドウ</t>
    </rPh>
    <rPh sb="36" eb="38">
      <t>シンリ</t>
    </rPh>
    <rPh sb="38" eb="40">
      <t>ショウジョウ</t>
    </rPh>
    <rPh sb="41" eb="42">
      <t>ミト</t>
    </rPh>
    <rPh sb="49" eb="51">
      <t>ザイタク</t>
    </rPh>
    <rPh sb="53" eb="55">
      <t>セイカツ</t>
    </rPh>
    <rPh sb="56" eb="58">
      <t>コンナン</t>
    </rPh>
    <rPh sb="62" eb="64">
      <t>キンキュウ</t>
    </rPh>
    <rPh sb="69" eb="71">
      <t>ニンチ</t>
    </rPh>
    <rPh sb="71" eb="72">
      <t>ショウ</t>
    </rPh>
    <rPh sb="72" eb="74">
      <t>タイオウ</t>
    </rPh>
    <rPh sb="74" eb="75">
      <t>ガタ</t>
    </rPh>
    <rPh sb="75" eb="77">
      <t>キョウドウ</t>
    </rPh>
    <rPh sb="77" eb="79">
      <t>セイカツ</t>
    </rPh>
    <rPh sb="79" eb="81">
      <t>カイゴ</t>
    </rPh>
    <rPh sb="82" eb="84">
      <t>リヨウ</t>
    </rPh>
    <rPh sb="89" eb="91">
      <t>テキトウ</t>
    </rPh>
    <rPh sb="95" eb="97">
      <t>ハンダン</t>
    </rPh>
    <rPh sb="99" eb="100">
      <t>モノ</t>
    </rPh>
    <rPh sb="101" eb="102">
      <t>タイ</t>
    </rPh>
    <rPh sb="109" eb="110">
      <t>オコナ</t>
    </rPh>
    <rPh sb="112" eb="114">
      <t>バアイ</t>
    </rPh>
    <rPh sb="116" eb="118">
      <t>ニュウキョ</t>
    </rPh>
    <rPh sb="119" eb="121">
      <t>カイシ</t>
    </rPh>
    <rPh sb="123" eb="124">
      <t>ヒ</t>
    </rPh>
    <rPh sb="126" eb="128">
      <t>キサン</t>
    </rPh>
    <rPh sb="131" eb="132">
      <t>ニチ</t>
    </rPh>
    <rPh sb="133" eb="135">
      <t>ゲンド</t>
    </rPh>
    <rPh sb="140" eb="141">
      <t>ニチ</t>
    </rPh>
    <rPh sb="144" eb="146">
      <t>ショテイ</t>
    </rPh>
    <rPh sb="147" eb="150">
      <t>タンイスウ</t>
    </rPh>
    <rPh sb="151" eb="153">
      <t>カサン</t>
    </rPh>
    <phoneticPr fontId="4"/>
  </si>
  <si>
    <t>平18厚告128
別表3ハ注</t>
    <rPh sb="13" eb="14">
      <t>チュウ</t>
    </rPh>
    <phoneticPr fontId="4"/>
  </si>
  <si>
    <t>利用期間が１月を超える利用者が退居し、その居宅において介護予防サービス又は地域密着型介護予防サービスを利用する場合において、利用者及びその家族等に対して退居後の居宅サービス、地域密着型介護予防サービスその他の保健医療サービス又は福祉サービスについて相談援助を行い、かつ、利用者の同意を得て、退去の日から２週間以内に利用者の退居後の居宅地を管轄する市町村及び老人介護支援センター又は地域包括支援センターに対して、利用者の介護状況を示す文書を添えて必要な情報を提供した場合に、利用者１人につき１回を限度として、所定の単位数を算定していますか。</t>
    <rPh sb="0" eb="2">
      <t>リヨウ</t>
    </rPh>
    <rPh sb="2" eb="4">
      <t>キカン</t>
    </rPh>
    <rPh sb="6" eb="7">
      <t>ツキ</t>
    </rPh>
    <rPh sb="8" eb="9">
      <t>コ</t>
    </rPh>
    <rPh sb="11" eb="14">
      <t>リヨウシャ</t>
    </rPh>
    <rPh sb="21" eb="23">
      <t>キョタク</t>
    </rPh>
    <rPh sb="27" eb="29">
      <t>カイゴ</t>
    </rPh>
    <rPh sb="29" eb="31">
      <t>ヨボウ</t>
    </rPh>
    <rPh sb="35" eb="36">
      <t>マタ</t>
    </rPh>
    <rPh sb="37" eb="39">
      <t>チイキ</t>
    </rPh>
    <rPh sb="39" eb="42">
      <t>ミッチャクガタ</t>
    </rPh>
    <rPh sb="51" eb="53">
      <t>リヨウ</t>
    </rPh>
    <rPh sb="55" eb="57">
      <t>バアイ</t>
    </rPh>
    <rPh sb="62" eb="65">
      <t>リヨウシャ</t>
    </rPh>
    <rPh sb="65" eb="66">
      <t>オヨ</t>
    </rPh>
    <rPh sb="69" eb="71">
      <t>カゾク</t>
    </rPh>
    <rPh sb="71" eb="72">
      <t>トウ</t>
    </rPh>
    <rPh sb="73" eb="74">
      <t>タイ</t>
    </rPh>
    <rPh sb="78" eb="79">
      <t>ゴ</t>
    </rPh>
    <rPh sb="80" eb="82">
      <t>キョタク</t>
    </rPh>
    <rPh sb="87" eb="89">
      <t>チイキ</t>
    </rPh>
    <rPh sb="89" eb="92">
      <t>ミッチャクガタ</t>
    </rPh>
    <rPh sb="102" eb="103">
      <t>ホカ</t>
    </rPh>
    <rPh sb="104" eb="106">
      <t>ホケン</t>
    </rPh>
    <rPh sb="106" eb="108">
      <t>イリョウ</t>
    </rPh>
    <rPh sb="112" eb="113">
      <t>マタ</t>
    </rPh>
    <rPh sb="114" eb="116">
      <t>フクシ</t>
    </rPh>
    <rPh sb="124" eb="126">
      <t>ソウダン</t>
    </rPh>
    <rPh sb="126" eb="128">
      <t>エンジョ</t>
    </rPh>
    <rPh sb="129" eb="130">
      <t>オコナ</t>
    </rPh>
    <rPh sb="135" eb="138">
      <t>リヨウシャ</t>
    </rPh>
    <rPh sb="139" eb="141">
      <t>ドウイ</t>
    </rPh>
    <rPh sb="142" eb="143">
      <t>エ</t>
    </rPh>
    <rPh sb="145" eb="147">
      <t>タイキョ</t>
    </rPh>
    <rPh sb="148" eb="149">
      <t>ヒ</t>
    </rPh>
    <rPh sb="152" eb="154">
      <t>シュウカン</t>
    </rPh>
    <rPh sb="154" eb="156">
      <t>イナイ</t>
    </rPh>
    <rPh sb="157" eb="160">
      <t>リヨウシャ</t>
    </rPh>
    <rPh sb="163" eb="164">
      <t>ゴ</t>
    </rPh>
    <rPh sb="165" eb="167">
      <t>キョタク</t>
    </rPh>
    <rPh sb="167" eb="168">
      <t>チ</t>
    </rPh>
    <rPh sb="169" eb="171">
      <t>カンカツ</t>
    </rPh>
    <rPh sb="173" eb="176">
      <t>シチョウソン</t>
    </rPh>
    <rPh sb="176" eb="177">
      <t>オヨ</t>
    </rPh>
    <rPh sb="178" eb="180">
      <t>ロウジン</t>
    </rPh>
    <rPh sb="180" eb="182">
      <t>カイゴ</t>
    </rPh>
    <rPh sb="182" eb="184">
      <t>シエン</t>
    </rPh>
    <rPh sb="188" eb="189">
      <t>マタ</t>
    </rPh>
    <rPh sb="190" eb="192">
      <t>チイキ</t>
    </rPh>
    <rPh sb="192" eb="194">
      <t>ホウカツ</t>
    </rPh>
    <rPh sb="194" eb="196">
      <t>シエン</t>
    </rPh>
    <rPh sb="201" eb="202">
      <t>タイ</t>
    </rPh>
    <rPh sb="205" eb="208">
      <t>リヨウシャ</t>
    </rPh>
    <rPh sb="209" eb="211">
      <t>カイゴ</t>
    </rPh>
    <rPh sb="211" eb="213">
      <t>ジョウキョウ</t>
    </rPh>
    <rPh sb="214" eb="215">
      <t>シメ</t>
    </rPh>
    <rPh sb="216" eb="218">
      <t>ブンショ</t>
    </rPh>
    <rPh sb="219" eb="220">
      <t>ソ</t>
    </rPh>
    <rPh sb="222" eb="224">
      <t>ヒツヨウ</t>
    </rPh>
    <rPh sb="225" eb="227">
      <t>ジョウホウ</t>
    </rPh>
    <rPh sb="228" eb="230">
      <t>テイキョウ</t>
    </rPh>
    <rPh sb="232" eb="234">
      <t>バアイ</t>
    </rPh>
    <rPh sb="236" eb="239">
      <t>リヨウシャ</t>
    </rPh>
    <rPh sb="240" eb="241">
      <t>ニン</t>
    </rPh>
    <rPh sb="245" eb="246">
      <t>カイ</t>
    </rPh>
    <rPh sb="247" eb="249">
      <t>ゲンド</t>
    </rPh>
    <rPh sb="253" eb="255">
      <t>ショテイ</t>
    </rPh>
    <rPh sb="256" eb="259">
      <t>タンイスウ</t>
    </rPh>
    <rPh sb="260" eb="262">
      <t>サンテイ</t>
    </rPh>
    <phoneticPr fontId="4"/>
  </si>
  <si>
    <t>基準第3条第3項
予防基準第3条第3項</t>
    <rPh sb="0" eb="2">
      <t>キジュン</t>
    </rPh>
    <rPh sb="2" eb="3">
      <t>ダイ</t>
    </rPh>
    <rPh sb="4" eb="5">
      <t>ジョウ</t>
    </rPh>
    <rPh sb="5" eb="6">
      <t>ダイ</t>
    </rPh>
    <rPh sb="7" eb="8">
      <t>コウ</t>
    </rPh>
    <phoneticPr fontId="4"/>
  </si>
  <si>
    <t>□</t>
    <phoneticPr fontId="4"/>
  </si>
  <si>
    <t>指定地域密着型サービス事業者は、指定地域密着型サービスを提供するに当たっては、法第118条の2第1項に規定する介護保険等関連情報その他必要な情報を活用し、適切かつ有効に行うよう努めていますか。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rPh sb="18" eb="20">
      <t>チイキ</t>
    </rPh>
    <rPh sb="20" eb="23">
      <t>ミッチャクガタ</t>
    </rPh>
    <phoneticPr fontId="3"/>
  </si>
  <si>
    <t>基準第3条第4項
予防基準第3条第4項</t>
    <rPh sb="0" eb="2">
      <t>キジュン</t>
    </rPh>
    <rPh sb="2" eb="3">
      <t>ダイ</t>
    </rPh>
    <rPh sb="4" eb="5">
      <t>ジョウ</t>
    </rPh>
    <rPh sb="5" eb="6">
      <t>ダイ</t>
    </rPh>
    <rPh sb="7" eb="8">
      <t>コウ</t>
    </rPh>
    <phoneticPr fontId="4"/>
  </si>
  <si>
    <t>業務継続計画の策定等</t>
    <rPh sb="0" eb="2">
      <t>ギョウム</t>
    </rPh>
    <rPh sb="2" eb="4">
      <t>ケイゾク</t>
    </rPh>
    <rPh sb="4" eb="6">
      <t>ケイカク</t>
    </rPh>
    <rPh sb="7" eb="9">
      <t>サクテイ</t>
    </rPh>
    <rPh sb="9" eb="10">
      <t>トウ</t>
    </rPh>
    <phoneticPr fontId="3"/>
  </si>
  <si>
    <t>・業務継続計画</t>
    <phoneticPr fontId="3"/>
  </si>
  <si>
    <t>・業務継続計画</t>
    <phoneticPr fontId="3"/>
  </si>
  <si>
    <t>前項に規定する事項を記載した書面を当該事業所に備え付け、かつ、これをいつでも関係者に自由に閲覧させることにより、同項の規定による掲示に代えることができます。</t>
    <phoneticPr fontId="3"/>
  </si>
  <si>
    <t>虐待の防止</t>
    <rPh sb="0" eb="2">
      <t>ギャクタイ</t>
    </rPh>
    <rPh sb="3" eb="5">
      <t>ボウシ</t>
    </rPh>
    <phoneticPr fontId="3"/>
  </si>
  <si>
    <t>②当該事業所における虐待の防止のための指針を整備していますか。</t>
    <rPh sb="1" eb="3">
      <t>トウガイ</t>
    </rPh>
    <rPh sb="3" eb="6">
      <t>ジギョウショ</t>
    </rPh>
    <phoneticPr fontId="3"/>
  </si>
  <si>
    <t>④①～③に掲げる措置を適切に実施するための担当者を置いていますか。</t>
    <phoneticPr fontId="3"/>
  </si>
  <si>
    <t>①当該事業所における虐待の防止のための対策を検討する委員会（テレビ電話装置等を活用して行うことができるものとする。）を定期的に開催するとともに、その結果について、介護従業者に周知徹底を図っていますか。</t>
    <rPh sb="1" eb="3">
      <t>トウガイ</t>
    </rPh>
    <rPh sb="3" eb="6">
      <t>ジギョウショ</t>
    </rPh>
    <phoneticPr fontId="3"/>
  </si>
  <si>
    <t>③当該事業所において、介護従業者に対し、虐待の防止のための研修を定期的に実施していますか。</t>
    <rPh sb="1" eb="3">
      <t>トウガイ</t>
    </rPh>
    <rPh sb="3" eb="6">
      <t>ジギョウショ</t>
    </rPh>
    <rPh sb="11" eb="13">
      <t>カイゴ</t>
    </rPh>
    <rPh sb="13" eb="16">
      <t>ジュウギョウシャ</t>
    </rPh>
    <phoneticPr fontId="3"/>
  </si>
  <si>
    <t>□</t>
    <phoneticPr fontId="4"/>
  </si>
  <si>
    <t>□</t>
    <phoneticPr fontId="4"/>
  </si>
  <si>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4"/>
  </si>
  <si>
    <t>ただし、当該指定認知症対応型共同生活介護事業所の有する共同生活住居の数が３である場合において、当該共同生活住居が全て同一の階において隣接し、介護従業者が円滑な利用者の状況把握及び速やかな対応を行うことが可能な構造である場合であって、当該指定認知症対応型共同生活介護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２以上の介護従業者に夜間及び深夜の勤務を行わせるために必要な数以上とすることができます。</t>
    <phoneticPr fontId="3"/>
  </si>
  <si>
    <t>前項本文の規定にかかわらず、共同生活住居の管理上支障がない場合は、サテライト型指定認知症対応型共同生活介護事業所における共同生活住居の管理者は、本体事業所における共同生活住居の管理者をもって充てることができます。</t>
    <phoneticPr fontId="3"/>
  </si>
  <si>
    <t>身体拘束廃止未実施減算</t>
    <phoneticPr fontId="4"/>
  </si>
  <si>
    <t>・利用者の数がわかる書類</t>
    <rPh sb="1" eb="3">
      <t>リヨウ</t>
    </rPh>
    <rPh sb="3" eb="4">
      <t>シャ</t>
    </rPh>
    <rPh sb="5" eb="6">
      <t>スウ</t>
    </rPh>
    <rPh sb="10" eb="12">
      <t>ショルイ</t>
    </rPh>
    <phoneticPr fontId="4"/>
  </si>
  <si>
    <t>認知症対応型共同生活介護費(Ⅱ）及び短期利用認知症対応型共同生活介護費(Ⅱ)について、共同生活住居の数が３である事業所が、夜勤を行う職員の員数を２人以上とする場合に、利用者に対して、サービスを行った場合は、１日につき50単位を差し引いていますか。</t>
    <rPh sb="113" eb="114">
      <t>サ</t>
    </rPh>
    <rPh sb="115" eb="116">
      <t>ヒ</t>
    </rPh>
    <phoneticPr fontId="4"/>
  </si>
  <si>
    <t>生活機能向上連携加算(Ⅰ)について、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当該認知症対応型共同生活介護計画に基づくサービスを行ったときは、初回のサービスが行われた日の属する月に、所定の単位数を加算していますか。</t>
    <rPh sb="0" eb="2">
      <t>セイカツ</t>
    </rPh>
    <rPh sb="2" eb="4">
      <t>キノウ</t>
    </rPh>
    <rPh sb="4" eb="6">
      <t>コウジョウ</t>
    </rPh>
    <rPh sb="6" eb="8">
      <t>レンケイ</t>
    </rPh>
    <rPh sb="8" eb="10">
      <t>カサン</t>
    </rPh>
    <phoneticPr fontId="4"/>
  </si>
  <si>
    <t>□</t>
    <phoneticPr fontId="4"/>
  </si>
  <si>
    <t>□</t>
    <phoneticPr fontId="3"/>
  </si>
  <si>
    <t>□</t>
    <phoneticPr fontId="3"/>
  </si>
  <si>
    <t>□</t>
    <phoneticPr fontId="3"/>
  </si>
  <si>
    <t>別に厚生労働大臣が定める基準（※）に適合する事業所において、管理栄養士（当該事業所の従業者以外の管理栄養士を含む。）が、従業者に対する栄養ケアに係る技術的助言及び指導を月１回以上行っている場合に、１月につき所定の単位数を加算していますか。
※利用定員・人員基準に適合している事業所であること。</t>
    <rPh sb="110" eb="112">
      <t>カサン</t>
    </rPh>
    <phoneticPr fontId="4"/>
  </si>
  <si>
    <t xml:space="preserve">
口腔衛生管理体制加算</t>
    <rPh sb="1" eb="3">
      <t>コウクウ</t>
    </rPh>
    <rPh sb="3" eb="5">
      <t>エイセイ</t>
    </rPh>
    <rPh sb="5" eb="7">
      <t>カンリ</t>
    </rPh>
    <rPh sb="7" eb="9">
      <t>タイセイ</t>
    </rPh>
    <rPh sb="9" eb="11">
      <t>カサン</t>
    </rPh>
    <phoneticPr fontId="4"/>
  </si>
  <si>
    <t>別に厚生労働大臣が定める基準（※）に適合しているものとして市長に届け出て、利用者が病院又は診療所への入院を要した場合は、１月に６日を限度として所定の単位数を算定していますか。
ただし、入院の初日及び最終日は算定できません。</t>
    <rPh sb="0" eb="1">
      <t>ベツ</t>
    </rPh>
    <rPh sb="2" eb="8">
      <t>コウセイロウドウダイジン</t>
    </rPh>
    <rPh sb="9" eb="10">
      <t>サダ</t>
    </rPh>
    <rPh sb="12" eb="14">
      <t>キジュン</t>
    </rPh>
    <rPh sb="18" eb="20">
      <t>テキゴウ</t>
    </rPh>
    <rPh sb="32" eb="33">
      <t>トド</t>
    </rPh>
    <rPh sb="34" eb="35">
      <t>デ</t>
    </rPh>
    <rPh sb="37" eb="40">
      <t>リヨウシャ</t>
    </rPh>
    <rPh sb="41" eb="43">
      <t>ビョウイン</t>
    </rPh>
    <rPh sb="43" eb="44">
      <t>マタ</t>
    </rPh>
    <rPh sb="45" eb="48">
      <t>シンリョウショ</t>
    </rPh>
    <rPh sb="50" eb="52">
      <t>ニュウイン</t>
    </rPh>
    <rPh sb="53" eb="54">
      <t>ヨウ</t>
    </rPh>
    <rPh sb="56" eb="58">
      <t>バアイ</t>
    </rPh>
    <rPh sb="61" eb="62">
      <t>ツキ</t>
    </rPh>
    <rPh sb="64" eb="65">
      <t>ニチ</t>
    </rPh>
    <rPh sb="66" eb="68">
      <t>ゲンド</t>
    </rPh>
    <rPh sb="71" eb="73">
      <t>ショテイ</t>
    </rPh>
    <rPh sb="74" eb="77">
      <t>タンイスウ</t>
    </rPh>
    <rPh sb="78" eb="80">
      <t>サンテイ</t>
    </rPh>
    <rPh sb="93" eb="95">
      <t>ニュウイン</t>
    </rPh>
    <rPh sb="96" eb="98">
      <t>ショニチ</t>
    </rPh>
    <rPh sb="98" eb="99">
      <t>オヨ</t>
    </rPh>
    <rPh sb="100" eb="103">
      <t>サイシュウビ</t>
    </rPh>
    <rPh sb="104" eb="106">
      <t>サンテイ</t>
    </rPh>
    <phoneticPr fontId="4"/>
  </si>
  <si>
    <t>□</t>
    <phoneticPr fontId="4"/>
  </si>
  <si>
    <t>・利用者に関する記録</t>
    <rPh sb="1" eb="4">
      <t>リヨウシャ</t>
    </rPh>
    <rPh sb="5" eb="6">
      <t>カン</t>
    </rPh>
    <rPh sb="8" eb="10">
      <t>キロク</t>
    </rPh>
    <phoneticPr fontId="3"/>
  </si>
  <si>
    <t>・基準を満たすことを示す書類</t>
    <rPh sb="1" eb="3">
      <t>キジュン</t>
    </rPh>
    <rPh sb="4" eb="5">
      <t>ミ</t>
    </rPh>
    <rPh sb="10" eb="11">
      <t>シメ</t>
    </rPh>
    <rPh sb="12" eb="14">
      <t>ショルイ</t>
    </rPh>
    <phoneticPr fontId="3"/>
  </si>
  <si>
    <t>□</t>
    <phoneticPr fontId="3"/>
  </si>
  <si>
    <t>□</t>
    <phoneticPr fontId="3"/>
  </si>
  <si>
    <t>次に掲げるいずれの基準にも適合しているものとして市長に届け出た事業所が、利用者に対しサービスを行った場合は、１月につき所定の単位数を加算していますか。</t>
    <rPh sb="24" eb="26">
      <t>シチョウ</t>
    </rPh>
    <phoneticPr fontId="3"/>
  </si>
  <si>
    <t>(1)　利用者ごとのＡＤＬ値（ＡＤＬの評価に基づき測定した値）、栄養状態、口腔機能、認知症の状況その他の利用者の心身の状況等に係る基本的な情報を、厚生労働省に提出していること</t>
    <phoneticPr fontId="3"/>
  </si>
  <si>
    <t>(2)　必要に応じて認知症対応型共同生活介護計画を見直すなど、サービスの提供に当たって、(1)に規定する情報その他サービスを適切かつ有効に提供するために必要な情報を活用していること</t>
    <rPh sb="10" eb="16">
      <t>ニンチショウタイオウガタ</t>
    </rPh>
    <rPh sb="16" eb="18">
      <t>キョウドウ</t>
    </rPh>
    <rPh sb="18" eb="20">
      <t>セイカツ</t>
    </rPh>
    <rPh sb="20" eb="22">
      <t>カイゴ</t>
    </rPh>
    <phoneticPr fontId="3"/>
  </si>
  <si>
    <t>□</t>
    <phoneticPr fontId="3"/>
  </si>
  <si>
    <t>(1)次のいずれかに適合すること。
　①事業所の介護職員の総数のうち、介護福祉士の占める割合が100分の50以上であること。
　②事業所の看護・介護職員の総数のうち、常勤職員の占める割合が100分の75以上であること。
　③サービスを利用者に直接提供する職員の総数のうち、勤続年数７年以上の者の占める割合が100分の30以上であること。</t>
    <rPh sb="3" eb="4">
      <t>ツギ</t>
    </rPh>
    <rPh sb="10" eb="12">
      <t>テキゴウ</t>
    </rPh>
    <rPh sb="20" eb="23">
      <t>ジギョウショノカ</t>
    </rPh>
    <rPh sb="24" eb="31">
      <t>ソウスウ</t>
    </rPh>
    <rPh sb="35" eb="40">
      <t>カイゴフクシシ</t>
    </rPh>
    <rPh sb="41" eb="42">
      <t>シ</t>
    </rPh>
    <rPh sb="44" eb="46">
      <t>ワリアイ</t>
    </rPh>
    <rPh sb="50" eb="51">
      <t>ブン</t>
    </rPh>
    <rPh sb="54" eb="56">
      <t>イジョウ</t>
    </rPh>
    <rPh sb="117" eb="120">
      <t>リヨウシャ</t>
    </rPh>
    <rPh sb="121" eb="123">
      <t>チョクセツ</t>
    </rPh>
    <rPh sb="123" eb="125">
      <t>テイキョウ</t>
    </rPh>
    <rPh sb="127" eb="129">
      <t>ショクイン</t>
    </rPh>
    <rPh sb="130" eb="132">
      <t>ソウスウ</t>
    </rPh>
    <rPh sb="136" eb="138">
      <t>キンゾク</t>
    </rPh>
    <rPh sb="138" eb="140">
      <t>ネンスウ</t>
    </rPh>
    <rPh sb="141" eb="144">
      <t>ネンイジョウ</t>
    </rPh>
    <rPh sb="145" eb="146">
      <t>モノ</t>
    </rPh>
    <rPh sb="147" eb="148">
      <t>シ</t>
    </rPh>
    <rPh sb="150" eb="152">
      <t>ワリアイ</t>
    </rPh>
    <rPh sb="156" eb="157">
      <t>ブン</t>
    </rPh>
    <rPh sb="160" eb="162">
      <t>イジョウ</t>
    </rPh>
    <phoneticPr fontId="4"/>
  </si>
  <si>
    <t>実績報告</t>
    <rPh sb="0" eb="2">
      <t>ジッセキ</t>
    </rPh>
    <rPh sb="2" eb="4">
      <t>ホウコク</t>
    </rPh>
    <phoneticPr fontId="4"/>
  </si>
  <si>
    <t>・実績報告</t>
    <rPh sb="1" eb="3">
      <t>ジッセキ</t>
    </rPh>
    <rPh sb="3" eb="5">
      <t>ホウコク</t>
    </rPh>
    <phoneticPr fontId="4"/>
  </si>
  <si>
    <t>労働基準法等遵守</t>
    <rPh sb="0" eb="2">
      <t>ロウドウ</t>
    </rPh>
    <rPh sb="2" eb="5">
      <t>キジュンホウ</t>
    </rPh>
    <rPh sb="5" eb="6">
      <t>トウ</t>
    </rPh>
    <rPh sb="6" eb="8">
      <t>ジュンシュ</t>
    </rPh>
    <phoneticPr fontId="4"/>
  </si>
  <si>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</si>
  <si>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労働保険料の納付が適正に行われていますか。</t>
    <phoneticPr fontId="4"/>
  </si>
  <si>
    <t>・周知状況が確認できる
　書類</t>
    <phoneticPr fontId="4"/>
  </si>
  <si>
    <t>身体拘束廃止未実施減算</t>
    <phoneticPr fontId="4"/>
  </si>
  <si>
    <t>平18厚告128
別表3注3</t>
    <phoneticPr fontId="4"/>
  </si>
  <si>
    <t>平18厚告128
別表3注4
施設基準
八十六</t>
    <rPh sb="0" eb="1">
      <t>ヒラ</t>
    </rPh>
    <rPh sb="3" eb="4">
      <t>コウ</t>
    </rPh>
    <rPh sb="4" eb="5">
      <t>コク</t>
    </rPh>
    <rPh sb="9" eb="11">
      <t>ベッピョウ</t>
    </rPh>
    <rPh sb="12" eb="13">
      <t>チュウ</t>
    </rPh>
    <rPh sb="18" eb="20">
      <t>シセツ</t>
    </rPh>
    <rPh sb="20" eb="22">
      <t>キジュン</t>
    </rPh>
    <rPh sb="23" eb="26">
      <t>ハチジュウロク</t>
    </rPh>
    <phoneticPr fontId="4"/>
  </si>
  <si>
    <t>平18厚告128
別表3注5</t>
    <phoneticPr fontId="4"/>
  </si>
  <si>
    <t>平18厚告128
別表3注6
大臣基準告示十八</t>
    <rPh sb="16" eb="18">
      <t>ダイジン</t>
    </rPh>
    <rPh sb="18" eb="20">
      <t>キジュン</t>
    </rPh>
    <rPh sb="20" eb="22">
      <t>コクジ</t>
    </rPh>
    <rPh sb="22" eb="24">
      <t>ジュウハチ</t>
    </rPh>
    <phoneticPr fontId="4"/>
  </si>
  <si>
    <t>平18厚告126
別表5注7
大臣基準告示百二十七の四</t>
    <rPh sb="23" eb="27">
      <t>ダイジンキジュン</t>
    </rPh>
    <rPh sb="27" eb="29">
      <t>コクジ</t>
    </rPh>
    <rPh sb="29" eb="33">
      <t>ヒャクニジュウナナ</t>
    </rPh>
    <rPh sb="34" eb="35">
      <t>ヨン</t>
    </rPh>
    <phoneticPr fontId="4"/>
  </si>
  <si>
    <t>平18厚告128
別表3ニ注</t>
    <rPh sb="13" eb="14">
      <t>チュウ</t>
    </rPh>
    <phoneticPr fontId="4"/>
  </si>
  <si>
    <t>生活機能向上連携加算(Ⅰ)について、計画作成担当者が、指定介護予防訪問リハビリテーション事業所、指定介護予防通所リハビリテーション事業所又はリハビリテーションを実施している医療提供施設の医師、理学療法士、作業療法士又は言語聴覚士の助言に基づき、生活機能の向上を目的とした介護予防認知症対応型共同生活介護計画を作成し、当該介護予防認知症対応型共同生活介護計画に基づくサービスを行ったときは、初回のサービスが行われた日の属する月に、所定の単位数を加算していますか。</t>
    <rPh sb="0" eb="2">
      <t>セイカツ</t>
    </rPh>
    <rPh sb="2" eb="4">
      <t>キノウ</t>
    </rPh>
    <rPh sb="4" eb="6">
      <t>コウジョウ</t>
    </rPh>
    <rPh sb="6" eb="8">
      <t>レンケイ</t>
    </rPh>
    <rPh sb="8" eb="10">
      <t>カサン</t>
    </rPh>
    <rPh sb="29" eb="33">
      <t>カイゴヨボウ</t>
    </rPh>
    <rPh sb="50" eb="54">
      <t>カイゴヨボウ</t>
    </rPh>
    <rPh sb="135" eb="139">
      <t>カイゴヨボウ</t>
    </rPh>
    <rPh sb="160" eb="164">
      <t>カイゴヨボウ</t>
    </rPh>
    <phoneticPr fontId="4"/>
  </si>
  <si>
    <t>生活機能向上連携加算(Ⅱ)について、利用者に対して、指定介護予防訪問リハビリテーション事業所、指定介護予防通所リハビリテーション事業所又はリハビリテーションを実施している医療提供施設の医師、理学療法士、作業療法士又は言語聴覚士が事業所を訪問した際に、計画作成担当者が医師、理学療法士、作業療法士又は言語聴覚士と利用者の身体の状況等の評価を共同して行い、かつ、生活機能の向上を目的とした介護予防認知症対応型共同生活介護計画を作成した場合であって、医師、理学療法士、作業療法士又は言語聴覚士と連携し、介護予防認知症対応型共同生活介護計画に基づくサービスを行ったときは、初回のサービスが行われた日の属する月以降３月の間、１月につき所定の単位数を算定していますか。</t>
    <rPh sb="26" eb="28">
      <t>シテイ</t>
    </rPh>
    <rPh sb="28" eb="30">
      <t>カイゴ</t>
    </rPh>
    <rPh sb="30" eb="32">
      <t>ヨボウ</t>
    </rPh>
    <rPh sb="47" eb="53">
      <t>シテイカイゴヨボウ</t>
    </rPh>
    <rPh sb="192" eb="196">
      <t>カイゴヨボウ</t>
    </rPh>
    <rPh sb="248" eb="252">
      <t>カイゴヨボウ</t>
    </rPh>
    <phoneticPr fontId="3"/>
  </si>
  <si>
    <t>イ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利用者を担当する介護支援専門員に提供していること</t>
    <phoneticPr fontId="4"/>
  </si>
  <si>
    <t>ロ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4"/>
  </si>
  <si>
    <t>ハ 定員超過利用・人員基準欠如に該当していないこと</t>
    <phoneticPr fontId="3"/>
  </si>
  <si>
    <t>別に厚生労働大臣が定める基準に適合する事業所の従業者が、利用開始時及び利用中６月ごとに利用者の口腔の健康状態のスクリーニング及び栄養状態のスクリーニングを行った場合に、１回につき所定の単位数を加算していますか。
ただし、利用者について、当該事業所以外で既に算定している場合にあっては算定しません。</t>
    <rPh sb="32" eb="33">
      <t>ジ</t>
    </rPh>
    <rPh sb="118" eb="120">
      <t>トウガイ</t>
    </rPh>
    <rPh sb="120" eb="123">
      <t>ジギョウショ</t>
    </rPh>
    <rPh sb="123" eb="125">
      <t>イガイ</t>
    </rPh>
    <rPh sb="126" eb="127">
      <t>スデ</t>
    </rPh>
    <rPh sb="128" eb="130">
      <t>サンテイ</t>
    </rPh>
    <rPh sb="134" eb="136">
      <t>バアイ</t>
    </rPh>
    <rPh sb="141" eb="143">
      <t>サンテイ</t>
    </rPh>
    <phoneticPr fontId="4"/>
  </si>
  <si>
    <t>(2)　必要に応じて介護予防認知症対応型共同生活介護計画を見直すなど、サービスの提供に当たって、(1)に規定する情報その他サービスを適切かつ有効に提供するために必要な情報を活用していること</t>
    <rPh sb="10" eb="14">
      <t>カイゴヨボウ</t>
    </rPh>
    <rPh sb="14" eb="20">
      <t>ニンチショウタイオウガタ</t>
    </rPh>
    <rPh sb="20" eb="22">
      <t>キョウドウ</t>
    </rPh>
    <rPh sb="22" eb="24">
      <t>セイカツ</t>
    </rPh>
    <rPh sb="24" eb="26">
      <t>カイゴ</t>
    </rPh>
    <phoneticPr fontId="3"/>
  </si>
  <si>
    <t>別に厚生労働大臣が定める基準に適合しているものとして市長に届け出て、利用者に対し、サービスを行った場合は、１日につき次に掲げる所定の単位数を加算していますか。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1">
      <t>ベツ</t>
    </rPh>
    <rPh sb="2" eb="4">
      <t>コウセイ</t>
    </rPh>
    <rPh sb="4" eb="6">
      <t>ロウドウ</t>
    </rPh>
    <rPh sb="6" eb="8">
      <t>ダイジン</t>
    </rPh>
    <rPh sb="9" eb="10">
      <t>サダ</t>
    </rPh>
    <rPh sb="12" eb="14">
      <t>キジュン</t>
    </rPh>
    <rPh sb="15" eb="17">
      <t>テキゴウ</t>
    </rPh>
    <rPh sb="29" eb="30">
      <t>トド</t>
    </rPh>
    <rPh sb="31" eb="32">
      <t>デ</t>
    </rPh>
    <rPh sb="34" eb="37">
      <t>リヨウシャ</t>
    </rPh>
    <rPh sb="38" eb="39">
      <t>タイ</t>
    </rPh>
    <rPh sb="46" eb="47">
      <t>オコナ</t>
    </rPh>
    <rPh sb="49" eb="51">
      <t>バアイ</t>
    </rPh>
    <rPh sb="54" eb="55">
      <t>ニチ</t>
    </rPh>
    <rPh sb="58" eb="59">
      <t>ツギ</t>
    </rPh>
    <rPh sb="60" eb="61">
      <t>カカ</t>
    </rPh>
    <rPh sb="63" eb="65">
      <t>ショテイ</t>
    </rPh>
    <rPh sb="66" eb="69">
      <t>タンイスウ</t>
    </rPh>
    <rPh sb="70" eb="72">
      <t>カサン</t>
    </rPh>
    <rPh sb="85" eb="86">
      <t>ツギ</t>
    </rPh>
    <rPh sb="87" eb="88">
      <t>カカ</t>
    </rPh>
    <rPh sb="95" eb="97">
      <t>カサン</t>
    </rPh>
    <rPh sb="98" eb="100">
      <t>サンテイ</t>
    </rPh>
    <rPh sb="104" eb="106">
      <t>バアイ</t>
    </rPh>
    <rPh sb="108" eb="109">
      <t>ツギ</t>
    </rPh>
    <rPh sb="110" eb="111">
      <t>カカ</t>
    </rPh>
    <rPh sb="115" eb="116">
      <t>タ</t>
    </rPh>
    <rPh sb="117" eb="119">
      <t>カサン</t>
    </rPh>
    <rPh sb="120" eb="122">
      <t>サンテイ</t>
    </rPh>
    <rPh sb="184" eb="186">
      <t>テイキョウ</t>
    </rPh>
    <rPh sb="186" eb="188">
      <t>タイセイ</t>
    </rPh>
    <rPh sb="188" eb="190">
      <t>キョウカ</t>
    </rPh>
    <rPh sb="190" eb="192">
      <t>カサン</t>
    </rPh>
    <rPh sb="198" eb="200">
      <t>タンイ</t>
    </rPh>
    <phoneticPr fontId="4"/>
  </si>
  <si>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3"/>
  </si>
  <si>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3"/>
  </si>
  <si>
    <t>業務継続計画には、以下の項目等を記載すること。
なお、感染症及び災害の業務継続計画を一体的に策定することを妨げるものではない。</t>
    <phoneticPr fontId="3"/>
  </si>
  <si>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</si>
  <si>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解釈通知
４(９)⑥</t>
    <phoneticPr fontId="3"/>
  </si>
  <si>
    <t>解釈通知
４(12)③④</t>
    <rPh sb="0" eb="2">
      <t>カイシャク</t>
    </rPh>
    <rPh sb="2" eb="4">
      <t>ツウチ</t>
    </rPh>
    <phoneticPr fontId="3"/>
  </si>
  <si>
    <t>解釈通知
4(13)②ロ</t>
    <phoneticPr fontId="3"/>
  </si>
  <si>
    <t>□</t>
    <phoneticPr fontId="4"/>
  </si>
  <si>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3"/>
  </si>
  <si>
    <t>解釈通知
4(13)②ハ</t>
    <phoneticPr fontId="3"/>
  </si>
  <si>
    <t>解釈通知
4(14)①</t>
    <rPh sb="0" eb="2">
      <t>カイシャク</t>
    </rPh>
    <rPh sb="2" eb="4">
      <t>ツウチ</t>
    </rPh>
    <phoneticPr fontId="3"/>
  </si>
  <si>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3"/>
  </si>
  <si>
    <t>解釈通知
4(14)②</t>
    <rPh sb="0" eb="2">
      <t>カイシャク</t>
    </rPh>
    <rPh sb="2" eb="4">
      <t>ツウチ</t>
    </rPh>
    <phoneticPr fontId="3"/>
  </si>
  <si>
    <t>解釈通知
4(14)③</t>
    <rPh sb="0" eb="2">
      <t>カイシャク</t>
    </rPh>
    <rPh sb="2" eb="4">
      <t>ツウチ</t>
    </rPh>
    <phoneticPr fontId="3"/>
  </si>
  <si>
    <t>職員教育を組織的に徹底させていくためには、指針に基づいた研修プログラムを作成し、定期的な研修（年２回以上）を実施するとともに、新規採用時には必ず虐待の防止のための研修を実施することが重要である。</t>
    <phoneticPr fontId="3"/>
  </si>
  <si>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3"/>
  </si>
  <si>
    <t>・認知症対応型共同生活介護計画</t>
    <phoneticPr fontId="3"/>
  </si>
  <si>
    <t>・重要事項説明書
・利用契約書</t>
    <phoneticPr fontId="3"/>
  </si>
  <si>
    <t>職員教育を組織的に浸透させていくために、定期的（年２回以上）な教育を開催するとともに、新規採用時には別に研修を実施すること。また、研修の実施内容についても記録すること。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rPh sb="65" eb="67">
      <t>ケンシュウ</t>
    </rPh>
    <rPh sb="68" eb="72">
      <t>ジッシナイヨウ</t>
    </rPh>
    <rPh sb="77" eb="79">
      <t>キロク</t>
    </rPh>
    <phoneticPr fontId="3"/>
  </si>
  <si>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職員教育を組織的に浸透させていくためには、当該事業所が定期的な教育（年２回以上）を開催するとともに、新規採用時には感染対策研修を実施すること。また、研修の実施内容についても記録すること。
また、平時から、実際に感染症が発生した場合を想定し、発生時の対応について、訓練（シミュレーション）を定期的（年２回以上）に行うことが必要である。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3"/>
  </si>
  <si>
    <t>解釈通知
４(13)④</t>
    <phoneticPr fontId="3"/>
  </si>
  <si>
    <t>短期利用型認知症対応型共同生活介護について、医師が認知症の行動・心理症状が認められるため、在宅での生活が困難であり、緊急にサービスを利用することが適当であると判断した者に対し、サービスを行った場合は、入居を開始した日から起算して７日を限度として、１日につき所定の単位数を加算していますか。</t>
    <rPh sb="0" eb="2">
      <t>タンキ</t>
    </rPh>
    <rPh sb="2" eb="5">
      <t>リヨウガタ</t>
    </rPh>
    <rPh sb="5" eb="8">
      <t>ニンチショウ</t>
    </rPh>
    <rPh sb="8" eb="11">
      <t>タイオウガタ</t>
    </rPh>
    <rPh sb="11" eb="13">
      <t>キョウドウ</t>
    </rPh>
    <rPh sb="13" eb="15">
      <t>セイカツ</t>
    </rPh>
    <rPh sb="15" eb="17">
      <t>カイゴ</t>
    </rPh>
    <rPh sb="22" eb="24">
      <t>イシ</t>
    </rPh>
    <rPh sb="25" eb="28">
      <t>ニンチショウ</t>
    </rPh>
    <rPh sb="29" eb="31">
      <t>コウドウ</t>
    </rPh>
    <rPh sb="32" eb="34">
      <t>シンリ</t>
    </rPh>
    <rPh sb="34" eb="36">
      <t>ショウジョウ</t>
    </rPh>
    <rPh sb="37" eb="38">
      <t>ミト</t>
    </rPh>
    <rPh sb="45" eb="47">
      <t>ザイタク</t>
    </rPh>
    <rPh sb="49" eb="51">
      <t>セイカツ</t>
    </rPh>
    <rPh sb="52" eb="54">
      <t>コンナン</t>
    </rPh>
    <rPh sb="58" eb="60">
      <t>キンキュウ</t>
    </rPh>
    <rPh sb="66" eb="68">
      <t>リヨウ</t>
    </rPh>
    <rPh sb="73" eb="75">
      <t>テキトウ</t>
    </rPh>
    <rPh sb="79" eb="81">
      <t>ハンダン</t>
    </rPh>
    <rPh sb="83" eb="84">
      <t>モノ</t>
    </rPh>
    <rPh sb="85" eb="86">
      <t>タイ</t>
    </rPh>
    <rPh sb="93" eb="94">
      <t>オコナ</t>
    </rPh>
    <rPh sb="96" eb="98">
      <t>バアイ</t>
    </rPh>
    <rPh sb="100" eb="102">
      <t>ニュウキョ</t>
    </rPh>
    <rPh sb="103" eb="105">
      <t>カイシ</t>
    </rPh>
    <rPh sb="107" eb="108">
      <t>ヒ</t>
    </rPh>
    <rPh sb="110" eb="112">
      <t>キサン</t>
    </rPh>
    <rPh sb="115" eb="116">
      <t>ニチ</t>
    </rPh>
    <rPh sb="117" eb="119">
      <t>ゲンド</t>
    </rPh>
    <rPh sb="124" eb="125">
      <t>ニチ</t>
    </rPh>
    <rPh sb="128" eb="130">
      <t>ショテイ</t>
    </rPh>
    <rPh sb="131" eb="134">
      <t>タンイスウ</t>
    </rPh>
    <rPh sb="135" eb="137">
      <t>カサン</t>
    </rPh>
    <phoneticPr fontId="4"/>
  </si>
  <si>
    <t>別に厚生労働大臣が定める施設基準を満たすものとして市長に届け出た場合は、その基準に掲げる区分に従い、１日につき次に掲げる区分の単位数を所定の単位数を加算していますか。
（１）夜間支援体制加算（Ⅰ）　50単位
（２）夜間支援体制加算（Ⅱ）  25単位</t>
    <rPh sb="0" eb="1">
      <t>ベツ</t>
    </rPh>
    <rPh sb="2" eb="4">
      <t>コウセイ</t>
    </rPh>
    <rPh sb="4" eb="6">
      <t>ロウドウ</t>
    </rPh>
    <rPh sb="6" eb="8">
      <t>ダイジン</t>
    </rPh>
    <rPh sb="9" eb="10">
      <t>サダ</t>
    </rPh>
    <rPh sb="12" eb="14">
      <t>シセツ</t>
    </rPh>
    <rPh sb="14" eb="16">
      <t>キジュン</t>
    </rPh>
    <rPh sb="17" eb="18">
      <t>ミ</t>
    </rPh>
    <rPh sb="28" eb="29">
      <t>トド</t>
    </rPh>
    <rPh sb="30" eb="31">
      <t>デ</t>
    </rPh>
    <rPh sb="32" eb="34">
      <t>バアイ</t>
    </rPh>
    <rPh sb="38" eb="40">
      <t>キジュン</t>
    </rPh>
    <rPh sb="41" eb="42">
      <t>カカ</t>
    </rPh>
    <rPh sb="44" eb="46">
      <t>クブン</t>
    </rPh>
    <rPh sb="47" eb="48">
      <t>シタガ</t>
    </rPh>
    <rPh sb="51" eb="52">
      <t>ニチ</t>
    </rPh>
    <rPh sb="55" eb="56">
      <t>ツギ</t>
    </rPh>
    <rPh sb="57" eb="58">
      <t>カカ</t>
    </rPh>
    <rPh sb="60" eb="62">
      <t>クブン</t>
    </rPh>
    <rPh sb="63" eb="66">
      <t>タンイスウ</t>
    </rPh>
    <rPh sb="67" eb="69">
      <t>ショテイ</t>
    </rPh>
    <rPh sb="70" eb="73">
      <t>タンイスウ</t>
    </rPh>
    <rPh sb="74" eb="76">
      <t>カサン</t>
    </rPh>
    <rPh sb="88" eb="90">
      <t>ヤカン</t>
    </rPh>
    <rPh sb="90" eb="92">
      <t>シエン</t>
    </rPh>
    <rPh sb="92" eb="94">
      <t>タイセイ</t>
    </rPh>
    <rPh sb="108" eb="110">
      <t>ヤカン</t>
    </rPh>
    <phoneticPr fontId="4"/>
  </si>
  <si>
    <t>生活機能向上連携加算(Ⅱ)について、利用者に対して、指定訪問リハビリテーション事業所、指定通所リハビリテーション事業所又はリハビリテーションを実施している医療提供施設の医師、理学療法士、作業療法士又は言語聴覚士が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医師、理学療法士、作業療法士又は言語聴覚士と連携し、当該認知症対応型共同生活介護計画に基づくサービスを行ったときは、初回のサービスが行われた日の属する月以降３月の間、１月につき所定の単位数を算定していますか。
ただし、生活機能向上連携加算（Ⅰ）を算定している場合には算定しません。</t>
    <rPh sb="26" eb="28">
      <t>シテイ</t>
    </rPh>
    <rPh sb="43" eb="45">
      <t>シテイ</t>
    </rPh>
    <rPh sb="321" eb="323">
      <t>セイカツ</t>
    </rPh>
    <rPh sb="323" eb="325">
      <t>キノウ</t>
    </rPh>
    <rPh sb="325" eb="327">
      <t>コウジョウ</t>
    </rPh>
    <rPh sb="327" eb="329">
      <t>レンケイ</t>
    </rPh>
    <rPh sb="329" eb="331">
      <t>カサン</t>
    </rPh>
    <rPh sb="335" eb="337">
      <t>サンテイ</t>
    </rPh>
    <rPh sb="341" eb="343">
      <t>バアイ</t>
    </rPh>
    <rPh sb="345" eb="347">
      <t>サンテイ</t>
    </rPh>
    <phoneticPr fontId="3"/>
  </si>
  <si>
    <t>・外部との連携に関する記録
・利用者に関する記録
・認知症対応型共同生活介護計画書</t>
    <rPh sb="26" eb="32">
      <t>ニンチショウタイオウガタ</t>
    </rPh>
    <rPh sb="32" eb="36">
      <t>キョウドウセイカツ</t>
    </rPh>
    <rPh sb="36" eb="38">
      <t>カイゴ</t>
    </rPh>
    <phoneticPr fontId="3"/>
  </si>
  <si>
    <t>・職員に関する記録
・利用者に関する記録</t>
    <rPh sb="1" eb="3">
      <t>ショクイン</t>
    </rPh>
    <rPh sb="4" eb="5">
      <t>カン</t>
    </rPh>
    <rPh sb="7" eb="9">
      <t>キロク</t>
    </rPh>
    <rPh sb="11" eb="14">
      <t>リヨウシャ</t>
    </rPh>
    <rPh sb="15" eb="16">
      <t>カン</t>
    </rPh>
    <rPh sb="18" eb="20">
      <t>キロク</t>
    </rPh>
    <phoneticPr fontId="3"/>
  </si>
  <si>
    <t>・利用者に関する記録</t>
    <rPh sb="1" eb="4">
      <t>リヨウシャ</t>
    </rPh>
    <rPh sb="5" eb="6">
      <t>カン</t>
    </rPh>
    <rPh sb="8" eb="10">
      <t>キロク</t>
    </rPh>
    <phoneticPr fontId="3"/>
  </si>
  <si>
    <t>従業者であった者が、正当な理由なく、その業務上知り得た利用者又はその家族の秘密を漏らすことがないよう、必要な措置を講じていますか。</t>
    <phoneticPr fontId="4"/>
  </si>
  <si>
    <t xml:space="preserve">
介護従業者の員数が基準に満たない場合</t>
    <rPh sb="1" eb="3">
      <t>カイゴ</t>
    </rPh>
    <rPh sb="3" eb="6">
      <t>ジュウギョウシャ</t>
    </rPh>
    <rPh sb="7" eb="8">
      <t>イン</t>
    </rPh>
    <rPh sb="8" eb="9">
      <t>スウ</t>
    </rPh>
    <rPh sb="10" eb="12">
      <t>キジュン</t>
    </rPh>
    <rPh sb="13" eb="14">
      <t>ミ</t>
    </rPh>
    <rPh sb="17" eb="19">
      <t>バアイ</t>
    </rPh>
    <phoneticPr fontId="4"/>
  </si>
  <si>
    <t>別に厚生労働大臣が定める施設基準に適合しているものとして市長に届け出て、別に厚生労働大臣が定める基準に適用する利用者については、死亡日以前31日以上45日以下については１日につき72単位を、死亡日以前４日以上30日以下については１日につき144単位を、死亡日の前日及び前々日については１日につき680単位を、死亡日については１日につき1,280単位を死亡月に加算していますか。
ただし、退居した日の翌日から死亡日までの間又は医療連携体制加算を算定していない場合は、算定しません。</t>
    <rPh sb="0" eb="1">
      <t>ベツ</t>
    </rPh>
    <rPh sb="2" eb="8">
      <t>コウセイロウドウダイジン</t>
    </rPh>
    <rPh sb="9" eb="10">
      <t>サダ</t>
    </rPh>
    <rPh sb="12" eb="16">
      <t>シセツキジュン</t>
    </rPh>
    <rPh sb="17" eb="19">
      <t>テキゴウ</t>
    </rPh>
    <rPh sb="28" eb="30">
      <t>シチョウ</t>
    </rPh>
    <rPh sb="31" eb="32">
      <t>トド</t>
    </rPh>
    <rPh sb="33" eb="34">
      <t>デ</t>
    </rPh>
    <rPh sb="36" eb="37">
      <t>ベツ</t>
    </rPh>
    <rPh sb="38" eb="40">
      <t>コウセイ</t>
    </rPh>
    <rPh sb="40" eb="42">
      <t>ロウドウ</t>
    </rPh>
    <rPh sb="42" eb="44">
      <t>ダイジン</t>
    </rPh>
    <rPh sb="45" eb="46">
      <t>サダ</t>
    </rPh>
    <rPh sb="48" eb="50">
      <t>キジュン</t>
    </rPh>
    <rPh sb="51" eb="53">
      <t>テキヨウ</t>
    </rPh>
    <rPh sb="55" eb="58">
      <t>リヨウシャ</t>
    </rPh>
    <rPh sb="92" eb="93">
      <t>イ</t>
    </rPh>
    <rPh sb="122" eb="123">
      <t>タン</t>
    </rPh>
    <rPh sb="126" eb="129">
      <t>シボウビ</t>
    </rPh>
    <rPh sb="130" eb="132">
      <t>ゼンジツ</t>
    </rPh>
    <rPh sb="132" eb="133">
      <t>オヨ</t>
    </rPh>
    <rPh sb="134" eb="137">
      <t>ゼンゼンジツ</t>
    </rPh>
    <rPh sb="143" eb="144">
      <t>ニチ</t>
    </rPh>
    <rPh sb="150" eb="152">
      <t>タンイ</t>
    </rPh>
    <rPh sb="154" eb="157">
      <t>シボウビ</t>
    </rPh>
    <rPh sb="163" eb="164">
      <t>ニチ</t>
    </rPh>
    <rPh sb="172" eb="174">
      <t>タンイ</t>
    </rPh>
    <rPh sb="175" eb="177">
      <t>シボウ</t>
    </rPh>
    <rPh sb="177" eb="178">
      <t>ツキ</t>
    </rPh>
    <rPh sb="179" eb="181">
      <t>カサン</t>
    </rPh>
    <phoneticPr fontId="4"/>
  </si>
  <si>
    <t>・市町村に送付した通知に
係る記録</t>
    <rPh sb="3" eb="4">
      <t>ムラ</t>
    </rPh>
    <phoneticPr fontId="4"/>
  </si>
  <si>
    <t>・従業者の資格証</t>
    <rPh sb="3" eb="4">
      <t>シャ</t>
    </rPh>
    <phoneticPr fontId="3"/>
  </si>
  <si>
    <t>・研修を修了したことがわかるもの</t>
    <rPh sb="1" eb="3">
      <t>ケンシュウ</t>
    </rPh>
    <rPh sb="4" eb="6">
      <t>シュウリョウ</t>
    </rPh>
    <phoneticPr fontId="3"/>
  </si>
  <si>
    <t>・管理者の雇用形態が分かる文書
・管理者の勤務実績表／タイムカード</t>
    <rPh sb="1" eb="4">
      <t>カンリシャ</t>
    </rPh>
    <rPh sb="5" eb="9">
      <t>コヨウケイタイ</t>
    </rPh>
    <rPh sb="10" eb="11">
      <t>ワ</t>
    </rPh>
    <rPh sb="13" eb="15">
      <t>ブンショ</t>
    </rPh>
    <rPh sb="17" eb="20">
      <t>カンリシャ</t>
    </rPh>
    <rPh sb="21" eb="23">
      <t>キンム</t>
    </rPh>
    <rPh sb="23" eb="26">
      <t>ジッセキヒョウ</t>
    </rPh>
    <phoneticPr fontId="4"/>
  </si>
  <si>
    <t>（1）平面図に合致しているか【目視】</t>
    <rPh sb="3" eb="6">
      <t>ヘイメンズ</t>
    </rPh>
    <rPh sb="7" eb="9">
      <t>ガッチ</t>
    </rPh>
    <rPh sb="15" eb="17">
      <t>モクシ</t>
    </rPh>
    <phoneticPr fontId="4"/>
  </si>
  <si>
    <t>（2）使用目的に沿って使われているか【目視】</t>
    <rPh sb="3" eb="7">
      <t>シヨウモクテキ</t>
    </rPh>
    <rPh sb="8" eb="9">
      <t>ソ</t>
    </rPh>
    <rPh sb="11" eb="12">
      <t>ツカ</t>
    </rPh>
    <rPh sb="19" eb="21">
      <t>モクシ</t>
    </rPh>
    <phoneticPr fontId="3"/>
  </si>
  <si>
    <t>・平面図</t>
    <rPh sb="1" eb="4">
      <t>ヘイメンズ</t>
    </rPh>
    <phoneticPr fontId="9"/>
  </si>
  <si>
    <t>・平面図
・設備・備品台帳
・建築検査済証
・消防検査済証
・消防設備点検結果</t>
    <phoneticPr fontId="3"/>
  </si>
  <si>
    <t>・平面図</t>
    <phoneticPr fontId="3"/>
  </si>
  <si>
    <t>（1）生命又は身体を保護するため、緊急やむを得ない場合を除き、身体的拘束等（身体拘束その他利用者の行動を制限する行為を含む）を行っていないか</t>
    <rPh sb="33" eb="34">
      <t>テキ</t>
    </rPh>
    <rPh sb="36" eb="37">
      <t>トウ</t>
    </rPh>
    <rPh sb="38" eb="42">
      <t>シンタイコウソク</t>
    </rPh>
    <rPh sb="44" eb="45">
      <t>タ</t>
    </rPh>
    <rPh sb="45" eb="48">
      <t>リヨウシャ</t>
    </rPh>
    <rPh sb="49" eb="51">
      <t>コウドウ</t>
    </rPh>
    <rPh sb="52" eb="54">
      <t>セイゲン</t>
    </rPh>
    <rPh sb="56" eb="58">
      <t>コウイ</t>
    </rPh>
    <rPh sb="59" eb="60">
      <t>フク</t>
    </rPh>
    <phoneticPr fontId="4"/>
  </si>
  <si>
    <t>（2）身体的拘束等の適正化を図っているか（身体的拘束等を行わない体制づくりを進める策を講じているか）</t>
    <rPh sb="5" eb="6">
      <t>テキ</t>
    </rPh>
    <rPh sb="23" eb="24">
      <t>テキ</t>
    </rPh>
    <rPh sb="26" eb="27">
      <t>トウ</t>
    </rPh>
    <phoneticPr fontId="4"/>
  </si>
  <si>
    <t>（3）やむを得ず身体的拘束等をしている場合、家族等に確認をしているか</t>
    <rPh sb="10" eb="11">
      <t>テキ</t>
    </rPh>
    <rPh sb="13" eb="14">
      <t>トウ</t>
    </rPh>
    <phoneticPr fontId="4"/>
  </si>
  <si>
    <t>（4）自ら提供するサービスの質の評価を行うとともに、定期的に外部の者又は運営推進委員会による評価を受け、結果を公表しているか</t>
    <rPh sb="5" eb="7">
      <t>テイキョウ</t>
    </rPh>
    <rPh sb="34" eb="35">
      <t>マタ</t>
    </rPh>
    <rPh sb="36" eb="38">
      <t>ウンエイ</t>
    </rPh>
    <rPh sb="38" eb="40">
      <t>スイシン</t>
    </rPh>
    <rPh sb="40" eb="43">
      <t>イインカイ</t>
    </rPh>
    <phoneticPr fontId="4"/>
  </si>
  <si>
    <t>・身体的拘束廃止に関する（適正化のための）指針</t>
    <phoneticPr fontId="3"/>
  </si>
  <si>
    <t>・外部又は運営推進会議による評価の結果</t>
    <rPh sb="3" eb="4">
      <t>マタ</t>
    </rPh>
    <rPh sb="5" eb="7">
      <t>ウンエイ</t>
    </rPh>
    <rPh sb="7" eb="9">
      <t>スイシン</t>
    </rPh>
    <rPh sb="9" eb="11">
      <t>カイギ</t>
    </rPh>
    <rPh sb="14" eb="16">
      <t>ヒョウカ</t>
    </rPh>
    <rPh sb="17" eb="19">
      <t>ケッカ</t>
    </rPh>
    <phoneticPr fontId="3"/>
  </si>
  <si>
    <t>（1）サービス提供は事業所の従業者によって行われているか</t>
    <rPh sb="7" eb="9">
      <t>テイキョウ</t>
    </rPh>
    <rPh sb="10" eb="13">
      <t>ジギョウショ</t>
    </rPh>
    <rPh sb="14" eb="17">
      <t>ジュウギョウシャ</t>
    </rPh>
    <phoneticPr fontId="3"/>
  </si>
  <si>
    <t>・雇用の形態（常勤・非常勤）がわかる文書
・サービス提供記録
・業務日誌</t>
    <rPh sb="1" eb="3">
      <t>コヨウ</t>
    </rPh>
    <rPh sb="4" eb="6">
      <t>ケイタイ</t>
    </rPh>
    <rPh sb="7" eb="9">
      <t>ジョウキン</t>
    </rPh>
    <rPh sb="10" eb="13">
      <t>ヒジョウキン</t>
    </rPh>
    <rPh sb="18" eb="20">
      <t>ブンショ</t>
    </rPh>
    <phoneticPr fontId="3"/>
  </si>
  <si>
    <t>（2）利用者の精神の安定を図る観点から、担当の介護従業者を固定する等の継続性を重視しているか</t>
    <rPh sb="3" eb="6">
      <t>リヨウシャ</t>
    </rPh>
    <rPh sb="7" eb="9">
      <t>セイシン</t>
    </rPh>
    <rPh sb="10" eb="12">
      <t>アンテイ</t>
    </rPh>
    <rPh sb="13" eb="14">
      <t>ハカ</t>
    </rPh>
    <rPh sb="15" eb="17">
      <t>カンテン</t>
    </rPh>
    <rPh sb="20" eb="22">
      <t>タントウ</t>
    </rPh>
    <rPh sb="23" eb="25">
      <t>カイゴ</t>
    </rPh>
    <rPh sb="25" eb="28">
      <t>ジュウギョウシャ</t>
    </rPh>
    <rPh sb="29" eb="31">
      <t>コテイ</t>
    </rPh>
    <rPh sb="33" eb="34">
      <t>トウ</t>
    </rPh>
    <rPh sb="35" eb="38">
      <t>ケイゾクセイ</t>
    </rPh>
    <rPh sb="39" eb="41">
      <t>ジュウシ</t>
    </rPh>
    <phoneticPr fontId="3"/>
  </si>
  <si>
    <t>（3）資質向上のために研修の機会を確保しているか</t>
    <rPh sb="3" eb="5">
      <t>シシツ</t>
    </rPh>
    <rPh sb="5" eb="7">
      <t>コウジョウ</t>
    </rPh>
    <rPh sb="11" eb="13">
      <t>ケンシュウ</t>
    </rPh>
    <rPh sb="14" eb="16">
      <t>キカイ</t>
    </rPh>
    <rPh sb="17" eb="19">
      <t>カクホ</t>
    </rPh>
    <phoneticPr fontId="3"/>
  </si>
  <si>
    <t>（4）認知症介護に係る基礎的な研修を受講させるため必要な措置を講じているか</t>
    <rPh sb="3" eb="6">
      <t>ニンチショウ</t>
    </rPh>
    <rPh sb="6" eb="8">
      <t>カイゴ</t>
    </rPh>
    <rPh sb="9" eb="10">
      <t>カカワ</t>
    </rPh>
    <rPh sb="11" eb="14">
      <t>キソテキ</t>
    </rPh>
    <rPh sb="15" eb="17">
      <t>ケンシュウ</t>
    </rPh>
    <rPh sb="18" eb="20">
      <t>ジュコウ</t>
    </rPh>
    <rPh sb="25" eb="27">
      <t>ヒツヨウ</t>
    </rPh>
    <rPh sb="28" eb="30">
      <t>ソチ</t>
    </rPh>
    <rPh sb="31" eb="32">
      <t>コウ</t>
    </rPh>
    <phoneticPr fontId="4"/>
  </si>
  <si>
    <t>（5）性的言動、優越的な関係を背景とした言動による就業環境が害されることの防止に向けた方針の明確化等の措置を講じているか</t>
    <rPh sb="3" eb="5">
      <t>セイテキ</t>
    </rPh>
    <rPh sb="5" eb="7">
      <t>ゲンドウ</t>
    </rPh>
    <rPh sb="8" eb="10">
      <t>ユウエツ</t>
    </rPh>
    <rPh sb="10" eb="11">
      <t>テキ</t>
    </rPh>
    <rPh sb="12" eb="14">
      <t>カンケイ</t>
    </rPh>
    <rPh sb="15" eb="17">
      <t>ハイケイ</t>
    </rPh>
    <rPh sb="20" eb="22">
      <t>ゲンドウ</t>
    </rPh>
    <rPh sb="25" eb="29">
      <t>シュウギョウカンキョウ</t>
    </rPh>
    <rPh sb="30" eb="31">
      <t>ガイ</t>
    </rPh>
    <rPh sb="37" eb="39">
      <t>ボウシ</t>
    </rPh>
    <rPh sb="40" eb="41">
      <t>ム</t>
    </rPh>
    <rPh sb="43" eb="45">
      <t>ホウシン</t>
    </rPh>
    <rPh sb="46" eb="49">
      <t>メイカクカ</t>
    </rPh>
    <rPh sb="49" eb="50">
      <t>トウ</t>
    </rPh>
    <rPh sb="51" eb="53">
      <t>ソチ</t>
    </rPh>
    <rPh sb="54" eb="55">
      <t>コウ</t>
    </rPh>
    <phoneticPr fontId="3"/>
  </si>
  <si>
    <t>・勤務実績表／タイムカード
・勤務体制一覧表
・雇用の形態（常勤・非常勤）がわかる文書</t>
    <rPh sb="1" eb="3">
      <t>キンム</t>
    </rPh>
    <rPh sb="3" eb="5">
      <t>ジッセキ</t>
    </rPh>
    <rPh sb="5" eb="6">
      <t>ヒョウ</t>
    </rPh>
    <rPh sb="15" eb="19">
      <t>キンムタイセイ</t>
    </rPh>
    <rPh sb="19" eb="22">
      <t>イチランヒョウ</t>
    </rPh>
    <rPh sb="24" eb="26">
      <t>コヨウ</t>
    </rPh>
    <rPh sb="27" eb="29">
      <t>ケイタイ</t>
    </rPh>
    <rPh sb="30" eb="32">
      <t>ジョウキン</t>
    </rPh>
    <rPh sb="33" eb="36">
      <t>ヒジョウキン</t>
    </rPh>
    <rPh sb="41" eb="43">
      <t>ブンショ</t>
    </rPh>
    <phoneticPr fontId="3"/>
  </si>
  <si>
    <t>・従業者の就業環境が害されることを防止するための方針、相談記録</t>
    <rPh sb="27" eb="29">
      <t>ソウダン</t>
    </rPh>
    <rPh sb="29" eb="31">
      <t>キロク</t>
    </rPh>
    <phoneticPr fontId="3"/>
  </si>
  <si>
    <t>・研修及び訓練計画、実施記録</t>
    <rPh sb="1" eb="3">
      <t>ケンシュウ</t>
    </rPh>
    <rPh sb="3" eb="4">
      <t>オヨ</t>
    </rPh>
    <rPh sb="5" eb="7">
      <t>クンレン</t>
    </rPh>
    <rPh sb="7" eb="9">
      <t>ケイカク</t>
    </rPh>
    <rPh sb="10" eb="12">
      <t>ジッシ</t>
    </rPh>
    <rPh sb="12" eb="14">
      <t>キロク</t>
    </rPh>
    <phoneticPr fontId="3"/>
  </si>
  <si>
    <t>・非常災害時対応マニュアル（対応計画）
・運営規程
・避難・救出等訓練の記録
・通報、連絡体制
・消防用設備点検の記録</t>
    <rPh sb="30" eb="32">
      <t>キュウシュツ</t>
    </rPh>
    <rPh sb="32" eb="33">
      <t>トウ</t>
    </rPh>
    <phoneticPr fontId="3"/>
  </si>
  <si>
    <t>（3）感染症又は食中毒の予防及びまん延の防止のための対策を検討する委員会を６か月に１回開催しているか</t>
    <rPh sb="3" eb="6">
      <t>カンセンショウ</t>
    </rPh>
    <rPh sb="6" eb="7">
      <t>マタ</t>
    </rPh>
    <rPh sb="8" eb="11">
      <t>ショクチュウドク</t>
    </rPh>
    <rPh sb="12" eb="14">
      <t>ヨボウ</t>
    </rPh>
    <rPh sb="14" eb="15">
      <t>オヨ</t>
    </rPh>
    <rPh sb="18" eb="19">
      <t>エン</t>
    </rPh>
    <rPh sb="20" eb="22">
      <t>ボウシ</t>
    </rPh>
    <rPh sb="26" eb="28">
      <t>タイサク</t>
    </rPh>
    <rPh sb="29" eb="31">
      <t>ケントウ</t>
    </rPh>
    <rPh sb="33" eb="36">
      <t>イインカイ</t>
    </rPh>
    <rPh sb="39" eb="40">
      <t>ゲツ</t>
    </rPh>
    <rPh sb="42" eb="43">
      <t>カイ</t>
    </rPh>
    <rPh sb="43" eb="45">
      <t>カイサイ</t>
    </rPh>
    <phoneticPr fontId="3"/>
  </si>
  <si>
    <t>・感染症及び食中毒の予防及びまん延の防止のための指針</t>
    <rPh sb="4" eb="5">
      <t>オヨ</t>
    </rPh>
    <rPh sb="6" eb="9">
      <t>ショクチュウドク</t>
    </rPh>
    <rPh sb="10" eb="12">
      <t>ヨボウ</t>
    </rPh>
    <rPh sb="12" eb="13">
      <t>オヨ</t>
    </rPh>
    <phoneticPr fontId="3"/>
  </si>
  <si>
    <t>・感染症及び食中毒の予防及びまん延の防止のための研修の記録及び訓練の記録</t>
    <rPh sb="4" eb="5">
      <t>オヨ</t>
    </rPh>
    <rPh sb="6" eb="9">
      <t>ショクチュウドク</t>
    </rPh>
    <rPh sb="27" eb="29">
      <t>キロク</t>
    </rPh>
    <phoneticPr fontId="3"/>
  </si>
  <si>
    <t>・感染症及び食中毒の予防及びまん延防止のための対策を検討する委員会名簿、委員会の記録</t>
    <rPh sb="4" eb="5">
      <t>オヨ</t>
    </rPh>
    <rPh sb="6" eb="9">
      <t>ショクチュウドク</t>
    </rPh>
    <rPh sb="33" eb="35">
      <t>メイボ</t>
    </rPh>
    <rPh sb="36" eb="39">
      <t>イインカイ</t>
    </rPh>
    <rPh sb="40" eb="42">
      <t>キロク</t>
    </rPh>
    <phoneticPr fontId="3"/>
  </si>
  <si>
    <t>・従業者の秘密保持誓約書</t>
    <rPh sb="3" eb="4">
      <t>シャ</t>
    </rPh>
    <phoneticPr fontId="3"/>
  </si>
  <si>
    <t>・事故対応マニュアル
・市町村、家族、居宅介護支援事業者等への報告記録
・ヒヤリハットの記録</t>
    <rPh sb="12" eb="15">
      <t>シチョウソン</t>
    </rPh>
    <rPh sb="19" eb="21">
      <t>キョタク</t>
    </rPh>
    <rPh sb="25" eb="28">
      <t>ジギョウシャ</t>
    </rPh>
    <phoneticPr fontId="3"/>
  </si>
  <si>
    <t>・再発防止策の検討の記録</t>
    <rPh sb="1" eb="3">
      <t>サイハツ</t>
    </rPh>
    <rPh sb="3" eb="6">
      <t>ボウシサク</t>
    </rPh>
    <rPh sb="7" eb="9">
      <t>ケントウ</t>
    </rPh>
    <rPh sb="10" eb="12">
      <t>キロク</t>
    </rPh>
    <phoneticPr fontId="3"/>
  </si>
  <si>
    <t>・委員会の開催記録</t>
    <rPh sb="1" eb="4">
      <t>イインカイ</t>
    </rPh>
    <rPh sb="5" eb="9">
      <t>カイサイキロク</t>
    </rPh>
    <phoneticPr fontId="3"/>
  </si>
  <si>
    <t>・虐待の発生・再発防止の指針</t>
    <rPh sb="4" eb="6">
      <t>ハッセイ</t>
    </rPh>
    <rPh sb="7" eb="9">
      <t>サイハツ</t>
    </rPh>
    <phoneticPr fontId="3"/>
  </si>
  <si>
    <t>・研修及び訓練計画、実施記録</t>
    <rPh sb="1" eb="3">
      <t>ケンシュウ</t>
    </rPh>
    <rPh sb="3" eb="4">
      <t>オヨ</t>
    </rPh>
    <rPh sb="5" eb="7">
      <t>クンレン</t>
    </rPh>
    <rPh sb="7" eb="9">
      <t>ケイカク</t>
    </rPh>
    <phoneticPr fontId="3"/>
  </si>
  <si>
    <t>・担当者を設置したことが分かる文書</t>
    <rPh sb="1" eb="4">
      <t>タントウシャ</t>
    </rPh>
    <rPh sb="5" eb="7">
      <t>セッチ</t>
    </rPh>
    <rPh sb="12" eb="13">
      <t>ワ</t>
    </rPh>
    <rPh sb="15" eb="17">
      <t>ブンショ</t>
    </rPh>
    <phoneticPr fontId="3"/>
  </si>
  <si>
    <t>・勤務実績表／タイムカード
・勤務体制一覧表
（併設事業所を含む）</t>
    <phoneticPr fontId="3"/>
  </si>
  <si>
    <t>従業者の員数</t>
    <phoneticPr fontId="3"/>
  </si>
  <si>
    <t>管理者</t>
    <phoneticPr fontId="3"/>
  </si>
  <si>
    <t>短期利用認知症対応型共同生活介護費（Ⅰ）</t>
    <phoneticPr fontId="3"/>
  </si>
  <si>
    <t>・運営規程
・重要事項説明書</t>
    <rPh sb="7" eb="14">
      <t>ジュウヨウジコウセツメイショ</t>
    </rPh>
    <phoneticPr fontId="3"/>
  </si>
  <si>
    <t>(一)事業所の共同生活住居の定員の範囲内で、空いている居室等を利用するものであること。</t>
    <rPh sb="1" eb="2">
      <t>イチ</t>
    </rPh>
    <rPh sb="7" eb="9">
      <t>キョウドウ</t>
    </rPh>
    <rPh sb="9" eb="11">
      <t>セイカツ</t>
    </rPh>
    <rPh sb="11" eb="13">
      <t>ジュウキョ</t>
    </rPh>
    <phoneticPr fontId="4"/>
  </si>
  <si>
    <t>３ユニットでの夜勤職員体制に係る算定</t>
    <rPh sb="7" eb="9">
      <t>ヤキン</t>
    </rPh>
    <rPh sb="9" eb="11">
      <t>ショクイン</t>
    </rPh>
    <rPh sb="11" eb="13">
      <t>タイセイ</t>
    </rPh>
    <rPh sb="14" eb="15">
      <t>カカ</t>
    </rPh>
    <rPh sb="16" eb="18">
      <t>サンテイ</t>
    </rPh>
    <phoneticPr fontId="4"/>
  </si>
  <si>
    <t>看取り介護加算</t>
    <rPh sb="0" eb="2">
      <t>ミト</t>
    </rPh>
    <rPh sb="3" eb="5">
      <t>カイゴ</t>
    </rPh>
    <rPh sb="5" eb="7">
      <t>カサン</t>
    </rPh>
    <phoneticPr fontId="4"/>
  </si>
  <si>
    <t>生活機能向上連携加算</t>
    <rPh sb="0" eb="10">
      <t>セイカツキノウコウジョウレンケイカサン</t>
    </rPh>
    <phoneticPr fontId="4"/>
  </si>
  <si>
    <t>栄養管理体制加算</t>
    <rPh sb="0" eb="2">
      <t>エイヨウ</t>
    </rPh>
    <rPh sb="2" eb="4">
      <t>カンリ</t>
    </rPh>
    <rPh sb="4" eb="6">
      <t>タイセイ</t>
    </rPh>
    <rPh sb="6" eb="8">
      <t>カサン</t>
    </rPh>
    <phoneticPr fontId="3"/>
  </si>
  <si>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</si>
  <si>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</si>
  <si>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第７項本文の規定にかかわらず、サテライト型指定認知症対応型共同生活介護事業所（指定認知症対応型共同生活介護事業所であって、指定居宅サービス事業等その他の保健医療又は福祉に関する事業について３年以上の経験を有する指定認知症対応型共同生活介護事業者により設置される当該指定認知症対応型共同生活介護事業所以外の指定認知症対応型共同生活介護事業所であって当該指定認知症対応型共同生活介護事業所に対して指定認知症対応型共同生活介護の提供に係る支援を行うもの（以下この章において「本体事業所」という。）との密接な連携の下に運営されるものをいう。以下同じ。）については、介護支援専門員である計画作成担当者に代えて、次のいずれかの研修を修了している者を置くことができます。
　・実践者研修
　・基礎課程</t>
    <rPh sb="300" eb="301">
      <t>ツギ</t>
    </rPh>
    <rPh sb="307" eb="309">
      <t>ケンシュウ</t>
    </rPh>
    <phoneticPr fontId="3"/>
  </si>
  <si>
    <t>□</t>
    <phoneticPr fontId="3"/>
  </si>
  <si>
    <t>□</t>
    <phoneticPr fontId="3"/>
  </si>
  <si>
    <t>一年に一回以上、協力医療機関との間で、利用者の病状が急変した場合等の対応を確認するとともに、協力医療機関の名称等を、当該指定認知症対応型共同生活介護事業者に係る指定を行った市町村長に届け出ていますか。</t>
    <phoneticPr fontId="3"/>
  </si>
  <si>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ますか。</t>
    <phoneticPr fontId="3"/>
  </si>
  <si>
    <t xml:space="preserve">協力医療機関が第二種協定指定医療機関である場合においては、当該第二種協定指定医療機関との間で、新興感染症の発生時等の対応について協議を行っていますか。
</t>
    <phoneticPr fontId="3"/>
  </si>
  <si>
    <t>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ますか。</t>
    <phoneticPr fontId="3"/>
  </si>
  <si>
    <t>高齢者虐待防止措置未実施減算</t>
    <phoneticPr fontId="3"/>
  </si>
  <si>
    <t>・利用者の数がわかる書
　類</t>
    <phoneticPr fontId="3"/>
  </si>
  <si>
    <t>・利用者の数が分かる書
　類
・職員勤務表</t>
    <rPh sb="1" eb="4">
      <t>リヨウシャ</t>
    </rPh>
    <rPh sb="5" eb="6">
      <t>カズ</t>
    </rPh>
    <rPh sb="7" eb="8">
      <t>ワ</t>
    </rPh>
    <rPh sb="10" eb="11">
      <t>ショ</t>
    </rPh>
    <rPh sb="13" eb="14">
      <t>ルイ</t>
    </rPh>
    <rPh sb="16" eb="18">
      <t>ショクイン</t>
    </rPh>
    <rPh sb="18" eb="20">
      <t>キンム</t>
    </rPh>
    <rPh sb="20" eb="21">
      <t>ヒョウ</t>
    </rPh>
    <phoneticPr fontId="4"/>
  </si>
  <si>
    <t>業務継続計画未策定減算</t>
    <phoneticPr fontId="3"/>
  </si>
  <si>
    <t>・委員会の開催記録
・虐待の発生・再発防止
　の指針
・研修及び訓練計画、実
　施記録
・担当者を設置したこと
　が分かる文書</t>
    <phoneticPr fontId="3"/>
  </si>
  <si>
    <t>・業務継続計画
・研修及び訓練計画、実
　施記録</t>
    <phoneticPr fontId="3"/>
  </si>
  <si>
    <t>協力医療機関連携加算</t>
    <phoneticPr fontId="3"/>
  </si>
  <si>
    <t>□</t>
    <phoneticPr fontId="3"/>
  </si>
  <si>
    <t>退居時情報提供加算</t>
    <phoneticPr fontId="3"/>
  </si>
  <si>
    <t>Ⅴ　変更の届出等</t>
    <rPh sb="2" eb="4">
      <t>ヘンコウ</t>
    </rPh>
    <rPh sb="5" eb="7">
      <t>トドケデ</t>
    </rPh>
    <rPh sb="7" eb="8">
      <t>トウ</t>
    </rPh>
    <phoneticPr fontId="4"/>
  </si>
  <si>
    <t>Ⅵ－２　介護給付費関係（介護予防）</t>
    <rPh sb="4" eb="6">
      <t>カイゴ</t>
    </rPh>
    <rPh sb="6" eb="8">
      <t>キュウフ</t>
    </rPh>
    <rPh sb="8" eb="9">
      <t>ヒ</t>
    </rPh>
    <rPh sb="9" eb="11">
      <t>カンケイ</t>
    </rPh>
    <rPh sb="12" eb="14">
      <t>カイゴ</t>
    </rPh>
    <rPh sb="14" eb="16">
      <t>ヨボウ</t>
    </rPh>
    <phoneticPr fontId="4"/>
  </si>
  <si>
    <t>医療連携体制加算（Ⅰ）イ</t>
    <rPh sb="0" eb="2">
      <t>イリョウ</t>
    </rPh>
    <rPh sb="2" eb="4">
      <t>レンケイ</t>
    </rPh>
    <rPh sb="4" eb="6">
      <t>タイセイ</t>
    </rPh>
    <rPh sb="6" eb="8">
      <t>カサン</t>
    </rPh>
    <phoneticPr fontId="4"/>
  </si>
  <si>
    <t>(2)事業所の職員である看護師又は病院、診療所若しくは指定訪問看護ステーションの看
　護師との連携により、２４時間連絡できる体制を確保していること。</t>
    <rPh sb="3" eb="6">
      <t>ジギョウショ</t>
    </rPh>
    <rPh sb="7" eb="9">
      <t>ショクイン</t>
    </rPh>
    <rPh sb="12" eb="15">
      <t>カンゴシ</t>
    </rPh>
    <rPh sb="15" eb="16">
      <t>マタ</t>
    </rPh>
    <rPh sb="17" eb="19">
      <t>ビョウイン</t>
    </rPh>
    <rPh sb="20" eb="23">
      <t>シンリョウショ</t>
    </rPh>
    <rPh sb="23" eb="24">
      <t>モ</t>
    </rPh>
    <rPh sb="27" eb="29">
      <t>シテイ</t>
    </rPh>
    <rPh sb="29" eb="31">
      <t>ホウモン</t>
    </rPh>
    <rPh sb="31" eb="33">
      <t>カンゴ</t>
    </rPh>
    <rPh sb="40" eb="41">
      <t>カン</t>
    </rPh>
    <rPh sb="43" eb="44">
      <t>マモル</t>
    </rPh>
    <rPh sb="44" eb="45">
      <t>シ</t>
    </rPh>
    <rPh sb="47" eb="49">
      <t>レンケイ</t>
    </rPh>
    <rPh sb="55" eb="57">
      <t>ジカン</t>
    </rPh>
    <rPh sb="57" eb="59">
      <t>レンラク</t>
    </rPh>
    <rPh sb="62" eb="64">
      <t>タイセイ</t>
    </rPh>
    <rPh sb="65" eb="67">
      <t>カクホ</t>
    </rPh>
    <phoneticPr fontId="4"/>
  </si>
  <si>
    <t>医療連携体制加算（Ⅰ）ロ</t>
    <rPh sb="0" eb="2">
      <t>イリョウ</t>
    </rPh>
    <rPh sb="2" eb="4">
      <t>レンケイ</t>
    </rPh>
    <rPh sb="4" eb="6">
      <t>タイセイ</t>
    </rPh>
    <rPh sb="6" eb="8">
      <t>カサン</t>
    </rPh>
    <phoneticPr fontId="4"/>
  </si>
  <si>
    <t>医療連携体制加算（Ⅰ）ハ</t>
    <phoneticPr fontId="3"/>
  </si>
  <si>
    <t>医療連携体制加算（Ⅱ）</t>
    <phoneticPr fontId="3"/>
  </si>
  <si>
    <t>□</t>
    <phoneticPr fontId="3"/>
  </si>
  <si>
    <t>(1)医療連携加算（Ⅰ）イ、ロ又はハのいずれかを算定していること。</t>
    <rPh sb="3" eb="5">
      <t>イリョウ</t>
    </rPh>
    <rPh sb="5" eb="7">
      <t>レンケイ</t>
    </rPh>
    <rPh sb="7" eb="9">
      <t>カサン</t>
    </rPh>
    <rPh sb="15" eb="16">
      <t>マタ</t>
    </rPh>
    <rPh sb="24" eb="26">
      <t>サンテイ</t>
    </rPh>
    <phoneticPr fontId="3"/>
  </si>
  <si>
    <t>ぜ</t>
    <phoneticPr fontId="3"/>
  </si>
  <si>
    <t>(2)事業所の職員である看護職員又は病院、診療所護師若しくは訪問看護ステーションの
 看護師との連携により24時間連絡できる体制を確保していること。
 ただし、(1)により配置している看護職員が准看護師のみである場合には、病院、診療
 所又は訪問看護ステーションの看護師により、24時間連絡できる体制を確保している
 こと。</t>
    <rPh sb="3" eb="6">
      <t>ジギョウショ</t>
    </rPh>
    <rPh sb="7" eb="9">
      <t>ショクイン</t>
    </rPh>
    <rPh sb="12" eb="14">
      <t>カンゴ</t>
    </rPh>
    <rPh sb="14" eb="16">
      <t>ショクイン</t>
    </rPh>
    <rPh sb="16" eb="17">
      <t>マタ</t>
    </rPh>
    <rPh sb="18" eb="20">
      <t>ビョウイン</t>
    </rPh>
    <rPh sb="21" eb="24">
      <t>シンリョウショ</t>
    </rPh>
    <rPh sb="26" eb="27">
      <t>モ</t>
    </rPh>
    <rPh sb="30" eb="34">
      <t>ホウモンカンゴ</t>
    </rPh>
    <rPh sb="43" eb="46">
      <t>カンゴシ</t>
    </rPh>
    <rPh sb="48" eb="50">
      <t>レンケイ</t>
    </rPh>
    <rPh sb="86" eb="88">
      <t>ハイチ</t>
    </rPh>
    <rPh sb="92" eb="96">
      <t>カンゴショクイン</t>
    </rPh>
    <rPh sb="97" eb="101">
      <t>ジュンカンゴシ</t>
    </rPh>
    <rPh sb="106" eb="108">
      <t>バアイ</t>
    </rPh>
    <rPh sb="111" eb="113">
      <t>ビョウイン</t>
    </rPh>
    <rPh sb="119" eb="120">
      <t>マタ</t>
    </rPh>
    <rPh sb="121" eb="125">
      <t>ホウモンカンゴ</t>
    </rPh>
    <rPh sb="132" eb="135">
      <t>カンゴシ</t>
    </rPh>
    <phoneticPr fontId="4"/>
  </si>
  <si>
    <t>(3)重度化した場合の対応に係る指針を定め、入居の際に、利用者又はその家族等に対し
 て、指針の内容を説明し、同意を得ていること。</t>
    <rPh sb="28" eb="31">
      <t>リヨウシャ</t>
    </rPh>
    <phoneticPr fontId="4"/>
  </si>
  <si>
    <t>(3)重度化した場合の対応に係る指針を定め、入居の際に、利用者又はその家族等に対し
 て、指針の内容を説明し、同意を得ていること。</t>
    <phoneticPr fontId="4"/>
  </si>
  <si>
    <t>(2)算定日が属する月の前３月間において、次のいずれかに該当する状態の利用者が一人
 以上であること。</t>
    <rPh sb="3" eb="6">
      <t>サンテイビ</t>
    </rPh>
    <rPh sb="7" eb="8">
      <t>ゾク</t>
    </rPh>
    <rPh sb="10" eb="11">
      <t>ツキ</t>
    </rPh>
    <rPh sb="12" eb="13">
      <t>ゼン</t>
    </rPh>
    <rPh sb="14" eb="15">
      <t>ゲツ</t>
    </rPh>
    <rPh sb="15" eb="16">
      <t>カン</t>
    </rPh>
    <rPh sb="21" eb="22">
      <t>ツギ</t>
    </rPh>
    <rPh sb="28" eb="30">
      <t>ガイトウ</t>
    </rPh>
    <rPh sb="32" eb="34">
      <t>ジョウタイ</t>
    </rPh>
    <rPh sb="35" eb="38">
      <t>リヨウシャ</t>
    </rPh>
    <rPh sb="39" eb="41">
      <t>ヒトリ</t>
    </rPh>
    <rPh sb="43" eb="45">
      <t>イジョウ</t>
    </rPh>
    <phoneticPr fontId="3"/>
  </si>
  <si>
    <t>認知症チームケア推進加算</t>
    <phoneticPr fontId="3"/>
  </si>
  <si>
    <t>□</t>
    <phoneticPr fontId="3"/>
  </si>
  <si>
    <t>認知症チームケア推進加算（１）</t>
    <phoneticPr fontId="3"/>
  </si>
  <si>
    <t>次に挙げる基準のいずれにも適合すること。</t>
    <rPh sb="0" eb="1">
      <t>ツギ</t>
    </rPh>
    <rPh sb="2" eb="3">
      <t>ア</t>
    </rPh>
    <rPh sb="5" eb="7">
      <t>キジュン</t>
    </rPh>
    <rPh sb="13" eb="15">
      <t>テキゴウ</t>
    </rPh>
    <phoneticPr fontId="3"/>
  </si>
  <si>
    <t>認知症チームケア推進加算（Ⅱ）</t>
    <phoneticPr fontId="3"/>
  </si>
  <si>
    <t>（１）事業所又は施設における利用者又は入居者の総数のうち、周囲の者による日常生活に対する注意を必要とする認知症の者（以下この号において「対象者」という。）の占める割合が２分の１以上であること。</t>
    <rPh sb="3" eb="6">
      <t>ジギョウショ</t>
    </rPh>
    <rPh sb="6" eb="7">
      <t>マタ</t>
    </rPh>
    <rPh sb="8" eb="10">
      <t>シセツ</t>
    </rPh>
    <rPh sb="14" eb="17">
      <t>リヨウシャ</t>
    </rPh>
    <rPh sb="17" eb="18">
      <t>マタ</t>
    </rPh>
    <rPh sb="19" eb="22">
      <t>ニュウキョシャ</t>
    </rPh>
    <rPh sb="23" eb="25">
      <t>ソウスウ</t>
    </rPh>
    <rPh sb="29" eb="31">
      <t>シュウイ</t>
    </rPh>
    <rPh sb="32" eb="33">
      <t>モノ</t>
    </rPh>
    <rPh sb="36" eb="38">
      <t>ニチジョウ</t>
    </rPh>
    <rPh sb="38" eb="40">
      <t>セイカツ</t>
    </rPh>
    <rPh sb="41" eb="42">
      <t>タイ</t>
    </rPh>
    <rPh sb="44" eb="46">
      <t>チュウイ</t>
    </rPh>
    <rPh sb="47" eb="49">
      <t>ヒツヨウ</t>
    </rPh>
    <rPh sb="52" eb="55">
      <t>ニンチショウ</t>
    </rPh>
    <rPh sb="56" eb="57">
      <t>モノ</t>
    </rPh>
    <rPh sb="58" eb="60">
      <t>イカ</t>
    </rPh>
    <rPh sb="62" eb="63">
      <t>ゴウ</t>
    </rPh>
    <rPh sb="68" eb="71">
      <t>タイショウシャ</t>
    </rPh>
    <rPh sb="78" eb="79">
      <t>シ</t>
    </rPh>
    <rPh sb="81" eb="83">
      <t>ワリアイ</t>
    </rPh>
    <rPh sb="85" eb="86">
      <t>ブン</t>
    </rPh>
    <rPh sb="88" eb="90">
      <t>イジョウ</t>
    </rPh>
    <phoneticPr fontId="3"/>
  </si>
  <si>
    <t>（２）認知症の行動・心理症状の予防及び出現時の早期対応（以下「予防等」という。）に資する認知症介護の指導に係る専門的な研修を終了している者又は認知症介護に係る専門的な研修及び認知症の行動・心理症状の予防等に資するケアプログラムを含んだ研修を終了している者を１名以上配置し、かつ、複数人の介護職員からなる認知症の行動・心理症状に対応するチームを組んでいること。</t>
    <rPh sb="3" eb="6">
      <t>ニンチショウ</t>
    </rPh>
    <rPh sb="7" eb="9">
      <t>コウドウ</t>
    </rPh>
    <rPh sb="10" eb="14">
      <t>シンリショウジョウ</t>
    </rPh>
    <rPh sb="15" eb="17">
      <t>ヨボウ</t>
    </rPh>
    <rPh sb="17" eb="18">
      <t>オヨ</t>
    </rPh>
    <rPh sb="19" eb="22">
      <t>シュツゲンジ</t>
    </rPh>
    <rPh sb="23" eb="25">
      <t>ソウキ</t>
    </rPh>
    <rPh sb="25" eb="27">
      <t>タイオウ</t>
    </rPh>
    <rPh sb="28" eb="30">
      <t>イカ</t>
    </rPh>
    <rPh sb="31" eb="33">
      <t>ヨボウ</t>
    </rPh>
    <rPh sb="33" eb="34">
      <t>トウ</t>
    </rPh>
    <rPh sb="41" eb="42">
      <t>シ</t>
    </rPh>
    <rPh sb="44" eb="47">
      <t>ニンチショウ</t>
    </rPh>
    <rPh sb="47" eb="49">
      <t>カイゴ</t>
    </rPh>
    <rPh sb="50" eb="52">
      <t>シドウ</t>
    </rPh>
    <rPh sb="53" eb="54">
      <t>カカ</t>
    </rPh>
    <rPh sb="55" eb="58">
      <t>センモンテキ</t>
    </rPh>
    <rPh sb="59" eb="61">
      <t>ケンシュウ</t>
    </rPh>
    <rPh sb="62" eb="64">
      <t>シュウリョウ</t>
    </rPh>
    <rPh sb="68" eb="69">
      <t>モノ</t>
    </rPh>
    <rPh sb="69" eb="70">
      <t>マタ</t>
    </rPh>
    <rPh sb="71" eb="74">
      <t>ニンチショウ</t>
    </rPh>
    <rPh sb="74" eb="76">
      <t>カイゴ</t>
    </rPh>
    <rPh sb="77" eb="78">
      <t>カカ</t>
    </rPh>
    <rPh sb="79" eb="82">
      <t>センモンテキ</t>
    </rPh>
    <rPh sb="83" eb="85">
      <t>ケンシュウ</t>
    </rPh>
    <rPh sb="85" eb="86">
      <t>オヨ</t>
    </rPh>
    <rPh sb="87" eb="90">
      <t>ニンチショウ</t>
    </rPh>
    <rPh sb="91" eb="93">
      <t>コウドウ</t>
    </rPh>
    <rPh sb="94" eb="96">
      <t>シンリ</t>
    </rPh>
    <rPh sb="96" eb="98">
      <t>ショウジョウ</t>
    </rPh>
    <rPh sb="99" eb="101">
      <t>ヨボウ</t>
    </rPh>
    <rPh sb="101" eb="102">
      <t>トウ</t>
    </rPh>
    <rPh sb="103" eb="104">
      <t>シ</t>
    </rPh>
    <rPh sb="114" eb="115">
      <t>フク</t>
    </rPh>
    <rPh sb="117" eb="119">
      <t>ケンシュウ</t>
    </rPh>
    <rPh sb="120" eb="122">
      <t>シュウリョウ</t>
    </rPh>
    <rPh sb="126" eb="127">
      <t>モノ</t>
    </rPh>
    <rPh sb="129" eb="130">
      <t>メイ</t>
    </rPh>
    <rPh sb="130" eb="132">
      <t>イジョウ</t>
    </rPh>
    <rPh sb="132" eb="134">
      <t>ハイチ</t>
    </rPh>
    <rPh sb="139" eb="142">
      <t>フクスウニン</t>
    </rPh>
    <rPh sb="143" eb="147">
      <t>カイゴショクイン</t>
    </rPh>
    <rPh sb="151" eb="154">
      <t>ニンチショウ</t>
    </rPh>
    <rPh sb="155" eb="157">
      <t>コウドウ</t>
    </rPh>
    <rPh sb="158" eb="160">
      <t>シンリ</t>
    </rPh>
    <rPh sb="160" eb="162">
      <t>ショウジョウ</t>
    </rPh>
    <rPh sb="163" eb="165">
      <t>タイオウ</t>
    </rPh>
    <rPh sb="171" eb="172">
      <t>ク</t>
    </rPh>
    <phoneticPr fontId="3"/>
  </si>
  <si>
    <t>（３）対象者に対し、個別に認知症の行動・心理症状の評価を計画的に行い、その評価に基づく価を測定し、認知症の行動・心理症状の予防等に資するチームケア（指定地域密着型サービスに要する費用の額の算定に関する基準（平成１８年厚生労働省告示第１２６号）別表指定地域密着型サービス介護給付単位数表（以下「指定地域密着型サービス介護給付費単位数表」という。）の認知症対応型共同生活介護費のリに規定するチームケアをいう。以下同じ。）を実施していること。</t>
    <rPh sb="3" eb="6">
      <t>タイショウシャ</t>
    </rPh>
    <rPh sb="7" eb="8">
      <t>タイ</t>
    </rPh>
    <rPh sb="10" eb="12">
      <t>コベツ</t>
    </rPh>
    <rPh sb="13" eb="16">
      <t>ニンチショウ</t>
    </rPh>
    <rPh sb="17" eb="19">
      <t>コウドウ</t>
    </rPh>
    <rPh sb="20" eb="24">
      <t>シンリショウジョウ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60">
      <t>シンリショウジョウ</t>
    </rPh>
    <rPh sb="61" eb="63">
      <t>ヨボウ</t>
    </rPh>
    <rPh sb="63" eb="64">
      <t>トウ</t>
    </rPh>
    <rPh sb="65" eb="66">
      <t>シ</t>
    </rPh>
    <rPh sb="74" eb="76">
      <t>シテイ</t>
    </rPh>
    <rPh sb="76" eb="81">
      <t>チイキミッチャクガタ</t>
    </rPh>
    <rPh sb="86" eb="87">
      <t>ヨウ</t>
    </rPh>
    <rPh sb="89" eb="91">
      <t>ヒヨウ</t>
    </rPh>
    <rPh sb="92" eb="93">
      <t>ガク</t>
    </rPh>
    <rPh sb="94" eb="96">
      <t>サンテイ</t>
    </rPh>
    <rPh sb="97" eb="98">
      <t>カン</t>
    </rPh>
    <rPh sb="100" eb="102">
      <t>キジュン</t>
    </rPh>
    <rPh sb="103" eb="105">
      <t>ヘイセイ</t>
    </rPh>
    <rPh sb="107" eb="108">
      <t>ネン</t>
    </rPh>
    <rPh sb="108" eb="113">
      <t>コウセイロウドウショウ</t>
    </rPh>
    <rPh sb="113" eb="115">
      <t>コクジ</t>
    </rPh>
    <rPh sb="115" eb="116">
      <t>ダイ</t>
    </rPh>
    <rPh sb="119" eb="120">
      <t>ゴウ</t>
    </rPh>
    <rPh sb="121" eb="123">
      <t>ベッピョウ</t>
    </rPh>
    <rPh sb="123" eb="130">
      <t>シテイチイキミッチャクガタ</t>
    </rPh>
    <rPh sb="134" eb="136">
      <t>カイゴ</t>
    </rPh>
    <rPh sb="136" eb="138">
      <t>キュウフ</t>
    </rPh>
    <rPh sb="138" eb="140">
      <t>タンイ</t>
    </rPh>
    <rPh sb="140" eb="141">
      <t>スウ</t>
    </rPh>
    <rPh sb="141" eb="142">
      <t>ヒョウ</t>
    </rPh>
    <rPh sb="143" eb="145">
      <t>イカ</t>
    </rPh>
    <rPh sb="146" eb="153">
      <t>シテイチイキミッチャクガタ</t>
    </rPh>
    <rPh sb="157" eb="159">
      <t>カイゴ</t>
    </rPh>
    <rPh sb="159" eb="162">
      <t>キュウフヒ</t>
    </rPh>
    <rPh sb="162" eb="164">
      <t>タンイ</t>
    </rPh>
    <rPh sb="164" eb="165">
      <t>スウ</t>
    </rPh>
    <rPh sb="165" eb="166">
      <t>ヒョウ</t>
    </rPh>
    <rPh sb="173" eb="176">
      <t>ニンチショウ</t>
    </rPh>
    <rPh sb="176" eb="179">
      <t>タイオウガタ</t>
    </rPh>
    <rPh sb="179" eb="181">
      <t>キョウドウ</t>
    </rPh>
    <rPh sb="181" eb="183">
      <t>セイカツ</t>
    </rPh>
    <rPh sb="183" eb="186">
      <t>カイゴヒ</t>
    </rPh>
    <rPh sb="189" eb="191">
      <t>キテイ</t>
    </rPh>
    <rPh sb="202" eb="204">
      <t>イカ</t>
    </rPh>
    <rPh sb="204" eb="205">
      <t>オナ</t>
    </rPh>
    <rPh sb="209" eb="211">
      <t>ジッシ</t>
    </rPh>
    <phoneticPr fontId="3"/>
  </si>
  <si>
    <t>（４）認知症の行動・心理症状の予防等に資する認知症ケアについて、カンファレンスの開催、計画の作成、認知症の行動・心理症状の有無及び程度についての定期的な評価、ケアの振り返り、計画の見直し等を行っていること。</t>
    <rPh sb="3" eb="6">
      <t>ニンチショウ</t>
    </rPh>
    <rPh sb="7" eb="9">
      <t>コウドウ</t>
    </rPh>
    <rPh sb="10" eb="14">
      <t>シンリショウジョウ</t>
    </rPh>
    <rPh sb="15" eb="17">
      <t>ヨボウ</t>
    </rPh>
    <rPh sb="17" eb="18">
      <t>トウ</t>
    </rPh>
    <rPh sb="19" eb="20">
      <t>シ</t>
    </rPh>
    <rPh sb="22" eb="25">
      <t>ニンチショウ</t>
    </rPh>
    <rPh sb="40" eb="42">
      <t>カイサイ</t>
    </rPh>
    <rPh sb="43" eb="45">
      <t>ケイカク</t>
    </rPh>
    <rPh sb="46" eb="48">
      <t>サクセイ</t>
    </rPh>
    <rPh sb="49" eb="52">
      <t>ニンチショウ</t>
    </rPh>
    <rPh sb="53" eb="55">
      <t>コウドウ</t>
    </rPh>
    <rPh sb="56" eb="60">
      <t>シンリショウジョウ</t>
    </rPh>
    <rPh sb="61" eb="63">
      <t>ウム</t>
    </rPh>
    <rPh sb="63" eb="64">
      <t>オヨ</t>
    </rPh>
    <rPh sb="65" eb="67">
      <t>テイド</t>
    </rPh>
    <rPh sb="72" eb="75">
      <t>テイキテキ</t>
    </rPh>
    <rPh sb="76" eb="78">
      <t>ヒョウカ</t>
    </rPh>
    <rPh sb="82" eb="83">
      <t>フ</t>
    </rPh>
    <rPh sb="84" eb="85">
      <t>カエ</t>
    </rPh>
    <rPh sb="87" eb="89">
      <t>ケイカク</t>
    </rPh>
    <rPh sb="90" eb="92">
      <t>ミナオ</t>
    </rPh>
    <rPh sb="93" eb="94">
      <t>トウ</t>
    </rPh>
    <rPh sb="95" eb="96">
      <t>オコナ</t>
    </rPh>
    <phoneticPr fontId="3"/>
  </si>
  <si>
    <t>（２）認知症の行動・心理症状の予防等に資する認知症介護に係る専門的な研修を終了している者を１名以上配置し、かつ、複数人の介護職員からなる認知症の行動・心理症状に対応するチームを組んでいること。</t>
    <rPh sb="3" eb="6">
      <t>ニンチショウ</t>
    </rPh>
    <rPh sb="7" eb="9">
      <t>コウドウ</t>
    </rPh>
    <rPh sb="10" eb="14">
      <t>シンリショウジョウ</t>
    </rPh>
    <rPh sb="15" eb="17">
      <t>ヨボウ</t>
    </rPh>
    <rPh sb="17" eb="18">
      <t>トウ</t>
    </rPh>
    <rPh sb="19" eb="20">
      <t>シ</t>
    </rPh>
    <rPh sb="22" eb="25">
      <t>ニンチショウ</t>
    </rPh>
    <rPh sb="25" eb="27">
      <t>カイゴ</t>
    </rPh>
    <rPh sb="28" eb="29">
      <t>カカ</t>
    </rPh>
    <rPh sb="30" eb="33">
      <t>センモンテキ</t>
    </rPh>
    <rPh sb="34" eb="36">
      <t>ケンシュウ</t>
    </rPh>
    <rPh sb="37" eb="39">
      <t>シュウリョウ</t>
    </rPh>
    <rPh sb="43" eb="44">
      <t>モノ</t>
    </rPh>
    <rPh sb="46" eb="47">
      <t>メイ</t>
    </rPh>
    <rPh sb="47" eb="49">
      <t>イジョウ</t>
    </rPh>
    <rPh sb="49" eb="51">
      <t>ハイチ</t>
    </rPh>
    <rPh sb="56" eb="59">
      <t>フクスウニン</t>
    </rPh>
    <rPh sb="60" eb="64">
      <t>カイゴショクイン</t>
    </rPh>
    <rPh sb="68" eb="71">
      <t>ニンチショウ</t>
    </rPh>
    <rPh sb="72" eb="74">
      <t>コウドウ</t>
    </rPh>
    <rPh sb="75" eb="79">
      <t>シンリショウジョウ</t>
    </rPh>
    <rPh sb="80" eb="82">
      <t>タイオウ</t>
    </rPh>
    <rPh sb="88" eb="89">
      <t>ク</t>
    </rPh>
    <phoneticPr fontId="3"/>
  </si>
  <si>
    <t>高齢者施設等感染対策向上加算</t>
    <phoneticPr fontId="3"/>
  </si>
  <si>
    <t>□</t>
    <phoneticPr fontId="3"/>
  </si>
  <si>
    <t>次に揚げる基準のいずれにも適合すること。</t>
    <rPh sb="0" eb="1">
      <t>ツギ</t>
    </rPh>
    <rPh sb="2" eb="3">
      <t>ア</t>
    </rPh>
    <rPh sb="5" eb="7">
      <t>キジュン</t>
    </rPh>
    <rPh sb="13" eb="15">
      <t>テキゴウ</t>
    </rPh>
    <phoneticPr fontId="3"/>
  </si>
  <si>
    <t>高齢者施設等感染対策向上加算（Ⅰ）</t>
    <phoneticPr fontId="3"/>
  </si>
  <si>
    <t>高齢者施設等感染対策向上加算（Ⅱ）</t>
    <phoneticPr fontId="3"/>
  </si>
  <si>
    <t>別に厚生労働大臣が定める基準に適合しているものとして、電子情報処理組織を使用する方法により、市長に対し、老健局長が定める様式による届出を行った指定認知症対応型共同生活介護事業所が、利用者に対して指定認知症対応型共同生活介護を行った場合は、当該基準に掲げる区分に従い、１月につき次に掲げる単位数を所定単位数に加算していますか。
⑴ 高齢者施設等感染対策向上加算(Ⅰ) 10単位
⑵ 高齢者施設等感染対策向上加算(Ⅱ) ５単位</t>
    <phoneticPr fontId="3"/>
  </si>
  <si>
    <t>⑵指定地域密着型サービス基準第１０５条第１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t>
    <rPh sb="1" eb="3">
      <t>シテイ</t>
    </rPh>
    <rPh sb="3" eb="5">
      <t>チイキ</t>
    </rPh>
    <rPh sb="5" eb="8">
      <t>ミッチャクガタ</t>
    </rPh>
    <rPh sb="12" eb="14">
      <t>キジュン</t>
    </rPh>
    <rPh sb="14" eb="15">
      <t>ダイ</t>
    </rPh>
    <rPh sb="18" eb="19">
      <t>ジョウ</t>
    </rPh>
    <rPh sb="19" eb="20">
      <t>ダイ</t>
    </rPh>
    <rPh sb="21" eb="22">
      <t>コウ</t>
    </rPh>
    <rPh sb="22" eb="24">
      <t>ホンブン</t>
    </rPh>
    <rPh sb="25" eb="27">
      <t>キテイ</t>
    </rPh>
    <rPh sb="29" eb="31">
      <t>キョウリョク</t>
    </rPh>
    <rPh sb="31" eb="33">
      <t>イリョウ</t>
    </rPh>
    <rPh sb="33" eb="35">
      <t>キカン</t>
    </rPh>
    <rPh sb="37" eb="38">
      <t>タ</t>
    </rPh>
    <rPh sb="39" eb="41">
      <t>イリョウ</t>
    </rPh>
    <rPh sb="41" eb="43">
      <t>キカン</t>
    </rPh>
    <rPh sb="44" eb="46">
      <t>イカ</t>
    </rPh>
    <rPh sb="48" eb="49">
      <t>ゴウ</t>
    </rPh>
    <rPh sb="54" eb="56">
      <t>キョウリョク</t>
    </rPh>
    <rPh sb="56" eb="58">
      <t>イリョウ</t>
    </rPh>
    <rPh sb="58" eb="60">
      <t>キカン</t>
    </rPh>
    <rPh sb="60" eb="61">
      <t>トウ</t>
    </rPh>
    <rPh sb="69" eb="70">
      <t>アイダ</t>
    </rPh>
    <rPh sb="72" eb="75">
      <t>カンセンショウ</t>
    </rPh>
    <rPh sb="76" eb="78">
      <t>シンコウ</t>
    </rPh>
    <rPh sb="78" eb="81">
      <t>カンセンショウ</t>
    </rPh>
    <rPh sb="82" eb="83">
      <t>ノゾ</t>
    </rPh>
    <rPh sb="85" eb="87">
      <t>イカ</t>
    </rPh>
    <rPh sb="89" eb="90">
      <t>ゴウ</t>
    </rPh>
    <rPh sb="94" eb="95">
      <t>オナ</t>
    </rPh>
    <rPh sb="99" eb="102">
      <t>ハッセイジ</t>
    </rPh>
    <rPh sb="102" eb="103">
      <t>トウ</t>
    </rPh>
    <rPh sb="104" eb="106">
      <t>タイオウ</t>
    </rPh>
    <rPh sb="107" eb="108">
      <t>ト</t>
    </rPh>
    <rPh sb="109" eb="110">
      <t>キ</t>
    </rPh>
    <rPh sb="117" eb="120">
      <t>カンセンショウ</t>
    </rPh>
    <rPh sb="121" eb="124">
      <t>ハッセイジ</t>
    </rPh>
    <rPh sb="124" eb="125">
      <t>トウ</t>
    </rPh>
    <rPh sb="127" eb="133">
      <t>キョウリョクイリョウキカン</t>
    </rPh>
    <rPh sb="133" eb="134">
      <t>トウ</t>
    </rPh>
    <rPh sb="135" eb="137">
      <t>レンケイ</t>
    </rPh>
    <rPh sb="138" eb="140">
      <t>テキセツ</t>
    </rPh>
    <rPh sb="141" eb="143">
      <t>タイオウ</t>
    </rPh>
    <phoneticPr fontId="3"/>
  </si>
  <si>
    <t>⑶感染対策向上加算又は外来感染対策向上加算に係る届出を行った医療機関等が行う院内感染対策に関する研修又は訓練に１年に１回以上参加していること。</t>
    <rPh sb="1" eb="3">
      <t>カンセン</t>
    </rPh>
    <rPh sb="3" eb="5">
      <t>タイサク</t>
    </rPh>
    <rPh sb="5" eb="7">
      <t>コウジョウ</t>
    </rPh>
    <rPh sb="7" eb="9">
      <t>カサン</t>
    </rPh>
    <rPh sb="9" eb="10">
      <t>マタ</t>
    </rPh>
    <rPh sb="11" eb="15">
      <t>ガイライカンセン</t>
    </rPh>
    <rPh sb="15" eb="17">
      <t>タイサク</t>
    </rPh>
    <rPh sb="17" eb="19">
      <t>コウジョウ</t>
    </rPh>
    <rPh sb="19" eb="21">
      <t>カサン</t>
    </rPh>
    <rPh sb="22" eb="23">
      <t>カカ</t>
    </rPh>
    <rPh sb="24" eb="26">
      <t>トドケデ</t>
    </rPh>
    <rPh sb="27" eb="28">
      <t>オコナ</t>
    </rPh>
    <rPh sb="30" eb="32">
      <t>イリョウ</t>
    </rPh>
    <rPh sb="32" eb="34">
      <t>キカン</t>
    </rPh>
    <rPh sb="34" eb="35">
      <t>トウ</t>
    </rPh>
    <rPh sb="36" eb="37">
      <t>オコナ</t>
    </rPh>
    <rPh sb="38" eb="40">
      <t>インナイ</t>
    </rPh>
    <rPh sb="40" eb="42">
      <t>カンセン</t>
    </rPh>
    <rPh sb="42" eb="44">
      <t>タイサク</t>
    </rPh>
    <rPh sb="45" eb="46">
      <t>カン</t>
    </rPh>
    <rPh sb="48" eb="50">
      <t>ケンシュウ</t>
    </rPh>
    <rPh sb="50" eb="51">
      <t>マタ</t>
    </rPh>
    <rPh sb="52" eb="54">
      <t>クンレン</t>
    </rPh>
    <rPh sb="56" eb="57">
      <t>ネン</t>
    </rPh>
    <rPh sb="59" eb="60">
      <t>カイ</t>
    </rPh>
    <rPh sb="60" eb="62">
      <t>イジョウ</t>
    </rPh>
    <rPh sb="62" eb="64">
      <t>サンカ</t>
    </rPh>
    <phoneticPr fontId="3"/>
  </si>
  <si>
    <t>感染対策向上加算に係る届出を行った医療機関から３年に１回以上、事業所内で感染者が発生した場合の対応に係る実地指導を受けていること。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4" eb="25">
      <t>ネン</t>
    </rPh>
    <rPh sb="27" eb="30">
      <t>カイイジョウ</t>
    </rPh>
    <rPh sb="31" eb="34">
      <t>ジギョウショ</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3"/>
  </si>
  <si>
    <t>新興感染症等施設療養費</t>
    <phoneticPr fontId="3"/>
  </si>
  <si>
    <t>生産性向上推進体制加算</t>
    <phoneticPr fontId="3"/>
  </si>
  <si>
    <t>生産性向上推進体制加算（Ⅰ）</t>
    <phoneticPr fontId="3"/>
  </si>
  <si>
    <t>（１）利用者の安全並びに介護サービスの質の確保及び職員の負担軽減に資する方策を検討するための委員会において、次に揚げる事項について必要な検討を行い、及び当該事項の実施を定期的に確認していること。</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6" eb="57">
      <t>ア</t>
    </rPh>
    <rPh sb="59" eb="61">
      <t>ジコウ</t>
    </rPh>
    <rPh sb="65" eb="67">
      <t>ヒツヨウ</t>
    </rPh>
    <rPh sb="68" eb="70">
      <t>ケントウ</t>
    </rPh>
    <rPh sb="71" eb="72">
      <t>オコナ</t>
    </rPh>
    <rPh sb="74" eb="75">
      <t>オヨ</t>
    </rPh>
    <rPh sb="76" eb="78">
      <t>トウガイ</t>
    </rPh>
    <rPh sb="78" eb="80">
      <t>ジコウ</t>
    </rPh>
    <rPh sb="81" eb="83">
      <t>ジッシ</t>
    </rPh>
    <rPh sb="84" eb="87">
      <t>テイキテキ</t>
    </rPh>
    <rPh sb="88" eb="90">
      <t>カクニン</t>
    </rPh>
    <phoneticPr fontId="3"/>
  </si>
  <si>
    <t>□</t>
    <phoneticPr fontId="3"/>
  </si>
  <si>
    <t>別に厚生労働大臣が定める基準に適合しているものとして、電子情報処理組織を使用する方法により、市長に対し、老健局長が定める様式による届出を行った指定認知症対応型共同生活介護事業所において、利用者に対して指定認知症対応型共同生活介護を行った場合は、当該基準に掲げる区分に従い、１月につき次に掲げる所定単位数を加算していますか。ただし、次に掲げるいずれかの加算を算定している場合においては、次に掲げるその他の加算は算定しません。
⑴ 生産性向上推進体制加算(Ⅰ) 100単位
⑵ 生産性向上推進体制加算(Ⅱ) 10単位</t>
    <phoneticPr fontId="3"/>
  </si>
  <si>
    <t>生産性向上推進体制加算（Ⅱ）</t>
    <phoneticPr fontId="3"/>
  </si>
  <si>
    <t>次に揚げる基準のいずれにも適合すること。</t>
    <phoneticPr fontId="3"/>
  </si>
  <si>
    <t>□</t>
    <phoneticPr fontId="3"/>
  </si>
  <si>
    <t xml:space="preserve">
（一）業務の効率化及び質の向上又は職員の負担の軽減に資する機器（以下「介護機器」という。）を活用する場合における利用者の安全及びケアの質の確保
（二）職員の負担の軽減及び勤務状況への配慮
（三）介護機器の定期的な点検
（四）業務の効率化及び質の向上並びに職員の負担軽減を図るための職員研修</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4" eb="26">
      <t>ケイゲン</t>
    </rPh>
    <rPh sb="27" eb="28">
      <t>シ</t>
    </rPh>
    <rPh sb="30" eb="32">
      <t>キキ</t>
    </rPh>
    <rPh sb="33" eb="35">
      <t>イカ</t>
    </rPh>
    <rPh sb="36" eb="38">
      <t>カイゴ</t>
    </rPh>
    <rPh sb="38" eb="40">
      <t>キキ</t>
    </rPh>
    <rPh sb="47" eb="49">
      <t>カツヨウ</t>
    </rPh>
    <rPh sb="51" eb="53">
      <t>バアイ</t>
    </rPh>
    <rPh sb="57" eb="60">
      <t>リヨウシャ</t>
    </rPh>
    <rPh sb="61" eb="63">
      <t>アンゼン</t>
    </rPh>
    <rPh sb="63" eb="64">
      <t>オヨ</t>
    </rPh>
    <rPh sb="68" eb="69">
      <t>シツ</t>
    </rPh>
    <rPh sb="70" eb="72">
      <t>カクホ</t>
    </rPh>
    <rPh sb="75" eb="76">
      <t>ニ</t>
    </rPh>
    <rPh sb="77" eb="79">
      <t>ショクイン</t>
    </rPh>
    <rPh sb="80" eb="82">
      <t>フタン</t>
    </rPh>
    <rPh sb="83" eb="85">
      <t>ケイゲン</t>
    </rPh>
    <rPh sb="85" eb="86">
      <t>オヨ</t>
    </rPh>
    <rPh sb="87" eb="89">
      <t>キンム</t>
    </rPh>
    <rPh sb="89" eb="91">
      <t>ジョウキョウ</t>
    </rPh>
    <rPh sb="93" eb="95">
      <t>ハイリョ</t>
    </rPh>
    <rPh sb="98" eb="99">
      <t>サン</t>
    </rPh>
    <rPh sb="100" eb="102">
      <t>カイゴ</t>
    </rPh>
    <rPh sb="102" eb="104">
      <t>キキ</t>
    </rPh>
    <rPh sb="105" eb="108">
      <t>テイキテキ</t>
    </rPh>
    <rPh sb="109" eb="111">
      <t>テンケン</t>
    </rPh>
    <rPh sb="114" eb="115">
      <t>ヨン</t>
    </rPh>
    <rPh sb="116" eb="118">
      <t>ギョウム</t>
    </rPh>
    <rPh sb="119" eb="122">
      <t>コウリツカ</t>
    </rPh>
    <rPh sb="122" eb="123">
      <t>オヨ</t>
    </rPh>
    <rPh sb="124" eb="125">
      <t>シツ</t>
    </rPh>
    <rPh sb="126" eb="128">
      <t>コウジョウ</t>
    </rPh>
    <rPh sb="128" eb="129">
      <t>ナラ</t>
    </rPh>
    <rPh sb="131" eb="133">
      <t>ショクイン</t>
    </rPh>
    <rPh sb="134" eb="136">
      <t>フタン</t>
    </rPh>
    <rPh sb="136" eb="138">
      <t>ケイゲン</t>
    </rPh>
    <rPh sb="139" eb="140">
      <t>ハカ</t>
    </rPh>
    <rPh sb="144" eb="146">
      <t>ショクイン</t>
    </rPh>
    <rPh sb="146" eb="148">
      <t>ケンシュウ</t>
    </rPh>
    <phoneticPr fontId="3"/>
  </si>
  <si>
    <t>（２）（１）の取組及び介護機器の活用による業務の効率化及び質の確保並びに職員の負担軽減に関する実績があること。</t>
    <rPh sb="7" eb="8">
      <t>ト</t>
    </rPh>
    <rPh sb="8" eb="9">
      <t>クミ</t>
    </rPh>
    <rPh sb="9" eb="10">
      <t>オヨ</t>
    </rPh>
    <rPh sb="11" eb="13">
      <t>カイゴ</t>
    </rPh>
    <rPh sb="13" eb="15">
      <t>キキ</t>
    </rPh>
    <rPh sb="16" eb="18">
      <t>カツヨウ</t>
    </rPh>
    <rPh sb="21" eb="23">
      <t>ギョウム</t>
    </rPh>
    <rPh sb="24" eb="27">
      <t>コウリツカ</t>
    </rPh>
    <rPh sb="27" eb="28">
      <t>オヨ</t>
    </rPh>
    <rPh sb="29" eb="30">
      <t>シツ</t>
    </rPh>
    <rPh sb="31" eb="33">
      <t>カクホ</t>
    </rPh>
    <rPh sb="33" eb="34">
      <t>ナラ</t>
    </rPh>
    <rPh sb="36" eb="38">
      <t>ショクイン</t>
    </rPh>
    <rPh sb="39" eb="41">
      <t>フタン</t>
    </rPh>
    <rPh sb="41" eb="43">
      <t>ケイゲン</t>
    </rPh>
    <rPh sb="44" eb="45">
      <t>カン</t>
    </rPh>
    <rPh sb="47" eb="49">
      <t>ジッセキ</t>
    </rPh>
    <phoneticPr fontId="3"/>
  </si>
  <si>
    <t>（３）介護機器を複数種類活用していること。</t>
    <rPh sb="3" eb="7">
      <t>カイゴキキ</t>
    </rPh>
    <rPh sb="8" eb="10">
      <t>フクスウ</t>
    </rPh>
    <rPh sb="10" eb="12">
      <t>シュルイ</t>
    </rPh>
    <rPh sb="12" eb="14">
      <t>カツヨウ</t>
    </rPh>
    <phoneticPr fontId="3"/>
  </si>
  <si>
    <t>（４）（１）の委員会において、職員の業務負担の明確化等による業務の効率化及び質の確保並びに負担軽減について必要な検討を行い、当該検討を踏まえ、必要な取組を実施し、及び当該取組の実施を定期的に確認すること。</t>
    <rPh sb="7" eb="10">
      <t>イインカイ</t>
    </rPh>
    <rPh sb="15" eb="17">
      <t>ショクイン</t>
    </rPh>
    <rPh sb="18" eb="20">
      <t>ギョウム</t>
    </rPh>
    <rPh sb="20" eb="22">
      <t>フタン</t>
    </rPh>
    <rPh sb="23" eb="26">
      <t>メイカクカ</t>
    </rPh>
    <rPh sb="26" eb="27">
      <t>トウ</t>
    </rPh>
    <rPh sb="30" eb="32">
      <t>ギョウム</t>
    </rPh>
    <rPh sb="33" eb="36">
      <t>コウリツカ</t>
    </rPh>
    <rPh sb="36" eb="37">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3"/>
  </si>
  <si>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4"/>
  </si>
  <si>
    <t>区分</t>
    <rPh sb="0" eb="2">
      <t>クブン</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</si>
  <si>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3" eb="14">
      <t>ガ</t>
    </rPh>
    <rPh sb="14" eb="15">
      <t>ショ</t>
    </rPh>
    <rPh sb="17" eb="19">
      <t>シュウチ</t>
    </rPh>
    <rPh sb="19" eb="21">
      <t>ジョウキョウ</t>
    </rPh>
    <rPh sb="22" eb="24">
      <t>カクニン</t>
    </rPh>
    <rPh sb="29" eb="31">
      <t>ショルイ</t>
    </rPh>
    <phoneticPr fontId="4"/>
  </si>
  <si>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4"/>
  </si>
  <si>
    <t>月額賃金改善要件Ⅰ（月給による賃金改善）</t>
    <rPh sb="0" eb="2">
      <t>ゲツガク</t>
    </rPh>
    <rPh sb="2" eb="4">
      <t>チンギン</t>
    </rPh>
    <rPh sb="4" eb="8">
      <t>カイゼンヨウケン</t>
    </rPh>
    <rPh sb="10" eb="12">
      <t>ゲッキュウ</t>
    </rPh>
    <rPh sb="15" eb="19">
      <t>チンギンカイゼン</t>
    </rPh>
    <phoneticPr fontId="4"/>
  </si>
  <si>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3"/>
  </si>
  <si>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</si>
  <si>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4"/>
  </si>
  <si>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3"/>
  </si>
  <si>
    <t>キャリアパス
要件Ⅰ
（任用要件・賃金体系の整備等）</t>
    <rPh sb="7" eb="9">
      <t>ヨウケン</t>
    </rPh>
    <rPh sb="12" eb="16">
      <t>ニンヨウヨウケン</t>
    </rPh>
    <rPh sb="17" eb="21">
      <t>チンギンタイケイ</t>
    </rPh>
    <rPh sb="22" eb="25">
      <t>セイビトウ</t>
    </rPh>
    <phoneticPr fontId="4"/>
  </si>
  <si>
    <t>(2) (1)について、全ての介護職員に周知していますか。</t>
    <rPh sb="12" eb="13">
      <t>スベ</t>
    </rPh>
    <rPh sb="15" eb="17">
      <t>カイゴ</t>
    </rPh>
    <rPh sb="17" eb="19">
      <t>ショクイン</t>
    </rPh>
    <rPh sb="20" eb="22">
      <t>シュウチ</t>
    </rPh>
    <phoneticPr fontId="4"/>
  </si>
  <si>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4"/>
  </si>
  <si>
    <t>キャリアパス
要件Ⅲ（昇給の仕組みの整備等）</t>
    <rPh sb="7" eb="9">
      <t>ヨウケン</t>
    </rPh>
    <rPh sb="11" eb="13">
      <t>ショウキュウ</t>
    </rPh>
    <rPh sb="14" eb="16">
      <t>シク</t>
    </rPh>
    <rPh sb="18" eb="21">
      <t>セイビトウ</t>
    </rPh>
    <phoneticPr fontId="4"/>
  </si>
  <si>
    <t>キャリアパス要件Ⅳ（改善後の年額賃金要件）</t>
    <rPh sb="6" eb="8">
      <t>ヨウケン</t>
    </rPh>
    <rPh sb="10" eb="13">
      <t>カイゼンゴ</t>
    </rPh>
    <rPh sb="14" eb="20">
      <t>ネンガクチンギンヨウケン</t>
    </rPh>
    <phoneticPr fontId="3"/>
  </si>
  <si>
    <t>キャリアパス要件Ⅴ（介護福祉士の配置要件）</t>
    <rPh sb="6" eb="8">
      <t>ヨウケン</t>
    </rPh>
    <rPh sb="10" eb="15">
      <t>カイゴフクシシ</t>
    </rPh>
    <rPh sb="16" eb="20">
      <t>ハイチヨウケン</t>
    </rPh>
    <phoneticPr fontId="3"/>
  </si>
  <si>
    <t>職場環境等要件</t>
    <rPh sb="0" eb="2">
      <t>ショクバ</t>
    </rPh>
    <rPh sb="2" eb="4">
      <t>カンキョウ</t>
    </rPh>
    <rPh sb="4" eb="5">
      <t>トウ</t>
    </rPh>
    <rPh sb="5" eb="7">
      <t>ヨウケン</t>
    </rPh>
    <phoneticPr fontId="3"/>
  </si>
  <si>
    <t xml:space="preserve">基準第89条
</t>
    <rPh sb="0" eb="2">
      <t>キジュン</t>
    </rPh>
    <rPh sb="2" eb="3">
      <t>ダイ</t>
    </rPh>
    <phoneticPr fontId="4"/>
  </si>
  <si>
    <t>予防基準
第69条</t>
    <phoneticPr fontId="4"/>
  </si>
  <si>
    <t>基準第90条
第1項
予防基準
第70条第1項</t>
    <rPh sb="7" eb="8">
      <t>ダイ</t>
    </rPh>
    <rPh sb="9" eb="10">
      <t>コウ</t>
    </rPh>
    <rPh sb="20" eb="21">
      <t>ダイ</t>
    </rPh>
    <rPh sb="22" eb="23">
      <t>コウ</t>
    </rPh>
    <phoneticPr fontId="4"/>
  </si>
  <si>
    <t>基準第90条
第3項
予防基準
第70条第3項</t>
    <phoneticPr fontId="4"/>
  </si>
  <si>
    <t>基準第90条
第4項
予防基準
第70条第4項</t>
    <phoneticPr fontId="3"/>
  </si>
  <si>
    <t>基準第90条
第5項
予防基準
第70条第5項</t>
    <phoneticPr fontId="4"/>
  </si>
  <si>
    <t>基準第90条
第6項
予防基準
第70条第6項
Ｈ24研修通知</t>
    <phoneticPr fontId="4"/>
  </si>
  <si>
    <t>基準第90条
第7項
予防基準
第70条第7項</t>
    <phoneticPr fontId="4"/>
  </si>
  <si>
    <t>基準90条
第9項
予防基準
第70条第9項</t>
    <phoneticPr fontId="4"/>
  </si>
  <si>
    <t>基準第91条
第2項
予防基準
第71条第2項</t>
    <rPh sb="0" eb="2">
      <t>キジュン</t>
    </rPh>
    <rPh sb="2" eb="3">
      <t>ダイ</t>
    </rPh>
    <phoneticPr fontId="3"/>
  </si>
  <si>
    <t>基準第93条
第4項
予防基準
第73条第5項</t>
    <rPh sb="0" eb="2">
      <t>キジュン</t>
    </rPh>
    <phoneticPr fontId="4"/>
  </si>
  <si>
    <t>基準第93条
第3項
予防基準
第73条第4項</t>
    <rPh sb="0" eb="2">
      <t>キジュン</t>
    </rPh>
    <phoneticPr fontId="4"/>
  </si>
  <si>
    <t>基準第93条
第2項
予防基準
第73条第2項</t>
    <rPh sb="0" eb="2">
      <t>キジュン</t>
    </rPh>
    <phoneticPr fontId="4"/>
  </si>
  <si>
    <t>基準第93条
第1項
予防基準
第73条第1項</t>
    <rPh sb="0" eb="2">
      <t>キジュン</t>
    </rPh>
    <phoneticPr fontId="4"/>
  </si>
  <si>
    <t>基準第94条
第2項
予防基準
第74条第2項</t>
    <rPh sb="7" eb="8">
      <t>ダイ</t>
    </rPh>
    <rPh sb="9" eb="10">
      <t>コウ</t>
    </rPh>
    <rPh sb="20" eb="21">
      <t>ダイ</t>
    </rPh>
    <rPh sb="22" eb="23">
      <t>コウ</t>
    </rPh>
    <phoneticPr fontId="4"/>
  </si>
  <si>
    <t>基準第94条
第3項
予防基準
第74条第3項</t>
    <rPh sb="7" eb="8">
      <t>ダイ</t>
    </rPh>
    <rPh sb="9" eb="10">
      <t>コウ</t>
    </rPh>
    <rPh sb="20" eb="21">
      <t>ダイ</t>
    </rPh>
    <rPh sb="22" eb="23">
      <t>コウ</t>
    </rPh>
    <phoneticPr fontId="4"/>
  </si>
  <si>
    <t>基準第94条
第4項
予防基準
第74条第4項</t>
    <rPh sb="7" eb="8">
      <t>ダイ</t>
    </rPh>
    <rPh sb="9" eb="10">
      <t>コウ</t>
    </rPh>
    <rPh sb="20" eb="21">
      <t>ダイ</t>
    </rPh>
    <rPh sb="22" eb="23">
      <t>コウ</t>
    </rPh>
    <phoneticPr fontId="4"/>
  </si>
  <si>
    <t>基準第94条
第5項
予防基準
第74条第5項</t>
    <rPh sb="7" eb="8">
      <t>ダイ</t>
    </rPh>
    <rPh sb="9" eb="10">
      <t>コウ</t>
    </rPh>
    <rPh sb="20" eb="21">
      <t>ダイ</t>
    </rPh>
    <rPh sb="22" eb="23">
      <t>コウ</t>
    </rPh>
    <phoneticPr fontId="4"/>
  </si>
  <si>
    <t>基準第94条
第6項
予防基準
第74条第6項</t>
    <rPh sb="7" eb="8">
      <t>ダイ</t>
    </rPh>
    <rPh sb="9" eb="10">
      <t>コウ</t>
    </rPh>
    <rPh sb="20" eb="21">
      <t>ダイ</t>
    </rPh>
    <rPh sb="22" eb="23">
      <t>コウ</t>
    </rPh>
    <phoneticPr fontId="4"/>
  </si>
  <si>
    <t>基準第95条
第1項
予防基準
第75条第1項</t>
    <rPh sb="7" eb="8">
      <t>ダイ</t>
    </rPh>
    <rPh sb="9" eb="10">
      <t>コウ</t>
    </rPh>
    <rPh sb="19" eb="20">
      <t>ジョウ</t>
    </rPh>
    <rPh sb="20" eb="21">
      <t>ダイ</t>
    </rPh>
    <rPh sb="22" eb="23">
      <t>コウ</t>
    </rPh>
    <phoneticPr fontId="4"/>
  </si>
  <si>
    <t>基準第95条
第2項
予防基準
第75条第2項</t>
    <phoneticPr fontId="4"/>
  </si>
  <si>
    <t>基準第96条
第1項
予防基準
第76条第1項</t>
    <rPh sb="7" eb="8">
      <t>ダイ</t>
    </rPh>
    <rPh sb="9" eb="10">
      <t>コウ</t>
    </rPh>
    <rPh sb="20" eb="21">
      <t>ダイ</t>
    </rPh>
    <rPh sb="22" eb="23">
      <t>コウ</t>
    </rPh>
    <phoneticPr fontId="4"/>
  </si>
  <si>
    <t>基準第96条
第2項
予防基準
第76条第2項</t>
    <rPh sb="7" eb="8">
      <t>ダイ</t>
    </rPh>
    <rPh sb="9" eb="10">
      <t>コウ</t>
    </rPh>
    <rPh sb="20" eb="21">
      <t>ダイ</t>
    </rPh>
    <rPh sb="22" eb="23">
      <t>コウ</t>
    </rPh>
    <phoneticPr fontId="4"/>
  </si>
  <si>
    <t>基準第96条
第3項
予防基準
第76条第3項</t>
    <rPh sb="7" eb="8">
      <t>ダイ</t>
    </rPh>
    <rPh sb="9" eb="10">
      <t>コウ</t>
    </rPh>
    <rPh sb="20" eb="21">
      <t>ダイ</t>
    </rPh>
    <rPh sb="22" eb="23">
      <t>コウ</t>
    </rPh>
    <phoneticPr fontId="4"/>
  </si>
  <si>
    <t>基準第96条
第4項
予防基準
第76条第4項</t>
    <rPh sb="7" eb="8">
      <t>ダイ</t>
    </rPh>
    <rPh sb="9" eb="10">
      <t>コウ</t>
    </rPh>
    <rPh sb="20" eb="21">
      <t>ダイ</t>
    </rPh>
    <rPh sb="22" eb="23">
      <t>コウ</t>
    </rPh>
    <phoneticPr fontId="4"/>
  </si>
  <si>
    <t>基準第97条
第1項</t>
    <rPh sb="2" eb="3">
      <t>ダイ</t>
    </rPh>
    <rPh sb="5" eb="6">
      <t>ジョウ</t>
    </rPh>
    <rPh sb="7" eb="8">
      <t>ダイ</t>
    </rPh>
    <rPh sb="9" eb="10">
      <t>コウ</t>
    </rPh>
    <phoneticPr fontId="4"/>
  </si>
  <si>
    <t>基準第97条
第3項</t>
    <phoneticPr fontId="4"/>
  </si>
  <si>
    <t>基準第97条
第4項
予防基準
第87条第8号</t>
    <rPh sb="11" eb="13">
      <t>ヨボウ</t>
    </rPh>
    <rPh sb="13" eb="15">
      <t>キジュン</t>
    </rPh>
    <rPh sb="16" eb="17">
      <t>ダイ</t>
    </rPh>
    <rPh sb="19" eb="20">
      <t>ジョウ</t>
    </rPh>
    <rPh sb="20" eb="21">
      <t>ダイ</t>
    </rPh>
    <rPh sb="22" eb="23">
      <t>ゴウ</t>
    </rPh>
    <phoneticPr fontId="4"/>
  </si>
  <si>
    <t>基準第97条
第2項
予防基準
第87条第6号</t>
    <rPh sb="11" eb="13">
      <t>ヨボウ</t>
    </rPh>
    <rPh sb="13" eb="15">
      <t>キジュン</t>
    </rPh>
    <rPh sb="16" eb="17">
      <t>ダイ</t>
    </rPh>
    <rPh sb="19" eb="20">
      <t>ジョウ</t>
    </rPh>
    <rPh sb="20" eb="21">
      <t>ダイ</t>
    </rPh>
    <rPh sb="22" eb="23">
      <t>ゴウ</t>
    </rPh>
    <phoneticPr fontId="4"/>
  </si>
  <si>
    <t>基準第97条
第5項
予防基準
第77条第1項</t>
    <rPh sb="11" eb="13">
      <t>ヨボウ</t>
    </rPh>
    <rPh sb="13" eb="15">
      <t>キジュン</t>
    </rPh>
    <rPh sb="16" eb="17">
      <t>ダイ</t>
    </rPh>
    <rPh sb="19" eb="20">
      <t>ジョウ</t>
    </rPh>
    <rPh sb="20" eb="21">
      <t>ダイ</t>
    </rPh>
    <rPh sb="22" eb="23">
      <t>コウ</t>
    </rPh>
    <phoneticPr fontId="4"/>
  </si>
  <si>
    <t>基準第97条
第6項
予防基準
第77条第2項</t>
    <rPh sb="11" eb="13">
      <t>ヨボウ</t>
    </rPh>
    <rPh sb="13" eb="15">
      <t>キジュン</t>
    </rPh>
    <rPh sb="16" eb="17">
      <t>ダイ</t>
    </rPh>
    <rPh sb="19" eb="20">
      <t>ジョウ</t>
    </rPh>
    <rPh sb="20" eb="21">
      <t>ダイ</t>
    </rPh>
    <rPh sb="22" eb="23">
      <t>コウ</t>
    </rPh>
    <phoneticPr fontId="4"/>
  </si>
  <si>
    <t>基準第97条
第7項
予防基準
第79条第3項</t>
    <rPh sb="11" eb="13">
      <t>ヨボウ</t>
    </rPh>
    <rPh sb="13" eb="15">
      <t>キジュン</t>
    </rPh>
    <rPh sb="16" eb="17">
      <t>ダイ</t>
    </rPh>
    <rPh sb="19" eb="20">
      <t>ジョウ</t>
    </rPh>
    <rPh sb="20" eb="21">
      <t>ダイ</t>
    </rPh>
    <rPh sb="22" eb="23">
      <t>コウ</t>
    </rPh>
    <phoneticPr fontId="4"/>
  </si>
  <si>
    <t>基準第98条
第1項</t>
    <rPh sb="5" eb="6">
      <t>ジョウ</t>
    </rPh>
    <rPh sb="7" eb="8">
      <t>ダイ</t>
    </rPh>
    <rPh sb="9" eb="10">
      <t>コウ</t>
    </rPh>
    <phoneticPr fontId="4"/>
  </si>
  <si>
    <t>基準第98条
第2項
予防基準
第87条第3号</t>
    <rPh sb="5" eb="6">
      <t>ジョウ</t>
    </rPh>
    <rPh sb="7" eb="8">
      <t>ダイ</t>
    </rPh>
    <rPh sb="9" eb="10">
      <t>コウ</t>
    </rPh>
    <rPh sb="11" eb="13">
      <t>ヨボウ</t>
    </rPh>
    <rPh sb="13" eb="15">
      <t>キジュン</t>
    </rPh>
    <rPh sb="16" eb="17">
      <t>ダイ</t>
    </rPh>
    <rPh sb="19" eb="20">
      <t>ジョウ</t>
    </rPh>
    <rPh sb="20" eb="21">
      <t>ダイ</t>
    </rPh>
    <rPh sb="22" eb="23">
      <t>ゴウ</t>
    </rPh>
    <phoneticPr fontId="4"/>
  </si>
  <si>
    <t>基準第98条
第3項</t>
    <rPh sb="5" eb="6">
      <t>ジョウ</t>
    </rPh>
    <rPh sb="7" eb="8">
      <t>ダイ</t>
    </rPh>
    <rPh sb="9" eb="10">
      <t>コウ</t>
    </rPh>
    <phoneticPr fontId="4"/>
  </si>
  <si>
    <t>基準第98条
第4項
予防基準
第87条第4号</t>
    <rPh sb="5" eb="6">
      <t>ジョウ</t>
    </rPh>
    <rPh sb="7" eb="8">
      <t>ダイ</t>
    </rPh>
    <rPh sb="9" eb="10">
      <t>コウ</t>
    </rPh>
    <rPh sb="11" eb="13">
      <t>ヨボウ</t>
    </rPh>
    <rPh sb="13" eb="15">
      <t>キジュン</t>
    </rPh>
    <rPh sb="16" eb="17">
      <t>ダイ</t>
    </rPh>
    <rPh sb="19" eb="20">
      <t>ジョウ</t>
    </rPh>
    <rPh sb="20" eb="21">
      <t>ダイ</t>
    </rPh>
    <rPh sb="22" eb="23">
      <t>ゴウ</t>
    </rPh>
    <phoneticPr fontId="4"/>
  </si>
  <si>
    <t>基準第98条
第5項
予防基準
87条第5号</t>
    <rPh sb="5" eb="6">
      <t>ジョウ</t>
    </rPh>
    <rPh sb="7" eb="8">
      <t>ダイ</t>
    </rPh>
    <rPh sb="9" eb="10">
      <t>コウ</t>
    </rPh>
    <rPh sb="11" eb="13">
      <t>ヨボウ</t>
    </rPh>
    <rPh sb="13" eb="15">
      <t>キジュン</t>
    </rPh>
    <rPh sb="18" eb="19">
      <t>ジョウ</t>
    </rPh>
    <rPh sb="19" eb="20">
      <t>ダイ</t>
    </rPh>
    <rPh sb="21" eb="22">
      <t>ゴウ</t>
    </rPh>
    <phoneticPr fontId="4"/>
  </si>
  <si>
    <t>基準第98条第6項</t>
    <phoneticPr fontId="4"/>
  </si>
  <si>
    <t>予防基準
第86条第1項</t>
    <rPh sb="9" eb="10">
      <t>ダイ</t>
    </rPh>
    <rPh sb="11" eb="12">
      <t>コウ</t>
    </rPh>
    <phoneticPr fontId="4"/>
  </si>
  <si>
    <t>予防基準
第86条第3項</t>
    <rPh sb="0" eb="2">
      <t>ヨボウ</t>
    </rPh>
    <rPh sb="2" eb="4">
      <t>キジュン</t>
    </rPh>
    <rPh sb="5" eb="6">
      <t>ダイ</t>
    </rPh>
    <rPh sb="8" eb="9">
      <t>ジョウ</t>
    </rPh>
    <rPh sb="9" eb="10">
      <t>ダイ</t>
    </rPh>
    <rPh sb="11" eb="12">
      <t>コウ</t>
    </rPh>
    <phoneticPr fontId="3"/>
  </si>
  <si>
    <t>予防基準
第86条第4項</t>
    <rPh sb="0" eb="2">
      <t>ヨボウ</t>
    </rPh>
    <rPh sb="2" eb="4">
      <t>キジュン</t>
    </rPh>
    <rPh sb="5" eb="6">
      <t>ダイ</t>
    </rPh>
    <rPh sb="8" eb="9">
      <t>ジョウ</t>
    </rPh>
    <rPh sb="9" eb="10">
      <t>ダイ</t>
    </rPh>
    <rPh sb="11" eb="12">
      <t>コウ</t>
    </rPh>
    <phoneticPr fontId="3"/>
  </si>
  <si>
    <t>予防基準
第86条第5項</t>
    <rPh sb="0" eb="2">
      <t>ヨボウ</t>
    </rPh>
    <rPh sb="2" eb="4">
      <t>キジュン</t>
    </rPh>
    <rPh sb="5" eb="6">
      <t>ダイ</t>
    </rPh>
    <rPh sb="8" eb="9">
      <t>ジョウ</t>
    </rPh>
    <rPh sb="9" eb="10">
      <t>ダイ</t>
    </rPh>
    <rPh sb="11" eb="12">
      <t>コウ</t>
    </rPh>
    <phoneticPr fontId="3"/>
  </si>
  <si>
    <t>予防基準
第87条第1号</t>
    <rPh sb="8" eb="9">
      <t>ジョウ</t>
    </rPh>
    <rPh sb="9" eb="10">
      <t>ダイ</t>
    </rPh>
    <rPh sb="11" eb="12">
      <t>ゴウ</t>
    </rPh>
    <phoneticPr fontId="4"/>
  </si>
  <si>
    <t>予防基準
第87条第2号</t>
    <rPh sb="8" eb="9">
      <t>ジョウ</t>
    </rPh>
    <rPh sb="9" eb="10">
      <t>ダイ</t>
    </rPh>
    <rPh sb="11" eb="12">
      <t>ゴウ</t>
    </rPh>
    <phoneticPr fontId="4"/>
  </si>
  <si>
    <t>予防基準
第87条第6号</t>
    <rPh sb="0" eb="2">
      <t>ヨボウ</t>
    </rPh>
    <rPh sb="2" eb="4">
      <t>キジュン</t>
    </rPh>
    <rPh sb="5" eb="6">
      <t>ダイ</t>
    </rPh>
    <rPh sb="8" eb="9">
      <t>ジョウ</t>
    </rPh>
    <rPh sb="9" eb="10">
      <t>ダイ</t>
    </rPh>
    <rPh sb="11" eb="12">
      <t>ゴウ</t>
    </rPh>
    <phoneticPr fontId="3"/>
  </si>
  <si>
    <t>予防基準
第87条第9号</t>
    <rPh sb="0" eb="2">
      <t>ヨボウ</t>
    </rPh>
    <rPh sb="2" eb="4">
      <t>キジュン</t>
    </rPh>
    <rPh sb="5" eb="6">
      <t>ダイ</t>
    </rPh>
    <rPh sb="8" eb="9">
      <t>ジョウ</t>
    </rPh>
    <rPh sb="9" eb="10">
      <t>ダイ</t>
    </rPh>
    <rPh sb="11" eb="12">
      <t>ゴウ</t>
    </rPh>
    <phoneticPr fontId="3"/>
  </si>
  <si>
    <t>予防基準
第87条第10号</t>
    <rPh sb="0" eb="2">
      <t>ヨボウ</t>
    </rPh>
    <rPh sb="2" eb="4">
      <t>キジュン</t>
    </rPh>
    <rPh sb="5" eb="6">
      <t>ダイ</t>
    </rPh>
    <rPh sb="8" eb="9">
      <t>ジョウ</t>
    </rPh>
    <rPh sb="9" eb="10">
      <t>ダイ</t>
    </rPh>
    <rPh sb="12" eb="13">
      <t>ゴウ</t>
    </rPh>
    <phoneticPr fontId="3"/>
  </si>
  <si>
    <t>基準第99条
第1項
予防基準
第88条第1項</t>
    <rPh sb="7" eb="8">
      <t>ダイ</t>
    </rPh>
    <rPh sb="9" eb="10">
      <t>コウ</t>
    </rPh>
    <rPh sb="20" eb="21">
      <t>ダイ</t>
    </rPh>
    <rPh sb="22" eb="23">
      <t>コウ</t>
    </rPh>
    <phoneticPr fontId="4"/>
  </si>
  <si>
    <t>基準第99条
第2項
予防基準
第88条第2項</t>
    <rPh sb="7" eb="8">
      <t>ダイ</t>
    </rPh>
    <rPh sb="9" eb="10">
      <t>コウ</t>
    </rPh>
    <rPh sb="20" eb="21">
      <t>ダイ</t>
    </rPh>
    <rPh sb="22" eb="23">
      <t>コウ</t>
    </rPh>
    <phoneticPr fontId="4"/>
  </si>
  <si>
    <t>基準第99条
第3項
予防基準
第88条第3項</t>
    <rPh sb="7" eb="8">
      <t>ダイ</t>
    </rPh>
    <rPh sb="9" eb="10">
      <t>コウ</t>
    </rPh>
    <rPh sb="20" eb="21">
      <t>ダイ</t>
    </rPh>
    <rPh sb="22" eb="23">
      <t>コウ</t>
    </rPh>
    <phoneticPr fontId="4"/>
  </si>
  <si>
    <t>基準第100条
第1項
予防基準
第89条第1項</t>
    <rPh sb="8" eb="9">
      <t>ダイ</t>
    </rPh>
    <rPh sb="10" eb="11">
      <t>コウ</t>
    </rPh>
    <rPh sb="17" eb="18">
      <t>ダイ</t>
    </rPh>
    <rPh sb="20" eb="21">
      <t>ジョウ</t>
    </rPh>
    <rPh sb="21" eb="22">
      <t>ダイ</t>
    </rPh>
    <rPh sb="23" eb="24">
      <t>コウ</t>
    </rPh>
    <phoneticPr fontId="4"/>
  </si>
  <si>
    <t>基準第100条
第2項
予防基準
第89条第2項</t>
    <rPh sb="8" eb="9">
      <t>ダイ</t>
    </rPh>
    <rPh sb="10" eb="11">
      <t>コウ</t>
    </rPh>
    <rPh sb="17" eb="18">
      <t>ダイ</t>
    </rPh>
    <rPh sb="20" eb="21">
      <t>ジョウ</t>
    </rPh>
    <rPh sb="21" eb="22">
      <t>ダイ</t>
    </rPh>
    <rPh sb="23" eb="24">
      <t>コウ</t>
    </rPh>
    <phoneticPr fontId="4"/>
  </si>
  <si>
    <t>基準第100条
第3項
予防基準
第89条第3項</t>
    <rPh sb="8" eb="9">
      <t>ダイ</t>
    </rPh>
    <rPh sb="10" eb="11">
      <t>コウ</t>
    </rPh>
    <rPh sb="17" eb="18">
      <t>ダイ</t>
    </rPh>
    <rPh sb="20" eb="21">
      <t>ジョウ</t>
    </rPh>
    <rPh sb="21" eb="22">
      <t>ダイ</t>
    </rPh>
    <rPh sb="23" eb="24">
      <t>コウ</t>
    </rPh>
    <phoneticPr fontId="4"/>
  </si>
  <si>
    <t>基準第102条
予防基準
第79条</t>
    <phoneticPr fontId="4"/>
  </si>
  <si>
    <t>基準第103条
第1項
予防基準
第79条第1項</t>
    <rPh sb="8" eb="9">
      <t>ダイ</t>
    </rPh>
    <rPh sb="10" eb="11">
      <t>コウ</t>
    </rPh>
    <rPh sb="21" eb="22">
      <t>ダイ</t>
    </rPh>
    <rPh sb="23" eb="24">
      <t>コウ</t>
    </rPh>
    <phoneticPr fontId="4"/>
  </si>
  <si>
    <t>基準第103条
第2項
予防基準
第79条第2項</t>
    <rPh sb="8" eb="9">
      <t>ダイ</t>
    </rPh>
    <rPh sb="10" eb="11">
      <t>コウ</t>
    </rPh>
    <rPh sb="21" eb="22">
      <t>ダイ</t>
    </rPh>
    <rPh sb="23" eb="24">
      <t>コウ</t>
    </rPh>
    <phoneticPr fontId="4"/>
  </si>
  <si>
    <t>基準第103条
第3項
予防基準
第79条第3項</t>
    <rPh sb="8" eb="9">
      <t>ダイ</t>
    </rPh>
    <rPh sb="10" eb="11">
      <t>コウ</t>
    </rPh>
    <rPh sb="21" eb="22">
      <t>ダイ</t>
    </rPh>
    <rPh sb="23" eb="24">
      <t>コウ</t>
    </rPh>
    <phoneticPr fontId="4"/>
  </si>
  <si>
    <t>基準第103条
第4項
予防基準
第79条第4項</t>
    <phoneticPr fontId="4"/>
  </si>
  <si>
    <t>基準104条
予防基準
第81条</t>
    <rPh sb="5" eb="6">
      <t>ジョウ</t>
    </rPh>
    <rPh sb="12" eb="13">
      <t>ダイ</t>
    </rPh>
    <rPh sb="15" eb="16">
      <t>ジョウ</t>
    </rPh>
    <phoneticPr fontId="4"/>
  </si>
  <si>
    <t>基準
第105条
第1項
予防基準
第82条第1項</t>
    <rPh sb="0" eb="2">
      <t>キジュン</t>
    </rPh>
    <rPh sb="9" eb="10">
      <t>ダイ</t>
    </rPh>
    <rPh sb="11" eb="12">
      <t>コウ</t>
    </rPh>
    <rPh sb="18" eb="19">
      <t>ダイ</t>
    </rPh>
    <rPh sb="22" eb="23">
      <t>ダイ</t>
    </rPh>
    <rPh sb="24" eb="25">
      <t>コウ</t>
    </rPh>
    <phoneticPr fontId="4"/>
  </si>
  <si>
    <t>協力医療機関等</t>
    <phoneticPr fontId="3"/>
  </si>
  <si>
    <r>
      <t>基準
第105条
第2項
予防基準
第82条第2項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4"/>
  </si>
  <si>
    <r>
      <t>基準
第105条
第3項
予防基準
第82条第3項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4"/>
  </si>
  <si>
    <r>
      <t>基準
第105条
第4項
予防基準
第82条第4項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4"/>
  </si>
  <si>
    <r>
      <t>基準
第105条
第5項
予防基準
第82条第5項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4"/>
  </si>
  <si>
    <r>
      <t>基準
第105条
第6項
予防基準
第82条第6項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4"/>
  </si>
  <si>
    <r>
      <t>基準
第105条
第7項
予防基準
第82条第7項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4"/>
  </si>
  <si>
    <r>
      <t>基準
第105条
第8項
予防基準
第82条第8項</t>
    </r>
    <r>
      <rPr>
        <sz val="11"/>
        <color theme="1"/>
        <rFont val="游ゴシック"/>
        <family val="2"/>
        <charset val="128"/>
        <scheme val="minor"/>
      </rPr>
      <t/>
    </r>
    <rPh sb="0" eb="2">
      <t>キジュン</t>
    </rPh>
    <rPh sb="9" eb="10">
      <t>ダイ</t>
    </rPh>
    <rPh sb="11" eb="12">
      <t>コウ</t>
    </rPh>
    <rPh sb="18" eb="19">
      <t>ダイ</t>
    </rPh>
    <rPh sb="22" eb="23">
      <t>ダイ</t>
    </rPh>
    <rPh sb="24" eb="25">
      <t>コウ</t>
    </rPh>
    <phoneticPr fontId="4"/>
  </si>
  <si>
    <t>基準第106条
第1項
予防基準
第83条第1項</t>
    <rPh sb="8" eb="9">
      <t>ダイ</t>
    </rPh>
    <rPh sb="10" eb="11">
      <t>コウ</t>
    </rPh>
    <rPh sb="17" eb="18">
      <t>ダイ</t>
    </rPh>
    <rPh sb="21" eb="22">
      <t>ダイ</t>
    </rPh>
    <rPh sb="23" eb="24">
      <t>コウ</t>
    </rPh>
    <phoneticPr fontId="4"/>
  </si>
  <si>
    <t>基準第106条
第2項
予防基準
第83条第2項</t>
    <rPh sb="8" eb="9">
      <t>ダイ</t>
    </rPh>
    <rPh sb="10" eb="11">
      <t>コウ</t>
    </rPh>
    <rPh sb="17" eb="18">
      <t>ダイ</t>
    </rPh>
    <rPh sb="21" eb="22">
      <t>ダイ</t>
    </rPh>
    <rPh sb="23" eb="24">
      <t>コウ</t>
    </rPh>
    <phoneticPr fontId="4"/>
  </si>
  <si>
    <t>基準第107条第1項
予防基準
第84条
第1項</t>
    <rPh sb="0" eb="2">
      <t>キジュン</t>
    </rPh>
    <rPh sb="2" eb="3">
      <t>ダイ</t>
    </rPh>
    <rPh sb="6" eb="7">
      <t>ジョウ</t>
    </rPh>
    <rPh sb="7" eb="8">
      <t>ダイ</t>
    </rPh>
    <rPh sb="9" eb="10">
      <t>コウ</t>
    </rPh>
    <rPh sb="16" eb="17">
      <t>ダイ</t>
    </rPh>
    <rPh sb="21" eb="22">
      <t>ダイ</t>
    </rPh>
    <rPh sb="23" eb="24">
      <t>コウ</t>
    </rPh>
    <phoneticPr fontId="4"/>
  </si>
  <si>
    <t>①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ますか。</t>
    <rPh sb="3" eb="4">
      <t>テキ</t>
    </rPh>
    <rPh sb="4" eb="7">
      <t>コウソクトウ</t>
    </rPh>
    <rPh sb="8" eb="11">
      <t>テキセイカ</t>
    </rPh>
    <rPh sb="15" eb="17">
      <t>タイサク</t>
    </rPh>
    <rPh sb="18" eb="20">
      <t>ケントウ</t>
    </rPh>
    <rPh sb="22" eb="25">
      <t>イインカイ</t>
    </rPh>
    <rPh sb="56" eb="57">
      <t>ツキ</t>
    </rPh>
    <rPh sb="59" eb="60">
      <t>カイ</t>
    </rPh>
    <rPh sb="60" eb="62">
      <t>イジョウ</t>
    </rPh>
    <rPh sb="62" eb="64">
      <t>カイサイ</t>
    </rPh>
    <rPh sb="73" eb="75">
      <t>ケッカ</t>
    </rPh>
    <rPh sb="80" eb="82">
      <t>カイゴ</t>
    </rPh>
    <rPh sb="82" eb="84">
      <t>ショクイン</t>
    </rPh>
    <rPh sb="86" eb="87">
      <t>タ</t>
    </rPh>
    <rPh sb="88" eb="91">
      <t>ジュウギョウシャ</t>
    </rPh>
    <rPh sb="92" eb="94">
      <t>シュウチ</t>
    </rPh>
    <rPh sb="94" eb="96">
      <t>テッテイ</t>
    </rPh>
    <rPh sb="97" eb="98">
      <t>ハカ</t>
    </rPh>
    <phoneticPr fontId="4"/>
  </si>
  <si>
    <t>Ｈ24研修通知</t>
    <phoneticPr fontId="3"/>
  </si>
  <si>
    <t>平18厚告126
別表5ツ</t>
    <rPh sb="0" eb="1">
      <t>ヒラ</t>
    </rPh>
    <rPh sb="3" eb="4">
      <t>コウ</t>
    </rPh>
    <rPh sb="4" eb="5">
      <t>コク</t>
    </rPh>
    <rPh sb="9" eb="11">
      <t>ベッピョウ</t>
    </rPh>
    <phoneticPr fontId="4"/>
  </si>
  <si>
    <t>サービスの提供を求められた場合は、その者の提示する被保険者証によって、被保険者資格、要介護認定の有無及び要介護認定の有効期間を確かめていますか。　　　　　　　　　　　　　　　　　</t>
    <rPh sb="55" eb="57">
      <t>ニンテイ</t>
    </rPh>
    <phoneticPr fontId="4"/>
  </si>
  <si>
    <t>（2）原則として、利用者が介護従業者と食事や清掃、洗濯、買物、園芸、農作業、レクリエーション、行事等を共同で行うよう努めているか　　　　　　　　　　　　　　　　　　　　　　　　　</t>
    <phoneticPr fontId="4"/>
  </si>
  <si>
    <t>（1）共同生活住居ごとに、介護従業者の日々の勤務体制、常勤・非常勤の別、管理者との兼務関係、夜間及び深夜の勤務担当者等を明確にしているか　　　　　　　　　　　　　</t>
    <rPh sb="3" eb="7">
      <t>キョウドウセイカツ</t>
    </rPh>
    <rPh sb="7" eb="9">
      <t>ジュウキョ</t>
    </rPh>
    <rPh sb="13" eb="15">
      <t>カイゴ</t>
    </rPh>
    <rPh sb="15" eb="18">
      <t>ジュウギョウシャ</t>
    </rPh>
    <rPh sb="19" eb="21">
      <t>ヒビ</t>
    </rPh>
    <rPh sb="22" eb="24">
      <t>キンム</t>
    </rPh>
    <rPh sb="24" eb="26">
      <t>タイセイ</t>
    </rPh>
    <rPh sb="27" eb="29">
      <t>ジョウキン</t>
    </rPh>
    <rPh sb="30" eb="33">
      <t>ヒジョウキン</t>
    </rPh>
    <rPh sb="34" eb="35">
      <t>ベツ</t>
    </rPh>
    <rPh sb="36" eb="39">
      <t>カンリシャ</t>
    </rPh>
    <rPh sb="41" eb="43">
      <t>ケンム</t>
    </rPh>
    <rPh sb="43" eb="45">
      <t>カンケイ</t>
    </rPh>
    <rPh sb="46" eb="48">
      <t>ヤカン</t>
    </rPh>
    <rPh sb="48" eb="49">
      <t>オヨ</t>
    </rPh>
    <rPh sb="50" eb="52">
      <t>シンヤ</t>
    </rPh>
    <rPh sb="53" eb="55">
      <t>キンム</t>
    </rPh>
    <rPh sb="55" eb="58">
      <t>タントウシャ</t>
    </rPh>
    <rPh sb="58" eb="59">
      <t>トウ</t>
    </rPh>
    <rPh sb="60" eb="62">
      <t>メイカク</t>
    </rPh>
    <phoneticPr fontId="4"/>
  </si>
  <si>
    <t xml:space="preserve">
介護予防短期利用認知症対応型共同生活介護費（Ⅱ）</t>
    <phoneticPr fontId="3"/>
  </si>
  <si>
    <t xml:space="preserve">
・外部との連携に関する記録
・利用者に関する記録
・介護予防認知症対応型共同生活介護計画書</t>
    <rPh sb="31" eb="33">
      <t>カイゴ</t>
    </rPh>
    <rPh sb="33" eb="35">
      <t>ヨボウ</t>
    </rPh>
    <phoneticPr fontId="3"/>
  </si>
  <si>
    <t>解釈通知
４(12)①②</t>
    <phoneticPr fontId="3"/>
  </si>
  <si>
    <r>
      <t>指定認知症対応型共同生活介護事業所ごとに専従の計画作成担当者を配置していますか。
ただし、利用者の処遇に支障がない場合はその</t>
    </r>
    <r>
      <rPr>
        <u/>
        <sz val="9"/>
        <rFont val="ＭＳ ゴシック"/>
        <family val="3"/>
        <charset val="128"/>
      </rPr>
      <t>事業所</t>
    </r>
    <r>
      <rPr>
        <sz val="9"/>
        <rFont val="ＭＳ ゴシック"/>
        <family val="3"/>
        <charset val="128"/>
      </rPr>
      <t>における他の職務に従事することができます。</t>
    </r>
    <rPh sb="0" eb="2">
      <t>シテイ</t>
    </rPh>
    <rPh sb="2" eb="5">
      <t>ニンチショウ</t>
    </rPh>
    <rPh sb="5" eb="8">
      <t>タイオウガタ</t>
    </rPh>
    <rPh sb="8" eb="10">
      <t>キョウドウ</t>
    </rPh>
    <rPh sb="10" eb="12">
      <t>セイカツ</t>
    </rPh>
    <rPh sb="12" eb="14">
      <t>カイゴ</t>
    </rPh>
    <rPh sb="14" eb="17">
      <t>ジギョウショ</t>
    </rPh>
    <rPh sb="20" eb="22">
      <t>センジュウ</t>
    </rPh>
    <rPh sb="46" eb="49">
      <t>リヨウシャ</t>
    </rPh>
    <rPh sb="50" eb="52">
      <t>ショグウ</t>
    </rPh>
    <rPh sb="53" eb="55">
      <t>シショウ</t>
    </rPh>
    <rPh sb="58" eb="60">
      <t>バアイ</t>
    </rPh>
    <rPh sb="63" eb="66">
      <t>ジギョウショ</t>
    </rPh>
    <rPh sb="70" eb="71">
      <t>タ</t>
    </rPh>
    <rPh sb="72" eb="74">
      <t>ショクム</t>
    </rPh>
    <rPh sb="75" eb="77">
      <t>ジュウジ</t>
    </rPh>
    <phoneticPr fontId="4"/>
  </si>
  <si>
    <t>基準第91条
第1項
予防基準
第73条第1項</t>
    <rPh sb="0" eb="2">
      <t>キジュン</t>
    </rPh>
    <rPh sb="2" eb="3">
      <t>ダイ</t>
    </rPh>
    <rPh sb="7" eb="8">
      <t>ダイ</t>
    </rPh>
    <rPh sb="9" eb="10">
      <t>コウ</t>
    </rPh>
    <rPh sb="20" eb="21">
      <t>ダイ</t>
    </rPh>
    <rPh sb="22" eb="23">
      <t>コウ</t>
    </rPh>
    <phoneticPr fontId="4"/>
  </si>
  <si>
    <r>
      <t>　
　・</t>
    </r>
    <r>
      <rPr>
        <u/>
        <sz val="9"/>
        <rFont val="ＭＳ ゴシック"/>
        <family val="3"/>
        <charset val="128"/>
      </rPr>
      <t>他の事業所</t>
    </r>
    <r>
      <rPr>
        <sz val="9"/>
        <rFont val="ＭＳ ゴシック"/>
        <family val="3"/>
        <charset val="128"/>
      </rPr>
      <t xml:space="preserve">と兼務している場合は事業所名、職
　　務名、兼務事業所における１週間あたりの勤務
　　時間数
</t>
    </r>
    <rPh sb="4" eb="5">
      <t>タ</t>
    </rPh>
    <rPh sb="6" eb="9">
      <t>ジギョウショ</t>
    </rPh>
    <rPh sb="8" eb="9">
      <t>ジョ</t>
    </rPh>
    <rPh sb="10" eb="12">
      <t>ケンム</t>
    </rPh>
    <rPh sb="16" eb="18">
      <t>バアイ</t>
    </rPh>
    <rPh sb="19" eb="22">
      <t>ジギョウショ</t>
    </rPh>
    <rPh sb="22" eb="23">
      <t>メイ</t>
    </rPh>
    <rPh sb="24" eb="25">
      <t>ショク</t>
    </rPh>
    <rPh sb="28" eb="29">
      <t>ツトム</t>
    </rPh>
    <rPh sb="29" eb="30">
      <t>メイ</t>
    </rPh>
    <rPh sb="31" eb="33">
      <t>ケンム</t>
    </rPh>
    <rPh sb="33" eb="36">
      <t>ジギョウショ</t>
    </rPh>
    <rPh sb="41" eb="43">
      <t>シュウカン</t>
    </rPh>
    <rPh sb="47" eb="49">
      <t>キンム</t>
    </rPh>
    <rPh sb="52" eb="53">
      <t>ジ</t>
    </rPh>
    <rPh sb="53" eb="54">
      <t>アイダ</t>
    </rPh>
    <rPh sb="54" eb="55">
      <t>スウ</t>
    </rPh>
    <phoneticPr fontId="4"/>
  </si>
  <si>
    <t>基準第92条
予防基準
第72条
解釈通知
2(3)</t>
    <rPh sb="0" eb="2">
      <t>キジュン</t>
    </rPh>
    <phoneticPr fontId="4"/>
  </si>
  <si>
    <t>次のいずれかの研修を修了していますか。
・　痴呆介護実務者研修（基礎課程又は専門課程）
　　（Ｈ16年度まで実施）
・　認知症介護実践者研修又は実践リーダー研修
　　（Ｈ17年度以降）
・　認知症高齢者グループホーム管理者研修
　　（Ｈ17年度実施）
・　認知症介護指導者研修
・　認知症高齢者グループホーム開設予定者研修
・　認知症対応型サービス事業開設者研修
　　（平成18年度以降）
代表者の交代時においては、半年後又は次回研修日程のいずれか早い日までに、「認知症対応型サービス事業開設者研修」を修了することで差し支えありません。</t>
    <rPh sb="259" eb="260">
      <t>サ</t>
    </rPh>
    <rPh sb="261" eb="262">
      <t>ツカ</t>
    </rPh>
    <phoneticPr fontId="4"/>
  </si>
  <si>
    <t>基準第92条
予防基準
第72条
Ｈ24研修通知</t>
    <rPh sb="0" eb="2">
      <t>キジュン</t>
    </rPh>
    <phoneticPr fontId="3"/>
  </si>
  <si>
    <t>基準第93条
第2項
解釈通知
3-2（2） 
予防基準
第73条第3項</t>
    <rPh sb="0" eb="2">
      <t>キジュン</t>
    </rPh>
    <rPh sb="11" eb="13">
      <t>カイシャク</t>
    </rPh>
    <rPh sb="13" eb="15">
      <t>ツウチ</t>
    </rPh>
    <phoneticPr fontId="4"/>
  </si>
  <si>
    <t>基準第97条第8項
予防基準
第86条第2項
Ｈ18自己評価等通知</t>
    <rPh sb="10" eb="12">
      <t>ヨボウ</t>
    </rPh>
    <rPh sb="12" eb="14">
      <t>キジュン</t>
    </rPh>
    <rPh sb="15" eb="16">
      <t>ダイ</t>
    </rPh>
    <rPh sb="18" eb="19">
      <t>ジョウ</t>
    </rPh>
    <rPh sb="19" eb="20">
      <t>ダイ</t>
    </rPh>
    <rPh sb="21" eb="22">
      <t>コウ</t>
    </rPh>
    <rPh sb="26" eb="28">
      <t>ジコ</t>
    </rPh>
    <rPh sb="28" eb="30">
      <t>ヒョウカ</t>
    </rPh>
    <rPh sb="30" eb="31">
      <t>トウ</t>
    </rPh>
    <rPh sb="31" eb="33">
      <t>ツウチ</t>
    </rPh>
    <phoneticPr fontId="4"/>
  </si>
  <si>
    <r>
      <t>管理者は、</t>
    </r>
    <r>
      <rPr>
        <u/>
        <sz val="9"/>
        <rFont val="ＭＳ ゴシック"/>
        <family val="3"/>
        <charset val="128"/>
      </rPr>
      <t>共同生活住居の管理上支障がない場合を除き、</t>
    </r>
    <r>
      <rPr>
        <sz val="9"/>
        <rFont val="ＭＳ ゴシック"/>
        <family val="3"/>
        <charset val="128"/>
      </rPr>
      <t>介護保険施設、居宅サービス、地域密着型（介護予防）サービス（サテライト型指定（介護予防）認知症対応型共同生活介護事業所の場合は、本体事業所が提供する指定（介護予防）認知症対応型共同生活介護を除く。）若しくは介護予防サービスの事業所、病院、診療所又は社会福祉施設の管理者になっていませんか。</t>
    </r>
    <rPh sb="0" eb="3">
      <t>カンリシャ</t>
    </rPh>
    <rPh sb="5" eb="7">
      <t>キョウドウ</t>
    </rPh>
    <rPh sb="7" eb="9">
      <t>セイカツ</t>
    </rPh>
    <rPh sb="9" eb="11">
      <t>ジュウキョ</t>
    </rPh>
    <rPh sb="12" eb="14">
      <t>カンリ</t>
    </rPh>
    <rPh sb="14" eb="15">
      <t>ジョウ</t>
    </rPh>
    <rPh sb="15" eb="17">
      <t>シショウ</t>
    </rPh>
    <rPh sb="20" eb="22">
      <t>バアイ</t>
    </rPh>
    <rPh sb="23" eb="24">
      <t>ノゾ</t>
    </rPh>
    <rPh sb="26" eb="28">
      <t>カイゴ</t>
    </rPh>
    <rPh sb="28" eb="30">
      <t>ホケン</t>
    </rPh>
    <rPh sb="30" eb="32">
      <t>シセツ</t>
    </rPh>
    <rPh sb="33" eb="35">
      <t>キョタク</t>
    </rPh>
    <rPh sb="40" eb="42">
      <t>チイキ</t>
    </rPh>
    <rPh sb="42" eb="45">
      <t>ミッチャクガタ</t>
    </rPh>
    <rPh sb="46" eb="48">
      <t>カイゴ</t>
    </rPh>
    <rPh sb="48" eb="50">
      <t>ヨボウ</t>
    </rPh>
    <rPh sb="65" eb="67">
      <t>カイゴ</t>
    </rPh>
    <rPh sb="67" eb="69">
      <t>ヨボウ</t>
    </rPh>
    <rPh sb="103" eb="105">
      <t>カイゴ</t>
    </rPh>
    <rPh sb="105" eb="107">
      <t>ヨボウ</t>
    </rPh>
    <rPh sb="125" eb="126">
      <t>モ</t>
    </rPh>
    <rPh sb="129" eb="131">
      <t>カイゴ</t>
    </rPh>
    <rPh sb="131" eb="133">
      <t>ヨボウ</t>
    </rPh>
    <rPh sb="138" eb="141">
      <t>ジギョウショ</t>
    </rPh>
    <rPh sb="142" eb="144">
      <t>ビョウイン</t>
    </rPh>
    <rPh sb="145" eb="147">
      <t>シンリョウ</t>
    </rPh>
    <rPh sb="147" eb="148">
      <t>ショ</t>
    </rPh>
    <rPh sb="148" eb="149">
      <t>マタ</t>
    </rPh>
    <rPh sb="150" eb="152">
      <t>シャカイ</t>
    </rPh>
    <rPh sb="152" eb="154">
      <t>フクシ</t>
    </rPh>
    <rPh sb="154" eb="156">
      <t>シセツ</t>
    </rPh>
    <rPh sb="157" eb="160">
      <t>カンリシャ</t>
    </rPh>
    <phoneticPr fontId="4"/>
  </si>
  <si>
    <r>
      <t xml:space="preserve">
別に厚生労働大臣が定める基準を満たさない場合は、身体拘束廃止未実施減算として、</t>
    </r>
    <r>
      <rPr>
        <u/>
        <sz val="9"/>
        <rFont val="ＭＳ ゴシック"/>
        <family val="3"/>
        <charset val="128"/>
      </rPr>
      <t>イについては所定単位数の100分の10に相当する単位数を、ロについては所定単位数の100分の１</t>
    </r>
    <r>
      <rPr>
        <sz val="9"/>
        <rFont val="ＭＳ ゴシック"/>
        <family val="3"/>
        <charset val="128"/>
      </rPr>
      <t xml:space="preserve">に相当する単位数を所定単位数から減算していますか。
指定地域密着型サービス基準第９７条第６項及び第７項に規定する基準に適合していないこと。
</t>
    </r>
    <phoneticPr fontId="4"/>
  </si>
  <si>
    <t>入居した日から起算して30日以内の期間については、１日につき所定の単位を加算していますか。
30日を超える病院又は診療所への入院の後に再び入居した場合も、同様です。</t>
    <rPh sb="0" eb="2">
      <t>ニュウキョ</t>
    </rPh>
    <rPh sb="4" eb="5">
      <t>ヒ</t>
    </rPh>
    <rPh sb="7" eb="9">
      <t>キサン</t>
    </rPh>
    <rPh sb="13" eb="14">
      <t>ニチ</t>
    </rPh>
    <rPh sb="14" eb="16">
      <t>イナイ</t>
    </rPh>
    <rPh sb="17" eb="19">
      <t>キカン</t>
    </rPh>
    <rPh sb="26" eb="27">
      <t>ニチ</t>
    </rPh>
    <rPh sb="30" eb="32">
      <t>ショテイ</t>
    </rPh>
    <rPh sb="33" eb="35">
      <t>タンイ</t>
    </rPh>
    <rPh sb="36" eb="38">
      <t>カサン</t>
    </rPh>
    <rPh sb="48" eb="49">
      <t>ニチ</t>
    </rPh>
    <rPh sb="50" eb="51">
      <t>コ</t>
    </rPh>
    <rPh sb="53" eb="56">
      <t>ビョウインマタ</t>
    </rPh>
    <rPh sb="57" eb="60">
      <t>シンリョウショ</t>
    </rPh>
    <rPh sb="62" eb="64">
      <t>ニュウイン</t>
    </rPh>
    <rPh sb="65" eb="66">
      <t>アト</t>
    </rPh>
    <rPh sb="67" eb="68">
      <t>フタタ</t>
    </rPh>
    <rPh sb="69" eb="71">
      <t>ニュウキョ</t>
    </rPh>
    <rPh sb="73" eb="75">
      <t>バアイ</t>
    </rPh>
    <rPh sb="77" eb="79">
      <t>ドウヨウ</t>
    </rPh>
    <phoneticPr fontId="4"/>
  </si>
  <si>
    <r>
      <t>(1)事業所の職員として、看護師を</t>
    </r>
    <r>
      <rPr>
        <u/>
        <sz val="9"/>
        <rFont val="ＭＳ ゴシック"/>
        <family val="3"/>
        <charset val="128"/>
      </rPr>
      <t>常勤換算方法で</t>
    </r>
    <r>
      <rPr>
        <sz val="9"/>
        <rFont val="ＭＳ ゴシック"/>
        <family val="3"/>
        <charset val="128"/>
      </rPr>
      <t>１名以上</t>
    </r>
    <r>
      <rPr>
        <u/>
        <sz val="9"/>
        <rFont val="ＭＳ ゴシック"/>
        <family val="3"/>
        <charset val="128"/>
      </rPr>
      <t>配置</t>
    </r>
    <r>
      <rPr>
        <sz val="9"/>
        <rFont val="ＭＳ ゴシック"/>
        <family val="3"/>
        <charset val="128"/>
      </rPr>
      <t>していること。</t>
    </r>
    <rPh sb="17" eb="19">
      <t>ジョウキン</t>
    </rPh>
    <rPh sb="19" eb="21">
      <t>カンザン</t>
    </rPh>
    <rPh sb="21" eb="23">
      <t>ホウホウ</t>
    </rPh>
    <rPh sb="28" eb="30">
      <t>ハイチ</t>
    </rPh>
    <phoneticPr fontId="4"/>
  </si>
  <si>
    <r>
      <t>(2)</t>
    </r>
    <r>
      <rPr>
        <u/>
        <sz val="9"/>
        <rFont val="ＭＳ ゴシック"/>
        <family val="3"/>
        <charset val="128"/>
      </rPr>
      <t>看護師により</t>
    </r>
    <r>
      <rPr>
        <sz val="9"/>
        <rFont val="ＭＳ ゴシック"/>
        <family val="3"/>
        <charset val="128"/>
      </rPr>
      <t>２４時間連絡できる体制を確保していること。</t>
    </r>
    <rPh sb="3" eb="6">
      <t>カンゴシ</t>
    </rPh>
    <rPh sb="11" eb="13">
      <t>ジカン</t>
    </rPh>
    <rPh sb="13" eb="15">
      <t>レンラク</t>
    </rPh>
    <rPh sb="18" eb="20">
      <t>タイセイ</t>
    </rPh>
    <rPh sb="21" eb="23">
      <t>カクホ</t>
    </rPh>
    <phoneticPr fontId="4"/>
  </si>
  <si>
    <t>平18厚告126
別表5へ注
施設基準三十四</t>
    <rPh sb="13" eb="14">
      <t>チュウ</t>
    </rPh>
    <rPh sb="16" eb="18">
      <t>シセツ</t>
    </rPh>
    <rPh sb="18" eb="20">
      <t>キジュン</t>
    </rPh>
    <rPh sb="20" eb="23">
      <t>サンジュウヨ</t>
    </rPh>
    <phoneticPr fontId="4"/>
  </si>
  <si>
    <t>平18厚告126
別表5ト注</t>
    <rPh sb="13" eb="14">
      <t>チュウ</t>
    </rPh>
    <phoneticPr fontId="4"/>
  </si>
  <si>
    <r>
      <t>別に厚生労働大臣が定める基準に適合しているものとして市長に届け出て、別に厚生労働大臣が定める者（※）に対し専門的な認知症ケアを行った場合は、１日につき次に掲げる所定単位数を加算していますか。
ただし、次のいずれかの加算を算定している場合は、次に掲げるその他の加算は算定</t>
    </r>
    <r>
      <rPr>
        <u/>
        <sz val="9"/>
        <rFont val="ＭＳ ゴシック"/>
        <family val="3"/>
        <charset val="128"/>
      </rPr>
      <t>せず、認知症
チームケア推進加算を算定している場合においては、次に揚げる加算は算定しません、</t>
    </r>
    <r>
      <rPr>
        <sz val="9"/>
        <rFont val="ＭＳ ゴシック"/>
        <family val="3"/>
        <charset val="128"/>
      </rPr>
      <t xml:space="preserve">
（１）認知症専門ケア加算（Ⅰ）　３単位
（２）認知症専門ケア加算（Ⅱ）  ４単位
※日常生活に支障をきたすおそれのある症状又は行動が認められることから介護を必要とする認知症の者（日常生活自立度のランクⅢ、Ⅳ又はМに該当する利用者）</t>
    </r>
    <rPh sb="0" eb="1">
      <t>ベツ</t>
    </rPh>
    <rPh sb="2" eb="8">
      <t>コウセイロウドウダイジン</t>
    </rPh>
    <rPh sb="9" eb="10">
      <t>サダ</t>
    </rPh>
    <rPh sb="12" eb="14">
      <t>キジュン</t>
    </rPh>
    <rPh sb="15" eb="17">
      <t>テキゴウ</t>
    </rPh>
    <rPh sb="29" eb="30">
      <t>トド</t>
    </rPh>
    <rPh sb="31" eb="32">
      <t>デ</t>
    </rPh>
    <rPh sb="34" eb="35">
      <t>ベツ</t>
    </rPh>
    <rPh sb="36" eb="38">
      <t>コウセイ</t>
    </rPh>
    <rPh sb="38" eb="40">
      <t>ロウドウ</t>
    </rPh>
    <rPh sb="40" eb="42">
      <t>ダイジン</t>
    </rPh>
    <rPh sb="43" eb="44">
      <t>サダ</t>
    </rPh>
    <rPh sb="46" eb="47">
      <t>モノ</t>
    </rPh>
    <rPh sb="51" eb="52">
      <t>タイ</t>
    </rPh>
    <rPh sb="53" eb="56">
      <t>センモンテキ</t>
    </rPh>
    <rPh sb="57" eb="60">
      <t>ニンチショウ</t>
    </rPh>
    <rPh sb="63" eb="64">
      <t>オコナ</t>
    </rPh>
    <rPh sb="66" eb="68">
      <t>バアイ</t>
    </rPh>
    <rPh sb="71" eb="72">
      <t>ニチ</t>
    </rPh>
    <rPh sb="75" eb="76">
      <t>ツギ</t>
    </rPh>
    <rPh sb="77" eb="78">
      <t>カカ</t>
    </rPh>
    <rPh sb="80" eb="82">
      <t>ショテイ</t>
    </rPh>
    <rPh sb="82" eb="85">
      <t>タンイスウ</t>
    </rPh>
    <rPh sb="86" eb="88">
      <t>カサン</t>
    </rPh>
    <rPh sb="138" eb="141">
      <t>ニンチショウ</t>
    </rPh>
    <rPh sb="147" eb="149">
      <t>スイシン</t>
    </rPh>
    <rPh sb="149" eb="151">
      <t>カサン</t>
    </rPh>
    <rPh sb="152" eb="154">
      <t>サンテイ</t>
    </rPh>
    <rPh sb="158" eb="160">
      <t>バアイ</t>
    </rPh>
    <rPh sb="166" eb="167">
      <t>ツギ</t>
    </rPh>
    <rPh sb="168" eb="169">
      <t>ア</t>
    </rPh>
    <rPh sb="171" eb="173">
      <t>カサン</t>
    </rPh>
    <rPh sb="174" eb="176">
      <t>サンテイ</t>
    </rPh>
    <rPh sb="186" eb="189">
      <t>ニンチショウ</t>
    </rPh>
    <rPh sb="189" eb="191">
      <t>センモン</t>
    </rPh>
    <rPh sb="206" eb="209">
      <t>ニンチショウ</t>
    </rPh>
    <rPh sb="209" eb="211">
      <t>センモン</t>
    </rPh>
    <rPh sb="213" eb="215">
      <t>カサン</t>
    </rPh>
    <rPh sb="226" eb="228">
      <t>ニチジョウ</t>
    </rPh>
    <rPh sb="228" eb="230">
      <t>セイカツ</t>
    </rPh>
    <rPh sb="231" eb="233">
      <t>シショウ</t>
    </rPh>
    <rPh sb="243" eb="245">
      <t>ショウジョウ</t>
    </rPh>
    <rPh sb="245" eb="246">
      <t>マタ</t>
    </rPh>
    <rPh sb="247" eb="249">
      <t>コウドウ</t>
    </rPh>
    <rPh sb="250" eb="251">
      <t>ミト</t>
    </rPh>
    <rPh sb="259" eb="261">
      <t>カイゴ</t>
    </rPh>
    <rPh sb="262" eb="264">
      <t>ヒツヨウ</t>
    </rPh>
    <rPh sb="267" eb="270">
      <t>ニンチショウ</t>
    </rPh>
    <rPh sb="271" eb="272">
      <t>モノ</t>
    </rPh>
    <rPh sb="273" eb="275">
      <t>ニチジョウ</t>
    </rPh>
    <rPh sb="275" eb="277">
      <t>セイカツ</t>
    </rPh>
    <rPh sb="277" eb="280">
      <t>ジリツド</t>
    </rPh>
    <rPh sb="287" eb="288">
      <t>マタ</t>
    </rPh>
    <rPh sb="291" eb="293">
      <t>ガイトウ</t>
    </rPh>
    <rPh sb="295" eb="298">
      <t>リヨウシャ</t>
    </rPh>
    <phoneticPr fontId="4"/>
  </si>
  <si>
    <r>
      <t xml:space="preserve">(2) (1)について、就業規則等の明確な根拠規定を書面で整備
</t>
    </r>
    <r>
      <rPr>
        <sz val="9"/>
        <rFont val="ＭＳ ゴシック"/>
        <family val="3"/>
        <charset val="128"/>
      </rPr>
      <t>　</t>
    </r>
    <r>
      <rPr>
        <u/>
        <sz val="9"/>
        <rFont val="ＭＳ ゴシック"/>
        <family val="3"/>
        <charset val="128"/>
      </rPr>
      <t>し、全ての介護職員に周知していますか。</t>
    </r>
    <rPh sb="12" eb="14">
      <t>シュウギョウ</t>
    </rPh>
    <rPh sb="14" eb="16">
      <t>キソク</t>
    </rPh>
    <rPh sb="16" eb="17">
      <t>トウ</t>
    </rPh>
    <rPh sb="18" eb="20">
      <t>メイカク</t>
    </rPh>
    <rPh sb="21" eb="23">
      <t>コンキョ</t>
    </rPh>
    <rPh sb="23" eb="25">
      <t>キテイ</t>
    </rPh>
    <rPh sb="26" eb="28">
      <t>ショメン</t>
    </rPh>
    <rPh sb="29" eb="31">
      <t>セイビ</t>
    </rPh>
    <rPh sb="35" eb="36">
      <t>スベ</t>
    </rPh>
    <rPh sb="38" eb="40">
      <t>カイゴ</t>
    </rPh>
    <rPh sb="40" eb="42">
      <t>ショクイン</t>
    </rPh>
    <rPh sb="43" eb="45">
      <t>シュウチ</t>
    </rPh>
    <phoneticPr fontId="4"/>
  </si>
  <si>
    <t>指定地域密着型サービス事業者は、利用者の人権の擁護、虐待の防止等のため、必要な体制の整備を行うとともに、その従業者に対し、研修を実施する等の措置を講じていますか。</t>
    <rPh sb="2" eb="4">
      <t>チイキ</t>
    </rPh>
    <rPh sb="4" eb="7">
      <t>ミッチャクガタ</t>
    </rPh>
    <rPh sb="73" eb="74">
      <t>コウ</t>
    </rPh>
    <phoneticPr fontId="3"/>
  </si>
  <si>
    <t>介護予防基本方針</t>
    <rPh sb="0" eb="2">
      <t>カイゴ</t>
    </rPh>
    <rPh sb="2" eb="4">
      <t>ヨボウ</t>
    </rPh>
    <rPh sb="4" eb="6">
      <t>キホン</t>
    </rPh>
    <rPh sb="6" eb="8">
      <t>ホウシン</t>
    </rPh>
    <phoneticPr fontId="4"/>
  </si>
  <si>
    <r>
      <t xml:space="preserve">（1）利用者に対し、従業者の員数は適切であるか                                         </t>
    </r>
    <r>
      <rPr>
        <sz val="6"/>
        <rFont val="ＭＳ ゴシック"/>
        <family val="3"/>
        <charset val="128"/>
      </rPr>
      <t xml:space="preserve"> </t>
    </r>
    <rPh sb="10" eb="13">
      <t>ジュウギョウシャ</t>
    </rPh>
    <rPh sb="14" eb="16">
      <t>インスウ</t>
    </rPh>
    <phoneticPr fontId="4"/>
  </si>
  <si>
    <t xml:space="preserve">（2）計画作成担当者は必要な研修を受けているか　　　　　　　　　　　　　　　　　　　　  </t>
    <phoneticPr fontId="4"/>
  </si>
  <si>
    <t>（1）管理者は常勤専従か、他の職務を兼務している場合、兼務体制は適切か              　　　</t>
    <rPh sb="3" eb="6">
      <t>カンリシャ</t>
    </rPh>
    <rPh sb="7" eb="9">
      <t>ジョウキン</t>
    </rPh>
    <rPh sb="9" eb="11">
      <t>センジュウ</t>
    </rPh>
    <rPh sb="13" eb="14">
      <t>ホカ</t>
    </rPh>
    <rPh sb="15" eb="17">
      <t>ショクム</t>
    </rPh>
    <rPh sb="18" eb="20">
      <t>ケンム</t>
    </rPh>
    <rPh sb="24" eb="26">
      <t>バアイ</t>
    </rPh>
    <rPh sb="27" eb="29">
      <t>ケンム</t>
    </rPh>
    <rPh sb="29" eb="31">
      <t>タイセイ</t>
    </rPh>
    <rPh sb="32" eb="34">
      <t>テキセツ</t>
    </rPh>
    <phoneticPr fontId="3"/>
  </si>
  <si>
    <t>（2）管理者は必要な研修を受けているか　　　　　　　　　　　　　　　　　　　　　　　　　　</t>
    <rPh sb="3" eb="6">
      <t>カンリシャ</t>
    </rPh>
    <rPh sb="7" eb="9">
      <t>ヒツヨウ</t>
    </rPh>
    <rPh sb="10" eb="12">
      <t>ケンシュウ</t>
    </rPh>
    <rPh sb="13" eb="14">
      <t>ウ</t>
    </rPh>
    <phoneticPr fontId="3"/>
  </si>
  <si>
    <t>ユニットの数は１以上３以下（サテライト型指定認知症対応型共同生活介護事業所にあっては、１又は２）となっていますか。
&lt;経過措置&gt;
平成18年４月１日現に２を超えるユニットを設けているものについては、当分の間、そのユニットを設けることができます。</t>
    <rPh sb="5" eb="6">
      <t>カズ</t>
    </rPh>
    <rPh sb="80" eb="82">
      <t>ケイカ</t>
    </rPh>
    <rPh sb="82" eb="84">
      <t>ソチ</t>
    </rPh>
    <rPh sb="86" eb="88">
      <t>ヘイセイ</t>
    </rPh>
    <rPh sb="90" eb="91">
      <t>ネン</t>
    </rPh>
    <rPh sb="92" eb="93">
      <t>ガツ</t>
    </rPh>
    <rPh sb="94" eb="95">
      <t>ニチ</t>
    </rPh>
    <rPh sb="95" eb="96">
      <t>ゲン</t>
    </rPh>
    <rPh sb="99" eb="100">
      <t>コ</t>
    </rPh>
    <rPh sb="107" eb="108">
      <t>モウ</t>
    </rPh>
    <rPh sb="120" eb="122">
      <t>トウブン</t>
    </rPh>
    <rPh sb="123" eb="124">
      <t>アイダ</t>
    </rPh>
    <rPh sb="132" eb="133">
      <t>モウ</t>
    </rPh>
    <phoneticPr fontId="4"/>
  </si>
  <si>
    <t>スプリンクラー設備を設けていますか。
非常災害に際して必要な設備を設けていますか。</t>
    <rPh sb="7" eb="9">
      <t>セツビ</t>
    </rPh>
    <rPh sb="10" eb="11">
      <t>モウ</t>
    </rPh>
    <rPh sb="19" eb="21">
      <t>ヒジョウ</t>
    </rPh>
    <rPh sb="21" eb="23">
      <t>サイガイ</t>
    </rPh>
    <rPh sb="24" eb="25">
      <t>サイ</t>
    </rPh>
    <rPh sb="27" eb="29">
      <t>ヒツヨウ</t>
    </rPh>
    <rPh sb="30" eb="32">
      <t>セツビ</t>
    </rPh>
    <rPh sb="33" eb="34">
      <t>モウ</t>
    </rPh>
    <phoneticPr fontId="4"/>
  </si>
  <si>
    <t>１つの居室の定員は１人となっていますか。ただし、利用者の処遇上必要と認められる場合は、2人とすることができます。</t>
    <rPh sb="10" eb="11">
      <t>ニン</t>
    </rPh>
    <rPh sb="24" eb="27">
      <t>リヨウシャ</t>
    </rPh>
    <rPh sb="28" eb="31">
      <t>ショグウジョウ</t>
    </rPh>
    <rPh sb="31" eb="33">
      <t>ヒツヨウ</t>
    </rPh>
    <rPh sb="34" eb="35">
      <t>ミト</t>
    </rPh>
    <rPh sb="39" eb="41">
      <t>バアイ</t>
    </rPh>
    <rPh sb="44" eb="45">
      <t>ヒト</t>
    </rPh>
    <phoneticPr fontId="4"/>
  </si>
  <si>
    <t>（1）利用申込者又はその家族への説明と同意の手続きを取っているか　　  　　　　　　　　</t>
    <rPh sb="5" eb="7">
      <t>モウシコミ</t>
    </rPh>
    <phoneticPr fontId="4"/>
  </si>
  <si>
    <r>
      <t xml:space="preserve">（2）重要事項説明書の内容に不備等はないか                                           </t>
    </r>
    <r>
      <rPr>
        <sz val="6"/>
        <rFont val="ＭＳ ゴシック"/>
        <family val="3"/>
        <charset val="128"/>
      </rPr>
      <t xml:space="preserve"> </t>
    </r>
    <phoneticPr fontId="4"/>
  </si>
  <si>
    <t>事業者の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すか。</t>
    <rPh sb="0" eb="3">
      <t>ジギョウシャ</t>
    </rPh>
    <phoneticPr fontId="4"/>
  </si>
  <si>
    <t>被保険者資格、要介護認定の有無、要介護認定の有効期限を確認しているか　　　　　　　　　</t>
    <phoneticPr fontId="4"/>
  </si>
  <si>
    <t>・診断書　　　　</t>
    <phoneticPr fontId="3"/>
  </si>
  <si>
    <t>・アセスメントシート
・モニタリングシート
・認知症対応型共同生活介護計画　　　　</t>
    <phoneticPr fontId="3"/>
  </si>
  <si>
    <t>（1）認知症対応型共同生活介護計画にある目標を達成するための具体的なサービスの内容が記載されているか</t>
    <phoneticPr fontId="4"/>
  </si>
  <si>
    <t xml:space="preserve">（2）日々のサービスについて、具体的な内容や利用者の心身の状況等を記録しているか　　　 </t>
    <phoneticPr fontId="4"/>
  </si>
  <si>
    <t>（1）利用者からの費用徴収は適切に行われているか　　　　　　　　　　　　　　　　　　　</t>
    <phoneticPr fontId="4"/>
  </si>
  <si>
    <t>（2）領収書を発行しているか　　　　　　　　　　　　　　　　　　　　　　　　　　　　　</t>
    <phoneticPr fontId="4"/>
  </si>
  <si>
    <t>・領収証控</t>
    <phoneticPr fontId="3"/>
  </si>
  <si>
    <t>サービスの提供に当たっては、その利用者又は他の利用者等の生命又は身体を保護するため緊急やむを得ない場合を除き、身体的拘束等を行っていませんか。　　　　　　　　　　　　　　　　　</t>
    <phoneticPr fontId="4"/>
  </si>
  <si>
    <t>身体的拘束等を行う場合は、その態様及び時間、その際の利用者の心身の状況並びに緊急やむを得ない理由を記録していますか。　　　　　　　　</t>
    <phoneticPr fontId="4"/>
  </si>
  <si>
    <t>身体的拘束等の適正化を図るため、次に掲げる措置を講じていますか。　　　　　　　　　　　</t>
    <rPh sb="0" eb="2">
      <t>シンタイ</t>
    </rPh>
    <rPh sb="2" eb="3">
      <t>テキ</t>
    </rPh>
    <rPh sb="3" eb="5">
      <t>コウソク</t>
    </rPh>
    <rPh sb="5" eb="6">
      <t>トウ</t>
    </rPh>
    <rPh sb="7" eb="10">
      <t>テキセイカ</t>
    </rPh>
    <rPh sb="11" eb="12">
      <t>ハカ</t>
    </rPh>
    <rPh sb="16" eb="17">
      <t>ツギ</t>
    </rPh>
    <rPh sb="18" eb="19">
      <t>カカ</t>
    </rPh>
    <rPh sb="21" eb="23">
      <t>ソチ</t>
    </rPh>
    <rPh sb="24" eb="25">
      <t>コウ</t>
    </rPh>
    <phoneticPr fontId="4"/>
  </si>
  <si>
    <t>（6）目標の達成状況は記録されているか　　　　　　　　　　　　　　　　　　　　　</t>
    <phoneticPr fontId="4"/>
  </si>
  <si>
    <t>（1）利用者の心身の状況、希望等を踏まえて認知症対応型共同生活介護計画が立てられているか　</t>
    <phoneticPr fontId="4"/>
  </si>
  <si>
    <t>（2）アセスメントを適切に行っているか　　　　　　　　　　　　　　　　　　　　　</t>
    <phoneticPr fontId="4"/>
  </si>
  <si>
    <t>（3）サービス担当者会議等により専門的意見を聴取しているか　　　　　　　　　　　</t>
    <phoneticPr fontId="4"/>
  </si>
  <si>
    <t>（4）認知症対応型共同生活介護計画を本人や家族に説明し、同意を得ているか　　　　</t>
    <phoneticPr fontId="4"/>
  </si>
  <si>
    <t>（5）認知症対応型共同生活介護計画に基づいたケアの提供をしているか　　　　　　　</t>
    <phoneticPr fontId="4"/>
  </si>
  <si>
    <t>（7）達成状況に基づき、新たな認知症対応型共同生活介護計画が立てられているか　　</t>
    <phoneticPr fontId="4"/>
  </si>
  <si>
    <t>（8）定期的にモニタリングを行っているか　　　　　　　　　　　　　　　　　　　　</t>
    <phoneticPr fontId="4"/>
  </si>
  <si>
    <r>
      <t>（1）モニタリングを行っているか　　　　　　　　　　　　　　　　　　　　　　　　　　</t>
    </r>
    <r>
      <rPr>
        <sz val="6"/>
        <rFont val="ＭＳ ゴシック"/>
        <family val="3"/>
        <charset val="128"/>
      </rPr>
      <t>　</t>
    </r>
    <rPh sb="10" eb="11">
      <t>オコナ</t>
    </rPh>
    <phoneticPr fontId="4"/>
  </si>
  <si>
    <t>（2）モニタリングの結果を記録し、利用者の様態の変化等の把握を行い計画の変更を行っているか　</t>
    <rPh sb="10" eb="12">
      <t>ケッカ</t>
    </rPh>
    <rPh sb="13" eb="15">
      <t>キロク</t>
    </rPh>
    <rPh sb="33" eb="35">
      <t>ケイカク</t>
    </rPh>
    <rPh sb="36" eb="38">
      <t>ヘンコウ</t>
    </rPh>
    <rPh sb="39" eb="40">
      <t>オコナ</t>
    </rPh>
    <phoneticPr fontId="4"/>
  </si>
  <si>
    <t>利用者の食事その他の家事等は、利用者と介護従業者が共同で行うよう努めていますか。　　</t>
    <phoneticPr fontId="4"/>
  </si>
  <si>
    <t>（1）緊急時対応マニュアル等が整備されているか　　　　　　　　　　　　　　　　　　　</t>
    <phoneticPr fontId="4"/>
  </si>
  <si>
    <t>（2）緊急事態が発生した場合、速やかに主治の医師又は協力医療機関に連絡しているか　　</t>
    <rPh sb="19" eb="21">
      <t>シュジ</t>
    </rPh>
    <rPh sb="22" eb="24">
      <t>イシ</t>
    </rPh>
    <rPh sb="24" eb="25">
      <t>マタ</t>
    </rPh>
    <phoneticPr fontId="4"/>
  </si>
  <si>
    <t>運営における以下の重要事項について定めているか
　１ 事業の目的及び運営の方針
　２ 従業者の職種，員数及び職務内容
  ３ 利用定員
　４ 指定認知症対応型共同生活介護の内容及び利用料その他の費用の額
　５ 入居に当たっての留意事項
  ６ 非常災害対策
　７ 虐待の防止のための措置に関する事項
  ８ その他運営に関する重要事項</t>
    <rPh sb="72" eb="74">
      <t>シテイ</t>
    </rPh>
    <rPh sb="82" eb="84">
      <t>セイカツ</t>
    </rPh>
    <phoneticPr fontId="4"/>
  </si>
  <si>
    <t>従業者の勤務の体制を定めるに当たっては、利用者が安心して日常生活を送ることができるよう、継続性を重視したサービスの提供に配慮していますか。</t>
    <phoneticPr fontId="4"/>
  </si>
  <si>
    <t>全ての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 eb="5">
      <t>カイゴ</t>
    </rPh>
    <rPh sb="5" eb="8">
      <t>ジュウギョウシャ</t>
    </rPh>
    <phoneticPr fontId="3"/>
  </si>
  <si>
    <t>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phoneticPr fontId="4"/>
  </si>
  <si>
    <t>（1）感染症、非常災害発生時のサービスの継続実施及び早期の業務再開の計画（業務継続計画）の策定及び必要な措置を講じているか　　</t>
    <rPh sb="3" eb="6">
      <t>カンセンショウ</t>
    </rPh>
    <rPh sb="7" eb="11">
      <t>ヒジョウサイガイ</t>
    </rPh>
    <rPh sb="11" eb="14">
      <t>ハッセイジ</t>
    </rPh>
    <rPh sb="20" eb="22">
      <t>ケイゾク</t>
    </rPh>
    <rPh sb="22" eb="24">
      <t>ジッシ</t>
    </rPh>
    <rPh sb="24" eb="25">
      <t>オヨ</t>
    </rPh>
    <rPh sb="26" eb="28">
      <t>ソウキ</t>
    </rPh>
    <rPh sb="29" eb="31">
      <t>ギョウム</t>
    </rPh>
    <rPh sb="31" eb="33">
      <t>サイカイ</t>
    </rPh>
    <rPh sb="34" eb="36">
      <t>ケイカク</t>
    </rPh>
    <rPh sb="37" eb="39">
      <t>ギョウム</t>
    </rPh>
    <rPh sb="39" eb="43">
      <t>ケイゾクケイカク</t>
    </rPh>
    <rPh sb="45" eb="47">
      <t>サクテイ</t>
    </rPh>
    <rPh sb="47" eb="48">
      <t>オヨ</t>
    </rPh>
    <rPh sb="49" eb="51">
      <t>ヒツヨウ</t>
    </rPh>
    <rPh sb="52" eb="54">
      <t>ソチ</t>
    </rPh>
    <rPh sb="55" eb="56">
      <t>コウ</t>
    </rPh>
    <phoneticPr fontId="3"/>
  </si>
  <si>
    <t>（2）従業者に対する計画の周知、研修及び訓練を実施しているか　　　　　　　　　　</t>
    <rPh sb="3" eb="6">
      <t>ジュウギョウシャ</t>
    </rPh>
    <rPh sb="7" eb="8">
      <t>タイ</t>
    </rPh>
    <rPh sb="10" eb="12">
      <t>ケイカク</t>
    </rPh>
    <rPh sb="13" eb="15">
      <t>シュウチ</t>
    </rPh>
    <rPh sb="16" eb="18">
      <t>ケンシュウ</t>
    </rPh>
    <rPh sb="18" eb="19">
      <t>オヨ</t>
    </rPh>
    <rPh sb="20" eb="22">
      <t>クンレン</t>
    </rPh>
    <rPh sb="23" eb="25">
      <t>ジッシ</t>
    </rPh>
    <phoneticPr fontId="3"/>
  </si>
  <si>
    <t>（3）計画の見直しを行っているか　　　　　　　　　　　　　　　　　　　　　　　　</t>
    <rPh sb="3" eb="5">
      <t>ケイカク</t>
    </rPh>
    <rPh sb="6" eb="8">
      <t>ミナオ</t>
    </rPh>
    <rPh sb="10" eb="11">
      <t>オコナ</t>
    </rPh>
    <phoneticPr fontId="3"/>
  </si>
  <si>
    <t>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ますか。</t>
    <phoneticPr fontId="3"/>
  </si>
  <si>
    <t>介護従業者に対し、業務継続計画について周知するとともに、必要な研修及び訓練を定期的に実施していますか。</t>
    <rPh sb="0" eb="2">
      <t>カイゴ</t>
    </rPh>
    <rPh sb="2" eb="5">
      <t>ジュウギョウシャ</t>
    </rPh>
    <phoneticPr fontId="3"/>
  </si>
  <si>
    <t>定期的に業務継続計画の見直しを行い、必要に応じて業務継続計画の変更を行っていますか。</t>
    <phoneticPr fontId="3"/>
  </si>
  <si>
    <t>入居定員及び居室の定員を上回っていないか　　　　　　　　　　　　　　　　　　　　　　</t>
    <rPh sb="4" eb="5">
      <t>オヨ</t>
    </rPh>
    <rPh sb="6" eb="8">
      <t>キョシツ</t>
    </rPh>
    <rPh sb="9" eb="11">
      <t>テイイン</t>
    </rPh>
    <phoneticPr fontId="4"/>
  </si>
  <si>
    <r>
      <t>協力医療機関を定めるに当たっては、次に掲げる要件を満たす協力医療機関を定めるように努めていますか。</t>
    </r>
    <r>
      <rPr>
        <sz val="9"/>
        <rFont val="ＭＳ ゴシック"/>
        <family val="3"/>
        <charset val="128"/>
      </rPr>
      <t>　　　　　　　　　　　　　　　　</t>
    </r>
    <r>
      <rPr>
        <u/>
        <sz val="9"/>
        <rFont val="ＭＳ ゴシック"/>
        <family val="3"/>
        <charset val="128"/>
      </rPr>
      <t xml:space="preserve">
</t>
    </r>
    <r>
      <rPr>
        <sz val="9"/>
        <rFont val="ＭＳ ゴシック"/>
        <family val="3"/>
        <charset val="128"/>
      </rPr>
      <t>　</t>
    </r>
    <r>
      <rPr>
        <u/>
        <sz val="9"/>
        <rFont val="ＭＳ ゴシック"/>
        <family val="3"/>
        <charset val="128"/>
      </rPr>
      <t>１</t>
    </r>
    <r>
      <rPr>
        <sz val="9"/>
        <rFont val="ＭＳ ゴシック"/>
        <family val="3"/>
        <charset val="128"/>
      </rPr>
      <t>　</t>
    </r>
    <r>
      <rPr>
        <u/>
        <sz val="9"/>
        <rFont val="ＭＳ ゴシック"/>
        <family val="3"/>
        <charset val="128"/>
      </rPr>
      <t xml:space="preserve">利用者の病状が急変した場合等において医師
</t>
    </r>
    <r>
      <rPr>
        <sz val="9"/>
        <rFont val="ＭＳ ゴシック"/>
        <family val="3"/>
        <charset val="128"/>
      </rPr>
      <t>　　</t>
    </r>
    <r>
      <rPr>
        <u/>
        <sz val="9"/>
        <rFont val="ＭＳ ゴシック"/>
        <family val="3"/>
        <charset val="128"/>
      </rPr>
      <t xml:space="preserve">又は看護職員が相談対応を行う体制を、常時確
</t>
    </r>
    <r>
      <rPr>
        <sz val="9"/>
        <rFont val="ＭＳ ゴシック"/>
        <family val="3"/>
        <charset val="128"/>
      </rPr>
      <t xml:space="preserve">  　</t>
    </r>
    <r>
      <rPr>
        <u/>
        <sz val="9"/>
        <rFont val="ＭＳ ゴシック"/>
        <family val="3"/>
        <charset val="128"/>
      </rPr>
      <t xml:space="preserve">保していること。
</t>
    </r>
    <r>
      <rPr>
        <sz val="9"/>
        <rFont val="ＭＳ ゴシック"/>
        <family val="3"/>
        <charset val="128"/>
      </rPr>
      <t>　</t>
    </r>
    <r>
      <rPr>
        <u/>
        <sz val="9"/>
        <rFont val="ＭＳ ゴシック"/>
        <family val="3"/>
        <charset val="128"/>
      </rPr>
      <t>２</t>
    </r>
    <r>
      <rPr>
        <sz val="9"/>
        <rFont val="ＭＳ ゴシック"/>
        <family val="3"/>
        <charset val="128"/>
      </rPr>
      <t>　</t>
    </r>
    <r>
      <rPr>
        <u/>
        <sz val="9"/>
        <rFont val="ＭＳ ゴシック"/>
        <family val="3"/>
        <charset val="128"/>
      </rPr>
      <t xml:space="preserve">当該指定認知症対応型共同生活介護事業者か
</t>
    </r>
    <r>
      <rPr>
        <sz val="9"/>
        <rFont val="ＭＳ ゴシック"/>
        <family val="3"/>
        <charset val="128"/>
      </rPr>
      <t>　　</t>
    </r>
    <r>
      <rPr>
        <u/>
        <sz val="9"/>
        <rFont val="ＭＳ ゴシック"/>
        <family val="3"/>
        <charset val="128"/>
      </rPr>
      <t xml:space="preserve">らの診療の求めがあった場合において診療を行
</t>
    </r>
    <r>
      <rPr>
        <sz val="9"/>
        <rFont val="ＭＳ ゴシック"/>
        <family val="3"/>
        <charset val="128"/>
      </rPr>
      <t>　　</t>
    </r>
    <r>
      <rPr>
        <u/>
        <sz val="9"/>
        <rFont val="ＭＳ ゴシック"/>
        <family val="3"/>
        <charset val="128"/>
      </rPr>
      <t>う体制を、常時確保していること。</t>
    </r>
    <phoneticPr fontId="3"/>
  </si>
  <si>
    <t>（1）非常災害（火災、風水害、地震等）対応に係るマニュアルがあるか　　　　　　　　　　</t>
    <phoneticPr fontId="4"/>
  </si>
  <si>
    <t>（2）非常災害時の連絡網等は用意されているか　　　　　　　　　　　　　　　　　　　　　</t>
    <phoneticPr fontId="4"/>
  </si>
  <si>
    <t>（3）防火管理に関する責任者を定めているか　　　　　　　　　　　　　　　　　　　　　　</t>
    <phoneticPr fontId="4"/>
  </si>
  <si>
    <t>（4）避難・救出等の訓練を実施しているか　　　　　　　　　　　　　　　　　　　　　　　</t>
    <rPh sb="6" eb="8">
      <t>キュウシュツ</t>
    </rPh>
    <rPh sb="8" eb="9">
      <t>トウ</t>
    </rPh>
    <phoneticPr fontId="4"/>
  </si>
  <si>
    <t>（5）運営推進会議を活用し、地域住民との密接な連携体制の確保に努めているか　　　　　　</t>
    <phoneticPr fontId="4"/>
  </si>
  <si>
    <t>非常災害に関する具体的計画を立て、非常災害時の関係機関への通報及び連携体制を整備し、それらを定期的に従業者に周知するとともに、定期的に避難訓練、救出訓練その他必要な訓練を行っていますか。</t>
    <rPh sb="63" eb="66">
      <t>テイキテキ</t>
    </rPh>
    <phoneticPr fontId="4"/>
  </si>
  <si>
    <t>当該事業所において感染症が発生し、又はまん延しないように、次に掲げる措置を講じているか</t>
    <phoneticPr fontId="4"/>
  </si>
  <si>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また、その結果について、介護従業者に周知徹底を図っていますか。　</t>
    <phoneticPr fontId="4"/>
  </si>
  <si>
    <t>②当該事業所における感染症の予防及びまん延の防止のための指針を整備していますか。　</t>
    <phoneticPr fontId="4"/>
  </si>
  <si>
    <t>「感染症の予防及びまん延の防止のための指針」には、平常時の対策及び発生時の対応を規定する。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3"/>
  </si>
  <si>
    <r>
      <t>③当該事業所において、介護従業者に対し、感染症の予防及びまん延の防止のための研修及び訓練を定期的に実施していますか。　</t>
    </r>
    <r>
      <rPr>
        <sz val="6"/>
        <rFont val="ＭＳ ゴシック"/>
        <family val="3"/>
        <charset val="128"/>
      </rPr>
      <t>　</t>
    </r>
    <rPh sb="11" eb="13">
      <t>カイゴ</t>
    </rPh>
    <rPh sb="13" eb="16">
      <t>ジュウギョウシャ</t>
    </rPh>
    <phoneticPr fontId="4"/>
  </si>
  <si>
    <t>原則として、重要事項をウェブサイトに掲載していますか。</t>
    <phoneticPr fontId="3"/>
  </si>
  <si>
    <t>（1）個人情報の利用に当たり、利用者（利用者の情報）及び家族（利用者家族の情報）から同意を得ているか　　　　　　　　　　　　　　　　　　　　　　　　　　　　　　　　　　　　　　　　　</t>
    <rPh sb="19" eb="22">
      <t>リヨウシャ</t>
    </rPh>
    <rPh sb="23" eb="25">
      <t>ジョウホウ</t>
    </rPh>
    <rPh sb="31" eb="34">
      <t>リヨウシャ</t>
    </rPh>
    <rPh sb="34" eb="36">
      <t>カゾク</t>
    </rPh>
    <rPh sb="37" eb="39">
      <t>ジョウホウ</t>
    </rPh>
    <phoneticPr fontId="4"/>
  </si>
  <si>
    <t>（2）退職者を含む、従業者が利用者の秘密を保持することを誓約しているか　　　　　　</t>
    <rPh sb="12" eb="13">
      <t>シャ</t>
    </rPh>
    <phoneticPr fontId="4"/>
  </si>
  <si>
    <r>
      <t xml:space="preserve">（1）苦情受付の窓口があるか                                                        </t>
    </r>
    <r>
      <rPr>
        <sz val="6"/>
        <rFont val="ＭＳ ゴシック"/>
        <family val="3"/>
        <charset val="128"/>
      </rPr>
      <t xml:space="preserve"> </t>
    </r>
    <phoneticPr fontId="4"/>
  </si>
  <si>
    <t>（2）苦情の受付、内容等を記録、保管しているか　　　　　　　　　　　　　　　　　　　</t>
    <phoneticPr fontId="4"/>
  </si>
  <si>
    <t>（3）苦情の内容を踏まえたサービスの質向上の取組を行っているか　　　　　　　　　　　</t>
    <phoneticPr fontId="4"/>
  </si>
  <si>
    <t>（1）運営推進会議をおおむね２月に１回以上開催しているか　　　　　　　　　　　　　　　</t>
    <rPh sb="15" eb="16">
      <t>ツキ</t>
    </rPh>
    <rPh sb="18" eb="19">
      <t>カイ</t>
    </rPh>
    <rPh sb="19" eb="21">
      <t>イジョウ</t>
    </rPh>
    <phoneticPr fontId="4"/>
  </si>
  <si>
    <t>（2）運営推進会議において、活動状況の報告を行い、評価を受けているか　　　　　　　　　</t>
    <phoneticPr fontId="4"/>
  </si>
  <si>
    <t>（3）運営推進会議で挙がった要望や助言が記録されているか　　　　　　　　　　　　　　　</t>
    <rPh sb="10" eb="11">
      <t>ア</t>
    </rPh>
    <phoneticPr fontId="4"/>
  </si>
  <si>
    <t>（4）運営推進会議の会議録が公表されているか　　　　　　　　　　　　　　　　　　　　　</t>
    <phoneticPr fontId="4"/>
  </si>
  <si>
    <t>（1）事故が発生した場合の対応方法は定まっているか　　　　　　　　　　　　　　　　　　</t>
    <phoneticPr fontId="4"/>
  </si>
  <si>
    <t>（2）市町村、家族、居宅介護支援事業者等に報告しているか　　　　　　　　　　　　　　　</t>
    <rPh sb="10" eb="12">
      <t>キョタク</t>
    </rPh>
    <rPh sb="16" eb="19">
      <t>ジギョウシャ</t>
    </rPh>
    <phoneticPr fontId="4"/>
  </si>
  <si>
    <t>（3）事故状況、対応経過が記録されているか　　　　　　　　　　　　　　　　　　　　　　</t>
    <phoneticPr fontId="4"/>
  </si>
  <si>
    <t>（4）損害賠償すべき事故が発生した場合に、速やかに賠償を行うための対策を講じているか　</t>
    <phoneticPr fontId="4"/>
  </si>
  <si>
    <t>（5）再発防止のための取組を行っているか　　　　　　　　　　　　　　　　　　　　　　　</t>
    <phoneticPr fontId="4"/>
  </si>
  <si>
    <t>（1）虐待の発生・再発防止のための対策を検討する委員会を定期的に開催し、従業者に周知しているか</t>
    <rPh sb="3" eb="5">
      <t>ギャクタイ</t>
    </rPh>
    <rPh sb="6" eb="8">
      <t>ハッセイ</t>
    </rPh>
    <rPh sb="9" eb="11">
      <t>サイハツ</t>
    </rPh>
    <rPh sb="11" eb="13">
      <t>ボウシ</t>
    </rPh>
    <rPh sb="17" eb="19">
      <t>タイサク</t>
    </rPh>
    <rPh sb="20" eb="22">
      <t>ケントウ</t>
    </rPh>
    <rPh sb="24" eb="27">
      <t>イインカイ</t>
    </rPh>
    <rPh sb="28" eb="31">
      <t>テイキテキ</t>
    </rPh>
    <rPh sb="32" eb="34">
      <t>カイサイ</t>
    </rPh>
    <rPh sb="36" eb="39">
      <t>ジュウギョウシャ</t>
    </rPh>
    <rPh sb="40" eb="42">
      <t>シュウチ</t>
    </rPh>
    <phoneticPr fontId="3"/>
  </si>
  <si>
    <t>（2）虐待の発生・再発防止の指針を整備しているか　　　　</t>
    <rPh sb="3" eb="5">
      <t>ギャクタイ</t>
    </rPh>
    <rPh sb="6" eb="8">
      <t>ハッセイ</t>
    </rPh>
    <rPh sb="9" eb="13">
      <t>サイハツボウシ</t>
    </rPh>
    <rPh sb="14" eb="16">
      <t>シシン</t>
    </rPh>
    <rPh sb="17" eb="19">
      <t>セイビ</t>
    </rPh>
    <phoneticPr fontId="3"/>
  </si>
  <si>
    <t>（3）従業者に対して虐待の発生・再発防止の研修及び訓練を実施しているか　　　</t>
    <rPh sb="3" eb="6">
      <t>ジュウギョウシャ</t>
    </rPh>
    <rPh sb="7" eb="8">
      <t>タイ</t>
    </rPh>
    <rPh sb="10" eb="12">
      <t>ギャクタイ</t>
    </rPh>
    <rPh sb="13" eb="15">
      <t>ハッセイ</t>
    </rPh>
    <rPh sb="16" eb="18">
      <t>サイハツ</t>
    </rPh>
    <rPh sb="18" eb="20">
      <t>ボウシ</t>
    </rPh>
    <rPh sb="21" eb="23">
      <t>ケンシュウ</t>
    </rPh>
    <rPh sb="23" eb="24">
      <t>オヨ</t>
    </rPh>
    <rPh sb="25" eb="27">
      <t>クンレン</t>
    </rPh>
    <rPh sb="28" eb="30">
      <t>ジッシ</t>
    </rPh>
    <phoneticPr fontId="3"/>
  </si>
  <si>
    <t>（4）上記の措置を適切に実施するための担当者を設置しているか　　　</t>
    <rPh sb="3" eb="5">
      <t>ジョウキ</t>
    </rPh>
    <rPh sb="6" eb="8">
      <t>ソチ</t>
    </rPh>
    <rPh sb="9" eb="11">
      <t>テキセツ</t>
    </rPh>
    <rPh sb="12" eb="14">
      <t>ジッシ</t>
    </rPh>
    <rPh sb="19" eb="22">
      <t>タントウシャ</t>
    </rPh>
    <rPh sb="23" eb="25">
      <t>セッチ</t>
    </rPh>
    <phoneticPr fontId="3"/>
  </si>
  <si>
    <t>虐待の発生又はその再発を防止するため、次に掲げる措置を講じていますか。</t>
    <phoneticPr fontId="3"/>
  </si>
  <si>
    <t>Ⅵ－１　介護給付費関係</t>
    <rPh sb="4" eb="6">
      <t>カイゴ</t>
    </rPh>
    <rPh sb="6" eb="8">
      <t>キュウフ</t>
    </rPh>
    <rPh sb="8" eb="9">
      <t>ヒ</t>
    </rPh>
    <rPh sb="9" eb="11">
      <t>カンケイ</t>
    </rPh>
    <phoneticPr fontId="4"/>
  </si>
  <si>
    <t>(2)事業を行う者が、居宅サービス、（予防）地域密着型サービス、居宅介護支援、介護予防サービス、介護予防支援の事業又は介護保健施設若しくは介護療養型医療施設の運営について３年以上の経験を有すること。</t>
    <rPh sb="22" eb="24">
      <t>チイキ</t>
    </rPh>
    <phoneticPr fontId="4"/>
  </si>
  <si>
    <r>
      <t>平18厚告126
別表5</t>
    </r>
    <r>
      <rPr>
        <u/>
        <sz val="9"/>
        <rFont val="ＭＳ ゴシック"/>
        <family val="3"/>
        <charset val="128"/>
      </rPr>
      <t>注3</t>
    </r>
    <r>
      <rPr>
        <sz val="9"/>
        <rFont val="ＭＳ ゴシック"/>
        <family val="3"/>
        <charset val="128"/>
      </rPr>
      <t xml:space="preserve">
</t>
    </r>
    <r>
      <rPr>
        <u/>
        <sz val="9"/>
        <rFont val="ＭＳ ゴシック"/>
        <family val="3"/>
        <charset val="128"/>
      </rPr>
      <t>大臣基準告示五十八号の四の二</t>
    </r>
    <rPh sb="16" eb="18">
      <t>ダイジン</t>
    </rPh>
    <rPh sb="18" eb="20">
      <t>キジュン</t>
    </rPh>
    <rPh sb="20" eb="22">
      <t>コクジ</t>
    </rPh>
    <rPh sb="22" eb="25">
      <t>ゴジュウハチ</t>
    </rPh>
    <rPh sb="25" eb="26">
      <t>ゴウ</t>
    </rPh>
    <rPh sb="27" eb="28">
      <t>シ</t>
    </rPh>
    <rPh sb="29" eb="30">
      <t>ニ</t>
    </rPh>
    <phoneticPr fontId="4"/>
  </si>
  <si>
    <r>
      <t>平18厚告126
別表5</t>
    </r>
    <r>
      <rPr>
        <u/>
        <sz val="9"/>
        <rFont val="ＭＳ ゴシック"/>
        <family val="3"/>
        <charset val="128"/>
      </rPr>
      <t>注4
大臣基準告示五十八号の四の三</t>
    </r>
    <rPh sb="16" eb="18">
      <t>ダイジン</t>
    </rPh>
    <rPh sb="18" eb="20">
      <t>キジュン</t>
    </rPh>
    <rPh sb="20" eb="22">
      <t>コクジ</t>
    </rPh>
    <rPh sb="22" eb="25">
      <t>ゴジュウハチ</t>
    </rPh>
    <rPh sb="25" eb="26">
      <t>ゴウ</t>
    </rPh>
    <rPh sb="27" eb="28">
      <t>シ</t>
    </rPh>
    <rPh sb="29" eb="30">
      <t>サン</t>
    </rPh>
    <phoneticPr fontId="4"/>
  </si>
  <si>
    <r>
      <t>平18厚告126
別表5</t>
    </r>
    <r>
      <rPr>
        <u/>
        <sz val="9"/>
        <rFont val="ＭＳ ゴシック"/>
        <family val="3"/>
        <charset val="128"/>
      </rPr>
      <t>注5</t>
    </r>
    <phoneticPr fontId="4"/>
  </si>
  <si>
    <r>
      <t>平18厚告126
別表5</t>
    </r>
    <r>
      <rPr>
        <u/>
        <sz val="9"/>
        <rFont val="ＭＳ ゴシック"/>
        <family val="3"/>
        <charset val="128"/>
      </rPr>
      <t>注6</t>
    </r>
    <r>
      <rPr>
        <sz val="9"/>
        <rFont val="ＭＳ ゴシック"/>
        <family val="3"/>
        <charset val="128"/>
      </rPr>
      <t xml:space="preserve">
施設基準
三十二</t>
    </r>
    <rPh sb="0" eb="1">
      <t>ヒラ</t>
    </rPh>
    <rPh sb="3" eb="4">
      <t>コウ</t>
    </rPh>
    <rPh sb="4" eb="5">
      <t>コク</t>
    </rPh>
    <rPh sb="9" eb="11">
      <t>ベッピョウ</t>
    </rPh>
    <rPh sb="12" eb="13">
      <t>チュウ</t>
    </rPh>
    <rPh sb="18" eb="20">
      <t>シセツ</t>
    </rPh>
    <rPh sb="20" eb="22">
      <t>キジュン</t>
    </rPh>
    <rPh sb="23" eb="26">
      <t>３２</t>
    </rPh>
    <phoneticPr fontId="4"/>
  </si>
  <si>
    <r>
      <t>平18厚告126
別表5</t>
    </r>
    <r>
      <rPr>
        <u/>
        <sz val="9"/>
        <rFont val="ＭＳ ゴシック"/>
        <family val="3"/>
        <charset val="128"/>
      </rPr>
      <t>注7</t>
    </r>
    <phoneticPr fontId="4"/>
  </si>
  <si>
    <r>
      <t>平18厚告126
別表5</t>
    </r>
    <r>
      <rPr>
        <u/>
        <sz val="9"/>
        <rFont val="ＭＳ ゴシック"/>
        <family val="3"/>
        <charset val="128"/>
      </rPr>
      <t>注8</t>
    </r>
    <r>
      <rPr>
        <sz val="9"/>
        <rFont val="ＭＳ ゴシック"/>
        <family val="3"/>
        <charset val="128"/>
      </rPr>
      <t xml:space="preserve">
大臣基準告示十八</t>
    </r>
    <rPh sb="17" eb="19">
      <t>ダイジン</t>
    </rPh>
    <rPh sb="19" eb="21">
      <t>キジュン</t>
    </rPh>
    <rPh sb="21" eb="23">
      <t>コクジ</t>
    </rPh>
    <rPh sb="23" eb="25">
      <t>ジュウハチ</t>
    </rPh>
    <phoneticPr fontId="4"/>
  </si>
  <si>
    <r>
      <t>平18厚告126
別表5</t>
    </r>
    <r>
      <rPr>
        <u/>
        <sz val="9"/>
        <rFont val="ＭＳ ゴシック"/>
        <family val="3"/>
        <charset val="128"/>
      </rPr>
      <t>注9</t>
    </r>
    <r>
      <rPr>
        <sz val="9"/>
        <rFont val="ＭＳ ゴシック"/>
        <family val="3"/>
        <charset val="128"/>
      </rPr>
      <t xml:space="preserve">
大臣基準告示五十八の四</t>
    </r>
    <rPh sb="18" eb="22">
      <t>ダイジンキジュン</t>
    </rPh>
    <rPh sb="22" eb="24">
      <t>コクジ</t>
    </rPh>
    <rPh sb="24" eb="27">
      <t>ゴジュウハチ</t>
    </rPh>
    <rPh sb="28" eb="29">
      <t>ヨン</t>
    </rPh>
    <phoneticPr fontId="4"/>
  </si>
  <si>
    <r>
      <t>平18厚告126
別表5</t>
    </r>
    <r>
      <rPr>
        <u/>
        <sz val="9"/>
        <rFont val="ＭＳ ゴシック"/>
        <family val="3"/>
        <charset val="128"/>
      </rPr>
      <t>注10</t>
    </r>
    <r>
      <rPr>
        <sz val="9"/>
        <rFont val="ＭＳ ゴシック"/>
        <family val="3"/>
        <charset val="128"/>
      </rPr>
      <t xml:space="preserve">
施設基準三十三
利用者等告示四十</t>
    </r>
    <rPh sb="17" eb="19">
      <t>シセツ</t>
    </rPh>
    <rPh sb="19" eb="21">
      <t>キジュン</t>
    </rPh>
    <rPh sb="21" eb="24">
      <t>サンジュウサン</t>
    </rPh>
    <rPh sb="26" eb="29">
      <t>リヨウシャ</t>
    </rPh>
    <rPh sb="29" eb="30">
      <t>トウ</t>
    </rPh>
    <rPh sb="30" eb="32">
      <t>コクジ</t>
    </rPh>
    <rPh sb="32" eb="34">
      <t>ヨンジュウ</t>
    </rPh>
    <phoneticPr fontId="4"/>
  </si>
  <si>
    <t>注 イについて、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場合は、次に掲げる区分に応じ、１月につき次に掲げる単位数を所定単位数に加算する。ただし、医療連携体制加算を算定していない場合は、算定しない。
⑴ 当該協力医療機関が、指定地域密着型サービス基準第105条第２項各号に掲げる要件を満たしている場合 100単位
⑵ ⑴以外の場合 40単位</t>
    <phoneticPr fontId="3"/>
  </si>
  <si>
    <r>
      <t>平18厚告126
別表5</t>
    </r>
    <r>
      <rPr>
        <u/>
        <sz val="9"/>
        <rFont val="ＭＳ ゴシック"/>
        <family val="3"/>
        <charset val="128"/>
      </rPr>
      <t>二</t>
    </r>
    <r>
      <rPr>
        <sz val="9"/>
        <rFont val="ＭＳ ゴシック"/>
        <family val="3"/>
        <charset val="128"/>
      </rPr>
      <t>注</t>
    </r>
    <rPh sb="12" eb="13">
      <t>ニ</t>
    </rPh>
    <phoneticPr fontId="3"/>
  </si>
  <si>
    <r>
      <t>平18厚告126
別表5</t>
    </r>
    <r>
      <rPr>
        <u/>
        <sz val="9"/>
        <rFont val="ＭＳ ゴシック"/>
        <family val="3"/>
        <charset val="128"/>
      </rPr>
      <t>ホ</t>
    </r>
    <r>
      <rPr>
        <sz val="9"/>
        <rFont val="ＭＳ ゴシック"/>
        <family val="3"/>
        <charset val="128"/>
      </rPr>
      <t>注
施設基準三十四</t>
    </r>
    <rPh sb="13" eb="14">
      <t>チュウ</t>
    </rPh>
    <rPh sb="16" eb="18">
      <t>シセツ</t>
    </rPh>
    <rPh sb="18" eb="20">
      <t>キジュン</t>
    </rPh>
    <rPh sb="20" eb="23">
      <t>サンジュウヨ</t>
    </rPh>
    <phoneticPr fontId="4"/>
  </si>
  <si>
    <t>(1)事業所の職員として又は病院、診療所若しくは指定訪問看護ステーションとの連携に
 より看護師を１名以上確保していること。</t>
    <rPh sb="12" eb="13">
      <t>マタ</t>
    </rPh>
    <rPh sb="14" eb="16">
      <t>ビョウイン</t>
    </rPh>
    <rPh sb="17" eb="20">
      <t>シンリョウジョ</t>
    </rPh>
    <rPh sb="20" eb="21">
      <t>モ</t>
    </rPh>
    <rPh sb="24" eb="26">
      <t>シテイ</t>
    </rPh>
    <rPh sb="26" eb="28">
      <t>ホウモン</t>
    </rPh>
    <rPh sb="28" eb="30">
      <t>カンゴ</t>
    </rPh>
    <rPh sb="38" eb="40">
      <t>レンケイ</t>
    </rPh>
    <rPh sb="45" eb="48">
      <t>カンゴシ</t>
    </rPh>
    <rPh sb="53" eb="55">
      <t>カクホ</t>
    </rPh>
    <phoneticPr fontId="4"/>
  </si>
  <si>
    <r>
      <t>イについて、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する。</t>
    </r>
    <r>
      <rPr>
        <sz val="9"/>
        <rFont val="ＭＳ ゴシック"/>
        <family val="3"/>
        <charset val="128"/>
      </rPr>
      <t>　</t>
    </r>
    <r>
      <rPr>
        <u/>
        <sz val="9"/>
        <rFont val="ＭＳ ゴシック"/>
        <family val="3"/>
        <charset val="128"/>
      </rPr>
      <t>250単位</t>
    </r>
    <phoneticPr fontId="3"/>
  </si>
  <si>
    <r>
      <t>平18厚告126
別表5</t>
    </r>
    <r>
      <rPr>
        <u/>
        <sz val="9"/>
        <rFont val="ＭＳ ゴシック"/>
        <family val="3"/>
        <charset val="128"/>
      </rPr>
      <t>チ</t>
    </r>
    <r>
      <rPr>
        <sz val="9"/>
        <rFont val="ＭＳ ゴシック"/>
        <family val="3"/>
        <charset val="128"/>
      </rPr>
      <t>注
大臣基準告示四十二
利用者等告示四十一</t>
    </r>
    <rPh sb="13" eb="14">
      <t>チュウ</t>
    </rPh>
    <rPh sb="20" eb="22">
      <t>ダイジン</t>
    </rPh>
    <rPh sb="22" eb="24">
      <t>キジュン</t>
    </rPh>
    <rPh sb="24" eb="26">
      <t>コクジ</t>
    </rPh>
    <rPh sb="26" eb="29">
      <t>４２</t>
    </rPh>
    <rPh sb="32" eb="36">
      <t>リヨウシャトウ</t>
    </rPh>
    <rPh sb="36" eb="38">
      <t>コクジ</t>
    </rPh>
    <rPh sb="38" eb="41">
      <t>４１</t>
    </rPh>
    <phoneticPr fontId="4"/>
  </si>
  <si>
    <r>
      <t>平18厚告126
別表5</t>
    </r>
    <r>
      <rPr>
        <u/>
        <sz val="9"/>
        <rFont val="ＭＳ ゴシック"/>
        <family val="3"/>
        <charset val="128"/>
      </rPr>
      <t>ヌ</t>
    </r>
    <r>
      <rPr>
        <sz val="9"/>
        <rFont val="ＭＳ ゴシック"/>
        <family val="3"/>
        <charset val="128"/>
      </rPr>
      <t>注</t>
    </r>
    <phoneticPr fontId="4"/>
  </si>
  <si>
    <r>
      <t>平18厚告126
別表5</t>
    </r>
    <r>
      <rPr>
        <u/>
        <sz val="9"/>
        <rFont val="ＭＳ ゴシック"/>
        <family val="3"/>
        <charset val="128"/>
      </rPr>
      <t>ル</t>
    </r>
    <r>
      <rPr>
        <sz val="9"/>
        <rFont val="ＭＳ ゴシック"/>
        <family val="3"/>
        <charset val="128"/>
      </rPr>
      <t>注
大臣基準告示五十八の五</t>
    </r>
    <rPh sb="16" eb="18">
      <t>ダイジン</t>
    </rPh>
    <rPh sb="18" eb="20">
      <t>キジュン</t>
    </rPh>
    <rPh sb="20" eb="22">
      <t>コクジ</t>
    </rPh>
    <rPh sb="22" eb="25">
      <t>ゴジュウハチ</t>
    </rPh>
    <rPh sb="26" eb="27">
      <t>ゴ</t>
    </rPh>
    <phoneticPr fontId="4"/>
  </si>
  <si>
    <r>
      <t>平18厚告126
別表5</t>
    </r>
    <r>
      <rPr>
        <u/>
        <sz val="9"/>
        <rFont val="ＭＳ ゴシック"/>
        <family val="3"/>
        <charset val="128"/>
      </rPr>
      <t>ヲ</t>
    </r>
    <r>
      <rPr>
        <sz val="9"/>
        <rFont val="ＭＳ ゴシック"/>
        <family val="3"/>
        <charset val="128"/>
      </rPr>
      <t>注
大臣基準告示六十八</t>
    </r>
    <rPh sb="16" eb="18">
      <t>ダイジン</t>
    </rPh>
    <rPh sb="18" eb="20">
      <t>キジュン</t>
    </rPh>
    <rPh sb="20" eb="22">
      <t>コクジ</t>
    </rPh>
    <rPh sb="22" eb="25">
      <t>ロクジュウハチ</t>
    </rPh>
    <phoneticPr fontId="4"/>
  </si>
  <si>
    <r>
      <t>平18厚告126
別表5</t>
    </r>
    <r>
      <rPr>
        <u/>
        <sz val="9"/>
        <rFont val="ＭＳ ゴシック"/>
        <family val="3"/>
        <charset val="128"/>
      </rPr>
      <t>ワ</t>
    </r>
    <r>
      <rPr>
        <sz val="9"/>
        <rFont val="ＭＳ ゴシック"/>
        <family val="3"/>
        <charset val="128"/>
      </rPr>
      <t>注
大臣基準告示四十二の六</t>
    </r>
    <rPh sb="22" eb="25">
      <t>ヨンジュウニ</t>
    </rPh>
    <rPh sb="26" eb="27">
      <t>ロク</t>
    </rPh>
    <phoneticPr fontId="4"/>
  </si>
  <si>
    <r>
      <t>平18厚告126
別表5</t>
    </r>
    <r>
      <rPr>
        <u/>
        <sz val="9"/>
        <rFont val="ＭＳ ゴシック"/>
        <family val="3"/>
        <charset val="128"/>
      </rPr>
      <t>カ</t>
    </r>
    <r>
      <rPr>
        <sz val="9"/>
        <rFont val="ＭＳ ゴシック"/>
        <family val="3"/>
        <charset val="128"/>
      </rPr>
      <t>注</t>
    </r>
    <rPh sb="0" eb="1">
      <t>ヒラ</t>
    </rPh>
    <rPh sb="3" eb="4">
      <t>コウ</t>
    </rPh>
    <rPh sb="4" eb="5">
      <t>コク</t>
    </rPh>
    <rPh sb="9" eb="11">
      <t>ベッピョウ</t>
    </rPh>
    <rPh sb="13" eb="14">
      <t>チュウ</t>
    </rPh>
    <phoneticPr fontId="4"/>
  </si>
  <si>
    <r>
      <t>平18厚告126
別表5</t>
    </r>
    <r>
      <rPr>
        <u/>
        <sz val="9"/>
        <rFont val="ＭＳ ゴシック"/>
        <family val="3"/>
        <charset val="128"/>
      </rPr>
      <t>ヨ</t>
    </r>
    <r>
      <rPr>
        <sz val="9"/>
        <rFont val="ＭＳ ゴシック"/>
        <family val="3"/>
        <charset val="128"/>
      </rPr>
      <t>注</t>
    </r>
    <rPh sb="0" eb="1">
      <t>ヒラ</t>
    </rPh>
    <rPh sb="3" eb="4">
      <t>コウ</t>
    </rPh>
    <rPh sb="4" eb="5">
      <t>コク</t>
    </rPh>
    <rPh sb="9" eb="11">
      <t>ベッピョウ</t>
    </rPh>
    <rPh sb="13" eb="14">
      <t>チュウ</t>
    </rPh>
    <phoneticPr fontId="4"/>
  </si>
  <si>
    <t>⑴第２種協定指定医療機関との間で新興感染症の発生時等の対応を行う体制を確保していること。</t>
    <rPh sb="1" eb="2">
      <t>ダイ</t>
    </rPh>
    <rPh sb="3" eb="4">
      <t>シュ</t>
    </rPh>
    <rPh sb="4" eb="6">
      <t>キョウテイ</t>
    </rPh>
    <rPh sb="6" eb="8">
      <t>シテイ</t>
    </rPh>
    <rPh sb="8" eb="12">
      <t>イリョウキカン</t>
    </rPh>
    <rPh sb="14" eb="15">
      <t>アイダ</t>
    </rPh>
    <rPh sb="16" eb="18">
      <t>シンコウ</t>
    </rPh>
    <rPh sb="18" eb="21">
      <t>カンセンショウ</t>
    </rPh>
    <rPh sb="22" eb="25">
      <t>ハッセイジ</t>
    </rPh>
    <rPh sb="25" eb="26">
      <t>トウ</t>
    </rPh>
    <rPh sb="27" eb="29">
      <t>タイオウ</t>
    </rPh>
    <rPh sb="30" eb="31">
      <t>オコナ</t>
    </rPh>
    <rPh sb="32" eb="34">
      <t>タイセイ</t>
    </rPh>
    <rPh sb="35" eb="37">
      <t>カクホ</t>
    </rPh>
    <phoneticPr fontId="3"/>
  </si>
  <si>
    <t xml:space="preserve">
指定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算定していますか。
（１日につき） 240単位
</t>
    <phoneticPr fontId="3"/>
  </si>
  <si>
    <r>
      <t>平18厚告126
別表5</t>
    </r>
    <r>
      <rPr>
        <u/>
        <sz val="9"/>
        <rFont val="ＭＳ ゴシック"/>
        <family val="3"/>
        <charset val="128"/>
      </rPr>
      <t>タ</t>
    </r>
    <r>
      <rPr>
        <sz val="9"/>
        <rFont val="ＭＳ ゴシック"/>
        <family val="3"/>
        <charset val="128"/>
      </rPr>
      <t>注</t>
    </r>
    <phoneticPr fontId="3"/>
  </si>
  <si>
    <r>
      <t>平18厚告126
別表5</t>
    </r>
    <r>
      <rPr>
        <u/>
        <sz val="9"/>
        <rFont val="ＭＳ ゴシック"/>
        <family val="3"/>
        <charset val="128"/>
      </rPr>
      <t>レ</t>
    </r>
    <r>
      <rPr>
        <sz val="9"/>
        <rFont val="ＭＳ ゴシック"/>
        <family val="3"/>
        <charset val="128"/>
      </rPr>
      <t>注
大臣基準告示</t>
    </r>
    <r>
      <rPr>
        <u/>
        <sz val="9"/>
        <rFont val="ＭＳ ゴシック"/>
        <family val="3"/>
        <charset val="128"/>
      </rPr>
      <t>五十八号の八において準用する第三十七号の三</t>
    </r>
    <rPh sb="22" eb="25">
      <t>ゴジュウハチ</t>
    </rPh>
    <rPh sb="25" eb="26">
      <t>ゴウ</t>
    </rPh>
    <rPh sb="27" eb="28">
      <t>ハチ</t>
    </rPh>
    <rPh sb="32" eb="34">
      <t>ジュンヨウ</t>
    </rPh>
    <rPh sb="36" eb="37">
      <t>ダイ</t>
    </rPh>
    <rPh sb="37" eb="40">
      <t>サンジュウナナ</t>
    </rPh>
    <rPh sb="40" eb="41">
      <t>ゴウ</t>
    </rPh>
    <rPh sb="42" eb="43">
      <t>サン</t>
    </rPh>
    <phoneticPr fontId="3"/>
  </si>
  <si>
    <t>（５）事業年度ごとに（１）、（３）及び（４）の取組に関する実績を厚生労働省に報告すること。</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3"/>
  </si>
  <si>
    <t xml:space="preserve">
（１）生産性向上推進体制加算（Ⅰ）の（１）に適合していること。
（２）介護機器を活用していること。
（３）事業年度ごとに（２）及び生産性向上推進体制加算（Ⅰ）の（１）の取組に関する実績を厚生労働省に報告すること。
</t>
    <rPh sb="23" eb="25">
      <t>テキゴウ</t>
    </rPh>
    <rPh sb="36" eb="40">
      <t>カイゴキキ</t>
    </rPh>
    <rPh sb="41" eb="43">
      <t>カツヨウ</t>
    </rPh>
    <rPh sb="54" eb="56">
      <t>ジギョウ</t>
    </rPh>
    <rPh sb="56" eb="58">
      <t>ネンド</t>
    </rPh>
    <rPh sb="64" eb="65">
      <t>オヨ</t>
    </rPh>
    <rPh sb="85" eb="87">
      <t>トリクミ</t>
    </rPh>
    <rPh sb="88" eb="89">
      <t>カン</t>
    </rPh>
    <rPh sb="91" eb="93">
      <t>ジッセキ</t>
    </rPh>
    <rPh sb="94" eb="99">
      <t>コウセイロウドウショウ</t>
    </rPh>
    <rPh sb="100" eb="102">
      <t>ホウコク</t>
    </rPh>
    <phoneticPr fontId="3"/>
  </si>
  <si>
    <r>
      <t>平18厚告126
別表5</t>
    </r>
    <r>
      <rPr>
        <u/>
        <sz val="9"/>
        <rFont val="ＭＳ ゴシック"/>
        <family val="3"/>
        <charset val="128"/>
      </rPr>
      <t>ソ</t>
    </r>
    <r>
      <rPr>
        <sz val="9"/>
        <rFont val="ＭＳ ゴシック"/>
        <family val="3"/>
        <charset val="128"/>
      </rPr>
      <t>注
大臣基準告示五十九</t>
    </r>
    <rPh sb="13" eb="14">
      <t>チュウ</t>
    </rPh>
    <rPh sb="20" eb="22">
      <t>ダイジン</t>
    </rPh>
    <rPh sb="22" eb="24">
      <t>キジュン</t>
    </rPh>
    <rPh sb="24" eb="26">
      <t>コクジ</t>
    </rPh>
    <rPh sb="26" eb="29">
      <t>５９</t>
    </rPh>
    <phoneticPr fontId="4"/>
  </si>
  <si>
    <t>別に厚生労働大臣が定める基準に適合しているものとして市長に届け出て、登録者に対し、サービスを行った場合は、１日につき次に掲げる所定の単位数を加算していますか。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1">
      <t>ベツ</t>
    </rPh>
    <rPh sb="2" eb="4">
      <t>コウセイ</t>
    </rPh>
    <rPh sb="4" eb="6">
      <t>ロウドウ</t>
    </rPh>
    <rPh sb="6" eb="8">
      <t>ダイジン</t>
    </rPh>
    <rPh sb="9" eb="10">
      <t>サダ</t>
    </rPh>
    <rPh sb="12" eb="14">
      <t>キジュン</t>
    </rPh>
    <rPh sb="15" eb="17">
      <t>テキゴウ</t>
    </rPh>
    <rPh sb="29" eb="30">
      <t>トド</t>
    </rPh>
    <rPh sb="31" eb="32">
      <t>デ</t>
    </rPh>
    <rPh sb="34" eb="37">
      <t>トウロクシャ</t>
    </rPh>
    <rPh sb="38" eb="39">
      <t>タイ</t>
    </rPh>
    <rPh sb="46" eb="47">
      <t>オコナ</t>
    </rPh>
    <rPh sb="49" eb="51">
      <t>バアイ</t>
    </rPh>
    <rPh sb="54" eb="55">
      <t>ニチ</t>
    </rPh>
    <rPh sb="58" eb="59">
      <t>ツギ</t>
    </rPh>
    <rPh sb="60" eb="61">
      <t>カカ</t>
    </rPh>
    <rPh sb="63" eb="65">
      <t>ショテイ</t>
    </rPh>
    <rPh sb="66" eb="69">
      <t>タンイスウ</t>
    </rPh>
    <rPh sb="70" eb="72">
      <t>カサン</t>
    </rPh>
    <rPh sb="85" eb="86">
      <t>ツギ</t>
    </rPh>
    <rPh sb="87" eb="88">
      <t>カカ</t>
    </rPh>
    <rPh sb="95" eb="97">
      <t>カサン</t>
    </rPh>
    <rPh sb="98" eb="100">
      <t>サンテイ</t>
    </rPh>
    <rPh sb="104" eb="106">
      <t>バアイ</t>
    </rPh>
    <rPh sb="108" eb="109">
      <t>ツギ</t>
    </rPh>
    <rPh sb="110" eb="111">
      <t>カカ</t>
    </rPh>
    <rPh sb="115" eb="116">
      <t>タ</t>
    </rPh>
    <rPh sb="117" eb="119">
      <t>カサン</t>
    </rPh>
    <rPh sb="120" eb="122">
      <t>サンテイ</t>
    </rPh>
    <rPh sb="184" eb="186">
      <t>テイキョウ</t>
    </rPh>
    <rPh sb="186" eb="188">
      <t>タイセイ</t>
    </rPh>
    <rPh sb="188" eb="190">
      <t>キョウカ</t>
    </rPh>
    <rPh sb="190" eb="192">
      <t>カサン</t>
    </rPh>
    <rPh sb="198" eb="200">
      <t>タンイ</t>
    </rPh>
    <phoneticPr fontId="4"/>
  </si>
  <si>
    <t>サービス提供体制強化加算（Ⅰ）
※いずれにも適合すること</t>
    <rPh sb="23" eb="25">
      <t>テキゴウ</t>
    </rPh>
    <phoneticPr fontId="3"/>
  </si>
  <si>
    <t>サービス提供体制強化加算（Ⅱ）
※いずれにも適合すること</t>
    <phoneticPr fontId="3"/>
  </si>
  <si>
    <t>サービス提供体制強化加算（Ⅲ）
※いずれにも適合すること</t>
    <phoneticPr fontId="3"/>
  </si>
  <si>
    <t>(2)事業を行う者が、居宅サービス、（予防）地域密着型サービス、居宅介護支援、 介護予防サービス、介護予防支援の事業又は介護保健施設若しくは介護療養型医療施設の運営について３年以上の経験を有すること。</t>
    <rPh sb="22" eb="24">
      <t>チイキ</t>
    </rPh>
    <phoneticPr fontId="4"/>
  </si>
  <si>
    <t>事業を運営するに当たっては、地域との結び付きを重視し、つくば市、地域包括支援センター、他の地域密着型サービス事業者又は居宅サービス事業者その他の保健医療サービス及び福祉サービスを提供する者との連携に努めていますか。</t>
    <phoneticPr fontId="3"/>
  </si>
  <si>
    <t>利用者が、正当な理由なしに利用に関する指示に従わないことにより、要介護状態の程度を増進させたと認められるときは、その旨をつくば市に通知していますか。</t>
    <rPh sb="0" eb="3">
      <t>リヨウシャ</t>
    </rPh>
    <rPh sb="35" eb="37">
      <t>ジョウタイ</t>
    </rPh>
    <rPh sb="47" eb="48">
      <t>ミト</t>
    </rPh>
    <rPh sb="63" eb="64">
      <t>シ</t>
    </rPh>
    <phoneticPr fontId="4"/>
  </si>
  <si>
    <t>利用者が、偽りその他不正な行為によって保険給付を受け、又は受けようとしたときは、その旨をつくば市に通知していますか。</t>
    <rPh sb="0" eb="3">
      <t>リヨウシャ</t>
    </rPh>
    <rPh sb="47" eb="48">
      <t>シ</t>
    </rPh>
    <phoneticPr fontId="4"/>
  </si>
  <si>
    <t>利用者及びその家族からの苦情を受け付けるための仕組みを設けていますか。また、苦情に関するつくば市等の調査に協力し、指導助言に従って必要な改善を行っていますか。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7" eb="48">
      <t>シ</t>
    </rPh>
    <rPh sb="48" eb="49">
      <t>トウ</t>
    </rPh>
    <rPh sb="50" eb="52">
      <t>チョウサ</t>
    </rPh>
    <rPh sb="53" eb="55">
      <t>キョウリョク</t>
    </rPh>
    <rPh sb="57" eb="59">
      <t>シドウ</t>
    </rPh>
    <rPh sb="59" eb="61">
      <t>ジョゲン</t>
    </rPh>
    <rPh sb="62" eb="63">
      <t>シタガ</t>
    </rPh>
    <rPh sb="65" eb="67">
      <t>ヒツヨウ</t>
    </rPh>
    <rPh sb="68" eb="70">
      <t>カイゼン</t>
    </rPh>
    <rPh sb="71" eb="72">
      <t>オコナ</t>
    </rPh>
    <phoneticPr fontId="4"/>
  </si>
  <si>
    <t>提供したサービスに関し、利用者の心身の状況を踏まえ、妥当適切なサービスが行われているかどうかを確認するためにつくば市が行う調査に協力するとともに、つくば市の指導又は助言を受けた場合は、その指導又は助言に従って必要な改善を行っていますか。</t>
    <phoneticPr fontId="4"/>
  </si>
  <si>
    <t>サービスの提供に当たっては、利用者、利用者の家族、地域住民の代表者、つくば市の職員又は地域包括支援センターの職員、認知症対応型共同生活介護について知見を有する者等により構成される運営推進会議（テレビ電話装置等を活用して行うことができるものとする。ただし、利用者又はその家族が参加する場合にあっては、テレビ電話装置等の活用について当該利用者等の同意を得なければならない。）を設置していますか。</t>
    <rPh sb="57" eb="69">
      <t>ニンチショウタイオウガタキョウドウセイカツカイゴ</t>
    </rPh>
    <phoneticPr fontId="4"/>
  </si>
  <si>
    <t>事業の運営に当たっては、提供したサービスに関する利用者からの苦情に関して、介護相談員派遣事業その他のつくば市等が実施する事業に協力するよう努めていますか。</t>
    <rPh sb="53" eb="54">
      <t>シ</t>
    </rPh>
    <rPh sb="54" eb="55">
      <t>トウ</t>
    </rPh>
    <phoneticPr fontId="3"/>
  </si>
  <si>
    <t>利用者に対するサービスの提供により事故が発生した場合は、つくば市、その利用者の家族、その利用者に係る居宅介護支援事業者等に連絡を行うとともに、必要な措置を講じていますか。また、事故の状況及び事故に際して採った処置について記録していますか（過去に事故が発生していない場合、発生したときに備えて、つくば市、その利用者の家族、その利用者に係る居宅介護支援事業者等への連絡や、必要な措置、事故の状況・処置について記録をする体制を整えていますか。）。
　→事故事例の有無：　有　・　無</t>
    <rPh sb="0" eb="3">
      <t>リヨウシャ</t>
    </rPh>
    <rPh sb="4" eb="5">
      <t>タイ</t>
    </rPh>
    <rPh sb="12" eb="14">
      <t>テイキョウ</t>
    </rPh>
    <rPh sb="17" eb="19">
      <t>ジコ</t>
    </rPh>
    <rPh sb="20" eb="22">
      <t>ハッセイ</t>
    </rPh>
    <rPh sb="24" eb="26">
      <t>バアイ</t>
    </rPh>
    <rPh sb="35" eb="38">
      <t>リヨウシャ</t>
    </rPh>
    <rPh sb="39" eb="41">
      <t>カゾク</t>
    </rPh>
    <rPh sb="44" eb="47">
      <t>リヨウシャ</t>
    </rPh>
    <rPh sb="48" eb="49">
      <t>カカワ</t>
    </rPh>
    <rPh sb="50" eb="52">
      <t>キョタク</t>
    </rPh>
    <rPh sb="52" eb="54">
      <t>カイゴ</t>
    </rPh>
    <rPh sb="54" eb="56">
      <t>シエン</t>
    </rPh>
    <rPh sb="56" eb="59">
      <t>ジギョウシャ</t>
    </rPh>
    <rPh sb="59" eb="60">
      <t>トウ</t>
    </rPh>
    <rPh sb="61" eb="63">
      <t>レンラク</t>
    </rPh>
    <rPh sb="64" eb="65">
      <t>オコナ</t>
    </rPh>
    <rPh sb="71" eb="73">
      <t>ヒツヨウ</t>
    </rPh>
    <rPh sb="74" eb="76">
      <t>ソチ</t>
    </rPh>
    <rPh sb="77" eb="78">
      <t>コウ</t>
    </rPh>
    <rPh sb="119" eb="121">
      <t>カコ</t>
    </rPh>
    <rPh sb="122" eb="124">
      <t>ジコ</t>
    </rPh>
    <rPh sb="125" eb="127">
      <t>ハッセイ</t>
    </rPh>
    <rPh sb="132" eb="134">
      <t>バアイ</t>
    </rPh>
    <rPh sb="135" eb="137">
      <t>ハッセイ</t>
    </rPh>
    <rPh sb="142" eb="143">
      <t>ソナ</t>
    </rPh>
    <rPh sb="177" eb="178">
      <t>トウ</t>
    </rPh>
    <rPh sb="190" eb="192">
      <t>ジコ</t>
    </rPh>
    <rPh sb="193" eb="195">
      <t>ジョウキョウ</t>
    </rPh>
    <rPh sb="196" eb="198">
      <t>ショチ</t>
    </rPh>
    <rPh sb="202" eb="204">
      <t>キロク</t>
    </rPh>
    <rPh sb="207" eb="209">
      <t>タイセイ</t>
    </rPh>
    <rPh sb="210" eb="211">
      <t>トトノ</t>
    </rPh>
    <rPh sb="223" eb="225">
      <t>ジコ</t>
    </rPh>
    <rPh sb="225" eb="227">
      <t>ジレイ</t>
    </rPh>
    <rPh sb="228" eb="230">
      <t>ウム</t>
    </rPh>
    <rPh sb="232" eb="233">
      <t>ア</t>
    </rPh>
    <rPh sb="236" eb="237">
      <t>ナ</t>
    </rPh>
    <phoneticPr fontId="4"/>
  </si>
  <si>
    <t>利用者に対するサービスの提供に関する次に掲げる記録を整備し、その完結の日から５年間保存していますか。
①認知症対応型共同生活介護計画
②具体的なサービスの内容等の記録
③身体的拘束等の態様及び時間、その際の利用者の心身の状況並びに緊急やむを得ない理由の記録
④つくば市への通知に係る記録
⑤苦情の内容等の記録
⑥事故の状況及び当該事故に際して採った処置の記録
⑦報告、評価、要望、助言等の記録</t>
    <phoneticPr fontId="4"/>
  </si>
  <si>
    <t>当該指定に係る事業所の名称及び所在地その他厚生労働省令で定める事項に変更があったときは、10日以内に、その旨をつくば市に届け出ていますか。</t>
    <rPh sb="58" eb="59">
      <t>シ</t>
    </rPh>
    <phoneticPr fontId="4"/>
  </si>
  <si>
    <t>介護職員の賃金の改善等を実施しているものとしてつくば市に届け出た事業所が、利用者に対しサービス提供を行った場合には、次に掲げる区分に従い加算していますか。ただし、次に掲げるいずれかの加算を算定している場合においては、次に掲げるその他の加算は算定しません。</t>
    <rPh sb="47" eb="49">
      <t>テイキョウ</t>
    </rPh>
    <rPh sb="50" eb="51">
      <t>オコナ</t>
    </rPh>
    <rPh sb="81" eb="82">
      <t>ツギ</t>
    </rPh>
    <rPh sb="83" eb="84">
      <t>カカ</t>
    </rPh>
    <rPh sb="91" eb="93">
      <t>カサン</t>
    </rPh>
    <rPh sb="94" eb="96">
      <t>サンテイ</t>
    </rPh>
    <rPh sb="100" eb="102">
      <t>バアイ</t>
    </rPh>
    <rPh sb="108" eb="109">
      <t>ツギ</t>
    </rPh>
    <rPh sb="110" eb="111">
      <t>カカ</t>
    </rPh>
    <rPh sb="115" eb="116">
      <t>タ</t>
    </rPh>
    <rPh sb="117" eb="119">
      <t>カサン</t>
    </rPh>
    <rPh sb="120" eb="122">
      <t>サンテイ</t>
    </rPh>
    <phoneticPr fontId="4"/>
  </si>
  <si>
    <t>介護職員処遇改善等計画書を作成し、つくば市へ届け出るとともに、当該計画書を介護職員に周知していますか。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20" eb="21">
      <t>シ</t>
    </rPh>
    <rPh sb="22" eb="23">
      <t>トド</t>
    </rPh>
    <rPh sb="24" eb="25">
      <t>デ</t>
    </rPh>
    <rPh sb="31" eb="33">
      <t>トウガイ</t>
    </rPh>
    <rPh sb="33" eb="36">
      <t>ケイカクショ</t>
    </rPh>
    <rPh sb="37" eb="39">
      <t>カイゴ</t>
    </rPh>
    <rPh sb="39" eb="41">
      <t>ショクイン</t>
    </rPh>
    <rPh sb="42" eb="44">
      <t>シュウチ</t>
    </rPh>
    <phoneticPr fontId="4"/>
  </si>
  <si>
    <t>事業年度ごとに介護職員の処遇改善に関する実績をつくば市に報告していますか。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6" eb="27">
      <t>シ</t>
    </rPh>
    <rPh sb="28" eb="30">
      <t>ホウコク</t>
    </rPh>
    <phoneticPr fontId="4"/>
  </si>
  <si>
    <t>wef013@city.tsukuba.lg.jp</t>
    <phoneticPr fontId="4"/>
  </si>
  <si>
    <t>FAX029-868-7543</t>
    <phoneticPr fontId="4"/>
  </si>
  <si>
    <t>TEL029-883-1111</t>
    <phoneticPr fontId="3"/>
  </si>
  <si>
    <t>福祉監査係</t>
    <rPh sb="0" eb="2">
      <t>フクシ</t>
    </rPh>
    <rPh sb="2" eb="4">
      <t>カンサ</t>
    </rPh>
    <phoneticPr fontId="4"/>
  </si>
  <si>
    <t>つくば市福祉部社会福祉課</t>
    <rPh sb="4" eb="6">
      <t>フクシ</t>
    </rPh>
    <phoneticPr fontId="4"/>
  </si>
  <si>
    <t>つくば市研究学園一丁目１番地１</t>
    <rPh sb="4" eb="8">
      <t>ケンキュウガクエン</t>
    </rPh>
    <rPh sb="8" eb="11">
      <t>イチチョウメ</t>
    </rPh>
    <rPh sb="12" eb="14">
      <t>バンチ</t>
    </rPh>
    <phoneticPr fontId="4"/>
  </si>
  <si>
    <t>〒305-8555</t>
  </si>
  <si>
    <t>＊提出書類チェックシートの送付先</t>
    <rPh sb="1" eb="3">
      <t>テイシュツ</t>
    </rPh>
    <rPh sb="3" eb="5">
      <t>ショルイ</t>
    </rPh>
    <phoneticPr fontId="4"/>
  </si>
  <si>
    <t>事業ごとに１部</t>
    <rPh sb="0" eb="2">
      <t>ジギョウ</t>
    </rPh>
    <phoneticPr fontId="4"/>
  </si>
  <si>
    <t>⑤行動障害のある利用者及び身体拘束者名簿</t>
    <rPh sb="1" eb="3">
      <t>コウドウ</t>
    </rPh>
    <rPh sb="3" eb="5">
      <t>ショウガイ</t>
    </rPh>
    <rPh sb="8" eb="11">
      <t>リヨウシャ</t>
    </rPh>
    <rPh sb="11" eb="12">
      <t>オヨ</t>
    </rPh>
    <rPh sb="13" eb="15">
      <t>シンタイ</t>
    </rPh>
    <rPh sb="15" eb="17">
      <t>コウソク</t>
    </rPh>
    <rPh sb="17" eb="18">
      <t>シャ</t>
    </rPh>
    <rPh sb="18" eb="20">
      <t>メイボ</t>
    </rPh>
    <phoneticPr fontId="4"/>
  </si>
  <si>
    <t>④利用者の状況</t>
    <rPh sb="1" eb="4">
      <t>リヨウシャ</t>
    </rPh>
    <rPh sb="5" eb="7">
      <t>ジョウキョウ</t>
    </rPh>
    <phoneticPr fontId="4"/>
  </si>
  <si>
    <t>③運営規程及び重要事項説明書、利用者契約書（見本）</t>
    <phoneticPr fontId="4"/>
  </si>
  <si>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4"/>
  </si>
  <si>
    <t>①自己点検シート</t>
    <rPh sb="1" eb="3">
      <t>ジコ</t>
    </rPh>
    <rPh sb="3" eb="5">
      <t>テンケン</t>
    </rPh>
    <phoneticPr fontId="4"/>
  </si>
  <si>
    <t>チェック</t>
    <phoneticPr fontId="4"/>
  </si>
  <si>
    <t>提出数</t>
    <phoneticPr fontId="4"/>
  </si>
  <si>
    <t>資料名</t>
    <phoneticPr fontId="4"/>
  </si>
  <si>
    <t>E-mail</t>
    <phoneticPr fontId="4"/>
  </si>
  <si>
    <t>電話番号</t>
  </si>
  <si>
    <t>担当者名</t>
  </si>
  <si>
    <t>施設名</t>
  </si>
  <si>
    <t>法人名</t>
    <rPh sb="0" eb="3">
      <t>ホウジンメイ</t>
    </rPh>
    <phoneticPr fontId="3"/>
  </si>
  <si>
    <r>
      <rPr>
        <sz val="12"/>
        <color theme="1"/>
        <rFont val="Century"/>
        <family val="1"/>
      </rPr>
      <t>11</t>
    </r>
    <r>
      <rPr>
        <sz val="12"/>
        <color theme="1"/>
        <rFont val="ＭＳ 明朝"/>
        <family val="1"/>
        <charset val="128"/>
      </rPr>
      <t>行動を落ち着かせるために、向精神薬を過剰に服用させる</t>
    </r>
    <phoneticPr fontId="26"/>
  </si>
  <si>
    <r>
      <t>10</t>
    </r>
    <r>
      <rPr>
        <sz val="7"/>
        <color theme="1"/>
        <rFont val="Times New Roman"/>
        <family val="1"/>
      </rPr>
      <t xml:space="preserve">  </t>
    </r>
    <r>
      <rPr>
        <sz val="12"/>
        <color theme="1"/>
        <rFont val="ＭＳ 明朝"/>
        <family val="1"/>
        <charset val="128"/>
      </rPr>
      <t>自分の意志で開けることのできない居室に隔離する</t>
    </r>
  </si>
  <si>
    <r>
      <t>9</t>
    </r>
    <r>
      <rPr>
        <sz val="7"/>
        <color theme="1"/>
        <rFont val="Times New Roman"/>
        <family val="1"/>
      </rPr>
      <t xml:space="preserve">     </t>
    </r>
    <r>
      <rPr>
        <sz val="12"/>
        <color theme="1"/>
        <rFont val="ＭＳ 明朝"/>
        <family val="1"/>
        <charset val="128"/>
      </rPr>
      <t>他人への迷惑行為を防ぐために、ベッドなどに体幹や四肢をひも等で縛る</t>
    </r>
  </si>
  <si>
    <r>
      <t>8</t>
    </r>
    <r>
      <rPr>
        <sz val="7"/>
        <color theme="1"/>
        <rFont val="Times New Roman"/>
        <family val="1"/>
      </rPr>
      <t xml:space="preserve">     </t>
    </r>
    <r>
      <rPr>
        <sz val="12"/>
        <color theme="1"/>
        <rFont val="ＭＳ 明朝"/>
        <family val="1"/>
        <charset val="128"/>
      </rPr>
      <t>脱衣やおむつはずしを制限するために、介護衣（つなぎ服）を着せる</t>
    </r>
  </si>
  <si>
    <r>
      <t>7</t>
    </r>
    <r>
      <rPr>
        <sz val="7"/>
        <color theme="1"/>
        <rFont val="Times New Roman"/>
        <family val="1"/>
      </rPr>
      <t xml:space="preserve">     </t>
    </r>
    <r>
      <rPr>
        <sz val="12"/>
        <color theme="1"/>
        <rFont val="ＭＳ 明朝"/>
        <family val="1"/>
        <charset val="128"/>
      </rPr>
      <t>立ち上がる能力のある人の立ち上がりを妨げるようないすを使用する</t>
    </r>
  </si>
  <si>
    <r>
      <t>6</t>
    </r>
    <r>
      <rPr>
        <sz val="7"/>
        <color theme="1"/>
        <rFont val="Times New Roman"/>
        <family val="1"/>
      </rPr>
      <t xml:space="preserve">     </t>
    </r>
    <r>
      <rPr>
        <sz val="12"/>
        <color theme="1"/>
        <rFont val="ＭＳ 明朝"/>
        <family val="1"/>
        <charset val="128"/>
      </rPr>
      <t>車いすや椅子からずり落ちたり、立ち上がったりしないように、
  Ｙ字型拘束帯や腰ベルト、車いすテーブルをつける</t>
    </r>
    <phoneticPr fontId="26"/>
  </si>
  <si>
    <r>
      <t>5</t>
    </r>
    <r>
      <rPr>
        <sz val="7"/>
        <color theme="1"/>
        <rFont val="Times New Roman"/>
        <family val="1"/>
      </rPr>
      <t xml:space="preserve">     </t>
    </r>
    <r>
      <rPr>
        <sz val="12"/>
        <color theme="1"/>
        <rFont val="ＭＳ 明朝"/>
        <family val="1"/>
        <charset val="128"/>
      </rPr>
      <t>または皮膚をかきむしらないように、手指の機能を制限するミトン型の
  手袋等をつける</t>
    </r>
    <phoneticPr fontId="26"/>
  </si>
  <si>
    <r>
      <t>4</t>
    </r>
    <r>
      <rPr>
        <sz val="7"/>
        <color theme="1"/>
        <rFont val="Times New Roman"/>
        <family val="1"/>
      </rPr>
      <t xml:space="preserve">     </t>
    </r>
    <r>
      <rPr>
        <sz val="12"/>
        <color theme="1"/>
        <rFont val="ＭＳ 明朝"/>
        <family val="1"/>
        <charset val="128"/>
      </rPr>
      <t>点滴・経管栄養等のチューブを抜かないように四肢をひも等で縛る</t>
    </r>
  </si>
  <si>
    <r>
      <t>3</t>
    </r>
    <r>
      <rPr>
        <sz val="7"/>
        <color theme="1"/>
        <rFont val="Times New Roman"/>
        <family val="1"/>
      </rPr>
      <t xml:space="preserve">     </t>
    </r>
    <r>
      <rPr>
        <sz val="12"/>
        <color theme="1"/>
        <rFont val="ＭＳ 明朝"/>
        <family val="1"/>
        <charset val="128"/>
      </rPr>
      <t>自分で降りられないように、ベッドを柵（サイドレール）で囲む</t>
    </r>
  </si>
  <si>
    <r>
      <t>2</t>
    </r>
    <r>
      <rPr>
        <sz val="7"/>
        <color theme="1"/>
        <rFont val="Times New Roman"/>
        <family val="1"/>
      </rPr>
      <t xml:space="preserve">     </t>
    </r>
    <r>
      <rPr>
        <sz val="12"/>
        <color theme="1"/>
        <rFont val="ＭＳ 明朝"/>
        <family val="1"/>
        <charset val="128"/>
      </rPr>
      <t>転落しないように、ベッドに体幹や四肢をひも等で縛る</t>
    </r>
  </si>
  <si>
    <r>
      <t>1</t>
    </r>
    <r>
      <rPr>
        <sz val="7"/>
        <color theme="1"/>
        <rFont val="Times New Roman"/>
        <family val="1"/>
      </rPr>
      <t xml:space="preserve">     </t>
    </r>
    <r>
      <rPr>
        <sz val="12"/>
        <color theme="1"/>
        <rFont val="ＭＳ 明朝"/>
        <family val="1"/>
        <charset val="128"/>
      </rPr>
      <t>徘徊しないように、車いすやベッドに体幹や四肢をひも等で縛る</t>
    </r>
  </si>
  <si>
    <r>
      <t>※</t>
    </r>
    <r>
      <rPr>
        <sz val="7"/>
        <color theme="1"/>
        <rFont val="Times New Roman"/>
        <family val="1"/>
      </rPr>
      <t xml:space="preserve">  </t>
    </r>
    <r>
      <rPr>
        <sz val="12"/>
        <color theme="1"/>
        <rFont val="ＭＳ 明朝"/>
        <family val="1"/>
        <charset val="128"/>
      </rPr>
      <t>「身体拘束」とは、具体的には下記</t>
    </r>
    <r>
      <rPr>
        <sz val="12"/>
        <color theme="1"/>
        <rFont val="Century"/>
        <family val="1"/>
      </rPr>
      <t>①</t>
    </r>
    <r>
      <rPr>
        <sz val="12"/>
        <color theme="1"/>
        <rFont val="ＭＳ 明朝"/>
        <family val="1"/>
        <charset val="128"/>
      </rPr>
      <t>～</t>
    </r>
    <r>
      <rPr>
        <sz val="12"/>
        <color theme="1"/>
        <rFont val="Century"/>
        <family val="1"/>
      </rPr>
      <t>⑪</t>
    </r>
    <r>
      <rPr>
        <sz val="12"/>
        <color theme="1"/>
        <rFont val="ＭＳ 明朝"/>
        <family val="1"/>
        <charset val="128"/>
      </rPr>
      <t>の行為</t>
    </r>
  </si>
  <si>
    <r>
      <t>※</t>
    </r>
    <r>
      <rPr>
        <sz val="7"/>
        <color theme="1"/>
        <rFont val="Times New Roman"/>
        <family val="1"/>
      </rPr>
      <t xml:space="preserve">  </t>
    </r>
    <r>
      <rPr>
        <sz val="12"/>
        <color theme="1"/>
        <rFont val="ＭＳ 明朝"/>
        <family val="1"/>
        <charset val="128"/>
      </rPr>
      <t>「行動障害」とは、認知症に伴う徘徊、異食、暴言、暴行、自傷等をいう。</t>
    </r>
  </si>
  <si>
    <r>
      <t>※</t>
    </r>
    <r>
      <rPr>
        <sz val="7"/>
        <color theme="1"/>
        <rFont val="Times New Roman"/>
        <family val="1"/>
      </rPr>
      <t xml:space="preserve">  </t>
    </r>
    <r>
      <rPr>
        <sz val="12"/>
        <color theme="1"/>
        <rFont val="Century"/>
        <family val="1"/>
      </rPr>
      <t xml:space="preserve"> </t>
    </r>
    <r>
      <rPr>
        <sz val="12"/>
        <color theme="1"/>
        <rFont val="ＭＳ 明朝"/>
        <family val="1"/>
        <charset val="128"/>
      </rPr>
      <t>現況について記載すること。記入しきれない場合はコピー願います。</t>
    </r>
  </si>
  <si>
    <t>　拘束等の内容（下記より）</t>
  </si>
  <si>
    <t>居室番号</t>
  </si>
  <si>
    <t>介護度</t>
  </si>
  <si>
    <t>氏　名</t>
  </si>
  <si>
    <t>№</t>
  </si>
  <si>
    <t>事業所（施設）名　　　　　　　　　　　　　</t>
  </si>
  <si>
    <t>行動障害のある利用者および身体拘束者名簿</t>
  </si>
  <si>
    <t>　　　３　区分欄の年号は適宜変更してください。</t>
    <rPh sb="5" eb="7">
      <t>クブン</t>
    </rPh>
    <rPh sb="7" eb="8">
      <t>ラン</t>
    </rPh>
    <rPh sb="9" eb="11">
      <t>ネンゴウ</t>
    </rPh>
    <rPh sb="12" eb="14">
      <t>テキギ</t>
    </rPh>
    <rPh sb="14" eb="16">
      <t>ヘンコウ</t>
    </rPh>
    <phoneticPr fontId="4"/>
  </si>
  <si>
    <t>　　　２　利用者数は、介護報酬請求に係る実利用者数をご記入ください。</t>
    <phoneticPr fontId="4"/>
  </si>
  <si>
    <t>（注）１　上記表は、実地指導時直近１年間についてご記入ください。</t>
    <phoneticPr fontId="4"/>
  </si>
  <si>
    <r>
      <rPr>
        <b/>
        <sz val="11"/>
        <rFont val="ＭＳ ゴシック"/>
        <family val="3"/>
        <charset val="128"/>
      </rPr>
      <t>利用者数</t>
    </r>
    <r>
      <rPr>
        <b/>
        <sz val="11"/>
        <rFont val="DejaVu Sans"/>
        <family val="2"/>
      </rPr>
      <t xml:space="preserve">
(</t>
    </r>
    <r>
      <rPr>
        <b/>
        <sz val="11"/>
        <rFont val="ＭＳ ゴシック"/>
        <family val="2"/>
        <charset val="128"/>
      </rPr>
      <t>人</t>
    </r>
    <r>
      <rPr>
        <b/>
        <sz val="11"/>
        <rFont val="DejaVu Sans"/>
        <family val="2"/>
      </rPr>
      <t>)</t>
    </r>
    <rPh sb="6" eb="7">
      <t>ニン</t>
    </rPh>
    <phoneticPr fontId="4"/>
  </si>
  <si>
    <t>月</t>
  </si>
  <si>
    <t>年間平均利用者数</t>
    <rPh sb="0" eb="2">
      <t>ネンカン</t>
    </rPh>
    <rPh sb="2" eb="4">
      <t>ヘイキン</t>
    </rPh>
    <rPh sb="4" eb="6">
      <t>リヨウ</t>
    </rPh>
    <rPh sb="6" eb="7">
      <t>シャ</t>
    </rPh>
    <rPh sb="7" eb="8">
      <t>スウ</t>
    </rPh>
    <phoneticPr fontId="4"/>
  </si>
  <si>
    <t>R　　年</t>
    <phoneticPr fontId="4"/>
  </si>
  <si>
    <r>
      <rPr>
        <b/>
        <sz val="11"/>
        <rFont val="ＭＳ Ｐゴシック"/>
        <family val="3"/>
        <charset val="128"/>
      </rPr>
      <t>区</t>
    </r>
    <r>
      <rPr>
        <b/>
        <sz val="11"/>
        <rFont val="DejaVu Sans"/>
        <family val="2"/>
      </rPr>
      <t xml:space="preserve">       </t>
    </r>
    <r>
      <rPr>
        <b/>
        <sz val="11"/>
        <rFont val="ＭＳ Ｐゴシック"/>
        <family val="3"/>
        <charset val="128"/>
      </rPr>
      <t>分</t>
    </r>
    <phoneticPr fontId="4"/>
  </si>
  <si>
    <t>　利用者の状況</t>
    <phoneticPr fontId="4"/>
  </si>
  <si>
    <t>提出書類チェックシート（認知症対応型共同生活介護）</t>
    <rPh sb="0" eb="2">
      <t>テイシュツ</t>
    </rPh>
    <rPh sb="2" eb="4">
      <t>ショルイ</t>
    </rPh>
    <rPh sb="12" eb="24">
      <t>ニンチショウタイオウガタキョウドウセイカツカイゴ</t>
    </rPh>
    <phoneticPr fontId="4"/>
  </si>
  <si>
    <t>基準第91条
第3項
予防基準
第71条第3項</t>
    <rPh sb="0" eb="2">
      <t>キジュン</t>
    </rPh>
    <phoneticPr fontId="4"/>
  </si>
  <si>
    <t>ニ　医師が一般に認められている医学的知見に基づき回復の見込みがないと診断した者であること。</t>
    <phoneticPr fontId="4"/>
  </si>
  <si>
    <t>ホ　医師、看護職員、介護支援専門員、介護職員等が共同で作成した利用者の介護に係る計画について、医師等のうちその内容に応じた適当な者から説明を受け、その計画について同意している者（その家族等が説明を受けた上で、同意しているものを含む。）であること。</t>
    <rPh sb="7" eb="9">
      <t>ショクイン</t>
    </rPh>
    <rPh sb="10" eb="12">
      <t>カイゴ</t>
    </rPh>
    <rPh sb="12" eb="14">
      <t>シエン</t>
    </rPh>
    <rPh sb="14" eb="17">
      <t>センモンイン</t>
    </rPh>
    <rPh sb="27" eb="29">
      <t>サクセイ</t>
    </rPh>
    <rPh sb="31" eb="34">
      <t>リヨウシャ</t>
    </rPh>
    <rPh sb="35" eb="37">
      <t>カイゴ</t>
    </rPh>
    <rPh sb="38" eb="39">
      <t>カカ</t>
    </rPh>
    <rPh sb="40" eb="42">
      <t>ケイカク</t>
    </rPh>
    <rPh sb="47" eb="49">
      <t>イシ</t>
    </rPh>
    <rPh sb="49" eb="50">
      <t>トウ</t>
    </rPh>
    <rPh sb="55" eb="57">
      <t>ナイヨウ</t>
    </rPh>
    <rPh sb="58" eb="59">
      <t>オウ</t>
    </rPh>
    <rPh sb="61" eb="63">
      <t>テキトウ</t>
    </rPh>
    <rPh sb="64" eb="65">
      <t>モノ</t>
    </rPh>
    <rPh sb="67" eb="69">
      <t>セツメイ</t>
    </rPh>
    <rPh sb="70" eb="71">
      <t>ウ</t>
    </rPh>
    <rPh sb="75" eb="77">
      <t>ケイカク</t>
    </rPh>
    <rPh sb="81" eb="83">
      <t>ドウイ</t>
    </rPh>
    <rPh sb="87" eb="88">
      <t>モノ</t>
    </rPh>
    <rPh sb="91" eb="93">
      <t>カゾク</t>
    </rPh>
    <rPh sb="93" eb="94">
      <t>トウ</t>
    </rPh>
    <rPh sb="95" eb="97">
      <t>セツメイ</t>
    </rPh>
    <rPh sb="98" eb="99">
      <t>ウ</t>
    </rPh>
    <rPh sb="101" eb="102">
      <t>ウエ</t>
    </rPh>
    <rPh sb="104" eb="106">
      <t>ドウイ</t>
    </rPh>
    <rPh sb="113" eb="114">
      <t>フク</t>
    </rPh>
    <phoneticPr fontId="4"/>
  </si>
  <si>
    <t>ヘ　看取りに関する指針に基づき、利用者の状態又は家族の求め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rPh sb="2" eb="4">
      <t>ミト</t>
    </rPh>
    <rPh sb="6" eb="7">
      <t>カン</t>
    </rPh>
    <rPh sb="9" eb="11">
      <t>シシン</t>
    </rPh>
    <rPh sb="12" eb="13">
      <t>モト</t>
    </rPh>
    <rPh sb="16" eb="19">
      <t>リヨウシャ</t>
    </rPh>
    <rPh sb="20" eb="22">
      <t>ジョウタイ</t>
    </rPh>
    <rPh sb="22" eb="23">
      <t>マタ</t>
    </rPh>
    <rPh sb="24" eb="26">
      <t>カゾク</t>
    </rPh>
    <rPh sb="27" eb="28">
      <t>モト</t>
    </rPh>
    <rPh sb="30" eb="31">
      <t>オウ</t>
    </rPh>
    <rPh sb="32" eb="34">
      <t>ズイジ</t>
    </rPh>
    <rPh sb="35" eb="37">
      <t>イシ</t>
    </rPh>
    <rPh sb="37" eb="38">
      <t>トウ</t>
    </rPh>
    <rPh sb="39" eb="41">
      <t>ソウゴ</t>
    </rPh>
    <rPh sb="42" eb="44">
      <t>レンケイ</t>
    </rPh>
    <rPh sb="45" eb="46">
      <t>モト</t>
    </rPh>
    <rPh sb="47" eb="49">
      <t>カイゴ</t>
    </rPh>
    <rPh sb="49" eb="52">
      <t>キロクトウ</t>
    </rPh>
    <rPh sb="52" eb="55">
      <t>リヨウシャ</t>
    </rPh>
    <phoneticPr fontId="4"/>
  </si>
  <si>
    <r>
      <t>別に厚生労働大臣が定める施設基準に適合するものとして市長に届け出て、サービスを行った場合は、その基準に掲げる区分に従い、１日につき次に掲げる所定単位を加算していますか。ただし、</t>
    </r>
    <r>
      <rPr>
        <u/>
        <sz val="9"/>
        <rFont val="ＭＳ ゴシック"/>
        <family val="3"/>
        <charset val="128"/>
      </rPr>
      <t>医療連携体制加算(Ⅰ)イ、(Ⅰ)ロ又は(Ⅰ)ハのいずれかの加算と医療連携体制加算(Ⅱ)を同時に算定する場合を除き、</t>
    </r>
    <r>
      <rPr>
        <sz val="9"/>
        <rFont val="ＭＳ ゴシック"/>
        <family val="3"/>
        <charset val="128"/>
      </rPr>
      <t xml:space="preserve">次に掲げるいずれかの加算を算定している場合においては、次に掲げるその他の加算は算定しません。
</t>
    </r>
    <r>
      <rPr>
        <u/>
        <sz val="9"/>
        <rFont val="ＭＳ ゴシック"/>
        <family val="3"/>
        <charset val="128"/>
      </rPr>
      <t>⑴ 医療連携体制加算(Ⅰ)イ 57単位
⑵ 医療連携体制加算(Ⅰ)ロ 47単位
⑶ 医療連携体制加算(Ⅰ)ハ 37単位
⑷ 医療連携体制加算(Ⅱ) ５単位</t>
    </r>
    <rPh sb="0" eb="1">
      <t>ベツ</t>
    </rPh>
    <rPh sb="2" eb="8">
      <t>コウセイロウドウダイジン</t>
    </rPh>
    <rPh sb="9" eb="10">
      <t>サダ</t>
    </rPh>
    <rPh sb="12" eb="14">
      <t>シセツ</t>
    </rPh>
    <rPh sb="14" eb="16">
      <t>キジュン</t>
    </rPh>
    <rPh sb="17" eb="19">
      <t>テキゴウ</t>
    </rPh>
    <rPh sb="29" eb="30">
      <t>トド</t>
    </rPh>
    <rPh sb="31" eb="32">
      <t>デ</t>
    </rPh>
    <rPh sb="39" eb="40">
      <t>オコナ</t>
    </rPh>
    <rPh sb="42" eb="44">
      <t>バアイ</t>
    </rPh>
    <rPh sb="48" eb="50">
      <t>キジュン</t>
    </rPh>
    <rPh sb="51" eb="52">
      <t>カカ</t>
    </rPh>
    <rPh sb="54" eb="56">
      <t>クブン</t>
    </rPh>
    <rPh sb="57" eb="58">
      <t>シタガ</t>
    </rPh>
    <rPh sb="61" eb="62">
      <t>ニチ</t>
    </rPh>
    <rPh sb="65" eb="66">
      <t>ツギ</t>
    </rPh>
    <rPh sb="67" eb="68">
      <t>カカ</t>
    </rPh>
    <rPh sb="70" eb="72">
      <t>ショテイ</t>
    </rPh>
    <rPh sb="72" eb="74">
      <t>タンイ</t>
    </rPh>
    <rPh sb="75" eb="77">
      <t>カサン</t>
    </rPh>
    <phoneticPr fontId="4"/>
  </si>
  <si>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・小規模事業所等で職種間の賃金バランスに配慮が必要な場合
・職員全体の賃金水準が低い、地域の賃金水準が低い等の理由により年額440万円まで賃金を引き上げることが困難な場合
・年額440万円の賃金改善を行うに当たり、規定の整備や研修・実務経験の蓄積などに一定期間を要する場合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1">
      <t>ショクシュ</t>
    </rPh>
    <rPh sb="141" eb="142">
      <t>カン</t>
    </rPh>
    <rPh sb="143" eb="145">
      <t>チンギン</t>
    </rPh>
    <rPh sb="150" eb="152">
      <t>ハイリョ</t>
    </rPh>
    <rPh sb="153" eb="155">
      <t>ヒツヨウ</t>
    </rPh>
    <rPh sb="156" eb="158">
      <t>バアイ</t>
    </rPh>
    <rPh sb="160" eb="164">
      <t>ショクインゼンタイ</t>
    </rPh>
    <rPh sb="165" eb="169">
      <t>チンギンスイジュン</t>
    </rPh>
    <rPh sb="170" eb="171">
      <t>ヒク</t>
    </rPh>
    <rPh sb="173" eb="175">
      <t>チイキ</t>
    </rPh>
    <rPh sb="176" eb="178">
      <t>チンギン</t>
    </rPh>
    <rPh sb="178" eb="180">
      <t>スイジュン</t>
    </rPh>
    <rPh sb="181" eb="182">
      <t>ヒク</t>
    </rPh>
    <rPh sb="183" eb="184">
      <t>トウ</t>
    </rPh>
    <rPh sb="185" eb="187">
      <t>リユウ</t>
    </rPh>
    <rPh sb="190" eb="192">
      <t>ネンガク</t>
    </rPh>
    <rPh sb="195" eb="197">
      <t>マンエン</t>
    </rPh>
    <rPh sb="202" eb="203">
      <t>ヒ</t>
    </rPh>
    <rPh sb="204" eb="205">
      <t>ア</t>
    </rPh>
    <rPh sb="210" eb="212">
      <t>コンナン</t>
    </rPh>
    <rPh sb="213" eb="215">
      <t>バアイ</t>
    </rPh>
    <rPh sb="217" eb="219">
      <t>ネンガク</t>
    </rPh>
    <rPh sb="222" eb="224">
      <t>マンエン</t>
    </rPh>
    <rPh sb="225" eb="227">
      <t>チンギン</t>
    </rPh>
    <rPh sb="227" eb="229">
      <t>カイゼン</t>
    </rPh>
    <rPh sb="230" eb="231">
      <t>オコナ</t>
    </rPh>
    <rPh sb="233" eb="234">
      <t>ア</t>
    </rPh>
    <rPh sb="237" eb="239">
      <t>キテイ</t>
    </rPh>
    <rPh sb="240" eb="242">
      <t>セイビ</t>
    </rPh>
    <rPh sb="243" eb="245">
      <t>ケンシュウ</t>
    </rPh>
    <rPh sb="246" eb="248">
      <t>ジツム</t>
    </rPh>
    <rPh sb="248" eb="250">
      <t>ケイケン</t>
    </rPh>
    <rPh sb="251" eb="253">
      <t>チクセキ</t>
    </rPh>
    <rPh sb="256" eb="258">
      <t>イッテイ</t>
    </rPh>
    <rPh sb="258" eb="260">
      <t>キカン</t>
    </rPh>
    <rPh sb="261" eb="262">
      <t>ヨウ</t>
    </rPh>
    <rPh sb="264" eb="266">
      <t>バアイ</t>
    </rPh>
    <phoneticPr fontId="3"/>
  </si>
  <si>
    <t xml:space="preserve">
</t>
    <phoneticPr fontId="3"/>
  </si>
  <si>
    <t xml:space="preserve">処遇改善加算Ⅰ又はⅡを算定する場合は、職場環境等の改善に係る取組について、ホームページへの掲載等により公表すること。
具体的には、介護サービスの情報公表制度を活用し、処遇改善加算の算定状況を報告するとともに、職場環境等要件を満たすために実施した取組項目及びその具体的な取組内容を「事業所の特色」欄に記載すること。
当該制度における報告の対象となっていない場合等には、各事業者のホームページを活用する等、外部から見える形で公表すること。 </t>
    <phoneticPr fontId="3"/>
  </si>
  <si>
    <t xml:space="preserve">処遇改善加算Ⅰ又はⅡを算定する場合は、「生産性向上（業務改善及び働く環境改善）のための取組」のうち３以上の取組（うち⑰又は⑱は必須）を実施し、
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t>
    <phoneticPr fontId="3"/>
  </si>
  <si>
    <t xml:space="preserve">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
処遇改善加算Ⅲ又はⅣを算定する場合は、上記の区分ごとに１以上の取組を実施すること。 </t>
    <phoneticPr fontId="4"/>
  </si>
  <si>
    <t>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
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t>
    <phoneticPr fontId="3"/>
  </si>
  <si>
    <t>別に厚生労働大臣が定める基準（※）を満たさない場合は、
介護予防認知症対応型共同生活介護費（Ⅰ）、（Ⅱ）については、所定単位数の100分の10に相当する単位数を、
介護予防短期利用認知症対応型共同生活介護費（Ⅰ）、（Ⅱ）については、所定単位数の100分の1に相当する単位数を減算していますか。
※指定地域密着型介護予防サービス基準第７７条第２項及び第３項に規定する基準に適合していないこと。</t>
    <rPh sb="0" eb="1">
      <t>ベツ</t>
    </rPh>
    <rPh sb="2" eb="8">
      <t>コウセイロウドウダイジン</t>
    </rPh>
    <rPh sb="9" eb="10">
      <t>サダ</t>
    </rPh>
    <rPh sb="12" eb="14">
      <t>キジュン</t>
    </rPh>
    <rPh sb="18" eb="19">
      <t>ミ</t>
    </rPh>
    <rPh sb="23" eb="25">
      <t>バアイ</t>
    </rPh>
    <rPh sb="57" eb="59">
      <t>ショテイ</t>
    </rPh>
    <rPh sb="59" eb="62">
      <t>タンイスウ</t>
    </rPh>
    <rPh sb="66" eb="67">
      <t>ブン</t>
    </rPh>
    <rPh sb="71" eb="73">
      <t>ソウトウ</t>
    </rPh>
    <rPh sb="75" eb="77">
      <t>タンスウ</t>
    </rPh>
    <rPh sb="77" eb="78">
      <t>イ</t>
    </rPh>
    <rPh sb="134" eb="135">
      <t>イ</t>
    </rPh>
    <phoneticPr fontId="4"/>
  </si>
  <si>
    <t>イについて、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する。</t>
    <phoneticPr fontId="3"/>
  </si>
  <si>
    <t>平18厚告128
別表3ホ注</t>
    <rPh sb="13" eb="14">
      <t>チュウ</t>
    </rPh>
    <phoneticPr fontId="4"/>
  </si>
  <si>
    <t>別に厚生労働大臣が定める基準に適合しているものとして市長に届け出て、別に厚生労働大臣が定る者（※）に対し専門的な認知症ケアを行った場合は、１日につき次に掲げる所定単位数を加算していますか。
ただし、次のいずれかの加算を算定している場合は、次に掲げるその他の加算は算定せず、
認知症チームケア推進加算を算定している場合は、次に掲げる加算は算定しない。
（１）認知症専門ケア加算（Ⅰ）　３単位
（２）認知症専門ケア加算（Ⅱ）  ４単位
※日常生活に支障をきたすおそれのある症状又は行動が認められることから介護を必要とする認知症の者（日常生活自立度のランクⅢ、Ⅳ又はМに該当する利用者）</t>
    <rPh sb="0" eb="1">
      <t>ベツ</t>
    </rPh>
    <rPh sb="2" eb="8">
      <t>コウセイロウドウダイジン</t>
    </rPh>
    <rPh sb="9" eb="10">
      <t>サダ</t>
    </rPh>
    <rPh sb="12" eb="14">
      <t>キジュン</t>
    </rPh>
    <rPh sb="15" eb="17">
      <t>テキゴウ</t>
    </rPh>
    <rPh sb="29" eb="30">
      <t>トド</t>
    </rPh>
    <rPh sb="31" eb="32">
      <t>デ</t>
    </rPh>
    <rPh sb="34" eb="35">
      <t>ベツ</t>
    </rPh>
    <rPh sb="36" eb="38">
      <t>コウセイ</t>
    </rPh>
    <rPh sb="38" eb="40">
      <t>ロウドウ</t>
    </rPh>
    <rPh sb="40" eb="42">
      <t>ダイジン</t>
    </rPh>
    <rPh sb="43" eb="44">
      <t>サダ</t>
    </rPh>
    <rPh sb="45" eb="46">
      <t>モノ</t>
    </rPh>
    <rPh sb="50" eb="51">
      <t>タイ</t>
    </rPh>
    <rPh sb="52" eb="55">
      <t>センモンテキ</t>
    </rPh>
    <rPh sb="56" eb="59">
      <t>ニンチショウ</t>
    </rPh>
    <rPh sb="62" eb="63">
      <t>オコナ</t>
    </rPh>
    <rPh sb="65" eb="67">
      <t>バアイ</t>
    </rPh>
    <rPh sb="70" eb="71">
      <t>ニチ</t>
    </rPh>
    <rPh sb="74" eb="75">
      <t>ツギ</t>
    </rPh>
    <rPh sb="76" eb="77">
      <t>カカ</t>
    </rPh>
    <rPh sb="79" eb="81">
      <t>ショテイ</t>
    </rPh>
    <rPh sb="81" eb="84">
      <t>タンイスウ</t>
    </rPh>
    <rPh sb="85" eb="87">
      <t>カサン</t>
    </rPh>
    <rPh sb="138" eb="141">
      <t>ニンチショウ</t>
    </rPh>
    <rPh sb="146" eb="148">
      <t>スイシン</t>
    </rPh>
    <rPh sb="148" eb="150">
      <t>カサン</t>
    </rPh>
    <rPh sb="180" eb="183">
      <t>ニンチショウ</t>
    </rPh>
    <rPh sb="183" eb="185">
      <t>センモン</t>
    </rPh>
    <rPh sb="200" eb="203">
      <t>ニンチショウ</t>
    </rPh>
    <rPh sb="203" eb="205">
      <t>センモン</t>
    </rPh>
    <rPh sb="207" eb="209">
      <t>カサン</t>
    </rPh>
    <rPh sb="220" eb="222">
      <t>ニチジョウ</t>
    </rPh>
    <rPh sb="222" eb="224">
      <t>セイカツ</t>
    </rPh>
    <rPh sb="225" eb="227">
      <t>シショウ</t>
    </rPh>
    <rPh sb="237" eb="239">
      <t>ショウジョウ</t>
    </rPh>
    <rPh sb="239" eb="240">
      <t>マタ</t>
    </rPh>
    <rPh sb="241" eb="243">
      <t>コウドウ</t>
    </rPh>
    <rPh sb="244" eb="245">
      <t>ミト</t>
    </rPh>
    <rPh sb="253" eb="255">
      <t>カイゴ</t>
    </rPh>
    <rPh sb="256" eb="258">
      <t>ヒツヨウ</t>
    </rPh>
    <rPh sb="261" eb="264">
      <t>ニンチショウ</t>
    </rPh>
    <rPh sb="265" eb="266">
      <t>モノ</t>
    </rPh>
    <rPh sb="267" eb="269">
      <t>ニチジョウ</t>
    </rPh>
    <rPh sb="269" eb="271">
      <t>セイカツ</t>
    </rPh>
    <rPh sb="271" eb="274">
      <t>ジリツド</t>
    </rPh>
    <rPh sb="281" eb="282">
      <t>マタ</t>
    </rPh>
    <rPh sb="285" eb="287">
      <t>ガイトウ</t>
    </rPh>
    <rPh sb="289" eb="292">
      <t>リヨウシャ</t>
    </rPh>
    <phoneticPr fontId="4"/>
  </si>
  <si>
    <t>別に厚生労働大臣が定める基準に適合しているものとして、電子情報処理組織を使用する方法により、市長に対し、老健局長が定める様式による届出を行った指定介護予防認知症対応型共同生活介護事業所が、利用者に対して指定介護予防認知症対応型共同生活介護を行った場合は、当該基準に掲げる区分に従い、１月につき次に掲げる単位数を所定単位数に加算していますか。
⑴ 高齢者施設等感染対策向上加算(Ⅰ) 10単位
⑵ 高齢者施設等感染対策向上加算(Ⅱ) ５単位</t>
    <rPh sb="73" eb="75">
      <t>カイゴ</t>
    </rPh>
    <rPh sb="75" eb="77">
      <t>ヨボウ</t>
    </rPh>
    <rPh sb="103" eb="107">
      <t>カイゴヨボウ</t>
    </rPh>
    <phoneticPr fontId="3"/>
  </si>
  <si>
    <t xml:space="preserve">
指定介護予防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介護予防認知症対応型共同生活介護を行った場合に、１月に１回、連続する５日を限度として算定していますか。
（１日につき） 240単位
</t>
    <rPh sb="3" eb="5">
      <t>カイゴ</t>
    </rPh>
    <rPh sb="5" eb="7">
      <t>ヨボウ</t>
    </rPh>
    <rPh sb="112" eb="116">
      <t>カイゴヨボウ</t>
    </rPh>
    <phoneticPr fontId="3"/>
  </si>
  <si>
    <t>別に厚生労働大臣が定める基準に適合しているものとして、電子情報処理組織を使用する方法により、市長に対し、老健局長が定める様式による届出を行った指定介護予防認知症対応型共同生活介護事業所において、利用者に対して指定介護予防認知症対応型共同生活介護を行った場合は、当該基準に掲げる区分に従い、１月につき次に掲げる所定単位数を加算していますか。ただし、次に掲げるいずれかの加算を算定している場合においては、次に掲げるその他の加算は算定しません。
⑴ 生産性向上推進体制加算(Ⅰ) 100単位
⑵ 生産性向上推進体制加算(Ⅱ) 10単位</t>
    <rPh sb="73" eb="77">
      <t>カイゴヨボウ</t>
    </rPh>
    <rPh sb="106" eb="110">
      <t>カイゴヨボウ</t>
    </rPh>
    <phoneticPr fontId="3"/>
  </si>
  <si>
    <t>&lt;小規模多機能型居宅介護事業所又は看護小規模多機能型居宅介護事業所が併設されている場合&gt;
双方が人員基準を満たしているときは、それぞれの事業所の職務に従事することができます。</t>
    <rPh sb="46" eb="48">
      <t>ソウホウ</t>
    </rPh>
    <rPh sb="49" eb="51">
      <t>ジンイン</t>
    </rPh>
    <rPh sb="51" eb="53">
      <t>キジュン</t>
    </rPh>
    <rPh sb="54" eb="55">
      <t>ミ</t>
    </rPh>
    <rPh sb="69" eb="72">
      <t>ジギョウショ</t>
    </rPh>
    <rPh sb="73" eb="75">
      <t>ショクム</t>
    </rPh>
    <rPh sb="76" eb="78">
      <t>ジュウジ</t>
    </rPh>
    <phoneticPr fontId="3"/>
  </si>
  <si>
    <t>入居定員は１ユニットで５人以上９人以下となっていますか。
居室、居間、食堂、台所、浴室、消火設備その他の非常災害に際して必要な設備その他利用者が日常生活を営む上で必要な設備を備えていますか。　　　　　　　　　　　</t>
    <rPh sb="12" eb="15">
      <t>ニンイジョウ</t>
    </rPh>
    <rPh sb="16" eb="19">
      <t>ニンイカ</t>
    </rPh>
    <rPh sb="52" eb="54">
      <t>ヒジョウ</t>
    </rPh>
    <rPh sb="54" eb="56">
      <t>サイガイ</t>
    </rPh>
    <rPh sb="57" eb="58">
      <t>サイ</t>
    </rPh>
    <rPh sb="60" eb="62">
      <t>ヒツヨウ</t>
    </rPh>
    <rPh sb="87" eb="88">
      <t>ソナ</t>
    </rPh>
    <phoneticPr fontId="4"/>
  </si>
  <si>
    <t>基準第3条の7第1項(第108条準用)
予防基準
第11条第1項(第85条準用)</t>
    <rPh sb="7" eb="8">
      <t>ダイ</t>
    </rPh>
    <rPh sb="9" eb="10">
      <t>コウ</t>
    </rPh>
    <rPh sb="11" eb="12">
      <t>ダイ</t>
    </rPh>
    <rPh sb="15" eb="16">
      <t>ジョウ</t>
    </rPh>
    <rPh sb="16" eb="18">
      <t>ジュンヨウ</t>
    </rPh>
    <rPh sb="29" eb="30">
      <t>ダイ</t>
    </rPh>
    <rPh sb="31" eb="32">
      <t>コウ</t>
    </rPh>
    <rPh sb="33" eb="34">
      <t>ダイ</t>
    </rPh>
    <rPh sb="36" eb="37">
      <t>ジョウ</t>
    </rPh>
    <rPh sb="37" eb="39">
      <t>ジュンヨウ</t>
    </rPh>
    <phoneticPr fontId="4"/>
  </si>
  <si>
    <t>基準第3条の8(第108条準用)
予防基準
第12条(第85条準用)</t>
    <phoneticPr fontId="4"/>
  </si>
  <si>
    <t>基準第3条の10(第108条準用)
予防基準
第14条(第85条準用)</t>
    <phoneticPr fontId="4"/>
  </si>
  <si>
    <t>基準第3条の11
第1項(第108条準用)
予防基準
第15条第1項(第85条準用)</t>
    <rPh sb="9" eb="10">
      <t>ダイ</t>
    </rPh>
    <rPh sb="11" eb="12">
      <t>コウ</t>
    </rPh>
    <rPh sb="31" eb="32">
      <t>ダイ</t>
    </rPh>
    <rPh sb="33" eb="34">
      <t>コウ</t>
    </rPh>
    <phoneticPr fontId="4"/>
  </si>
  <si>
    <t>基準第3条の11第2項(第108条準用)
予防基準
第15条第2項(第85条準用)</t>
    <rPh sb="8" eb="9">
      <t>ダイ</t>
    </rPh>
    <rPh sb="10" eb="11">
      <t>コウ</t>
    </rPh>
    <rPh sb="30" eb="31">
      <t>ダイ</t>
    </rPh>
    <rPh sb="32" eb="33">
      <t>コウ</t>
    </rPh>
    <phoneticPr fontId="4"/>
  </si>
  <si>
    <t>基準第3条の20(第108条準用)
予防基準
第23条(第85条準用)</t>
    <phoneticPr fontId="4"/>
  </si>
  <si>
    <t>基準第3条の26第1項(第108条準用)
予防基準
第24条第1項(第85条準用)</t>
    <rPh sb="8" eb="9">
      <t>ダイ</t>
    </rPh>
    <rPh sb="10" eb="11">
      <t>コウ</t>
    </rPh>
    <rPh sb="30" eb="31">
      <t>ダイ</t>
    </rPh>
    <rPh sb="32" eb="33">
      <t>コウ</t>
    </rPh>
    <phoneticPr fontId="4"/>
  </si>
  <si>
    <t>基準第3条の26第2項(第108条準用)
予防基準
第24条第2項(第85条準用)</t>
    <rPh sb="8" eb="9">
      <t>ダイ</t>
    </rPh>
    <rPh sb="10" eb="11">
      <t>コウ</t>
    </rPh>
    <rPh sb="30" eb="31">
      <t>ダイ</t>
    </rPh>
    <rPh sb="32" eb="33">
      <t>コウ</t>
    </rPh>
    <phoneticPr fontId="4"/>
  </si>
  <si>
    <t>基準第80条
第1項(第108条準用)
予防基準
第56条第1項(第85条準用)</t>
    <rPh sb="7" eb="8">
      <t>ダイ</t>
    </rPh>
    <rPh sb="9" eb="10">
      <t>コウ</t>
    </rPh>
    <rPh sb="29" eb="30">
      <t>ダイ</t>
    </rPh>
    <rPh sb="31" eb="32">
      <t>コウ</t>
    </rPh>
    <phoneticPr fontId="4"/>
  </si>
  <si>
    <t>基準第28条
第1項(第108条準用)
予防基準
第26条第1項(第85条準用)</t>
    <rPh sb="7" eb="8">
      <t>ダイ</t>
    </rPh>
    <rPh sb="9" eb="10">
      <t>コウ</t>
    </rPh>
    <rPh sb="29" eb="30">
      <t>ダイ</t>
    </rPh>
    <rPh sb="31" eb="32">
      <t>コウ</t>
    </rPh>
    <phoneticPr fontId="4"/>
  </si>
  <si>
    <t>基準第28条
第2項(第108条準用)
予防基準
第26条第2項(第85条準用)</t>
    <rPh sb="7" eb="8">
      <t>ダイ</t>
    </rPh>
    <rPh sb="9" eb="10">
      <t>コウ</t>
    </rPh>
    <rPh sb="29" eb="30">
      <t>ダイ</t>
    </rPh>
    <rPh sb="31" eb="32">
      <t>コウ</t>
    </rPh>
    <phoneticPr fontId="4"/>
  </si>
  <si>
    <t>基準第3条の30の2
第1項(第108条準用)
予防基準
第28条の2
第1項(第85条準用)</t>
    <rPh sb="24" eb="26">
      <t>ヨボウ</t>
    </rPh>
    <rPh sb="26" eb="28">
      <t>キジュン</t>
    </rPh>
    <rPh sb="29" eb="30">
      <t>ダイ</t>
    </rPh>
    <rPh sb="32" eb="33">
      <t>ジョウ</t>
    </rPh>
    <rPh sb="36" eb="37">
      <t>ダイ</t>
    </rPh>
    <rPh sb="38" eb="39">
      <t>コウ</t>
    </rPh>
    <phoneticPr fontId="3"/>
  </si>
  <si>
    <t>基準第3条の30の2
第2項(第108条準用)
予防基準
第28条の2
第2項(第85条準用)</t>
    <phoneticPr fontId="3"/>
  </si>
  <si>
    <t>基準第3条の30の2
第3項(第108条準用)
予防基準
第28条の2
第3項(第85条準用)</t>
    <phoneticPr fontId="3"/>
  </si>
  <si>
    <t>基準第82条の2第1項(第108条準用)
予防基準
第30条第1項(第85条準用)</t>
    <phoneticPr fontId="3"/>
  </si>
  <si>
    <t>基準第82条の2第2項(第108条準用)
予防基準
第30条第2項(第85条準用)</t>
    <phoneticPr fontId="3"/>
  </si>
  <si>
    <t>基準第33条
第1項(第108条準用)
予防基準
第31条第1項(第85条準用)</t>
    <rPh sb="5" eb="6">
      <t>ジョウ</t>
    </rPh>
    <rPh sb="7" eb="8">
      <t>ダイ</t>
    </rPh>
    <rPh sb="9" eb="10">
      <t>コウ</t>
    </rPh>
    <rPh sb="29" eb="30">
      <t>ダイ</t>
    </rPh>
    <rPh sb="31" eb="32">
      <t>コウ</t>
    </rPh>
    <phoneticPr fontId="4"/>
  </si>
  <si>
    <t>基準第33条
第2項
第1号(第108条準用)
予防基準
第31条
第2項第1号(第85条準用)</t>
    <rPh sb="5" eb="6">
      <t>ジョウ</t>
    </rPh>
    <rPh sb="7" eb="8">
      <t>ダイ</t>
    </rPh>
    <rPh sb="9" eb="10">
      <t>コウ</t>
    </rPh>
    <rPh sb="11" eb="12">
      <t>ダイ</t>
    </rPh>
    <rPh sb="13" eb="14">
      <t>ゴウ</t>
    </rPh>
    <rPh sb="34" eb="35">
      <t>ダイ</t>
    </rPh>
    <rPh sb="36" eb="37">
      <t>コウ</t>
    </rPh>
    <rPh sb="37" eb="38">
      <t>ダイ</t>
    </rPh>
    <rPh sb="39" eb="40">
      <t>ゴウ</t>
    </rPh>
    <phoneticPr fontId="4"/>
  </si>
  <si>
    <t>基準第33条
第2項
第2号(第108条準用)
予防基準
第31条
第2項第2号(第85条準用)</t>
    <phoneticPr fontId="3"/>
  </si>
  <si>
    <t>基準第33条
第2項
第3号(第108条準用)
予防基準
第31条
第2項
第3号(第85条準用)</t>
    <phoneticPr fontId="3"/>
  </si>
  <si>
    <t>基準第3条の32第1項(第108条準用)
予防基準
第32条第1項(第85条準用)</t>
    <rPh sb="8" eb="9">
      <t>ダイ</t>
    </rPh>
    <rPh sb="10" eb="11">
      <t>コウ</t>
    </rPh>
    <rPh sb="30" eb="31">
      <t>ダイ</t>
    </rPh>
    <rPh sb="32" eb="33">
      <t>コウ</t>
    </rPh>
    <phoneticPr fontId="4"/>
  </si>
  <si>
    <t>基準第3条の32第2項(第108条準用)
予防基準
第32条第2項(第85条準用)</t>
    <rPh sb="0" eb="2">
      <t>キジュン</t>
    </rPh>
    <rPh sb="2" eb="3">
      <t>ダイ</t>
    </rPh>
    <rPh sb="4" eb="5">
      <t>ジョウ</t>
    </rPh>
    <rPh sb="8" eb="9">
      <t>ダイ</t>
    </rPh>
    <rPh sb="10" eb="11">
      <t>コウ</t>
    </rPh>
    <rPh sb="21" eb="23">
      <t>ヨボウ</t>
    </rPh>
    <rPh sb="23" eb="25">
      <t>キジュン</t>
    </rPh>
    <rPh sb="26" eb="27">
      <t>ダイ</t>
    </rPh>
    <rPh sb="29" eb="30">
      <t>ジョウ</t>
    </rPh>
    <rPh sb="30" eb="31">
      <t>ダイ</t>
    </rPh>
    <rPh sb="32" eb="33">
      <t>コウ</t>
    </rPh>
    <phoneticPr fontId="4"/>
  </si>
  <si>
    <t>基準第3条の32第3項(第108条準用)
予防基準
第32条第3項(第85条準用)</t>
    <phoneticPr fontId="3"/>
  </si>
  <si>
    <t>基準第3条の33第1項(第108条準用)
予防基準
第33条
第1条(第85条準用)</t>
    <rPh sb="8" eb="9">
      <t>ダイ</t>
    </rPh>
    <rPh sb="10" eb="11">
      <t>コウ</t>
    </rPh>
    <rPh sb="31" eb="32">
      <t>ダイ</t>
    </rPh>
    <rPh sb="33" eb="34">
      <t>ジョウ</t>
    </rPh>
    <phoneticPr fontId="4"/>
  </si>
  <si>
    <t>基準第3条の33第2項(第108条準用)
予防基準
第33条
第2条(第85条準用)</t>
    <rPh sb="8" eb="9">
      <t>ダイ</t>
    </rPh>
    <rPh sb="10" eb="11">
      <t>コウ</t>
    </rPh>
    <rPh sb="31" eb="32">
      <t>ダイ</t>
    </rPh>
    <rPh sb="33" eb="34">
      <t>ジョウ</t>
    </rPh>
    <phoneticPr fontId="4"/>
  </si>
  <si>
    <t>基準第3条の33第3項(第108条準用)
予防基準
第33条
第3条(第85条準用)</t>
    <rPh sb="8" eb="9">
      <t>ダイ</t>
    </rPh>
    <rPh sb="10" eb="11">
      <t>コウ</t>
    </rPh>
    <rPh sb="31" eb="32">
      <t>ダイ</t>
    </rPh>
    <rPh sb="33" eb="34">
      <t>ジョウ</t>
    </rPh>
    <phoneticPr fontId="4"/>
  </si>
  <si>
    <t>基準第3条の34(第108条準用)
予防基準
第34条(第85条準用)</t>
    <phoneticPr fontId="4"/>
  </si>
  <si>
    <t>基準第3条の36(第108条準用)
予防基準
第36条(第85条準用)</t>
    <rPh sb="0" eb="2">
      <t>キジュン</t>
    </rPh>
    <rPh sb="2" eb="3">
      <t>ダイ</t>
    </rPh>
    <rPh sb="4" eb="5">
      <t>ジョウ</t>
    </rPh>
    <rPh sb="18" eb="20">
      <t>ヨボウ</t>
    </rPh>
    <rPh sb="20" eb="22">
      <t>キジュン</t>
    </rPh>
    <rPh sb="23" eb="24">
      <t>ダイ</t>
    </rPh>
    <rPh sb="26" eb="27">
      <t>ジョウ</t>
    </rPh>
    <phoneticPr fontId="4"/>
  </si>
  <si>
    <t>基準第84条
(第108条準用)
予防基準第60条(第85条準用)</t>
    <rPh sb="17" eb="19">
      <t>ヨボウ</t>
    </rPh>
    <rPh sb="19" eb="21">
      <t>キジュン</t>
    </rPh>
    <phoneticPr fontId="4"/>
  </si>
  <si>
    <t>基準第34条
第1項(第108条準用)
予防基準
第39条
第1項(第85条準用)</t>
    <rPh sb="7" eb="8">
      <t>ダイ</t>
    </rPh>
    <rPh sb="9" eb="10">
      <t>コウ</t>
    </rPh>
    <rPh sb="30" eb="31">
      <t>ダイ</t>
    </rPh>
    <rPh sb="32" eb="33">
      <t>コウ</t>
    </rPh>
    <phoneticPr fontId="4"/>
  </si>
  <si>
    <t>基準第34条
第2項(第108条準用)
予防基準
第39条
第2項(第85条準用)</t>
    <phoneticPr fontId="3"/>
  </si>
  <si>
    <t>基準第34条
第3項(第108条準用)
予防基準
第39条
第3項(第85条準用)</t>
    <phoneticPr fontId="3"/>
  </si>
  <si>
    <t>基準第34条
第4項(第108条準用)
予防基準
第39条
第4項(第85条準用)</t>
    <phoneticPr fontId="3"/>
  </si>
  <si>
    <t>基準第3条の38
第1項
第2項(第108条準用)
予防基準
第37条
第1項
第2項(第85条準用)</t>
    <rPh sb="9" eb="10">
      <t>ダイ</t>
    </rPh>
    <rPh sb="11" eb="12">
      <t>コウ</t>
    </rPh>
    <rPh sb="13" eb="14">
      <t>ダイ</t>
    </rPh>
    <rPh sb="15" eb="16">
      <t>コウ</t>
    </rPh>
    <rPh sb="36" eb="37">
      <t>ダイ</t>
    </rPh>
    <rPh sb="38" eb="39">
      <t>コウ</t>
    </rPh>
    <rPh sb="40" eb="41">
      <t>ダイ</t>
    </rPh>
    <rPh sb="42" eb="43">
      <t>コウ</t>
    </rPh>
    <phoneticPr fontId="4"/>
  </si>
  <si>
    <t>基準第3条の38
第3項(第108条準用)
予防基準
第37条
第3項(第85条準用)</t>
    <rPh sb="9" eb="10">
      <t>ダイ</t>
    </rPh>
    <rPh sb="11" eb="12">
      <t>コウ</t>
    </rPh>
    <rPh sb="32" eb="33">
      <t>ダイ</t>
    </rPh>
    <rPh sb="34" eb="35">
      <t>コウ</t>
    </rPh>
    <phoneticPr fontId="4"/>
  </si>
  <si>
    <t>基準第3条の38の2
第1項(第108条準用)
予防基準
第37条の2
第1項(第85条準用)</t>
    <rPh sb="24" eb="26">
      <t>ヨボウ</t>
    </rPh>
    <rPh sb="26" eb="28">
      <t>キジュン</t>
    </rPh>
    <rPh sb="29" eb="30">
      <t>ダイ</t>
    </rPh>
    <rPh sb="32" eb="33">
      <t>ジョウ</t>
    </rPh>
    <rPh sb="36" eb="37">
      <t>ダイ</t>
    </rPh>
    <rPh sb="38" eb="39">
      <t>コウ</t>
    </rPh>
    <phoneticPr fontId="3"/>
  </si>
  <si>
    <t>基準第3条の38の2
第1項第1号(第108条準用)
予防基準
第37条の2
第1項第1号(第85条準用)</t>
    <rPh sb="14" eb="15">
      <t>ダイ</t>
    </rPh>
    <rPh sb="16" eb="17">
      <t>ゴウ</t>
    </rPh>
    <rPh sb="42" eb="43">
      <t>ダイ</t>
    </rPh>
    <rPh sb="44" eb="45">
      <t>ゴウ</t>
    </rPh>
    <phoneticPr fontId="3"/>
  </si>
  <si>
    <t>基準第3条の38の2
第1項第2号(第108条準用)
予防基準
第37条の2
第1項第2号(第85条準用)</t>
    <phoneticPr fontId="3"/>
  </si>
  <si>
    <t>基準第3条の38の2
第1項第3号(第108条準用)
予防基準
第37条の2
第1項第3号(第85条準用)</t>
    <phoneticPr fontId="3"/>
  </si>
  <si>
    <t>基準第3条の38の2
第1項第4号(第108条準用)
予防基準
第37条の2
第1項第4号(第85条準用)</t>
    <phoneticPr fontId="3"/>
  </si>
  <si>
    <t>基準第3条の39(第108条準用)
予防基準
第38条(第85条準用)</t>
    <rPh sb="2" eb="3">
      <t>ダイ</t>
    </rPh>
    <rPh sb="4" eb="5">
      <t>ジョウ</t>
    </rPh>
    <rPh sb="23" eb="24">
      <t>ダイ</t>
    </rPh>
    <rPh sb="26" eb="27">
      <t>ジョウ</t>
    </rPh>
    <phoneticPr fontId="4"/>
  </si>
  <si>
    <t>自らその提供する指定認知症対応型共同生活介護の質の評価を行うとともに、定期的に次に掲げるいずれかの評価を受けて、それらの結果を公表し、常にその改善を図っていますか。　　　　　　
　(1)　外部の者による評価
　(2)　第108条において準用する第34条第１項に規定する運営推進会議における評価
※定期的にとは、原則として、少なくとも年に１回。</t>
    <rPh sb="125" eb="126">
      <t>ジョウ</t>
    </rPh>
    <rPh sb="149" eb="152">
      <t>テイキテキ</t>
    </rPh>
    <rPh sb="156" eb="158">
      <t>ゲンソク</t>
    </rPh>
    <rPh sb="162" eb="163">
      <t>スク</t>
    </rPh>
    <rPh sb="167" eb="168">
      <t>ネン</t>
    </rPh>
    <rPh sb="170" eb="171">
      <t>カイ</t>
    </rPh>
    <phoneticPr fontId="4"/>
  </si>
  <si>
    <t>解釈通知
４(5)⑤</t>
    <phoneticPr fontId="3"/>
  </si>
  <si>
    <t>解釈通知
4(12)②</t>
    <phoneticPr fontId="3"/>
  </si>
  <si>
    <t>基準第101条
予防基準
第78条</t>
    <rPh sb="0" eb="2">
      <t>キジュン</t>
    </rPh>
    <rPh sb="2" eb="3">
      <t>ダイ</t>
    </rPh>
    <rPh sb="6" eb="7">
      <t>ジョウ</t>
    </rPh>
    <rPh sb="8" eb="10">
      <t>ヨボウ</t>
    </rPh>
    <rPh sb="10" eb="12">
      <t>キジュン</t>
    </rPh>
    <rPh sb="13" eb="14">
      <t>ダイ</t>
    </rPh>
    <rPh sb="16" eb="17">
      <t>ジョウ</t>
    </rPh>
    <phoneticPr fontId="4"/>
  </si>
  <si>
    <t>解釈通知
4(13)①ロ</t>
    <rPh sb="0" eb="2">
      <t>カイシャク</t>
    </rPh>
    <rPh sb="2" eb="4">
      <t>ツウチ</t>
    </rPh>
    <phoneticPr fontId="4"/>
  </si>
  <si>
    <t>解釈通知
4(30)③</t>
    <rPh sb="0" eb="2">
      <t>カイシャク</t>
    </rPh>
    <rPh sb="2" eb="4">
      <t>ツウチ</t>
    </rPh>
    <phoneticPr fontId="4"/>
  </si>
  <si>
    <t>条例第127条第2項
予防条例第85条第2項</t>
    <rPh sb="0" eb="2">
      <t>ジョウレイ</t>
    </rPh>
    <rPh sb="2" eb="3">
      <t>ダイ</t>
    </rPh>
    <rPh sb="6" eb="7">
      <t>ジョウ</t>
    </rPh>
    <rPh sb="7" eb="8">
      <t>ダイ</t>
    </rPh>
    <rPh sb="9" eb="10">
      <t>コウ</t>
    </rPh>
    <rPh sb="11" eb="13">
      <t>ヨボウ</t>
    </rPh>
    <rPh sb="13" eb="15">
      <t>ジョウレイ</t>
    </rPh>
    <rPh sb="15" eb="16">
      <t>ダイ</t>
    </rPh>
    <rPh sb="18" eb="19">
      <t>ジョウ</t>
    </rPh>
    <rPh sb="19" eb="20">
      <t>ダイ</t>
    </rPh>
    <rPh sb="21" eb="22">
      <t>コウ</t>
    </rPh>
    <phoneticPr fontId="3"/>
  </si>
  <si>
    <t>法第78条の5
第115条の15
規則第131条の13
第140条の30</t>
    <rPh sb="8" eb="9">
      <t>ダイ</t>
    </rPh>
    <rPh sb="12" eb="13">
      <t>ジョウ</t>
    </rPh>
    <rPh sb="29" eb="30">
      <t>ダイ</t>
    </rPh>
    <rPh sb="33" eb="34">
      <t>ジョウ</t>
    </rPh>
    <phoneticPr fontId="4"/>
  </si>
  <si>
    <t>・届出書類の控え</t>
    <rPh sb="1" eb="2">
      <t>トドケ</t>
    </rPh>
    <rPh sb="2" eb="3">
      <t>デ</t>
    </rPh>
    <rPh sb="3" eb="5">
      <t>ショルイ</t>
    </rPh>
    <rPh sb="6" eb="7">
      <t>ヒカ</t>
    </rPh>
    <phoneticPr fontId="4"/>
  </si>
  <si>
    <t>平18厚告126
別表5注2
大臣基準告示五十八の四</t>
    <rPh sb="16" eb="18">
      <t>ダイジン</t>
    </rPh>
    <rPh sb="18" eb="20">
      <t>キジュン</t>
    </rPh>
    <rPh sb="20" eb="22">
      <t>コクジ</t>
    </rPh>
    <rPh sb="22" eb="25">
      <t>ゴジュウハチ</t>
    </rPh>
    <rPh sb="26" eb="27">
      <t>４</t>
    </rPh>
    <phoneticPr fontId="4"/>
  </si>
  <si>
    <r>
      <t>別に厚生労働大臣が定める基準を満たさない場合は、高齢者虐待防止措置未実施減算として、所定単位数の100分の１に相当する単位数を所定単位数から減算していますか。</t>
    </r>
    <r>
      <rPr>
        <sz val="9"/>
        <rFont val="ＭＳ ゴシック"/>
        <family val="3"/>
        <charset val="128"/>
      </rPr>
      <t>（基準第3条の38の2(第108条準用)）</t>
    </r>
    <rPh sb="80" eb="82">
      <t>キジュン</t>
    </rPh>
    <rPh sb="82" eb="83">
      <t>ダイ</t>
    </rPh>
    <rPh sb="84" eb="85">
      <t>ジョウ</t>
    </rPh>
    <phoneticPr fontId="3"/>
  </si>
  <si>
    <t>別に厚生労働大臣が定める基準を満たさない場合は、業務継続計画未策定減算として、所定単位数の100分の３に相当する単位数を所定単位数から減算していますか。（基準第3条の30の2第1項(第108条準用)）</t>
    <rPh sb="87" eb="88">
      <t>ダイ</t>
    </rPh>
    <rPh sb="89" eb="90">
      <t>コウ</t>
    </rPh>
    <phoneticPr fontId="3"/>
  </si>
  <si>
    <t>（一）喀痰吸引を実施している状態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rPh sb="1" eb="2">
      <t>イチ</t>
    </rPh>
    <rPh sb="3" eb="5">
      <t>カクタン</t>
    </rPh>
    <rPh sb="5" eb="7">
      <t>キュウイン</t>
    </rPh>
    <rPh sb="8" eb="10">
      <t>ジッシ</t>
    </rPh>
    <rPh sb="14" eb="16">
      <t>ジョウタイ</t>
    </rPh>
    <rPh sb="18" eb="19">
      <t>ニ</t>
    </rPh>
    <rPh sb="20" eb="24">
      <t>コキュウショウガイ</t>
    </rPh>
    <rPh sb="24" eb="25">
      <t>トウ</t>
    </rPh>
    <rPh sb="28" eb="30">
      <t>ジンコウ</t>
    </rPh>
    <rPh sb="30" eb="33">
      <t>コキュウキ</t>
    </rPh>
    <rPh sb="34" eb="36">
      <t>シヨウ</t>
    </rPh>
    <rPh sb="40" eb="42">
      <t>ジョウタイ</t>
    </rPh>
    <rPh sb="44" eb="45">
      <t>サン</t>
    </rPh>
    <rPh sb="46" eb="48">
      <t>チュウシン</t>
    </rPh>
    <rPh sb="48" eb="50">
      <t>ジョウミャク</t>
    </rPh>
    <rPh sb="50" eb="52">
      <t>チュウシャ</t>
    </rPh>
    <rPh sb="53" eb="55">
      <t>ジッシ</t>
    </rPh>
    <rPh sb="59" eb="61">
      <t>ジョウタイ</t>
    </rPh>
    <rPh sb="63" eb="64">
      <t>4</t>
    </rPh>
    <rPh sb="65" eb="67">
      <t>ジンコウ</t>
    </rPh>
    <rPh sb="67" eb="69">
      <t>ジンゾウ</t>
    </rPh>
    <rPh sb="70" eb="72">
      <t>ジッシ</t>
    </rPh>
    <rPh sb="76" eb="78">
      <t>ジョウタイ</t>
    </rPh>
    <rPh sb="80" eb="81">
      <t>ゴ</t>
    </rPh>
    <rPh sb="82" eb="84">
      <t>ジュウトク</t>
    </rPh>
    <rPh sb="85" eb="90">
      <t>シンキノウショウガイ</t>
    </rPh>
    <rPh sb="91" eb="95">
      <t>コキュウショウガイ</t>
    </rPh>
    <rPh sb="95" eb="96">
      <t>トウ</t>
    </rPh>
    <rPh sb="99" eb="101">
      <t>ジョウジ</t>
    </rPh>
    <rPh sb="105" eb="107">
      <t>ソクテイ</t>
    </rPh>
    <rPh sb="108" eb="110">
      <t>ジッシ</t>
    </rPh>
    <rPh sb="114" eb="116">
      <t>ジョウタイ</t>
    </rPh>
    <rPh sb="118" eb="119">
      <t>ロク</t>
    </rPh>
    <rPh sb="120" eb="122">
      <t>ジンコウ</t>
    </rPh>
    <rPh sb="122" eb="124">
      <t>ボウコウ</t>
    </rPh>
    <rPh sb="124" eb="125">
      <t>マタ</t>
    </rPh>
    <rPh sb="126" eb="128">
      <t>ジンコウ</t>
    </rPh>
    <rPh sb="128" eb="130">
      <t>コウモン</t>
    </rPh>
    <rPh sb="131" eb="133">
      <t>ショチ</t>
    </rPh>
    <rPh sb="134" eb="136">
      <t>ジッシ</t>
    </rPh>
    <rPh sb="140" eb="142">
      <t>ジョウタイ</t>
    </rPh>
    <rPh sb="144" eb="145">
      <t>シチ</t>
    </rPh>
    <rPh sb="193" eb="197">
      <t>キカンセッカイ</t>
    </rPh>
    <rPh sb="198" eb="199">
      <t>オコナ</t>
    </rPh>
    <rPh sb="204" eb="206">
      <t>ジョウタイ</t>
    </rPh>
    <rPh sb="208" eb="209">
      <t>ジュウ</t>
    </rPh>
    <rPh sb="210" eb="212">
      <t>リュウチ</t>
    </rPh>
    <rPh sb="218" eb="220">
      <t>シヨウ</t>
    </rPh>
    <rPh sb="224" eb="226">
      <t>ジョウタイ</t>
    </rPh>
    <phoneticPr fontId="3"/>
  </si>
  <si>
    <t>（１）前項⑴、⑶及び⑷に揚げる基準に適合すること。</t>
    <rPh sb="3" eb="5">
      <t>ゼンコウ</t>
    </rPh>
    <rPh sb="8" eb="9">
      <t>オヨ</t>
    </rPh>
    <rPh sb="12" eb="13">
      <t>ア</t>
    </rPh>
    <rPh sb="15" eb="17">
      <t>キジュン</t>
    </rPh>
    <rPh sb="18" eb="20">
      <t>テキゴウ</t>
    </rPh>
    <phoneticPr fontId="3"/>
  </si>
  <si>
    <t>（４）（１）の委員会において、職員の業務負担の明確化等による業務の効率化及びケアの質の確保並びに負担軽減について必要な検討を行い、当該検討を踏まえ、必要な取組を実施し、及び当該取組の実施を定期的に確認すること。</t>
    <rPh sb="7" eb="10">
      <t>イインカイ</t>
    </rPh>
    <rPh sb="15" eb="17">
      <t>ショクイン</t>
    </rPh>
    <rPh sb="18" eb="20">
      <t>ギョウム</t>
    </rPh>
    <rPh sb="20" eb="22">
      <t>フタン</t>
    </rPh>
    <rPh sb="23" eb="26">
      <t>メイカクカ</t>
    </rPh>
    <rPh sb="26" eb="27">
      <t>トウ</t>
    </rPh>
    <rPh sb="30" eb="32">
      <t>ギョウム</t>
    </rPh>
    <rPh sb="33" eb="36">
      <t>コウリツカ</t>
    </rPh>
    <rPh sb="36" eb="37">
      <t>オヨ</t>
    </rPh>
    <rPh sb="41" eb="42">
      <t>シツ</t>
    </rPh>
    <rPh sb="43" eb="45">
      <t>カクホ</t>
    </rPh>
    <rPh sb="45" eb="46">
      <t>ナラ</t>
    </rPh>
    <rPh sb="48" eb="50">
      <t>フタン</t>
    </rPh>
    <rPh sb="50" eb="52">
      <t>ケイゲン</t>
    </rPh>
    <rPh sb="56" eb="58">
      <t>ヒツヨウ</t>
    </rPh>
    <rPh sb="59" eb="61">
      <t>ケントウ</t>
    </rPh>
    <rPh sb="62" eb="63">
      <t>オコナ</t>
    </rPh>
    <rPh sb="65" eb="67">
      <t>トウガイ</t>
    </rPh>
    <rPh sb="67" eb="69">
      <t>ケントウ</t>
    </rPh>
    <rPh sb="70" eb="71">
      <t>フ</t>
    </rPh>
    <rPh sb="74" eb="76">
      <t>ヒツヨウ</t>
    </rPh>
    <rPh sb="77" eb="79">
      <t>トリクミ</t>
    </rPh>
    <rPh sb="80" eb="82">
      <t>ジッシ</t>
    </rPh>
    <rPh sb="84" eb="85">
      <t>オヨ</t>
    </rPh>
    <rPh sb="86" eb="88">
      <t>トウガイ</t>
    </rPh>
    <rPh sb="88" eb="90">
      <t>トリクミ</t>
    </rPh>
    <rPh sb="91" eb="93">
      <t>ジッシ</t>
    </rPh>
    <rPh sb="94" eb="97">
      <t>テイキテキ</t>
    </rPh>
    <rPh sb="98" eb="100">
      <t>カクニン</t>
    </rPh>
    <phoneticPr fontId="3"/>
  </si>
  <si>
    <t>(1)次のいずれかに適合すること。
　①事業所の介護職員の総数のうち、介護福祉士の占める割合が100分の70以上であること。
　②事業所の介護職員の総数のうち、勤続年数10年以上の介護福祉士の占める割合が100分の25以上であること。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rPh sb="69" eb="73">
      <t>カイゴショクイン</t>
    </rPh>
    <rPh sb="74" eb="76">
      <t>ソウスウ</t>
    </rPh>
    <rPh sb="80" eb="84">
      <t>キンゾクネンスウ</t>
    </rPh>
    <rPh sb="90" eb="92">
      <t>カイゴ</t>
    </rPh>
    <rPh sb="92" eb="95">
      <t>フクシシ</t>
    </rPh>
    <rPh sb="105" eb="106">
      <t>ブン</t>
    </rPh>
    <rPh sb="109" eb="111">
      <t>イジョウ</t>
    </rPh>
    <phoneticPr fontId="4"/>
  </si>
  <si>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
また、令和7年度においては、処遇改善計画書において令和8年3月末までに①及び②の定めの整備を行うことを誓約すれば、令和7年度当初からキャリアパス要件Ⅰを満たすものとして取り扱って差し支えない。ただし、必ず令和8年3月末までに当該定めの整備を行い、実績報告書においてその旨を報告すること。</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rPh sb="336" eb="337">
      <t>スエ</t>
    </rPh>
    <phoneticPr fontId="4"/>
  </si>
  <si>
    <t>【令和７年において】
処遇改善計画書において令和８年３月末までに（1）の計画を策定し、研修の実施又は研修機会の確保を行うことを誓約すれば、令和７年度当初からキャリアパス要件Ⅱを満たすものとして取り扱っても差し支えない。ただし、必ず令和８月３月末までに当該計画の策定等を行い、実績報告書においてその旨を報告すること。</t>
    <rPh sb="1" eb="3">
      <t>レイワ</t>
    </rPh>
    <rPh sb="4" eb="5">
      <t>ネン</t>
    </rPh>
    <rPh sb="11" eb="18">
      <t>ショグウカイゼンケイカクショ</t>
    </rPh>
    <rPh sb="22" eb="24">
      <t>レイワ</t>
    </rPh>
    <rPh sb="25" eb="26">
      <t>ネン</t>
    </rPh>
    <rPh sb="27" eb="29">
      <t>ガツマツ</t>
    </rPh>
    <rPh sb="36" eb="38">
      <t>ケイカク</t>
    </rPh>
    <rPh sb="39" eb="41">
      <t>サクテイ</t>
    </rPh>
    <rPh sb="43" eb="45">
      <t>ケンシュウ</t>
    </rPh>
    <rPh sb="46" eb="48">
      <t>ジッシ</t>
    </rPh>
    <rPh sb="48" eb="49">
      <t>マタ</t>
    </rPh>
    <rPh sb="50" eb="54">
      <t>ケンシュウキカイ</t>
    </rPh>
    <rPh sb="55" eb="57">
      <t>カクホ</t>
    </rPh>
    <rPh sb="58" eb="59">
      <t>オコナ</t>
    </rPh>
    <rPh sb="63" eb="65">
      <t>セイヤク</t>
    </rPh>
    <rPh sb="69" eb="71">
      <t>レイワ</t>
    </rPh>
    <rPh sb="72" eb="74">
      <t>ネンド</t>
    </rPh>
    <rPh sb="74" eb="76">
      <t>トウショ</t>
    </rPh>
    <phoneticPr fontId="3"/>
  </si>
  <si>
    <r>
      <t xml:space="preserve">(1) 介護職員について、経験若しくは資格等に応じて昇給する
</t>
    </r>
    <r>
      <rPr>
        <sz val="9"/>
        <rFont val="ＭＳ ゴシック"/>
        <family val="3"/>
        <charset val="128"/>
      </rPr>
      <t>　</t>
    </r>
    <r>
      <rPr>
        <u/>
        <sz val="9"/>
        <rFont val="ＭＳ ゴシック"/>
        <family val="3"/>
        <charset val="128"/>
      </rPr>
      <t xml:space="preserve">仕組み又は一定の基準に基づき定期に昇給を判定する仕組み
</t>
    </r>
    <r>
      <rPr>
        <sz val="9"/>
        <rFont val="ＭＳ ゴシック"/>
        <family val="3"/>
        <charset val="128"/>
      </rPr>
      <t>　</t>
    </r>
    <r>
      <rPr>
        <u/>
        <sz val="9"/>
        <rFont val="ＭＳ ゴシック"/>
        <family val="3"/>
        <charset val="128"/>
      </rPr>
      <t xml:space="preserve">を設けていますか。具体的に、以下のア～ウのいずれかに該
</t>
    </r>
    <r>
      <rPr>
        <sz val="9"/>
        <rFont val="ＭＳ ゴシック"/>
        <family val="3"/>
        <charset val="128"/>
      </rPr>
      <t>　</t>
    </r>
    <r>
      <rPr>
        <u/>
        <sz val="9"/>
        <rFont val="ＭＳ ゴシック"/>
        <family val="3"/>
        <charset val="128"/>
      </rPr>
      <t xml:space="preserve">当しますか。（１つでも複数でも可）
ア　経験に応じて昇給する仕組み
</t>
    </r>
    <r>
      <rPr>
        <sz val="9"/>
        <rFont val="ＭＳ ゴシック"/>
        <family val="3"/>
        <charset val="128"/>
      </rPr>
      <t>　　</t>
    </r>
    <r>
      <rPr>
        <u/>
        <sz val="9"/>
        <rFont val="ＭＳ ゴシック"/>
        <family val="3"/>
        <charset val="128"/>
      </rPr>
      <t xml:space="preserve">※「勤続年数」や「経験年数」などに応じて昇給する仕組
</t>
    </r>
    <r>
      <rPr>
        <sz val="9"/>
        <rFont val="ＭＳ ゴシック"/>
        <family val="3"/>
        <charset val="128"/>
      </rPr>
      <t>　　</t>
    </r>
    <r>
      <rPr>
        <u/>
        <sz val="9"/>
        <rFont val="ＭＳ ゴシック"/>
        <family val="3"/>
        <charset val="128"/>
      </rPr>
      <t xml:space="preserve">　みを指す。
イ　資格等に応じて昇給する仕組み
</t>
    </r>
    <r>
      <rPr>
        <sz val="9"/>
        <rFont val="ＭＳ ゴシック"/>
        <family val="3"/>
        <charset val="128"/>
      </rPr>
      <t>　　</t>
    </r>
    <r>
      <rPr>
        <u/>
        <sz val="9"/>
        <rFont val="ＭＳ ゴシック"/>
        <family val="3"/>
        <charset val="128"/>
      </rPr>
      <t xml:space="preserve">※「介護福祉士」や「実務者研修修了者」などの取得に応
</t>
    </r>
    <r>
      <rPr>
        <sz val="9"/>
        <rFont val="ＭＳ ゴシック"/>
        <family val="3"/>
        <charset val="128"/>
      </rPr>
      <t>　　</t>
    </r>
    <r>
      <rPr>
        <u/>
        <sz val="9"/>
        <rFont val="ＭＳ ゴシック"/>
        <family val="3"/>
        <charset val="128"/>
      </rPr>
      <t xml:space="preserve">　じて昇給する仕組みを指す。ただし、介護福祉士資格を
</t>
    </r>
    <r>
      <rPr>
        <sz val="9"/>
        <rFont val="ＭＳ ゴシック"/>
        <family val="3"/>
        <charset val="128"/>
      </rPr>
      <t>　　</t>
    </r>
    <r>
      <rPr>
        <u/>
        <sz val="9"/>
        <rFont val="ＭＳ ゴシック"/>
        <family val="3"/>
        <charset val="128"/>
      </rPr>
      <t xml:space="preserve">　有して就業する者等についても昇給が図られる仕組みであ
</t>
    </r>
    <r>
      <rPr>
        <sz val="9"/>
        <rFont val="ＭＳ ゴシック"/>
        <family val="3"/>
        <charset val="128"/>
      </rPr>
      <t>　　</t>
    </r>
    <r>
      <rPr>
        <u/>
        <sz val="9"/>
        <rFont val="ＭＳ ゴシック"/>
        <family val="3"/>
        <charset val="128"/>
      </rPr>
      <t xml:space="preserve">　ることを要する。
ウ　一定の基準に基づき定期に昇給を判定する仕組み
</t>
    </r>
    <r>
      <rPr>
        <sz val="9"/>
        <rFont val="ＭＳ ゴシック"/>
        <family val="3"/>
        <charset val="128"/>
      </rPr>
      <t>　　</t>
    </r>
    <r>
      <rPr>
        <u/>
        <sz val="9"/>
        <rFont val="ＭＳ ゴシック"/>
        <family val="3"/>
        <charset val="128"/>
      </rPr>
      <t xml:space="preserve">※「実技試験」や「人事評価」などの結果に基づき昇給す
</t>
    </r>
    <r>
      <rPr>
        <sz val="9"/>
        <rFont val="ＭＳ ゴシック"/>
        <family val="3"/>
        <charset val="128"/>
      </rPr>
      <t>　　</t>
    </r>
    <r>
      <rPr>
        <u/>
        <sz val="9"/>
        <rFont val="ＭＳ ゴシック"/>
        <family val="3"/>
        <charset val="128"/>
      </rPr>
      <t xml:space="preserve">　る仕組みを指す。ただし、客観的な評価基準や昇給条件
</t>
    </r>
    <r>
      <rPr>
        <sz val="9"/>
        <rFont val="ＭＳ ゴシック"/>
        <family val="3"/>
        <charset val="128"/>
      </rPr>
      <t>　　</t>
    </r>
    <r>
      <rPr>
        <u/>
        <sz val="9"/>
        <rFont val="ＭＳ ゴシック"/>
        <family val="3"/>
        <charset val="128"/>
      </rPr>
      <t>　が明文化されていることを要する。</t>
    </r>
    <rPh sb="70" eb="73">
      <t>グタイテキ</t>
    </rPh>
    <rPh sb="75" eb="77">
      <t>イカ</t>
    </rPh>
    <rPh sb="101" eb="103">
      <t>フクスウ</t>
    </rPh>
    <rPh sb="105" eb="106">
      <t>カ</t>
    </rPh>
    <rPh sb="248" eb="249">
      <t>トウ</t>
    </rPh>
    <phoneticPr fontId="4"/>
  </si>
  <si>
    <t>ただし、常時雇用する者の数が10人未満の事業所等など、労働法規上の就業規則の作成義務がない事業所においては、就業規則の代わりに内規等の整備・周知により（2）の要件を満たすものとしても差し支えない。
また、令和７年度においては、処遇改善計画書において令和8年3月末までに（1）の仕組みの整備を行うことを誓約すれば、令和7年度当初からキャリアパス要件Ⅰを満たすものとして取り扱って差し支えない。ただし、必ず令和8年3月末までに当該定めの整備を行い、実績報告書においてその旨を報告すること。</t>
    <rPh sb="138" eb="140">
      <t>シク</t>
    </rPh>
    <rPh sb="207" eb="208">
      <t>スエ</t>
    </rPh>
    <phoneticPr fontId="3"/>
  </si>
  <si>
    <t>サービス類型ごとに一定割合以上の介護福祉士等を配置していますか。具体的に認知症対応型共同生活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8">
      <t>ニンチショウタイオウガタキョウドウセイカツカイゴ</t>
    </rPh>
    <rPh sb="51" eb="56">
      <t>カイゴショクイントウ</t>
    </rPh>
    <rPh sb="56" eb="62">
      <t>ショグウカイゼンカサン</t>
    </rPh>
    <rPh sb="62" eb="63">
      <t>トウ</t>
    </rPh>
    <rPh sb="64" eb="66">
      <t>サンテイ</t>
    </rPh>
    <rPh sb="68" eb="72">
      <t>ジギョウショマタ</t>
    </rPh>
    <rPh sb="73" eb="75">
      <t>ヘイセツ</t>
    </rPh>
    <rPh sb="77" eb="82">
      <t>ホンタイジギョウショ</t>
    </rPh>
    <rPh sb="106" eb="108">
      <t>トドケデ</t>
    </rPh>
    <rPh sb="109" eb="110">
      <t>オコナ</t>
    </rPh>
    <phoneticPr fontId="3"/>
  </si>
  <si>
    <t>(3)次のいずれにも該当すること。
ただし、利用者の状況や利用者の家族等の事情により、介護予防支援事業所の介護支援専門員が、緊急に介護予防短期利用認知症対応型共同生活介護費を算定すべきサービスを受けることが必要と認めた者に対し、介護予防サービス計画において位置付けられていない介護予防短期利用認知症対応型共同生活介護を提供する場合であって、その利用者及び他の利用者の処遇に支障がない場合にあっては、(一)及び(二)の規定にかかわらず、事業所を構成する共同生活住居ごとに定員を超えて、介護予防短期利用認知症対応型共同生活介護を行うことができる。</t>
    <rPh sb="3" eb="4">
      <t>ツギ</t>
    </rPh>
    <rPh sb="10" eb="12">
      <t>ガイトウ</t>
    </rPh>
    <rPh sb="22" eb="25">
      <t>リヨウシャ</t>
    </rPh>
    <rPh sb="26" eb="28">
      <t>ジョウキョウ</t>
    </rPh>
    <rPh sb="29" eb="32">
      <t>リヨウシャ</t>
    </rPh>
    <rPh sb="33" eb="35">
      <t>カゾク</t>
    </rPh>
    <rPh sb="35" eb="36">
      <t>トウ</t>
    </rPh>
    <rPh sb="37" eb="39">
      <t>ジジョウ</t>
    </rPh>
    <rPh sb="43" eb="45">
      <t>カイゴ</t>
    </rPh>
    <rPh sb="45" eb="47">
      <t>ヨボウ</t>
    </rPh>
    <rPh sb="53" eb="60">
      <t>カイゴシエンセンモンイン</t>
    </rPh>
    <rPh sb="62" eb="64">
      <t>キンキュウ</t>
    </rPh>
    <rPh sb="65" eb="67">
      <t>カイゴ</t>
    </rPh>
    <rPh sb="67" eb="69">
      <t>ヨボウ</t>
    </rPh>
    <rPh sb="69" eb="71">
      <t>タンキ</t>
    </rPh>
    <rPh sb="71" eb="73">
      <t>リヨウ</t>
    </rPh>
    <rPh sb="73" eb="79">
      <t>ニンチショウタイオウガタ</t>
    </rPh>
    <rPh sb="114" eb="116">
      <t>カイゴ</t>
    </rPh>
    <rPh sb="116" eb="118">
      <t>ヨボウ</t>
    </rPh>
    <rPh sb="138" eb="140">
      <t>カイゴ</t>
    </rPh>
    <rPh sb="140" eb="142">
      <t>ヨボウ</t>
    </rPh>
    <rPh sb="208" eb="210">
      <t>キテイ</t>
    </rPh>
    <rPh sb="217" eb="219">
      <t>ジギョウ</t>
    </rPh>
    <rPh sb="219" eb="220">
      <t>ショ</t>
    </rPh>
    <rPh sb="221" eb="223">
      <t>コウセイ</t>
    </rPh>
    <rPh sb="225" eb="227">
      <t>キョウドウ</t>
    </rPh>
    <rPh sb="227" eb="229">
      <t>セイカツ</t>
    </rPh>
    <rPh sb="229" eb="231">
      <t>ジュウキョ</t>
    </rPh>
    <rPh sb="234" eb="236">
      <t>テイイン</t>
    </rPh>
    <rPh sb="237" eb="238">
      <t>コ</t>
    </rPh>
    <rPh sb="241" eb="243">
      <t>カイゴ</t>
    </rPh>
    <rPh sb="243" eb="245">
      <t>ヨボウ</t>
    </rPh>
    <rPh sb="245" eb="247">
      <t>タンキ</t>
    </rPh>
    <rPh sb="247" eb="249">
      <t>リヨウ</t>
    </rPh>
    <rPh sb="249" eb="261">
      <t>ニンチショウタイオウガタキョウドウセイカツカイゴ</t>
    </rPh>
    <rPh sb="262" eb="263">
      <t>オコナ</t>
    </rPh>
    <phoneticPr fontId="4"/>
  </si>
  <si>
    <t>(3)次のいずれにも該当すること。
ただし、利用者の状況や利用者の家族等の事情により、介護予防支援事業所の介護支援専門員が、緊急に介護予防短期利用認知症対応型共同生活介護費を算定すべきサービスを受けることが必要と認めた者に対し、介護予防サービス計画において位置付けられていない介護予防短期利用認知症対応型共同生活介護を提供する場合であって、その利用者及び他の利用者の処遇に支障がない場合にあっては、(一)及び(二)の規定にかかわらず、事業所を構成する共同生活住居ごとに定員を超えて、介護予防短期利用認知症対応型共同生活介護を行うことができる。</t>
    <rPh sb="3" eb="4">
      <t>ツギ</t>
    </rPh>
    <rPh sb="10" eb="12">
      <t>ガイトウ</t>
    </rPh>
    <rPh sb="23" eb="26">
      <t>リヨウシャ</t>
    </rPh>
    <rPh sb="27" eb="29">
      <t>ジョウキョウ</t>
    </rPh>
    <rPh sb="30" eb="33">
      <t>リヨウシャ</t>
    </rPh>
    <rPh sb="34" eb="36">
      <t>カゾク</t>
    </rPh>
    <rPh sb="36" eb="37">
      <t>トウ</t>
    </rPh>
    <rPh sb="38" eb="40">
      <t>ジジョウ</t>
    </rPh>
    <rPh sb="54" eb="61">
      <t>カイゴシエンセンモンイン</t>
    </rPh>
    <rPh sb="63" eb="65">
      <t>キンキュウ</t>
    </rPh>
    <rPh sb="70" eb="72">
      <t>タンキ</t>
    </rPh>
    <rPh sb="72" eb="74">
      <t>リヨウ</t>
    </rPh>
    <rPh sb="74" eb="80">
      <t>ニンチショウタイオウガタ</t>
    </rPh>
    <rPh sb="209" eb="211">
      <t>キテイ</t>
    </rPh>
    <rPh sb="218" eb="220">
      <t>ジギョウ</t>
    </rPh>
    <rPh sb="220" eb="221">
      <t>ショ</t>
    </rPh>
    <rPh sb="222" eb="224">
      <t>コウセイ</t>
    </rPh>
    <phoneticPr fontId="4"/>
  </si>
  <si>
    <t>(1)次のいずれかに適合すること。
　①事業所の介護職員の総数のうち、介護福祉士の占める割合が100分の70以上であること。
　②事業所の介護職員の総数のうち、勤続年数10年以上の介護福祉士の占める割合が100分の25以上であること。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rPh sb="69" eb="73">
      <t>カイゴショクイン</t>
    </rPh>
    <rPh sb="74" eb="76">
      <t>ソウスウ</t>
    </rPh>
    <rPh sb="80" eb="84">
      <t>キンゾクネンスウ</t>
    </rPh>
    <rPh sb="90" eb="95">
      <t>カイゴフクシシ</t>
    </rPh>
    <rPh sb="105" eb="106">
      <t>ブン</t>
    </rPh>
    <rPh sb="109" eb="111">
      <t>イジョウ</t>
    </rPh>
    <phoneticPr fontId="4"/>
  </si>
  <si>
    <r>
      <t xml:space="preserve">平18厚告126
別表5リ注
</t>
    </r>
    <r>
      <rPr>
        <u/>
        <sz val="9"/>
        <rFont val="ＭＳ ゴシック"/>
        <family val="3"/>
        <charset val="128"/>
      </rPr>
      <t>大臣基準告示五十八号
の五の二</t>
    </r>
    <r>
      <rPr>
        <sz val="9"/>
        <rFont val="ＭＳ ゴシック"/>
        <family val="3"/>
        <charset val="128"/>
      </rPr>
      <t xml:space="preserve">
利用者等告示四十一
の二</t>
    </r>
    <rPh sb="13" eb="14">
      <t>チュウ</t>
    </rPh>
    <rPh sb="20" eb="22">
      <t>ダイジン</t>
    </rPh>
    <rPh sb="22" eb="24">
      <t>キジュン</t>
    </rPh>
    <rPh sb="24" eb="26">
      <t>コクジ</t>
    </rPh>
    <rPh sb="26" eb="29">
      <t>58</t>
    </rPh>
    <rPh sb="29" eb="30">
      <t>ゴウ</t>
    </rPh>
    <rPh sb="32" eb="33">
      <t>ゴ</t>
    </rPh>
    <rPh sb="34" eb="35">
      <t>ニ</t>
    </rPh>
    <rPh sb="38" eb="42">
      <t>リヨウシャトウ</t>
    </rPh>
    <rPh sb="42" eb="44">
      <t>コクジ</t>
    </rPh>
    <rPh sb="44" eb="47">
      <t>４１</t>
    </rPh>
    <rPh sb="49" eb="50">
      <t>ニ</t>
    </rPh>
    <phoneticPr fontId="4"/>
  </si>
  <si>
    <r>
      <t xml:space="preserve">平18厚告128
別表5ト注
</t>
    </r>
    <r>
      <rPr>
        <u/>
        <sz val="9"/>
        <rFont val="ＭＳ ゴシック"/>
        <family val="3"/>
        <charset val="128"/>
      </rPr>
      <t>大臣基準告示五十八号
の五の二</t>
    </r>
    <r>
      <rPr>
        <sz val="9"/>
        <rFont val="ＭＳ ゴシック"/>
        <family val="3"/>
        <charset val="128"/>
      </rPr>
      <t xml:space="preserve">
利用者等告示九十一</t>
    </r>
    <rPh sb="19" eb="21">
      <t>ダイジン</t>
    </rPh>
    <rPh sb="21" eb="23">
      <t>キジュン</t>
    </rPh>
    <rPh sb="23" eb="25">
      <t>コクジ</t>
    </rPh>
    <rPh sb="25" eb="28">
      <t>58</t>
    </rPh>
    <rPh sb="28" eb="29">
      <t>ゴウ</t>
    </rPh>
    <rPh sb="31" eb="32">
      <t>ゴ</t>
    </rPh>
    <rPh sb="33" eb="34">
      <t>ニ</t>
    </rPh>
    <rPh sb="37" eb="41">
      <t>リヨウシャトウ</t>
    </rPh>
    <rPh sb="41" eb="43">
      <t>コクジ</t>
    </rPh>
    <rPh sb="43" eb="46">
      <t>キュウジュウイチ</t>
    </rPh>
    <phoneticPr fontId="4"/>
  </si>
  <si>
    <t>平18厚告128
別表5へ注
大臣基準告示三の五
利用者等告示九十</t>
    <rPh sb="13" eb="14">
      <t>チュウ</t>
    </rPh>
    <rPh sb="20" eb="22">
      <t>ダイジン</t>
    </rPh>
    <rPh sb="22" eb="24">
      <t>キジュン</t>
    </rPh>
    <rPh sb="24" eb="26">
      <t>コクジ</t>
    </rPh>
    <rPh sb="26" eb="27">
      <t>３</t>
    </rPh>
    <rPh sb="28" eb="29">
      <t>５</t>
    </rPh>
    <rPh sb="32" eb="36">
      <t>リヨウシャトウ</t>
    </rPh>
    <rPh sb="36" eb="38">
      <t>コクジ</t>
    </rPh>
    <rPh sb="38" eb="40">
      <t>キュウジュウ</t>
    </rPh>
    <phoneticPr fontId="4"/>
  </si>
  <si>
    <t>別に厚生労働大臣が定める基準に適合しているものとして、電子情報処理組織を使用する方法により、市町村長に対し、老健局長が定める様式による届出を行った指定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た場合は、当該基準に掲げる区分に従い、１月につき次に掲げる所定単位数を加算していますか。ただし、次に掲げるいずれかの加算を算定している場合においては、次に掲げるその他の加算は算定せず、認知症専門ケア加算を算定している場合においては、次に掲げる加算は算定しません。
⑴ 認知症チームケア推進加算(Ⅰ) 150単位
⑵ 認知症チームケア推進加算(Ⅱ) 120単位
※周囲の者による日常生活に対する注意を必要とする認知症の者</t>
    <rPh sb="411" eb="413">
      <t>シュウイ</t>
    </rPh>
    <rPh sb="414" eb="415">
      <t>モノ</t>
    </rPh>
    <rPh sb="418" eb="420">
      <t>ニチジョウ</t>
    </rPh>
    <rPh sb="420" eb="422">
      <t>セイカツ</t>
    </rPh>
    <rPh sb="423" eb="424">
      <t>タイ</t>
    </rPh>
    <rPh sb="426" eb="428">
      <t>チュウイ</t>
    </rPh>
    <rPh sb="429" eb="431">
      <t>ヒツヨウ</t>
    </rPh>
    <rPh sb="434" eb="437">
      <t>ニンチショウ</t>
    </rPh>
    <rPh sb="438" eb="439">
      <t>モノ</t>
    </rPh>
    <phoneticPr fontId="3"/>
  </si>
  <si>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上で介護に係る課題を抽出し、多角的な視点で課題解決に向けた介護を提供することをいう。）を行った場合は、当該基準に掲げる区分に従い、１月につき次に掲げる所定単位数を加算していますか。ただし、次に掲げるいずれかの加算を算定している場合においては、次に掲げるその他の加算は算定せず、認知症専門ケア加算を算定している場合においては、次に掲げる加算は算定しません。
⑴ 認知症チームケア推進加算(Ⅰ) 150単位
⑵ 認知症チームケア推進加算(Ⅱ) 120単位
※周囲の者による日常生活に対する注意を必要とする認知症の者</t>
    <rPh sb="75" eb="77">
      <t>カイゴ</t>
    </rPh>
    <rPh sb="77" eb="79">
      <t>ヨボウ</t>
    </rPh>
    <rPh sb="415" eb="417">
      <t>シュウイ</t>
    </rPh>
    <rPh sb="418" eb="419">
      <t>モノ</t>
    </rPh>
    <rPh sb="422" eb="424">
      <t>ニチジョウ</t>
    </rPh>
    <rPh sb="424" eb="426">
      <t>セイカツ</t>
    </rPh>
    <rPh sb="427" eb="428">
      <t>タイ</t>
    </rPh>
    <rPh sb="430" eb="432">
      <t>チュウイ</t>
    </rPh>
    <rPh sb="433" eb="435">
      <t>ヒツヨウ</t>
    </rPh>
    <rPh sb="438" eb="441">
      <t>ニンチショウ</t>
    </rPh>
    <rPh sb="442" eb="443">
      <t>モノ</t>
    </rPh>
    <phoneticPr fontId="3"/>
  </si>
  <si>
    <t>平18厚告128
別表3チ注</t>
    <phoneticPr fontId="3"/>
  </si>
  <si>
    <t>平18厚告128
別表5ヌ注
大臣基準告示六十八</t>
    <rPh sb="16" eb="18">
      <t>ダイジン</t>
    </rPh>
    <rPh sb="18" eb="20">
      <t>キジュン</t>
    </rPh>
    <rPh sb="20" eb="22">
      <t>コクジ</t>
    </rPh>
    <rPh sb="22" eb="25">
      <t>ロクジュウハチ</t>
    </rPh>
    <phoneticPr fontId="4"/>
  </si>
  <si>
    <t>平18厚告128
別表5リ注
大臣基準告示百二十七の六</t>
    <rPh sb="16" eb="18">
      <t>ダイジン</t>
    </rPh>
    <rPh sb="18" eb="20">
      <t>キジュン</t>
    </rPh>
    <rPh sb="20" eb="22">
      <t>コクジ</t>
    </rPh>
    <rPh sb="22" eb="26">
      <t>ヒャクニジュウナナ</t>
    </rPh>
    <rPh sb="27" eb="28">
      <t>６</t>
    </rPh>
    <phoneticPr fontId="4"/>
  </si>
  <si>
    <t>平18厚告128別表5ル注
大臣基準告示四十二の六</t>
    <rPh sb="21" eb="24">
      <t>ヨンジュウニ</t>
    </rPh>
    <rPh sb="25" eb="26">
      <t>ロク</t>
    </rPh>
    <phoneticPr fontId="4"/>
  </si>
  <si>
    <t>平18厚告128
別表5ヲ注</t>
    <rPh sb="0" eb="1">
      <t>ヒラ</t>
    </rPh>
    <rPh sb="3" eb="4">
      <t>コウ</t>
    </rPh>
    <rPh sb="4" eb="5">
      <t>コク</t>
    </rPh>
    <rPh sb="9" eb="11">
      <t>ベッピョウ</t>
    </rPh>
    <rPh sb="13" eb="14">
      <t>チュウ</t>
    </rPh>
    <phoneticPr fontId="4"/>
  </si>
  <si>
    <t>平18厚告126
別表5ワ注</t>
    <rPh sb="0" eb="1">
      <t>ヒラ</t>
    </rPh>
    <rPh sb="3" eb="4">
      <t>コウ</t>
    </rPh>
    <rPh sb="4" eb="5">
      <t>コク</t>
    </rPh>
    <rPh sb="9" eb="11">
      <t>ベッピョウ</t>
    </rPh>
    <rPh sb="13" eb="14">
      <t>チュウ</t>
    </rPh>
    <phoneticPr fontId="4"/>
  </si>
  <si>
    <t>平18厚告126
別表5カ注</t>
    <phoneticPr fontId="3"/>
  </si>
  <si>
    <r>
      <t>平18厚告126
別表5ヨ注
大臣基準告示百二十七号の八</t>
    </r>
    <r>
      <rPr>
        <u/>
        <sz val="9"/>
        <rFont val="ＭＳ ゴシック"/>
        <family val="3"/>
        <charset val="128"/>
      </rPr>
      <t>において準用する第三十七号の三</t>
    </r>
    <rPh sb="22" eb="26">
      <t>１２７</t>
    </rPh>
    <rPh sb="26" eb="27">
      <t>ゴウ</t>
    </rPh>
    <rPh sb="28" eb="29">
      <t>８</t>
    </rPh>
    <rPh sb="33" eb="35">
      <t>ジュンヨウ</t>
    </rPh>
    <rPh sb="37" eb="38">
      <t>ダイ</t>
    </rPh>
    <rPh sb="38" eb="41">
      <t>サンジュウナナ</t>
    </rPh>
    <rPh sb="41" eb="42">
      <t>ゴウ</t>
    </rPh>
    <rPh sb="43" eb="44">
      <t>サン</t>
    </rPh>
    <phoneticPr fontId="3"/>
  </si>
  <si>
    <t>平18厚告128別表5タ注
大臣基準告示百二十八</t>
    <rPh sb="12" eb="13">
      <t>チュウ</t>
    </rPh>
    <rPh sb="19" eb="21">
      <t>ダイジン</t>
    </rPh>
    <rPh sb="21" eb="23">
      <t>キジュン</t>
    </rPh>
    <rPh sb="23" eb="25">
      <t>コクジ</t>
    </rPh>
    <rPh sb="25" eb="29">
      <t>ヒャクニジュウハチ</t>
    </rPh>
    <phoneticPr fontId="4"/>
  </si>
  <si>
    <t>（標準様式1）</t>
    <rPh sb="1" eb="3">
      <t>ヒョウジュン</t>
    </rPh>
    <rPh sb="3" eb="5">
      <t>ヨウシキ</t>
    </rPh>
    <phoneticPr fontId="4"/>
  </si>
  <si>
    <t>従業者の勤務の体制及び勤務形態一覧表　</t>
  </si>
  <si>
    <t>サービス種別（</t>
    <rPh sb="4" eb="6">
      <t>シュベツ</t>
    </rPh>
    <phoneticPr fontId="44"/>
  </si>
  <si>
    <t>認知症対応型共同生活介護</t>
    <rPh sb="0" eb="12">
      <t>ニンチショウタイオウガタキョウドウセイカツカイゴ</t>
    </rPh>
    <phoneticPr fontId="44"/>
  </si>
  <si>
    <t>）</t>
    <phoneticPr fontId="44"/>
  </si>
  <si>
    <t>令和</t>
    <rPh sb="0" eb="2">
      <t>レイワ</t>
    </rPh>
    <phoneticPr fontId="44"/>
  </si>
  <si>
    <t>(</t>
    <phoneticPr fontId="44"/>
  </si>
  <si>
    <t>)</t>
    <phoneticPr fontId="44"/>
  </si>
  <si>
    <t>年</t>
    <rPh sb="0" eb="1">
      <t>ネン</t>
    </rPh>
    <phoneticPr fontId="44"/>
  </si>
  <si>
    <t>月</t>
    <rPh sb="0" eb="1">
      <t>ゲツ</t>
    </rPh>
    <phoneticPr fontId="44"/>
  </si>
  <si>
    <t>事業所名（</t>
    <rPh sb="0" eb="3">
      <t>ジギョウショ</t>
    </rPh>
    <rPh sb="3" eb="4">
      <t>メイ</t>
    </rPh>
    <phoneticPr fontId="44"/>
  </si>
  <si>
    <t>○○○○</t>
    <phoneticPr fontId="44"/>
  </si>
  <si>
    <t>(1)</t>
    <phoneticPr fontId="44"/>
  </si>
  <si>
    <t>４週</t>
  </si>
  <si>
    <t>(2)</t>
    <phoneticPr fontId="4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</si>
  <si>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</si>
  <si>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</si>
  <si>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</si>
  <si>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</si>
  <si>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</si>
  <si>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</si>
  <si>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(4) 利用者数</t>
    <rPh sb="4" eb="7">
      <t>リヨウシャ</t>
    </rPh>
    <rPh sb="7" eb="8">
      <t>スウ</t>
    </rPh>
    <phoneticPr fontId="44"/>
  </si>
  <si>
    <t>（前年度の平均値または推定数）</t>
    <rPh sb="1" eb="4">
      <t>ゼンネンド</t>
    </rPh>
    <rPh sb="5" eb="8">
      <t>ヘイキンチ</t>
    </rPh>
    <rPh sb="11" eb="14">
      <t>スイテイスウ</t>
    </rPh>
    <phoneticPr fontId="44"/>
  </si>
  <si>
    <t>人</t>
    <rPh sb="0" eb="1">
      <t>ニン</t>
    </rPh>
    <phoneticPr fontId="44"/>
  </si>
  <si>
    <t>(5) 事業所の共同生活住居（ユニット）数</t>
    <rPh sb="4" eb="7">
      <t>ジギョウショ</t>
    </rPh>
    <rPh sb="8" eb="10">
      <t>キョウドウ</t>
    </rPh>
    <rPh sb="10" eb="12">
      <t>セイカツ</t>
    </rPh>
    <rPh sb="12" eb="14">
      <t>ジュウキョ</t>
    </rPh>
    <rPh sb="20" eb="21">
      <t>スウ</t>
    </rPh>
    <phoneticPr fontId="44"/>
  </si>
  <si>
    <t>(6) 日中／夜間及び深夜の時間帯の区分</t>
    <rPh sb="4" eb="6">
      <t>ニッチュウ</t>
    </rPh>
    <rPh sb="7" eb="9">
      <t>ヤカン</t>
    </rPh>
    <rPh sb="9" eb="10">
      <t>オヨ</t>
    </rPh>
    <rPh sb="11" eb="13">
      <t>シンヤ</t>
    </rPh>
    <rPh sb="14" eb="17">
      <t>ジカンタイ</t>
    </rPh>
    <rPh sb="18" eb="20">
      <t>クブン</t>
    </rPh>
    <phoneticPr fontId="44"/>
  </si>
  <si>
    <t>ユニット</t>
    <phoneticPr fontId="44"/>
  </si>
  <si>
    <t>利用者の生活時間帯（日中）</t>
    <rPh sb="0" eb="3">
      <t>リヨウシャ</t>
    </rPh>
    <rPh sb="4" eb="6">
      <t>セイカツ</t>
    </rPh>
    <rPh sb="6" eb="9">
      <t>ジカンタイ</t>
    </rPh>
    <rPh sb="10" eb="12">
      <t>ニッチュウ</t>
    </rPh>
    <phoneticPr fontId="44"/>
  </si>
  <si>
    <t>～</t>
    <phoneticPr fontId="44"/>
  </si>
  <si>
    <t>ユニット目</t>
    <rPh sb="4" eb="5">
      <t>メ</t>
    </rPh>
    <phoneticPr fontId="44"/>
  </si>
  <si>
    <t>夜間及び深夜の時間帯</t>
    <rPh sb="0" eb="2">
      <t>ヤカン</t>
    </rPh>
    <rPh sb="2" eb="3">
      <t>オヨ</t>
    </rPh>
    <rPh sb="4" eb="6">
      <t>シンヤ</t>
    </rPh>
    <rPh sb="7" eb="10">
      <t>ジカンタイ</t>
    </rPh>
    <phoneticPr fontId="44"/>
  </si>
  <si>
    <t>No</t>
    <phoneticPr fontId="44"/>
  </si>
  <si>
    <t>(7) 
職種</t>
    <phoneticPr fontId="4"/>
  </si>
  <si>
    <t>(8)
勤務
形態</t>
    <phoneticPr fontId="4"/>
  </si>
  <si>
    <t>(9) 資格</t>
    <rPh sb="4" eb="6">
      <t>シカク</t>
    </rPh>
    <phoneticPr fontId="44"/>
  </si>
  <si>
    <t>(10) 氏　名</t>
    <phoneticPr fontId="4"/>
  </si>
  <si>
    <t>日中／夜間及び深夜
の区分</t>
    <rPh sb="0" eb="2">
      <t>ニッチュウ</t>
    </rPh>
    <rPh sb="3" eb="5">
      <t>ヤカン</t>
    </rPh>
    <rPh sb="5" eb="6">
      <t>オヨ</t>
    </rPh>
    <rPh sb="7" eb="9">
      <t>シンヤ</t>
    </rPh>
    <rPh sb="11" eb="13">
      <t>クブン</t>
    </rPh>
    <phoneticPr fontId="44"/>
  </si>
  <si>
    <t>(11)</t>
    <phoneticPr fontId="44"/>
  </si>
  <si>
    <t>（宿直   ･･･</t>
    <rPh sb="1" eb="3">
      <t>シュクチョク</t>
    </rPh>
    <phoneticPr fontId="44"/>
  </si>
  <si>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</si>
  <si>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</si>
  <si>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</si>
  <si>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</si>
  <si>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</si>
  <si>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</si>
  <si>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</si>
  <si>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管理者</t>
    <rPh sb="0" eb="3">
      <t>カンリシャ</t>
    </rPh>
    <phoneticPr fontId="44"/>
  </si>
  <si>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</si>
  <si>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4"/>
  </si>
  <si>
    <t>厚労　太郎</t>
    <rPh sb="0" eb="2">
      <t>コウロウ</t>
    </rPh>
    <rPh sb="3" eb="5">
      <t>タロウ</t>
    </rPh>
    <phoneticPr fontId="44"/>
  </si>
  <si>
    <t>シフト記号</t>
    <rPh sb="3" eb="5">
      <t>キゴウ</t>
    </rPh>
    <phoneticPr fontId="48"/>
  </si>
  <si>
    <t>c</t>
    <phoneticPr fontId="44"/>
  </si>
  <si>
    <t>c</t>
  </si>
  <si>
    <t>日中の勤務時間数</t>
    <rPh sb="0" eb="2">
      <t>ニッチュウ</t>
    </rPh>
    <rPh sb="3" eb="5">
      <t>キンム</t>
    </rPh>
    <rPh sb="5" eb="8">
      <t>ジカンスウ</t>
    </rPh>
    <phoneticPr fontId="44"/>
  </si>
  <si>
    <t>夜間・深夜の勤務時間数</t>
    <rPh sb="0" eb="2">
      <t>ヤカン</t>
    </rPh>
    <rPh sb="3" eb="5">
      <t>シンヤ</t>
    </rPh>
    <rPh sb="6" eb="8">
      <t>キンム</t>
    </rPh>
    <rPh sb="8" eb="11">
      <t>ジカンスウ</t>
    </rPh>
    <phoneticPr fontId="48"/>
  </si>
  <si>
    <t>計画作成担当者</t>
    <rPh sb="0" eb="2">
      <t>ケイカク</t>
    </rPh>
    <rPh sb="2" eb="4">
      <t>サクセイ</t>
    </rPh>
    <rPh sb="4" eb="7">
      <t>タントウシャ</t>
    </rPh>
    <phoneticPr fontId="44"/>
  </si>
  <si>
    <t>介護支援専門員</t>
    <rPh sb="0" eb="2">
      <t>カイゴ</t>
    </rPh>
    <rPh sb="2" eb="4">
      <t>シエン</t>
    </rPh>
    <rPh sb="4" eb="7">
      <t>センモンイン</t>
    </rPh>
    <phoneticPr fontId="44"/>
  </si>
  <si>
    <t>○○　A男</t>
    <rPh sb="4" eb="5">
      <t>オトコ</t>
    </rPh>
    <phoneticPr fontId="44"/>
  </si>
  <si>
    <t>d</t>
    <phoneticPr fontId="44"/>
  </si>
  <si>
    <t>d</t>
  </si>
  <si>
    <t>介護従業者</t>
    <rPh sb="0" eb="2">
      <t>カイゴ</t>
    </rPh>
    <rPh sb="2" eb="5">
      <t>ジュウギョウシャ</t>
    </rPh>
    <phoneticPr fontId="44"/>
  </si>
  <si>
    <t>看護師</t>
    <rPh sb="0" eb="3">
      <t>カンゴシ</t>
    </rPh>
    <phoneticPr fontId="44"/>
  </si>
  <si>
    <t>○○　B子</t>
    <rPh sb="4" eb="5">
      <t>コ</t>
    </rPh>
    <phoneticPr fontId="44"/>
  </si>
  <si>
    <t>i</t>
    <phoneticPr fontId="44"/>
  </si>
  <si>
    <t>j</t>
    <phoneticPr fontId="44"/>
  </si>
  <si>
    <t>a</t>
    <phoneticPr fontId="44"/>
  </si>
  <si>
    <t>介護福祉士</t>
    <rPh sb="0" eb="2">
      <t>カイゴ</t>
    </rPh>
    <rPh sb="2" eb="5">
      <t>フクシシ</t>
    </rPh>
    <phoneticPr fontId="44"/>
  </si>
  <si>
    <t>○○　C太</t>
    <rPh sb="4" eb="5">
      <t>タ</t>
    </rPh>
    <phoneticPr fontId="44"/>
  </si>
  <si>
    <t>i</t>
  </si>
  <si>
    <t>j</t>
  </si>
  <si>
    <t>a</t>
  </si>
  <si>
    <t>b</t>
  </si>
  <si>
    <t>○○　D美</t>
    <phoneticPr fontId="44"/>
  </si>
  <si>
    <t>b</t>
    <phoneticPr fontId="44"/>
  </si>
  <si>
    <t>ー</t>
  </si>
  <si>
    <t>○○　E夫</t>
    <phoneticPr fontId="44"/>
  </si>
  <si>
    <t>○○　F子</t>
    <phoneticPr fontId="44"/>
  </si>
  <si>
    <t>准看護師</t>
    <rPh sb="0" eb="4">
      <t>ジュンカンゴシ</t>
    </rPh>
    <phoneticPr fontId="44"/>
  </si>
  <si>
    <t>○○　G太</t>
    <phoneticPr fontId="44"/>
  </si>
  <si>
    <t>○○　H美</t>
    <phoneticPr fontId="44"/>
  </si>
  <si>
    <t>C</t>
  </si>
  <si>
    <t>○○　J太郎</t>
    <rPh sb="4" eb="6">
      <t>タロウ</t>
    </rPh>
    <phoneticPr fontId="44"/>
  </si>
  <si>
    <t>f</t>
    <phoneticPr fontId="44"/>
  </si>
  <si>
    <t>○○　K子</t>
    <phoneticPr fontId="44"/>
  </si>
  <si>
    <t>f</t>
  </si>
  <si>
    <t>○○　L太</t>
    <phoneticPr fontId="44"/>
  </si>
  <si>
    <t>○○　M子</t>
    <phoneticPr fontId="44"/>
  </si>
  <si>
    <t>e</t>
    <phoneticPr fontId="44"/>
  </si>
  <si>
    <t>e</t>
  </si>
  <si>
    <t>○○　N男</t>
    <phoneticPr fontId="44"/>
  </si>
  <si>
    <t>h</t>
  </si>
  <si>
    <t>h</t>
    <phoneticPr fontId="44"/>
  </si>
  <si>
    <t>○○　P子</t>
    <rPh sb="4" eb="5">
      <t>コ</t>
    </rPh>
    <phoneticPr fontId="44"/>
  </si>
  <si>
    <t>g</t>
    <phoneticPr fontId="44"/>
  </si>
  <si>
    <t>g</t>
  </si>
  <si>
    <t>○○　R次郎</t>
    <rPh sb="4" eb="6">
      <t>ジロウ</t>
    </rPh>
    <phoneticPr fontId="44"/>
  </si>
  <si>
    <t>ag</t>
  </si>
  <si>
    <t>ag</t>
    <phoneticPr fontId="44"/>
  </si>
  <si>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4"/>
  </si>
  <si>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4"/>
  </si>
  <si>
    <t>(16) 日ごとの実利用者数</t>
    <rPh sb="5" eb="6">
      <t>ヒ</t>
    </rPh>
    <rPh sb="9" eb="10">
      <t>ジツ</t>
    </rPh>
    <rPh sb="10" eb="13">
      <t>リヨウシャ</t>
    </rPh>
    <rPh sb="13" eb="14">
      <t>スウ</t>
    </rPh>
    <phoneticPr fontId="44"/>
  </si>
  <si>
    <t>(17) 介護従業者の日中の勤務時間の合計</t>
    <rPh sb="5" eb="7">
      <t>カイゴ</t>
    </rPh>
    <rPh sb="7" eb="10">
      <t>ジュウギョウシャ</t>
    </rPh>
    <rPh sb="11" eb="13">
      <t>ニッチュウ</t>
    </rPh>
    <rPh sb="14" eb="16">
      <t>キンム</t>
    </rPh>
    <rPh sb="16" eb="18">
      <t>ジカン</t>
    </rPh>
    <rPh sb="19" eb="21">
      <t>ゴウケイ</t>
    </rPh>
    <phoneticPr fontId="44"/>
  </si>
  <si>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44"/>
  </si>
  <si>
    <t>≪要 提出≫</t>
    <rPh sb="1" eb="2">
      <t>ヨウ</t>
    </rPh>
    <rPh sb="3" eb="5">
      <t>テイシュツ</t>
    </rPh>
    <phoneticPr fontId="44"/>
  </si>
  <si>
    <t>■シフト記号表（勤務時間帯）</t>
    <rPh sb="4" eb="6">
      <t>キゴウ</t>
    </rPh>
    <rPh sb="6" eb="7">
      <t>ヒョウ</t>
    </rPh>
    <rPh sb="8" eb="10">
      <t>キンム</t>
    </rPh>
    <rPh sb="10" eb="13">
      <t>ジカンタイ</t>
    </rPh>
    <phoneticPr fontId="44"/>
  </si>
  <si>
    <t>※24時間表記</t>
    <rPh sb="3" eb="5">
      <t>ジカン</t>
    </rPh>
    <rPh sb="5" eb="7">
      <t>ヒョウキ</t>
    </rPh>
    <phoneticPr fontId="4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</si>
  <si>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4"/>
  </si>
  <si>
    <t>勤務時間</t>
    <rPh sb="0" eb="2">
      <t>キンム</t>
    </rPh>
    <rPh sb="2" eb="4">
      <t>ジカン</t>
    </rPh>
    <phoneticPr fontId="44"/>
  </si>
  <si>
    <t>日中の時間帯</t>
    <rPh sb="0" eb="2">
      <t>ニッチュウ</t>
    </rPh>
    <rPh sb="3" eb="6">
      <t>ジカンタイ</t>
    </rPh>
    <phoneticPr fontId="44"/>
  </si>
  <si>
    <t>日中の勤務時間</t>
    <rPh sb="0" eb="2">
      <t>ニッチュウ</t>
    </rPh>
    <rPh sb="3" eb="5">
      <t>キンム</t>
    </rPh>
    <rPh sb="5" eb="7">
      <t>ジカン</t>
    </rPh>
    <phoneticPr fontId="44"/>
  </si>
  <si>
    <t>夜間及び深夜</t>
    <rPh sb="0" eb="2">
      <t>ヤカン</t>
    </rPh>
    <rPh sb="2" eb="3">
      <t>オヨ</t>
    </rPh>
    <rPh sb="4" eb="6">
      <t>シンヤ</t>
    </rPh>
    <phoneticPr fontId="44"/>
  </si>
  <si>
    <t>自由記載欄</t>
    <rPh sb="0" eb="2">
      <t>ジユウ</t>
    </rPh>
    <rPh sb="2" eb="4">
      <t>キサイ</t>
    </rPh>
    <rPh sb="4" eb="5">
      <t>ラン</t>
    </rPh>
    <phoneticPr fontId="44"/>
  </si>
  <si>
    <t>記号</t>
    <rPh sb="0" eb="2">
      <t>キゴウ</t>
    </rPh>
    <phoneticPr fontId="44"/>
  </si>
  <si>
    <t>始業時刻</t>
    <rPh sb="0" eb="2">
      <t>シギョウ</t>
    </rPh>
    <rPh sb="2" eb="4">
      <t>ジコク</t>
    </rPh>
    <phoneticPr fontId="44"/>
  </si>
  <si>
    <t>終業時刻</t>
    <rPh sb="0" eb="2">
      <t>シュウギョウ</t>
    </rPh>
    <rPh sb="2" eb="4">
      <t>ジコク</t>
    </rPh>
    <phoneticPr fontId="44"/>
  </si>
  <si>
    <t>うち、休憩時間</t>
    <rPh sb="3" eb="5">
      <t>キュウケイ</t>
    </rPh>
    <rPh sb="5" eb="7">
      <t>ジカン</t>
    </rPh>
    <phoneticPr fontId="44"/>
  </si>
  <si>
    <t>開始時刻</t>
    <rPh sb="0" eb="2">
      <t>カイシ</t>
    </rPh>
    <rPh sb="2" eb="4">
      <t>ジコク</t>
    </rPh>
    <phoneticPr fontId="44"/>
  </si>
  <si>
    <t>終了時刻</t>
    <rPh sb="0" eb="2">
      <t>シュウリョウ</t>
    </rPh>
    <rPh sb="2" eb="4">
      <t>ジコク</t>
    </rPh>
    <phoneticPr fontId="44"/>
  </si>
  <si>
    <t>の勤務時間</t>
    <rPh sb="1" eb="3">
      <t>キンム</t>
    </rPh>
    <rPh sb="3" eb="5">
      <t>ジカン</t>
    </rPh>
    <phoneticPr fontId="44"/>
  </si>
  <si>
    <t>：</t>
    <phoneticPr fontId="44"/>
  </si>
  <si>
    <t>（</t>
    <phoneticPr fontId="44"/>
  </si>
  <si>
    <t>（夜勤）17:00～翌10:00勤務</t>
    <rPh sb="1" eb="3">
      <t>ヤキン</t>
    </rPh>
    <rPh sb="10" eb="11">
      <t>ヨク</t>
    </rPh>
    <rPh sb="16" eb="18">
      <t>キンム</t>
    </rPh>
    <phoneticPr fontId="44"/>
  </si>
  <si>
    <t>（夜勤）17:00～翌10:00勤務</t>
  </si>
  <si>
    <t>k</t>
    <phoneticPr fontId="44"/>
  </si>
  <si>
    <t>l</t>
    <phoneticPr fontId="44"/>
  </si>
  <si>
    <t>m</t>
    <phoneticPr fontId="44"/>
  </si>
  <si>
    <t>n</t>
    <phoneticPr fontId="44"/>
  </si>
  <si>
    <t>o</t>
    <phoneticPr fontId="44"/>
  </si>
  <si>
    <t>p</t>
    <phoneticPr fontId="44"/>
  </si>
  <si>
    <t>q</t>
    <phoneticPr fontId="44"/>
  </si>
  <si>
    <t>r</t>
    <phoneticPr fontId="44"/>
  </si>
  <si>
    <t>-</t>
    <phoneticPr fontId="44"/>
  </si>
  <si>
    <t>s</t>
    <phoneticPr fontId="44"/>
  </si>
  <si>
    <t>t</t>
    <phoneticPr fontId="44"/>
  </si>
  <si>
    <t>u</t>
    <phoneticPr fontId="44"/>
  </si>
  <si>
    <t>v</t>
    <phoneticPr fontId="44"/>
  </si>
  <si>
    <t>w</t>
    <phoneticPr fontId="44"/>
  </si>
  <si>
    <t>x</t>
    <phoneticPr fontId="44"/>
  </si>
  <si>
    <t>y</t>
    <phoneticPr fontId="44"/>
  </si>
  <si>
    <t>z</t>
    <phoneticPr fontId="44"/>
  </si>
  <si>
    <t>aa</t>
    <phoneticPr fontId="44"/>
  </si>
  <si>
    <t>ab</t>
    <phoneticPr fontId="44"/>
  </si>
  <si>
    <t>ac</t>
    <phoneticPr fontId="44"/>
  </si>
  <si>
    <t>ad</t>
    <phoneticPr fontId="44"/>
  </si>
  <si>
    <t>ae</t>
    <phoneticPr fontId="44"/>
  </si>
  <si>
    <t>af</t>
    <phoneticPr fontId="44"/>
  </si>
  <si>
    <t>-</t>
  </si>
  <si>
    <t>1日に2回勤務する場合</t>
    <rPh sb="1" eb="2">
      <t>ニチ</t>
    </rPh>
    <rPh sb="4" eb="5">
      <t>カイ</t>
    </rPh>
    <rPh sb="5" eb="7">
      <t>キンム</t>
    </rPh>
    <rPh sb="9" eb="11">
      <t>バアイ</t>
    </rPh>
    <phoneticPr fontId="44"/>
  </si>
  <si>
    <t>ah</t>
    <phoneticPr fontId="44"/>
  </si>
  <si>
    <t>1日に2回勤務する場合</t>
    <phoneticPr fontId="44"/>
  </si>
  <si>
    <t>ai</t>
    <phoneticPr fontId="44"/>
  </si>
  <si>
    <t>・職種ごとの勤務時間を「○：○○～○：○○」と表記することが困難な場合は、No18～33を活用し、勤務時間数のみを入力してください。</t>
    <rPh sb="45" eb="47">
      <t>カツヨウ</t>
    </rPh>
    <phoneticPr fontId="4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</si>
  <si>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4"/>
  </si>
  <si>
    <t>・シフト記号が足りない場合は、適宜、行を追加してください。</t>
    <rPh sb="4" eb="6">
      <t>キゴウ</t>
    </rPh>
    <rPh sb="7" eb="8">
      <t>タ</t>
    </rPh>
    <rPh sb="11" eb="13">
      <t>バアイ</t>
    </rPh>
    <rPh sb="15" eb="17">
      <t>テキギ</t>
    </rPh>
    <rPh sb="18" eb="19">
      <t>ギョウ</t>
    </rPh>
    <rPh sb="20" eb="22">
      <t>ツイカ</t>
    </rPh>
    <phoneticPr fontId="4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</si>
  <si>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4"/>
  </si>
  <si>
    <t>≪提出不要≫</t>
    <rPh sb="1" eb="3">
      <t>テイシュツ</t>
    </rPh>
    <rPh sb="3" eb="5">
      <t>フヨウ</t>
    </rPh>
    <phoneticPr fontId="44"/>
  </si>
  <si>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4"/>
  </si>
  <si>
    <t>・・・直接入力する必要がある箇所です。</t>
    <rPh sb="3" eb="5">
      <t>チョクセツ</t>
    </rPh>
    <rPh sb="5" eb="7">
      <t>ニュウリョク</t>
    </rPh>
    <rPh sb="9" eb="11">
      <t>ヒツヨウ</t>
    </rPh>
    <rPh sb="14" eb="16">
      <t>カショ</t>
    </rPh>
    <phoneticPr fontId="44"/>
  </si>
  <si>
    <t>下記の記入方法に従って、入力してください。</t>
    <phoneticPr fontId="44"/>
  </si>
  <si>
    <t>・・・プルダウンから選択して入力する必要がある箇所です。</t>
    <rPh sb="10" eb="12">
      <t>センタク</t>
    </rPh>
    <rPh sb="14" eb="16">
      <t>ニュウリョク</t>
    </rPh>
    <rPh sb="18" eb="20">
      <t>ヒツヨウ</t>
    </rPh>
    <rPh sb="23" eb="25">
      <t>カショ</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</si>
  <si>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</si>
  <si>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</si>
  <si>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</si>
  <si>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</si>
  <si>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</si>
  <si>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44"/>
  </si>
  <si>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44"/>
  </si>
  <si>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44"/>
  </si>
  <si>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44"/>
  </si>
  <si>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44"/>
  </si>
  <si>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4"/>
  </si>
  <si>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4"/>
  </si>
  <si>
    <t xml:space="preserve"> 　　 記入の順序は、職種ごとにまとめてください。</t>
    <rPh sb="4" eb="6">
      <t>キニュウ</t>
    </rPh>
    <rPh sb="7" eb="9">
      <t>ジュンジョ</t>
    </rPh>
    <rPh sb="11" eb="13">
      <t>ショクシュ</t>
    </rPh>
    <phoneticPr fontId="44"/>
  </si>
  <si>
    <t>職種名</t>
    <rPh sb="0" eb="2">
      <t>ショクシュ</t>
    </rPh>
    <rPh sb="2" eb="3">
      <t>メイ</t>
    </rPh>
    <phoneticPr fontId="44"/>
  </si>
  <si>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</si>
  <si>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</si>
  <si>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区分</t>
    <rPh sb="0" eb="2">
      <t>クブン</t>
    </rPh>
    <phoneticPr fontId="44"/>
  </si>
  <si>
    <t>A</t>
    <phoneticPr fontId="44"/>
  </si>
  <si>
    <t>常勤で専従</t>
    <rPh sb="0" eb="2">
      <t>ジョウキン</t>
    </rPh>
    <rPh sb="3" eb="5">
      <t>センジュウ</t>
    </rPh>
    <phoneticPr fontId="44"/>
  </si>
  <si>
    <t>B</t>
    <phoneticPr fontId="44"/>
  </si>
  <si>
    <t>常勤で兼務</t>
    <rPh sb="0" eb="2">
      <t>ジョウキン</t>
    </rPh>
    <rPh sb="3" eb="5">
      <t>ケンム</t>
    </rPh>
    <phoneticPr fontId="44"/>
  </si>
  <si>
    <t>C</t>
    <phoneticPr fontId="44"/>
  </si>
  <si>
    <t>非常勤で専従</t>
    <rPh sb="0" eb="3">
      <t>ヒジョウキン</t>
    </rPh>
    <rPh sb="4" eb="6">
      <t>センジュウ</t>
    </rPh>
    <phoneticPr fontId="44"/>
  </si>
  <si>
    <t>D</t>
    <phoneticPr fontId="44"/>
  </si>
  <si>
    <t>非常勤で兼務</t>
    <rPh sb="0" eb="1">
      <t>ヒ</t>
    </rPh>
    <rPh sb="1" eb="3">
      <t>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</si>
  <si>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</si>
  <si>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</si>
  <si>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</si>
  <si>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</si>
  <si>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4"/>
  </si>
  <si>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4"/>
  </si>
  <si>
    <t>　(10) 従業者の氏名を記入してください。</t>
    <rPh sb="6" eb="9">
      <t>ジュウギョウシャ</t>
    </rPh>
    <rPh sb="10" eb="12">
      <t>シメイ</t>
    </rPh>
    <rPh sb="13" eb="15">
      <t>キニュウ</t>
    </rPh>
    <phoneticPr fontId="44"/>
  </si>
  <si>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4"/>
  </si>
  <si>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</si>
  <si>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</si>
  <si>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4"/>
  </si>
  <si>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</si>
  <si>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</si>
  <si>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</si>
  <si>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44"/>
  </si>
  <si>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4"/>
  </si>
  <si>
    <t>に色づけされます。</t>
    <rPh sb="1" eb="2">
      <t>イロ</t>
    </rPh>
    <phoneticPr fontId="44"/>
  </si>
  <si>
    <t>　(16) 通いサービスの利用者数を入力してください。</t>
    <rPh sb="6" eb="7">
      <t>カヨ</t>
    </rPh>
    <rPh sb="13" eb="16">
      <t>リヨウシャ</t>
    </rPh>
    <rPh sb="16" eb="17">
      <t>スウ</t>
    </rPh>
    <rPh sb="18" eb="20">
      <t>ニュウリョク</t>
    </rPh>
    <phoneticPr fontId="44"/>
  </si>
  <si>
    <t>　(17) 宿泊サービスの利用者数を入力してください。</t>
    <rPh sb="6" eb="8">
      <t>シュクハク</t>
    </rPh>
    <rPh sb="13" eb="16">
      <t>リヨウシャ</t>
    </rPh>
    <rPh sb="16" eb="17">
      <t>スウ</t>
    </rPh>
    <rPh sb="18" eb="20">
      <t>ニュウリョク</t>
    </rPh>
    <phoneticPr fontId="44"/>
  </si>
  <si>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44"/>
  </si>
  <si>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44"/>
  </si>
  <si>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44"/>
  </si>
  <si>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</si>
  <si>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44"/>
  </si>
  <si>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44"/>
  </si>
  <si>
    <t>実践者研修修了</t>
    <rPh sb="0" eb="3">
      <t>ジッセンシャ</t>
    </rPh>
    <rPh sb="3" eb="5">
      <t>ケンシュウ</t>
    </rPh>
    <rPh sb="5" eb="7">
      <t>シュウリョウ</t>
    </rPh>
    <phoneticPr fontId="44"/>
  </si>
  <si>
    <t>基礎課程修了</t>
    <rPh sb="0" eb="2">
      <t>キソ</t>
    </rPh>
    <rPh sb="2" eb="4">
      <t>カテイ</t>
    </rPh>
    <rPh sb="4" eb="6">
      <t>シュウリョウ</t>
    </rPh>
    <phoneticPr fontId="44"/>
  </si>
  <si>
    <t>管理者</t>
  </si>
  <si>
    <t>介護従業者</t>
  </si>
  <si>
    <t>計画作成担当者</t>
  </si>
  <si>
    <t>自己点検シート(認知症対応型共同生活介護・介護予防認知症対応型共同生活介護)</t>
    <rPh sb="0" eb="2">
      <t>ジコ</t>
    </rPh>
    <rPh sb="2" eb="4">
      <t>テンケン</t>
    </rPh>
    <rPh sb="8" eb="10">
      <t>ニンチ</t>
    </rPh>
    <rPh sb="10" eb="11">
      <t>ショウ</t>
    </rPh>
    <rPh sb="11" eb="14">
      <t>タイオウガタ</t>
    </rPh>
    <rPh sb="14" eb="16">
      <t>キョウドウ</t>
    </rPh>
    <rPh sb="16" eb="18">
      <t>セイカツ</t>
    </rPh>
    <rPh sb="18" eb="20">
      <t>カイゴ</t>
    </rPh>
    <rPh sb="21" eb="23">
      <t>カイゴ</t>
    </rPh>
    <rPh sb="23" eb="25">
      <t>ヨボウ</t>
    </rPh>
    <rPh sb="25" eb="28">
      <t>ニンチショウ</t>
    </rPh>
    <rPh sb="28" eb="31">
      <t>タイオウガタ</t>
    </rPh>
    <rPh sb="31" eb="33">
      <t>キョウドウ</t>
    </rPh>
    <rPh sb="33" eb="35">
      <t>セイカツ</t>
    </rPh>
    <rPh sb="35" eb="37">
      <t>カイゴ</t>
    </rPh>
    <phoneticPr fontId="4"/>
  </si>
  <si>
    <t>口腔衛生管理体制加算</t>
    <rPh sb="0" eb="2">
      <t>コウクウ</t>
    </rPh>
    <rPh sb="2" eb="4">
      <t>エイセイ</t>
    </rPh>
    <rPh sb="4" eb="6">
      <t>カンリ</t>
    </rPh>
    <rPh sb="6" eb="8">
      <t>タイセイ</t>
    </rPh>
    <rPh sb="8" eb="10">
      <t>カサン</t>
    </rPh>
    <phoneticPr fontId="4"/>
  </si>
  <si>
    <t xml:space="preserve">
17</t>
    <phoneticPr fontId="3"/>
  </si>
  <si>
    <t xml:space="preserve">
口腔・栄養スクリーニング加算
※いずれにも適合すること</t>
    <rPh sb="3" eb="5">
      <t>コウクウ</t>
    </rPh>
    <rPh sb="6" eb="8">
      <t>エイヨウ</t>
    </rPh>
    <rPh sb="15" eb="17">
      <t>カサン</t>
    </rPh>
    <phoneticPr fontId="4"/>
  </si>
  <si>
    <t xml:space="preserve">
介護従業者の員数が基準に満たない場合</t>
    <rPh sb="2" eb="4">
      <t>カイゴ</t>
    </rPh>
    <rPh sb="4" eb="7">
      <t>ジュウギョウシャ</t>
    </rPh>
    <rPh sb="8" eb="9">
      <t>イン</t>
    </rPh>
    <rPh sb="9" eb="10">
      <t>スウ</t>
    </rPh>
    <rPh sb="11" eb="13">
      <t>キジュン</t>
    </rPh>
    <rPh sb="14" eb="15">
      <t>ミ</t>
    </rPh>
    <rPh sb="18" eb="20">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</si>
</sst>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h:mm;@"/>
  </numFmts>
  <fonts count="62">
    <font>
      <sz val="11"/>
      <color theme="1"/>
      <name val="ＭＳ 明朝"/>
      <family val="2"/>
      <charset val="128"/>
    </font>
    <font>
      <sz val="11"/>
      <color theme="1"/>
      <name val="游ゴシック"/>
      <family val="2"/>
      <charset val="128"/>
      <scheme val="minor"/>
    </font>
    <font>
      <sz val="11"/>
      <color theme="1"/>
      <name val="游ゴシック"/>
      <family val="2"/>
      <charset val="128"/>
      <scheme val="minor"/>
    </font>
    <font>
      <sz val="6"/>
      <name val="ＭＳ 明朝"/>
      <family val="2"/>
      <charset val="128"/>
    </font>
    <font>
      <sz val="6"/>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11"/>
      <color indexed="9"/>
      <name val="ＭＳ Ｐゴシック"/>
      <family val="3"/>
      <charset val="128"/>
    </font>
    <font>
      <sz val="11"/>
      <color indexed="8"/>
      <name val="ＭＳ Ｐゴシック"/>
      <family val="3"/>
      <charset val="128"/>
    </font>
    <font>
      <u/>
      <sz val="9"/>
      <name val="ＭＳ ゴシック"/>
      <family val="3"/>
      <charset val="128"/>
    </font>
    <font>
      <sz val="11"/>
      <color theme="1"/>
      <name val="ＭＳ 明朝"/>
      <family val="2"/>
      <charset val="128"/>
    </font>
    <font>
      <sz val="11"/>
      <name val="ＭＳ ゴシック"/>
      <family val="3"/>
      <charset val="128"/>
    </font>
    <font>
      <b/>
      <sz val="14"/>
      <name val="ＭＳ Ｐゴシック"/>
      <family val="3"/>
      <charset val="128"/>
    </font>
    <font>
      <sz val="9"/>
      <name val="ＭＳ Ｐゴシック"/>
      <family val="3"/>
      <charset val="128"/>
    </font>
    <font>
      <sz val="6"/>
      <name val="ＭＳ ゴシック"/>
      <family val="3"/>
      <charset val="128"/>
    </font>
    <font>
      <sz val="11"/>
      <name val="ＭＳ 明朝"/>
      <family val="2"/>
      <charset val="128"/>
    </font>
    <font>
      <b/>
      <u/>
      <sz val="10"/>
      <name val="ＭＳ ゴシック"/>
      <family val="3"/>
      <charset val="128"/>
    </font>
    <font>
      <u/>
      <sz val="9"/>
      <name val="ＭＳ Ｐゴシック"/>
      <family val="3"/>
      <charset val="128"/>
    </font>
    <font>
      <sz val="11"/>
      <color theme="1"/>
      <name val="游ゴシック"/>
      <family val="3"/>
      <charset val="128"/>
      <scheme val="minor"/>
    </font>
    <font>
      <sz val="11"/>
      <color theme="1"/>
      <name val="ＭＳ ゴシック"/>
      <family val="3"/>
      <charset val="128"/>
    </font>
    <font>
      <u/>
      <sz val="11"/>
      <color theme="10"/>
      <name val="ＭＳ Ｐゴシック"/>
      <family val="3"/>
      <charset val="128"/>
    </font>
    <font>
      <sz val="16"/>
      <color theme="1"/>
      <name val="ＭＳ ゴシック"/>
      <family val="3"/>
      <charset val="128"/>
    </font>
    <font>
      <sz val="12"/>
      <color theme="1"/>
      <name val="ＭＳ 明朝"/>
      <family val="1"/>
      <charset val="128"/>
    </font>
    <font>
      <sz val="12"/>
      <color theme="1"/>
      <name val="Century"/>
      <family val="1"/>
    </font>
    <font>
      <sz val="6"/>
      <name val="游ゴシック"/>
      <family val="3"/>
      <charset val="128"/>
      <scheme val="minor"/>
    </font>
    <font>
      <sz val="7"/>
      <color theme="1"/>
      <name val="Times New Roman"/>
      <family val="1"/>
    </font>
    <font>
      <u/>
      <sz val="12"/>
      <color theme="1"/>
      <name val="ＭＳ 明朝"/>
      <family val="1"/>
      <charset val="128"/>
    </font>
    <font>
      <sz val="14"/>
      <color theme="1"/>
      <name val="ＭＳ Ｐゴシック"/>
      <family val="3"/>
      <charset val="128"/>
    </font>
    <font>
      <sz val="11"/>
      <name val="ＭＳ Ｐゴシック"/>
      <family val="3"/>
      <charset val="128"/>
    </font>
    <font>
      <b/>
      <sz val="11"/>
      <name val="ＭＳ Ｐゴシック"/>
      <family val="3"/>
      <charset val="128"/>
    </font>
    <font>
      <b/>
      <sz val="11"/>
      <name val="DejaVu Sans"/>
      <family val="2"/>
    </font>
    <font>
      <b/>
      <sz val="11"/>
      <name val="DejaVu Sans"/>
      <family val="3"/>
      <charset val="128"/>
    </font>
    <font>
      <b/>
      <sz val="11"/>
      <name val="ＭＳ ゴシック"/>
      <family val="3"/>
      <charset val="128"/>
    </font>
    <font>
      <b/>
      <sz val="11"/>
      <name val="ＭＳ ゴシック"/>
      <family val="2"/>
      <charset val="128"/>
    </font>
    <font>
      <sz val="11"/>
      <name val="DejaVu Sans"/>
      <family val="2"/>
    </font>
    <font>
      <b/>
      <sz val="12"/>
      <color indexed="10"/>
      <name val="DejaVu Sans"/>
      <family val="2"/>
    </font>
    <font>
      <sz val="10"/>
      <name val="Arial"/>
      <family val="2"/>
    </font>
    <font>
      <b/>
      <sz val="12"/>
      <color rgb="FFFF0000"/>
      <name val="ＭＳ Ｐゴシック"/>
      <family val="3"/>
      <charset val="128"/>
    </font>
    <font>
      <b/>
      <sz val="12"/>
      <name val="ＭＳ Ｐゴシック"/>
      <family val="3"/>
      <charset val="128"/>
    </font>
    <font>
      <b/>
      <sz val="12"/>
      <name val="DejaVu Sans"/>
      <family val="2"/>
    </font>
    <font>
      <sz val="16"/>
      <name val="HGSｺﾞｼｯｸM"/>
      <family val="3"/>
      <charset val="128"/>
    </font>
    <font>
      <b/>
      <sz val="16"/>
      <name val="HGSｺﾞｼｯｸM"/>
      <family val="3"/>
      <charset val="128"/>
    </font>
    <font>
      <sz val="6"/>
      <name val="游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4"/>
      <color theme="1"/>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sz val="13"/>
      <name val="ＭＳ Ｐゴシック"/>
      <family val="3"/>
      <charset val="128"/>
    </font>
  </fonts>
  <fills count="10">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20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diagonal/>
    </border>
    <border>
      <left/>
      <right/>
      <top style="hair">
        <color indexed="64"/>
      </top>
      <bottom style="thin">
        <color indexed="64"/>
      </bottom>
      <diagonal/>
    </border>
    <border>
      <left/>
      <right/>
      <top style="double">
        <color indexed="64"/>
      </top>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hair">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right/>
      <top style="hair">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thin">
        <color indexed="8"/>
      </left>
      <right style="medium">
        <color indexed="64"/>
      </right>
      <top style="medium">
        <color indexed="64"/>
      </top>
      <bottom style="dotted">
        <color indexed="8"/>
      </bottom>
      <diagonal/>
    </border>
    <border>
      <left style="thin">
        <color indexed="8"/>
      </left>
      <right style="thin">
        <color indexed="8"/>
      </right>
      <top style="medium">
        <color indexed="64"/>
      </top>
      <bottom style="dotted">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11">
    <xf numFmtId="0" fontId="0" fillId="0" borderId="0">
      <alignment vertical="center"/>
    </xf>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20" fillId="0" borderId="0">
      <alignment vertical="center"/>
    </xf>
    <xf numFmtId="0" fontId="22" fillId="0" borderId="0" applyNumberFormat="0" applyFill="0" applyBorder="0" applyAlignment="0" applyProtection="0">
      <alignment vertical="top"/>
      <protection locked="0"/>
    </xf>
    <xf numFmtId="0" fontId="30" fillId="0" borderId="0"/>
    <xf numFmtId="0" fontId="38" fillId="0" borderId="0"/>
    <xf numFmtId="0" fontId="2" fillId="0" borderId="0">
      <alignment vertical="center"/>
    </xf>
    <xf numFmtId="38" fontId="2" fillId="0" borderId="0" applyFont="0" applyFill="0" applyBorder="0" applyAlignment="0" applyProtection="0">
      <alignment vertical="center"/>
    </xf>
  </cellStyleXfs>
  <cellXfs count="1166">
    <xf numFmtId="0" fontId="0" fillId="0" borderId="0" xfId="0">
      <alignment vertical="center"/>
    </xf>
    <xf numFmtId="0" fontId="6" fillId="2" borderId="8" xfId="0" applyFont="1" applyFill="1" applyBorder="1" applyAlignment="1">
      <alignment horizontal="center" vertical="center"/>
    </xf>
    <xf numFmtId="0" fontId="6" fillId="0" borderId="17" xfId="0" applyFont="1" applyBorder="1" applyAlignment="1">
      <alignment horizontal="left" vertical="center" wrapText="1"/>
    </xf>
    <xf numFmtId="0" fontId="6" fillId="0" borderId="18"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17" xfId="0" applyFont="1" applyBorder="1" applyAlignment="1">
      <alignment vertical="center" wrapText="1"/>
    </xf>
    <xf numFmtId="0" fontId="6" fillId="0" borderId="18" xfId="0" applyFont="1" applyBorder="1" applyAlignment="1">
      <alignment horizontal="left" vertical="center" wrapText="1"/>
    </xf>
    <xf numFmtId="0" fontId="6" fillId="0" borderId="5" xfId="0" applyFont="1" applyBorder="1" applyAlignment="1">
      <alignment vertical="center" wrapText="1"/>
    </xf>
    <xf numFmtId="0" fontId="6" fillId="0" borderId="9" xfId="0" applyFont="1" applyBorder="1" applyAlignment="1">
      <alignment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shrinkToFit="1"/>
    </xf>
    <xf numFmtId="0" fontId="6" fillId="0" borderId="11" xfId="0" applyFont="1" applyBorder="1" applyAlignment="1">
      <alignment horizontal="lef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Fill="1" applyBorder="1" applyAlignment="1">
      <alignment vertical="center" wrapText="1"/>
    </xf>
    <xf numFmtId="0" fontId="6" fillId="0" borderId="18" xfId="0" applyFont="1" applyFill="1" applyBorder="1" applyAlignment="1">
      <alignment vertical="center" wrapText="1"/>
    </xf>
    <xf numFmtId="0" fontId="6" fillId="0" borderId="16" xfId="0" applyFont="1" applyFill="1" applyBorder="1" applyAlignment="1">
      <alignment vertical="center" wrapText="1"/>
    </xf>
    <xf numFmtId="0" fontId="6" fillId="0" borderId="26" xfId="0" applyFont="1" applyFill="1" applyBorder="1" applyAlignment="1">
      <alignment wrapText="1"/>
    </xf>
    <xf numFmtId="0" fontId="6" fillId="0" borderId="12" xfId="0"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0" fontId="6" fillId="0" borderId="0" xfId="0" applyNumberFormat="1" applyFont="1" applyBorder="1" applyAlignment="1">
      <alignment horizontal="center" vertical="center" shrinkToFit="1"/>
    </xf>
    <xf numFmtId="0" fontId="6"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lignment vertical="center"/>
    </xf>
    <xf numFmtId="0" fontId="6" fillId="0" borderId="14" xfId="0" applyFont="1" applyFill="1" applyBorder="1" applyAlignment="1">
      <alignment vertical="center" wrapText="1"/>
    </xf>
    <xf numFmtId="0" fontId="6" fillId="0" borderId="3" xfId="0" applyFont="1" applyFill="1" applyBorder="1" applyAlignment="1">
      <alignment vertical="center" wrapText="1"/>
    </xf>
    <xf numFmtId="0" fontId="6" fillId="2" borderId="9" xfId="0" quotePrefix="1" applyNumberFormat="1" applyFont="1" applyFill="1" applyBorder="1" applyAlignment="1">
      <alignment horizontal="center" vertical="center" shrinkToFit="1"/>
    </xf>
    <xf numFmtId="0" fontId="6" fillId="0" borderId="28"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3" borderId="9" xfId="0" applyFont="1" applyFill="1" applyBorder="1" applyAlignment="1">
      <alignment vertical="center" wrapText="1"/>
    </xf>
    <xf numFmtId="0" fontId="6" fillId="3" borderId="3" xfId="0" applyFont="1" applyFill="1" applyBorder="1" applyAlignment="1">
      <alignment vertical="center" wrapText="1"/>
    </xf>
    <xf numFmtId="0" fontId="6" fillId="3" borderId="11"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12" xfId="0" applyFont="1" applyFill="1" applyBorder="1" applyAlignment="1">
      <alignment horizontal="left" vertical="center" wrapText="1"/>
    </xf>
    <xf numFmtId="0" fontId="6" fillId="3" borderId="8" xfId="0" applyFont="1" applyFill="1" applyBorder="1" applyAlignment="1">
      <alignment vertical="top" wrapText="1"/>
    </xf>
    <xf numFmtId="0" fontId="6" fillId="3" borderId="13"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40" xfId="0" applyFont="1" applyFill="1" applyBorder="1" applyAlignment="1">
      <alignment horizontal="center" vertical="center"/>
    </xf>
    <xf numFmtId="0" fontId="6" fillId="0" borderId="9" xfId="0" applyFont="1" applyBorder="1" applyAlignment="1">
      <alignment horizontal="center" vertical="center"/>
    </xf>
    <xf numFmtId="0" fontId="6" fillId="3" borderId="19" xfId="0" applyFont="1" applyFill="1" applyBorder="1" applyAlignment="1">
      <alignment vertical="center" wrapText="1"/>
    </xf>
    <xf numFmtId="0" fontId="6" fillId="3" borderId="14" xfId="0" applyFont="1" applyFill="1" applyBorder="1" applyAlignment="1">
      <alignment vertical="center" wrapText="1"/>
    </xf>
    <xf numFmtId="0" fontId="6" fillId="3" borderId="42"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8" xfId="0" applyFont="1" applyFill="1" applyBorder="1" applyAlignment="1">
      <alignment vertical="top" wrapText="1"/>
    </xf>
    <xf numFmtId="0" fontId="6" fillId="3" borderId="12" xfId="0" applyFont="1" applyFill="1" applyBorder="1" applyAlignment="1">
      <alignment vertical="top" wrapText="1"/>
    </xf>
    <xf numFmtId="0" fontId="6" fillId="3" borderId="7" xfId="0" applyFont="1" applyFill="1" applyBorder="1" applyAlignment="1">
      <alignment horizontal="center" vertical="center" wrapText="1"/>
    </xf>
    <xf numFmtId="0" fontId="6" fillId="3" borderId="18" xfId="0" applyFont="1" applyFill="1" applyBorder="1" applyAlignment="1">
      <alignment vertical="center" wrapText="1"/>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vertical="center" wrapText="1"/>
    </xf>
    <xf numFmtId="0" fontId="6" fillId="3" borderId="12" xfId="0" applyFont="1" applyFill="1" applyBorder="1" applyAlignment="1">
      <alignment vertical="center" wrapText="1"/>
    </xf>
    <xf numFmtId="0" fontId="6" fillId="3" borderId="1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12" xfId="0" applyFont="1" applyBorder="1" applyAlignment="1">
      <alignment vertical="center" wrapText="1"/>
    </xf>
    <xf numFmtId="0" fontId="6" fillId="3" borderId="14" xfId="1" applyFont="1" applyFill="1" applyBorder="1" applyAlignment="1">
      <alignment vertical="center" wrapText="1"/>
    </xf>
    <xf numFmtId="0" fontId="6" fillId="3" borderId="27" xfId="1" applyFont="1" applyFill="1" applyBorder="1" applyAlignment="1">
      <alignment horizontal="center" vertical="center"/>
    </xf>
    <xf numFmtId="0" fontId="6" fillId="3" borderId="18" xfId="1" applyFont="1" applyFill="1" applyBorder="1" applyAlignment="1">
      <alignment vertical="center" wrapText="1"/>
    </xf>
    <xf numFmtId="0" fontId="6" fillId="3" borderId="18" xfId="1" applyFont="1" applyFill="1" applyBorder="1" applyAlignment="1">
      <alignment horizontal="left" vertical="center" wrapText="1"/>
    </xf>
    <xf numFmtId="0" fontId="7" fillId="3" borderId="14" xfId="0" applyFont="1" applyFill="1" applyBorder="1" applyAlignment="1">
      <alignment vertical="center" wrapText="1"/>
    </xf>
    <xf numFmtId="0" fontId="6" fillId="3" borderId="22" xfId="0" applyFont="1" applyFill="1" applyBorder="1" applyAlignment="1">
      <alignment horizontal="center" vertical="center" wrapText="1"/>
    </xf>
    <xf numFmtId="0" fontId="6" fillId="3" borderId="8"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0" xfId="0" applyFont="1" applyFill="1" applyBorder="1" applyAlignment="1">
      <alignment vertical="center" wrapText="1"/>
    </xf>
    <xf numFmtId="0" fontId="6" fillId="3" borderId="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8" xfId="0" applyFont="1" applyBorder="1" applyAlignment="1">
      <alignment vertical="center" wrapText="1"/>
    </xf>
    <xf numFmtId="0" fontId="6" fillId="3" borderId="9" xfId="0" applyFont="1" applyFill="1" applyBorder="1" applyAlignment="1">
      <alignment horizontal="center" vertical="center" wrapText="1"/>
    </xf>
    <xf numFmtId="0" fontId="6" fillId="0" borderId="3" xfId="0" applyFont="1" applyBorder="1" applyAlignment="1">
      <alignment vertical="top" wrapText="1"/>
    </xf>
    <xf numFmtId="0" fontId="6" fillId="0" borderId="12" xfId="0" applyFont="1" applyFill="1" applyBorder="1" applyAlignment="1">
      <alignment horizontal="center" vertical="center"/>
    </xf>
    <xf numFmtId="0" fontId="6" fillId="0" borderId="40" xfId="0" applyFont="1" applyFill="1" applyBorder="1" applyAlignment="1">
      <alignment horizontal="center" vertical="center"/>
    </xf>
    <xf numFmtId="0" fontId="6" fillId="3" borderId="7" xfId="0" applyFont="1" applyFill="1" applyBorder="1" applyAlignment="1">
      <alignment vertical="center" wrapText="1"/>
    </xf>
    <xf numFmtId="0" fontId="6" fillId="0" borderId="2" xfId="1" applyFont="1" applyFill="1" applyBorder="1" applyAlignment="1">
      <alignment vertical="center" wrapText="1"/>
    </xf>
    <xf numFmtId="0" fontId="6" fillId="0" borderId="18" xfId="1" applyFont="1" applyFill="1" applyBorder="1" applyAlignment="1">
      <alignment vertical="center" wrapText="1"/>
    </xf>
    <xf numFmtId="0" fontId="6" fillId="3" borderId="5" xfId="0" applyFont="1" applyFill="1" applyBorder="1" applyAlignment="1">
      <alignment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49" fontId="6" fillId="3" borderId="1" xfId="0" applyNumberFormat="1" applyFont="1" applyFill="1" applyBorder="1" applyAlignment="1">
      <alignment vertical="center" wrapText="1" shrinkToFit="1"/>
    </xf>
    <xf numFmtId="0" fontId="6" fillId="3" borderId="1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6" xfId="0" applyFont="1" applyFill="1" applyBorder="1" applyAlignment="1">
      <alignment vertical="center" wrapText="1"/>
    </xf>
    <xf numFmtId="0" fontId="6" fillId="3" borderId="19" xfId="0" applyFont="1" applyFill="1" applyBorder="1" applyAlignment="1">
      <alignment horizontal="center" vertical="center"/>
    </xf>
    <xf numFmtId="0" fontId="6" fillId="3" borderId="1" xfId="0" applyFont="1" applyFill="1" applyBorder="1" applyAlignment="1">
      <alignment vertical="center" wrapText="1"/>
    </xf>
    <xf numFmtId="0" fontId="6" fillId="3" borderId="29"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vertical="top"/>
    </xf>
    <xf numFmtId="0" fontId="6" fillId="3" borderId="6" xfId="0" applyFont="1" applyFill="1" applyBorder="1" applyAlignment="1">
      <alignment horizontal="center" vertical="center"/>
    </xf>
    <xf numFmtId="0" fontId="6" fillId="3" borderId="37" xfId="0" applyFont="1" applyFill="1" applyBorder="1" applyAlignment="1">
      <alignment vertical="center" wrapText="1"/>
    </xf>
    <xf numFmtId="0" fontId="6" fillId="3" borderId="9" xfId="0" applyFont="1" applyFill="1" applyBorder="1" applyAlignment="1">
      <alignment vertical="center"/>
    </xf>
    <xf numFmtId="0" fontId="6" fillId="3" borderId="0" xfId="0" applyFont="1" applyFill="1" applyAlignment="1">
      <alignment horizontal="left" vertical="center"/>
    </xf>
    <xf numFmtId="0" fontId="6" fillId="3" borderId="20" xfId="0" applyFont="1" applyFill="1" applyBorder="1" applyAlignment="1">
      <alignment horizontal="center" vertical="center"/>
    </xf>
    <xf numFmtId="0" fontId="6" fillId="3" borderId="39" xfId="0" applyFont="1" applyFill="1" applyBorder="1" applyAlignment="1">
      <alignment horizontal="center" vertical="center"/>
    </xf>
    <xf numFmtId="0" fontId="6" fillId="0" borderId="5" xfId="0" applyFont="1" applyBorder="1" applyAlignment="1">
      <alignment horizontal="center" vertical="center"/>
    </xf>
    <xf numFmtId="0" fontId="6" fillId="3" borderId="38"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30" xfId="0" applyFont="1" applyFill="1" applyBorder="1" applyAlignment="1">
      <alignment vertical="center" wrapText="1"/>
    </xf>
    <xf numFmtId="0" fontId="6" fillId="2" borderId="2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7" xfId="0" applyFont="1" applyFill="1" applyBorder="1" applyAlignment="1">
      <alignment horizontal="center" vertical="top" wrapText="1"/>
    </xf>
    <xf numFmtId="0" fontId="6" fillId="2" borderId="27" xfId="0" applyFont="1" applyFill="1" applyBorder="1" applyAlignment="1">
      <alignment horizontal="center" vertical="center" wrapText="1"/>
    </xf>
    <xf numFmtId="0" fontId="6" fillId="2" borderId="6" xfId="0" applyFont="1" applyFill="1" applyBorder="1" applyAlignment="1">
      <alignment horizontal="center" vertical="top" wrapText="1"/>
    </xf>
    <xf numFmtId="0" fontId="6" fillId="0" borderId="10" xfId="0" applyFont="1" applyBorder="1" applyAlignment="1">
      <alignment horizontal="left" vertical="center" wrapText="1"/>
    </xf>
    <xf numFmtId="0" fontId="6" fillId="0" borderId="1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2" borderId="59" xfId="0" applyNumberFormat="1" applyFont="1" applyFill="1" applyBorder="1" applyAlignment="1">
      <alignment horizontal="center" vertical="center"/>
    </xf>
    <xf numFmtId="0" fontId="6" fillId="2" borderId="27" xfId="0" applyNumberFormat="1" applyFont="1" applyFill="1" applyBorder="1" applyAlignment="1">
      <alignment vertical="center"/>
    </xf>
    <xf numFmtId="0" fontId="6" fillId="2" borderId="6" xfId="0" applyNumberFormat="1" applyFont="1" applyFill="1" applyBorder="1" applyAlignment="1">
      <alignment vertical="center"/>
    </xf>
    <xf numFmtId="0" fontId="6" fillId="2" borderId="9" xfId="0" applyNumberFormat="1" applyFont="1" applyFill="1" applyBorder="1" applyAlignment="1">
      <alignment horizontal="center" vertical="center"/>
    </xf>
    <xf numFmtId="0" fontId="6" fillId="3" borderId="7" xfId="0" applyFont="1" applyFill="1" applyBorder="1" applyAlignment="1">
      <alignment horizontal="center" vertical="center"/>
    </xf>
    <xf numFmtId="0" fontId="6" fillId="0" borderId="0" xfId="0" applyFont="1" applyFill="1">
      <alignment vertical="center"/>
    </xf>
    <xf numFmtId="0" fontId="6" fillId="3" borderId="14" xfId="0" applyFont="1" applyFill="1" applyBorder="1" applyAlignment="1">
      <alignment vertical="center"/>
    </xf>
    <xf numFmtId="0" fontId="6" fillId="3" borderId="27" xfId="0" applyFont="1" applyFill="1" applyBorder="1" applyAlignment="1">
      <alignment horizontal="justify" vertical="center"/>
    </xf>
    <xf numFmtId="0" fontId="6" fillId="3" borderId="27" xfId="0" applyFont="1" applyFill="1" applyBorder="1" applyAlignment="1">
      <alignment horizontal="justify" vertical="center" wrapText="1"/>
    </xf>
    <xf numFmtId="0" fontId="5" fillId="3" borderId="18" xfId="0" applyFont="1" applyFill="1" applyBorder="1" applyAlignment="1">
      <alignment horizontal="center" vertical="center"/>
    </xf>
    <xf numFmtId="0" fontId="5" fillId="3" borderId="12" xfId="0" applyFont="1" applyFill="1" applyBorder="1" applyAlignment="1">
      <alignment horizontal="center" vertical="center"/>
    </xf>
    <xf numFmtId="0" fontId="6" fillId="3" borderId="4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2" xfId="0" applyFont="1" applyFill="1" applyBorder="1">
      <alignment vertical="center"/>
    </xf>
    <xf numFmtId="0" fontId="6" fillId="0" borderId="10"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41" xfId="0" applyFont="1" applyFill="1" applyBorder="1" applyAlignment="1">
      <alignment horizontal="center" vertical="center"/>
    </xf>
    <xf numFmtId="0" fontId="6" fillId="0" borderId="12" xfId="1" applyFont="1" applyFill="1" applyBorder="1" applyAlignment="1">
      <alignment vertical="center" wrapText="1"/>
    </xf>
    <xf numFmtId="0" fontId="6" fillId="2" borderId="9"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3"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1" xfId="0" applyFont="1" applyFill="1" applyBorder="1" applyAlignment="1">
      <alignment vertical="center" wrapText="1"/>
    </xf>
    <xf numFmtId="0" fontId="6" fillId="0" borderId="18"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0" borderId="10" xfId="0" applyFont="1" applyFill="1" applyBorder="1" applyAlignment="1">
      <alignment vertical="center" wrapText="1"/>
    </xf>
    <xf numFmtId="0" fontId="6" fillId="0" borderId="8" xfId="0" applyFont="1" applyFill="1" applyBorder="1" applyAlignment="1">
      <alignment vertical="center" wrapText="1"/>
    </xf>
    <xf numFmtId="0" fontId="5" fillId="3" borderId="14"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6" fillId="0" borderId="25" xfId="0" applyFont="1" applyBorder="1" applyAlignment="1">
      <alignment vertical="top" wrapText="1"/>
    </xf>
    <xf numFmtId="0" fontId="6" fillId="3" borderId="10" xfId="0" applyFont="1" applyFill="1" applyBorder="1" applyAlignment="1">
      <alignment vertical="center" wrapText="1"/>
    </xf>
    <xf numFmtId="0" fontId="6" fillId="0" borderId="9" xfId="0" applyFont="1" applyFill="1" applyBorder="1" applyAlignment="1">
      <alignment vertical="center" wrapText="1"/>
    </xf>
    <xf numFmtId="0" fontId="6" fillId="0" borderId="18" xfId="0" applyFont="1" applyFill="1" applyBorder="1" applyAlignment="1">
      <alignment vertical="center"/>
    </xf>
    <xf numFmtId="0" fontId="6" fillId="0" borderId="10" xfId="0" applyFont="1" applyFill="1" applyBorder="1" applyAlignment="1">
      <alignment vertical="center"/>
    </xf>
    <xf numFmtId="0" fontId="13" fillId="3" borderId="23" xfId="0" applyFont="1" applyFill="1" applyBorder="1" applyAlignment="1">
      <alignment vertical="center" wrapText="1"/>
    </xf>
    <xf numFmtId="0" fontId="6" fillId="3" borderId="1" xfId="0" applyFont="1" applyFill="1" applyBorder="1" applyAlignment="1">
      <alignment horizontal="left" vertical="center" wrapText="1"/>
    </xf>
    <xf numFmtId="0" fontId="6" fillId="2" borderId="27" xfId="0" applyNumberFormat="1" applyFont="1" applyFill="1" applyBorder="1" applyAlignment="1">
      <alignment horizontal="center" vertical="center"/>
    </xf>
    <xf numFmtId="0" fontId="7" fillId="0" borderId="0" xfId="0" applyFont="1" applyAlignment="1">
      <alignment vertical="top" wrapText="1"/>
    </xf>
    <xf numFmtId="0" fontId="6" fillId="0" borderId="12" xfId="0" applyFont="1" applyFill="1" applyBorder="1" applyAlignment="1">
      <alignment horizontal="left" vertical="center" wrapText="1" indent="1"/>
    </xf>
    <xf numFmtId="0" fontId="6" fillId="2" borderId="14" xfId="0" applyFont="1" applyFill="1" applyBorder="1" applyAlignment="1">
      <alignment horizontal="center" vertical="center"/>
    </xf>
    <xf numFmtId="0" fontId="6" fillId="2" borderId="59" xfId="0" applyNumberFormat="1" applyFont="1" applyFill="1" applyBorder="1" applyAlignment="1">
      <alignment vertical="center"/>
    </xf>
    <xf numFmtId="0" fontId="6" fillId="0" borderId="14" xfId="0" applyFont="1" applyBorder="1" applyAlignment="1">
      <alignment horizontal="center" vertical="center"/>
    </xf>
    <xf numFmtId="0" fontId="6" fillId="2" borderId="6" xfId="0" applyNumberFormat="1" applyFont="1" applyFill="1" applyBorder="1" applyAlignment="1">
      <alignment horizontal="center" vertical="center"/>
    </xf>
    <xf numFmtId="0" fontId="6" fillId="3" borderId="69" xfId="0" applyFont="1" applyFill="1" applyBorder="1" applyAlignment="1">
      <alignment vertical="center" wrapText="1"/>
    </xf>
    <xf numFmtId="0" fontId="6" fillId="2" borderId="3"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69" xfId="0" applyFont="1" applyFill="1" applyBorder="1" applyAlignment="1">
      <alignment horizontal="left" vertical="center" wrapText="1"/>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0" xfId="0" applyFont="1" applyFill="1" applyBorder="1" applyAlignment="1">
      <alignment horizontal="center" vertical="center"/>
    </xf>
    <xf numFmtId="0" fontId="7" fillId="3" borderId="54" xfId="0" applyFont="1" applyFill="1" applyBorder="1" applyAlignment="1">
      <alignment vertical="center" wrapText="1"/>
    </xf>
    <xf numFmtId="0" fontId="7" fillId="3" borderId="70" xfId="0" applyFont="1" applyFill="1" applyBorder="1" applyAlignment="1">
      <alignment vertical="center" wrapText="1"/>
    </xf>
    <xf numFmtId="0" fontId="6" fillId="0"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4" xfId="0" applyFont="1" applyFill="1" applyBorder="1" applyAlignment="1">
      <alignment vertical="top" wrapText="1"/>
    </xf>
    <xf numFmtId="0" fontId="6" fillId="3" borderId="26"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9" xfId="3" applyFont="1" applyFill="1" applyBorder="1" applyAlignment="1">
      <alignment vertical="center" wrapText="1"/>
    </xf>
    <xf numFmtId="0" fontId="6" fillId="0" borderId="9" xfId="3" applyFont="1" applyFill="1" applyBorder="1" applyAlignment="1">
      <alignment horizontal="center" vertical="center"/>
    </xf>
    <xf numFmtId="0" fontId="6" fillId="0" borderId="72" xfId="3" applyFont="1" applyFill="1" applyBorder="1" applyAlignment="1">
      <alignment horizontal="center" vertical="center"/>
    </xf>
    <xf numFmtId="0" fontId="6" fillId="0" borderId="12" xfId="3" applyFont="1" applyFill="1" applyBorder="1" applyAlignment="1">
      <alignment vertical="center" wrapText="1"/>
    </xf>
    <xf numFmtId="0" fontId="6" fillId="0" borderId="12" xfId="3" applyFont="1" applyFill="1" applyBorder="1" applyAlignment="1">
      <alignment horizontal="center" vertical="center"/>
    </xf>
    <xf numFmtId="0" fontId="6" fillId="0" borderId="9" xfId="3" applyFont="1" applyFill="1" applyBorder="1" applyAlignment="1">
      <alignment vertical="center"/>
    </xf>
    <xf numFmtId="0" fontId="6" fillId="3" borderId="75" xfId="0" applyFont="1" applyFill="1" applyBorder="1" applyAlignment="1">
      <alignment vertical="center" wrapText="1"/>
    </xf>
    <xf numFmtId="0" fontId="6" fillId="3" borderId="29" xfId="0" applyFont="1" applyFill="1" applyBorder="1" applyAlignment="1">
      <alignment vertical="center" wrapText="1"/>
    </xf>
    <xf numFmtId="0" fontId="6" fillId="3" borderId="79"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50" xfId="0" applyFont="1" applyFill="1" applyBorder="1" applyAlignment="1">
      <alignment horizontal="center" vertical="center"/>
    </xf>
    <xf numFmtId="0" fontId="6" fillId="0" borderId="53" xfId="0" applyFont="1" applyBorder="1" applyAlignment="1">
      <alignment horizontal="center" vertical="center"/>
    </xf>
    <xf numFmtId="0" fontId="6" fillId="0" borderId="72" xfId="0" applyFont="1" applyBorder="1" applyAlignment="1">
      <alignment horizontal="center" vertical="center"/>
    </xf>
    <xf numFmtId="0" fontId="6" fillId="0" borderId="3" xfId="3" applyFont="1" applyFill="1" applyBorder="1" applyAlignment="1">
      <alignment horizontal="center" vertical="center"/>
    </xf>
    <xf numFmtId="0" fontId="6" fillId="2" borderId="38" xfId="0" applyNumberFormat="1" applyFont="1" applyFill="1" applyBorder="1" applyAlignment="1">
      <alignment horizontal="center" vertical="center"/>
    </xf>
    <xf numFmtId="0" fontId="6" fillId="2" borderId="38" xfId="0" applyFont="1" applyFill="1" applyBorder="1" applyAlignment="1">
      <alignment horizontal="center" vertical="top" wrapText="1"/>
    </xf>
    <xf numFmtId="0" fontId="6" fillId="2" borderId="14" xfId="0" applyNumberFormat="1" applyFont="1" applyFill="1" applyBorder="1" applyAlignment="1">
      <alignment vertical="center" shrinkToFit="1"/>
    </xf>
    <xf numFmtId="0" fontId="6" fillId="2" borderId="8" xfId="0" applyNumberFormat="1" applyFont="1" applyFill="1" applyBorder="1" applyAlignment="1">
      <alignment vertical="center" shrinkToFit="1"/>
    </xf>
    <xf numFmtId="0" fontId="6" fillId="3" borderId="18" xfId="0" applyFont="1" applyFill="1" applyBorder="1" applyAlignment="1">
      <alignment horizontal="left" vertical="center" wrapText="1" indent="1"/>
    </xf>
    <xf numFmtId="0" fontId="6" fillId="0" borderId="20" xfId="0" applyFont="1" applyFill="1" applyBorder="1">
      <alignment vertical="center"/>
    </xf>
    <xf numFmtId="0" fontId="6" fillId="0" borderId="18" xfId="1" applyFont="1" applyFill="1" applyBorder="1" applyAlignment="1">
      <alignment horizontal="left" vertical="center" wrapText="1" indent="1"/>
    </xf>
    <xf numFmtId="0" fontId="6" fillId="0" borderId="16" xfId="1" applyFont="1" applyFill="1" applyBorder="1" applyAlignment="1">
      <alignment vertical="center" wrapText="1"/>
    </xf>
    <xf numFmtId="0" fontId="6" fillId="0" borderId="8" xfId="1" applyFont="1" applyFill="1" applyBorder="1" applyAlignment="1">
      <alignment horizontal="left" vertical="center" wrapText="1" indent="1"/>
    </xf>
    <xf numFmtId="0" fontId="6" fillId="3" borderId="20" xfId="0" applyFont="1" applyFill="1" applyBorder="1" applyAlignment="1">
      <alignment horizontal="left" vertical="center" wrapText="1"/>
    </xf>
    <xf numFmtId="0" fontId="6" fillId="0" borderId="0" xfId="0" applyFont="1" applyBorder="1" applyAlignment="1">
      <alignment vertical="center" wrapText="1"/>
    </xf>
    <xf numFmtId="0" fontId="6" fillId="3" borderId="10"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7" xfId="0" applyFont="1" applyFill="1" applyBorder="1" applyAlignment="1">
      <alignment horizontal="left" vertical="center" wrapText="1"/>
    </xf>
    <xf numFmtId="0" fontId="6" fillId="3" borderId="11" xfId="0" applyFont="1" applyFill="1" applyBorder="1" applyAlignment="1">
      <alignment vertical="center" wrapText="1"/>
    </xf>
    <xf numFmtId="0" fontId="6" fillId="3" borderId="13" xfId="0" applyFont="1" applyFill="1" applyBorder="1" applyAlignment="1">
      <alignment vertical="center" wrapText="1"/>
    </xf>
    <xf numFmtId="0" fontId="6" fillId="3" borderId="0"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2" borderId="8" xfId="0" applyNumberFormat="1" applyFont="1" applyFill="1" applyBorder="1" applyAlignment="1">
      <alignment horizontal="center" vertical="center" shrinkToFit="1"/>
    </xf>
    <xf numFmtId="0" fontId="6" fillId="3" borderId="3"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9" xfId="0" applyFont="1" applyBorder="1" applyAlignment="1">
      <alignment horizontal="left" vertical="center" wrapText="1"/>
    </xf>
    <xf numFmtId="0" fontId="6" fillId="3" borderId="14" xfId="0" applyFont="1" applyFill="1" applyBorder="1" applyAlignment="1">
      <alignment horizontal="left" vertical="center" wrapText="1"/>
    </xf>
    <xf numFmtId="0" fontId="6" fillId="3" borderId="3" xfId="0" applyFont="1" applyFill="1" applyBorder="1" applyAlignment="1">
      <alignment vertical="top" wrapText="1"/>
    </xf>
    <xf numFmtId="0" fontId="13" fillId="3" borderId="8" xfId="0" applyFont="1" applyFill="1" applyBorder="1" applyAlignment="1">
      <alignment vertical="center"/>
    </xf>
    <xf numFmtId="0" fontId="6" fillId="3" borderId="22"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3" borderId="28" xfId="0" applyFont="1" applyFill="1" applyBorder="1" applyAlignment="1">
      <alignment vertical="center" wrapText="1"/>
    </xf>
    <xf numFmtId="0" fontId="6" fillId="0" borderId="11" xfId="0" applyFont="1" applyFill="1" applyBorder="1" applyAlignment="1">
      <alignment horizontal="left" vertical="center" wrapText="1"/>
    </xf>
    <xf numFmtId="0" fontId="6" fillId="2" borderId="3" xfId="0" applyNumberFormat="1" applyFont="1" applyFill="1" applyBorder="1" applyAlignment="1">
      <alignment horizontal="center" vertical="center"/>
    </xf>
    <xf numFmtId="0" fontId="6" fillId="2" borderId="14"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6" fillId="3" borderId="14" xfId="0" applyFont="1" applyFill="1" applyBorder="1" applyAlignment="1">
      <alignment horizontal="left" vertical="center"/>
    </xf>
    <xf numFmtId="0" fontId="14" fillId="0" borderId="0" xfId="0" applyFont="1" applyFill="1" applyBorder="1" applyAlignment="1">
      <alignment horizontal="center" vertical="top" wrapText="1"/>
    </xf>
    <xf numFmtId="0" fontId="6" fillId="0" borderId="8" xfId="0" applyFont="1" applyBorder="1" applyAlignment="1">
      <alignment horizontal="left" vertical="center" wrapText="1"/>
    </xf>
    <xf numFmtId="0" fontId="6" fillId="0" borderId="3" xfId="1" applyFont="1" applyFill="1" applyBorder="1" applyAlignment="1">
      <alignment horizontal="left" vertical="center" wrapText="1"/>
    </xf>
    <xf numFmtId="0" fontId="6" fillId="2" borderId="9" xfId="0" applyNumberFormat="1" applyFont="1" applyFill="1" applyBorder="1" applyAlignment="1">
      <alignment horizontal="center" vertical="center" shrinkToFi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9"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0" borderId="15" xfId="0" applyFont="1" applyFill="1" applyBorder="1" applyAlignment="1">
      <alignment horizontal="center" vertical="center"/>
    </xf>
    <xf numFmtId="0" fontId="6" fillId="3" borderId="41" xfId="0" applyFont="1" applyFill="1" applyBorder="1" applyAlignment="1">
      <alignment vertical="center" wrapText="1"/>
    </xf>
    <xf numFmtId="0" fontId="6" fillId="3" borderId="4" xfId="0" applyFont="1" applyFill="1" applyBorder="1" applyAlignment="1">
      <alignment vertical="center" wrapText="1"/>
    </xf>
    <xf numFmtId="0" fontId="6" fillId="3" borderId="23" xfId="0" applyFont="1" applyFill="1" applyBorder="1" applyAlignment="1">
      <alignment vertical="center" wrapText="1"/>
    </xf>
    <xf numFmtId="0" fontId="6" fillId="3" borderId="5"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18" xfId="0" applyFont="1" applyFill="1" applyBorder="1" applyAlignment="1">
      <alignment horizontal="left" vertical="center" wrapText="1"/>
    </xf>
    <xf numFmtId="0" fontId="17" fillId="0" borderId="0" xfId="0" applyFont="1" applyFill="1">
      <alignment vertical="center"/>
    </xf>
    <xf numFmtId="0" fontId="17" fillId="0" borderId="0" xfId="0" applyFont="1">
      <alignment vertical="center"/>
    </xf>
    <xf numFmtId="0" fontId="18" fillId="0" borderId="19" xfId="0" applyFont="1" applyBorder="1" applyAlignment="1">
      <alignment horizontal="right" vertical="center"/>
    </xf>
    <xf numFmtId="0" fontId="6" fillId="2" borderId="9"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vertical="center" wrapText="1"/>
    </xf>
    <xf numFmtId="0" fontId="6" fillId="0" borderId="19" xfId="0" applyFont="1" applyBorder="1" applyAlignment="1">
      <alignment vertical="center" wrapText="1"/>
    </xf>
    <xf numFmtId="0" fontId="6" fillId="0" borderId="7" xfId="0" applyFont="1" applyBorder="1" applyAlignment="1">
      <alignment vertical="center" wrapText="1"/>
    </xf>
    <xf numFmtId="0" fontId="13" fillId="3" borderId="8" xfId="0" applyFont="1" applyFill="1" applyBorder="1" applyAlignment="1">
      <alignment vertical="top" wrapText="1"/>
    </xf>
    <xf numFmtId="0" fontId="13" fillId="3" borderId="1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7" fillId="3" borderId="0" xfId="0" applyFont="1" applyFill="1">
      <alignment vertical="center"/>
    </xf>
    <xf numFmtId="0" fontId="13" fillId="0" borderId="16" xfId="0" applyFont="1" applyFill="1" applyBorder="1" applyAlignment="1">
      <alignment horizontal="center" vertical="center"/>
    </xf>
    <xf numFmtId="0" fontId="6" fillId="0" borderId="3" xfId="0" applyFont="1" applyBorder="1" applyAlignment="1">
      <alignment horizontal="center" vertical="center"/>
    </xf>
    <xf numFmtId="0" fontId="6" fillId="0" borderId="24" xfId="0" applyFont="1" applyFill="1" applyBorder="1" applyAlignment="1">
      <alignment horizontal="center" vertical="center"/>
    </xf>
    <xf numFmtId="0" fontId="6" fillId="0" borderId="21" xfId="0" applyFont="1" applyFill="1" applyBorder="1" applyAlignment="1">
      <alignment horizontal="center" vertical="center"/>
    </xf>
    <xf numFmtId="0" fontId="11" fillId="3" borderId="18" xfId="0" applyFont="1" applyFill="1" applyBorder="1" applyAlignment="1">
      <alignment horizontal="left" vertical="center" wrapText="1"/>
    </xf>
    <xf numFmtId="0" fontId="6" fillId="0" borderId="10" xfId="1" applyFont="1" applyFill="1" applyBorder="1" applyAlignment="1">
      <alignment vertical="center" wrapText="1"/>
    </xf>
    <xf numFmtId="0" fontId="6" fillId="3" borderId="48"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77" xfId="0" applyFont="1" applyFill="1" applyBorder="1" applyAlignment="1">
      <alignment vertical="center" wrapText="1"/>
    </xf>
    <xf numFmtId="0" fontId="6" fillId="3" borderId="58" xfId="0" applyFont="1" applyFill="1" applyBorder="1" applyAlignment="1">
      <alignment horizontal="center" vertical="center"/>
    </xf>
    <xf numFmtId="0" fontId="11" fillId="3" borderId="8" xfId="0" applyFont="1" applyFill="1" applyBorder="1" applyAlignment="1">
      <alignment vertical="center" wrapText="1"/>
    </xf>
    <xf numFmtId="0" fontId="11" fillId="3" borderId="8" xfId="0" applyFont="1" applyFill="1" applyBorder="1" applyAlignment="1">
      <alignment horizontal="left" vertical="center" wrapText="1"/>
    </xf>
    <xf numFmtId="0" fontId="6" fillId="3" borderId="52" xfId="0" applyFont="1" applyFill="1" applyBorder="1" applyAlignment="1">
      <alignment horizontal="center" vertical="center"/>
    </xf>
    <xf numFmtId="0" fontId="6" fillId="3" borderId="3" xfId="0" applyFont="1" applyFill="1" applyBorder="1" applyAlignment="1">
      <alignment vertical="top"/>
    </xf>
    <xf numFmtId="0" fontId="6" fillId="3" borderId="8" xfId="0" applyFont="1" applyFill="1" applyBorder="1" applyAlignment="1">
      <alignment horizontal="center" vertical="center"/>
    </xf>
    <xf numFmtId="0" fontId="11" fillId="3" borderId="3" xfId="0" applyFont="1" applyFill="1" applyBorder="1" applyAlignment="1">
      <alignment vertical="center" wrapText="1"/>
    </xf>
    <xf numFmtId="0" fontId="11" fillId="3" borderId="27" xfId="0" applyFont="1" applyFill="1" applyBorder="1" applyAlignment="1">
      <alignment vertical="center" wrapText="1"/>
    </xf>
    <xf numFmtId="0" fontId="6" fillId="2" borderId="59" xfId="0" applyFont="1" applyFill="1" applyBorder="1" applyAlignment="1">
      <alignment horizontal="center" vertical="center" wrapText="1"/>
    </xf>
    <xf numFmtId="0" fontId="6" fillId="3" borderId="71" xfId="0" applyFont="1" applyFill="1" applyBorder="1" applyAlignment="1">
      <alignment horizontal="center" vertical="center"/>
    </xf>
    <xf numFmtId="0" fontId="11" fillId="3" borderId="31" xfId="0" applyFont="1" applyFill="1" applyBorder="1" applyAlignment="1">
      <alignment vertical="center" wrapText="1"/>
    </xf>
    <xf numFmtId="0" fontId="11" fillId="3" borderId="68" xfId="0" applyFont="1" applyFill="1" applyBorder="1" applyAlignment="1">
      <alignment vertical="center" wrapText="1"/>
    </xf>
    <xf numFmtId="0" fontId="6" fillId="3" borderId="65" xfId="0" applyFont="1" applyFill="1" applyBorder="1" applyAlignment="1">
      <alignment horizontal="center" vertical="center"/>
    </xf>
    <xf numFmtId="0" fontId="11" fillId="3" borderId="29"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7" fillId="0" borderId="33" xfId="0" applyFont="1" applyBorder="1" applyAlignment="1">
      <alignment horizontal="left" vertical="center" wrapText="1"/>
    </xf>
    <xf numFmtId="0" fontId="6" fillId="3" borderId="88" xfId="0" applyFont="1" applyFill="1" applyBorder="1" applyAlignment="1">
      <alignment horizontal="center" vertical="center"/>
    </xf>
    <xf numFmtId="0" fontId="11" fillId="3" borderId="62" xfId="0" applyFont="1" applyFill="1" applyBorder="1" applyAlignment="1">
      <alignment horizontal="left" vertical="center" wrapText="1"/>
    </xf>
    <xf numFmtId="0" fontId="17" fillId="0" borderId="55" xfId="0" applyFont="1" applyBorder="1" applyAlignment="1">
      <alignment horizontal="left" vertical="center" wrapText="1"/>
    </xf>
    <xf numFmtId="0" fontId="11" fillId="3" borderId="26" xfId="0" applyFont="1" applyFill="1" applyBorder="1" applyAlignment="1">
      <alignment horizontal="left" vertical="center" wrapText="1"/>
    </xf>
    <xf numFmtId="0" fontId="17" fillId="0" borderId="15" xfId="0" applyFont="1" applyBorder="1" applyAlignment="1">
      <alignment horizontal="left" vertical="center" wrapText="1"/>
    </xf>
    <xf numFmtId="0" fontId="17" fillId="0" borderId="19" xfId="0" applyFont="1" applyBorder="1" applyAlignment="1">
      <alignment horizontal="left" vertical="center" wrapText="1"/>
    </xf>
    <xf numFmtId="0" fontId="6" fillId="3" borderId="27" xfId="0" applyFont="1" applyFill="1" applyBorder="1" applyAlignment="1">
      <alignment horizontal="left" vertical="center" wrapText="1"/>
    </xf>
    <xf numFmtId="0" fontId="6" fillId="2" borderId="3" xfId="0" applyNumberFormat="1" applyFont="1" applyFill="1" applyBorder="1" applyAlignment="1">
      <alignment vertical="center"/>
    </xf>
    <xf numFmtId="0" fontId="6" fillId="0" borderId="4" xfId="0" applyFont="1" applyFill="1" applyBorder="1" applyAlignment="1">
      <alignment vertical="center" wrapText="1"/>
    </xf>
    <xf numFmtId="0" fontId="17" fillId="0" borderId="0" xfId="0" applyFont="1" applyBorder="1">
      <alignment vertical="center"/>
    </xf>
    <xf numFmtId="0" fontId="6" fillId="2" borderId="14" xfId="0" applyNumberFormat="1" applyFont="1" applyFill="1" applyBorder="1" applyAlignment="1">
      <alignment vertical="center"/>
    </xf>
    <xf numFmtId="0" fontId="6" fillId="3" borderId="0"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9" fillId="0" borderId="77" xfId="0" applyFont="1" applyBorder="1" applyAlignment="1">
      <alignment horizontal="left" vertical="center" wrapText="1"/>
    </xf>
    <xf numFmtId="0" fontId="19" fillId="0" borderId="31" xfId="0" applyFont="1" applyBorder="1" applyAlignment="1">
      <alignment horizontal="left" vertical="center" wrapText="1"/>
    </xf>
    <xf numFmtId="0" fontId="11" fillId="0" borderId="68" xfId="0" applyFont="1" applyFill="1" applyBorder="1" applyAlignment="1">
      <alignment horizontal="left" vertical="top" wrapText="1"/>
    </xf>
    <xf numFmtId="0" fontId="19" fillId="0" borderId="14" xfId="0" applyFont="1" applyBorder="1" applyAlignment="1">
      <alignment horizontal="left" vertical="center" wrapText="1"/>
    </xf>
    <xf numFmtId="0" fontId="11" fillId="0" borderId="0" xfId="0" applyFont="1" applyFill="1" applyBorder="1" applyAlignment="1">
      <alignment horizontal="left" vertical="center" wrapText="1"/>
    </xf>
    <xf numFmtId="0" fontId="6" fillId="2" borderId="52" xfId="0" applyFont="1" applyFill="1" applyBorder="1" applyAlignment="1">
      <alignment horizontal="center" vertical="center"/>
    </xf>
    <xf numFmtId="0" fontId="6" fillId="3" borderId="27" xfId="0" applyFont="1" applyFill="1" applyBorder="1" applyAlignment="1">
      <alignment vertical="center" wrapText="1"/>
    </xf>
    <xf numFmtId="0" fontId="6" fillId="0" borderId="17" xfId="0" applyFont="1" applyFill="1" applyBorder="1" applyAlignment="1">
      <alignment horizontal="left" vertical="center" wrapText="1"/>
    </xf>
    <xf numFmtId="0" fontId="6" fillId="2" borderId="3" xfId="0" applyFont="1" applyFill="1" applyBorder="1" applyAlignment="1">
      <alignment vertical="center"/>
    </xf>
    <xf numFmtId="0" fontId="6" fillId="5" borderId="14" xfId="0" applyFont="1" applyFill="1" applyBorder="1" applyAlignment="1">
      <alignment vertical="center"/>
    </xf>
    <xf numFmtId="0" fontId="6" fillId="5" borderId="27" xfId="0" applyFont="1" applyFill="1" applyBorder="1" applyAlignment="1">
      <alignment vertical="center"/>
    </xf>
    <xf numFmtId="0" fontId="19" fillId="3" borderId="9" xfId="3" applyFont="1" applyFill="1" applyBorder="1" applyAlignment="1">
      <alignment vertical="center" wrapText="1"/>
    </xf>
    <xf numFmtId="0" fontId="11" fillId="3" borderId="9" xfId="3" applyFont="1" applyFill="1" applyBorder="1" applyAlignment="1">
      <alignment vertical="center" wrapText="1"/>
    </xf>
    <xf numFmtId="0" fontId="6" fillId="3" borderId="9" xfId="3" applyFont="1" applyFill="1" applyBorder="1" applyAlignment="1">
      <alignment vertical="center"/>
    </xf>
    <xf numFmtId="0" fontId="6" fillId="3" borderId="9" xfId="3" applyFont="1" applyFill="1" applyBorder="1" applyAlignment="1">
      <alignment horizontal="center" vertical="center"/>
    </xf>
    <xf numFmtId="0" fontId="19" fillId="0" borderId="84" xfId="3" applyFont="1" applyFill="1" applyBorder="1" applyAlignment="1">
      <alignment vertical="center" wrapText="1"/>
    </xf>
    <xf numFmtId="0" fontId="6" fillId="0" borderId="31" xfId="3" applyFont="1" applyFill="1" applyBorder="1" applyAlignment="1">
      <alignment vertical="center" wrapText="1"/>
    </xf>
    <xf numFmtId="0" fontId="6" fillId="0" borderId="31" xfId="3" applyFont="1" applyFill="1" applyBorder="1" applyAlignment="1">
      <alignment horizontal="center" vertical="center"/>
    </xf>
    <xf numFmtId="0" fontId="6" fillId="0" borderId="86" xfId="3" applyFont="1" applyFill="1" applyBorder="1" applyAlignment="1">
      <alignment horizontal="center" vertical="center"/>
    </xf>
    <xf numFmtId="0" fontId="19" fillId="0" borderId="85" xfId="3" applyFont="1" applyFill="1" applyBorder="1" applyAlignment="1">
      <alignment vertical="center" wrapText="1"/>
    </xf>
    <xf numFmtId="0" fontId="19" fillId="0" borderId="74" xfId="3" applyFont="1" applyFill="1" applyBorder="1" applyAlignment="1">
      <alignment vertical="center" wrapText="1"/>
    </xf>
    <xf numFmtId="0" fontId="6" fillId="0" borderId="8" xfId="3" applyFont="1" applyFill="1" applyBorder="1" applyAlignment="1">
      <alignment vertical="center"/>
    </xf>
    <xf numFmtId="0" fontId="6" fillId="0" borderId="8" xfId="3" applyFont="1" applyFill="1" applyBorder="1" applyAlignment="1">
      <alignment horizontal="center" vertical="center"/>
    </xf>
    <xf numFmtId="0" fontId="6" fillId="0" borderId="52" xfId="3" applyFont="1" applyFill="1" applyBorder="1" applyAlignment="1">
      <alignment horizontal="center" vertical="center"/>
    </xf>
    <xf numFmtId="0" fontId="6" fillId="0" borderId="3" xfId="3" applyFont="1" applyFill="1" applyBorder="1" applyAlignment="1">
      <alignment vertical="center"/>
    </xf>
    <xf numFmtId="0" fontId="6" fillId="0" borderId="49" xfId="3" applyFont="1" applyFill="1" applyBorder="1" applyAlignment="1">
      <alignment horizontal="center" vertical="center"/>
    </xf>
    <xf numFmtId="0" fontId="6" fillId="0" borderId="3" xfId="3" applyFont="1" applyFill="1" applyBorder="1" applyAlignment="1">
      <alignment vertical="center" wrapText="1"/>
    </xf>
    <xf numFmtId="0" fontId="19" fillId="0" borderId="85" xfId="3" applyFont="1" applyFill="1" applyBorder="1" applyAlignment="1">
      <alignment horizontal="left" vertical="center" wrapText="1"/>
    </xf>
    <xf numFmtId="0" fontId="6" fillId="0" borderId="30" xfId="3" applyFont="1" applyFill="1" applyBorder="1" applyAlignment="1">
      <alignment horizontal="center" vertical="center"/>
    </xf>
    <xf numFmtId="0" fontId="6" fillId="0" borderId="27" xfId="0" applyFont="1" applyFill="1" applyBorder="1" applyAlignment="1">
      <alignment vertical="center" wrapText="1"/>
    </xf>
    <xf numFmtId="0" fontId="6" fillId="2" borderId="8" xfId="0" applyNumberFormat="1" applyFont="1" applyFill="1" applyBorder="1" applyAlignment="1">
      <alignment vertical="center"/>
    </xf>
    <xf numFmtId="0" fontId="6" fillId="3" borderId="39" xfId="0" applyFont="1" applyFill="1" applyBorder="1" applyAlignment="1">
      <alignment vertical="center" wrapText="1"/>
    </xf>
    <xf numFmtId="0" fontId="6" fillId="3" borderId="38" xfId="0" applyFont="1" applyFill="1" applyBorder="1" applyAlignment="1">
      <alignment vertical="center" wrapText="1"/>
    </xf>
    <xf numFmtId="0" fontId="6" fillId="0" borderId="0" xfId="0" applyFont="1" applyAlignment="1">
      <alignment horizontal="center" vertical="center"/>
    </xf>
    <xf numFmtId="0" fontId="6" fillId="3" borderId="10"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20"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3" xfId="0" applyFont="1" applyFill="1" applyBorder="1" applyAlignment="1">
      <alignment vertical="center" wrapText="1"/>
    </xf>
    <xf numFmtId="0" fontId="6" fillId="3" borderId="20" xfId="1"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3" xfId="0" applyFont="1" applyFill="1" applyBorder="1" applyAlignment="1">
      <alignment horizontal="left" vertical="center" wrapText="1"/>
    </xf>
    <xf numFmtId="0" fontId="5" fillId="2" borderId="8" xfId="0" applyFont="1" applyFill="1" applyBorder="1" applyAlignment="1">
      <alignment horizontal="center" vertical="center"/>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5" fillId="2" borderId="6" xfId="0" applyFont="1" applyFill="1" applyBorder="1" applyAlignment="1">
      <alignment horizontal="center" vertical="center"/>
    </xf>
    <xf numFmtId="0" fontId="6" fillId="3" borderId="14" xfId="0" applyFont="1" applyFill="1" applyBorder="1" applyAlignment="1">
      <alignment horizontal="left" vertical="center" wrapText="1" shrinkToFit="1"/>
    </xf>
    <xf numFmtId="0" fontId="6" fillId="3" borderId="20" xfId="0" applyFont="1" applyFill="1" applyBorder="1" applyAlignment="1">
      <alignment horizontal="left" vertical="center" wrapText="1" shrinkToFit="1"/>
    </xf>
    <xf numFmtId="0" fontId="6" fillId="3" borderId="18" xfId="0" applyFont="1" applyFill="1" applyBorder="1" applyAlignment="1">
      <alignment horizontal="left" vertical="center" wrapText="1" shrinkToFit="1"/>
    </xf>
    <xf numFmtId="0" fontId="6" fillId="3" borderId="12" xfId="0" applyFont="1" applyFill="1" applyBorder="1" applyAlignment="1">
      <alignment horizontal="left" vertical="center" wrapText="1" shrinkToFit="1"/>
    </xf>
    <xf numFmtId="0" fontId="6" fillId="0" borderId="8" xfId="0" applyFont="1" applyBorder="1" applyAlignment="1">
      <alignment vertical="center" wrapText="1"/>
    </xf>
    <xf numFmtId="0" fontId="6" fillId="0" borderId="3" xfId="0" applyFont="1" applyBorder="1" applyAlignment="1">
      <alignment vertical="center" wrapText="1"/>
    </xf>
    <xf numFmtId="0" fontId="6" fillId="3" borderId="27" xfId="1" applyFont="1" applyFill="1" applyBorder="1" applyAlignment="1">
      <alignment horizontal="left" vertical="center" wrapText="1"/>
    </xf>
    <xf numFmtId="0" fontId="6" fillId="3" borderId="19" xfId="1" applyFont="1" applyFill="1" applyBorder="1" applyAlignment="1">
      <alignment horizontal="center" vertical="center"/>
    </xf>
    <xf numFmtId="0" fontId="6" fillId="3" borderId="18" xfId="0" applyFont="1" applyFill="1" applyBorder="1" applyAlignment="1">
      <alignment horizontal="left" vertical="center"/>
    </xf>
    <xf numFmtId="0" fontId="6" fillId="3" borderId="16" xfId="0" applyFont="1" applyFill="1" applyBorder="1" applyAlignment="1">
      <alignment vertical="center" wrapText="1"/>
    </xf>
    <xf numFmtId="0" fontId="6" fillId="0" borderId="16" xfId="0" applyFont="1" applyBorder="1" applyAlignment="1">
      <alignment vertical="center" wrapText="1"/>
    </xf>
    <xf numFmtId="0" fontId="11" fillId="3" borderId="9" xfId="0" applyFont="1" applyFill="1" applyBorder="1" applyAlignment="1">
      <alignment horizontal="left" vertical="center" wrapText="1"/>
    </xf>
    <xf numFmtId="0" fontId="6" fillId="0" borderId="23" xfId="0" applyFont="1" applyBorder="1" applyAlignment="1">
      <alignment vertical="center" wrapText="1"/>
    </xf>
    <xf numFmtId="0" fontId="11" fillId="3" borderId="10" xfId="0" applyFont="1" applyFill="1" applyBorder="1" applyAlignment="1">
      <alignment horizontal="left" vertical="center" wrapText="1"/>
    </xf>
    <xf numFmtId="0" fontId="6" fillId="3" borderId="25" xfId="0" applyFont="1" applyFill="1" applyBorder="1" applyAlignment="1">
      <alignment vertical="center" wrapText="1"/>
    </xf>
    <xf numFmtId="0" fontId="6" fillId="0" borderId="12" xfId="0" applyFont="1" applyBorder="1" applyAlignment="1">
      <alignment horizontal="left" vertical="center" wrapText="1"/>
    </xf>
    <xf numFmtId="0" fontId="6" fillId="3" borderId="21" xfId="0" applyFont="1" applyFill="1" applyBorder="1" applyAlignment="1">
      <alignment vertical="center" wrapText="1"/>
    </xf>
    <xf numFmtId="0" fontId="6" fillId="0" borderId="1" xfId="0" applyFont="1" applyFill="1" applyBorder="1" applyAlignment="1">
      <alignment vertical="center" wrapText="1"/>
    </xf>
    <xf numFmtId="0" fontId="6" fillId="3" borderId="31" xfId="0" applyFont="1" applyFill="1" applyBorder="1" applyAlignment="1">
      <alignment vertical="center" wrapText="1"/>
    </xf>
    <xf numFmtId="0" fontId="6" fillId="2" borderId="14" xfId="0" applyFont="1" applyFill="1" applyBorder="1" applyAlignment="1">
      <alignment vertical="top"/>
    </xf>
    <xf numFmtId="0" fontId="6" fillId="2" borderId="8" xfId="0" applyFont="1" applyFill="1" applyBorder="1" applyAlignment="1">
      <alignment vertical="top"/>
    </xf>
    <xf numFmtId="0" fontId="6" fillId="0" borderId="39" xfId="0" applyFont="1" applyFill="1" applyBorder="1" applyAlignment="1">
      <alignment vertical="center" wrapText="1"/>
    </xf>
    <xf numFmtId="0" fontId="6" fillId="0" borderId="31" xfId="0" applyFont="1" applyFill="1" applyBorder="1" applyAlignment="1">
      <alignment vertical="center" wrapText="1"/>
    </xf>
    <xf numFmtId="0" fontId="6" fillId="3" borderId="8" xfId="0" applyFont="1" applyFill="1" applyBorder="1" applyAlignment="1">
      <alignment horizontal="left" vertical="center" wrapText="1"/>
    </xf>
    <xf numFmtId="0" fontId="21" fillId="0" borderId="0" xfId="5" applyFont="1">
      <alignment vertical="center"/>
    </xf>
    <xf numFmtId="0" fontId="21" fillId="0" borderId="0" xfId="5" applyFont="1" applyAlignment="1">
      <alignment vertical="center"/>
    </xf>
    <xf numFmtId="0" fontId="22" fillId="0" borderId="0" xfId="6" applyAlignment="1" applyProtection="1">
      <alignment vertical="center"/>
    </xf>
    <xf numFmtId="0" fontId="21" fillId="0" borderId="0" xfId="5" applyFont="1" applyBorder="1" applyAlignment="1">
      <alignment vertical="center"/>
    </xf>
    <xf numFmtId="0" fontId="21" fillId="0" borderId="9" xfId="5" applyFont="1" applyBorder="1" applyAlignment="1">
      <alignment vertical="center"/>
    </xf>
    <xf numFmtId="0" fontId="21" fillId="0" borderId="9" xfId="5" applyFont="1" applyBorder="1" applyAlignment="1">
      <alignment horizontal="center" vertical="center"/>
    </xf>
    <xf numFmtId="0" fontId="23" fillId="0" borderId="0" xfId="5" applyFont="1" applyAlignment="1">
      <alignment horizontal="center" vertical="center"/>
    </xf>
    <xf numFmtId="0" fontId="23" fillId="0" borderId="0" xfId="5" applyFont="1" applyBorder="1" applyAlignment="1">
      <alignment horizontal="center" vertical="center"/>
    </xf>
    <xf numFmtId="0" fontId="20" fillId="0" borderId="0" xfId="5">
      <alignment vertical="center"/>
    </xf>
    <xf numFmtId="0" fontId="20" fillId="0" borderId="0" xfId="5" applyAlignment="1">
      <alignment horizontal="left" vertical="center"/>
    </xf>
    <xf numFmtId="0" fontId="25" fillId="0" borderId="0" xfId="5" applyFont="1" applyAlignment="1">
      <alignment horizontal="left" vertical="center"/>
    </xf>
    <xf numFmtId="0" fontId="24" fillId="0" borderId="0" xfId="5" applyFont="1" applyAlignment="1">
      <alignment vertical="center"/>
    </xf>
    <xf numFmtId="0" fontId="25" fillId="0" borderId="0" xfId="5" applyFont="1" applyBorder="1" applyAlignment="1">
      <alignment horizontal="justify" vertical="center" wrapText="1"/>
    </xf>
    <xf numFmtId="0" fontId="25" fillId="0" borderId="9" xfId="5" applyFont="1" applyBorder="1" applyAlignment="1">
      <alignment horizontal="justify" vertical="center" wrapText="1"/>
    </xf>
    <xf numFmtId="0" fontId="24" fillId="0" borderId="9" xfId="5" applyFont="1" applyBorder="1" applyAlignment="1">
      <alignment horizontal="justify" vertical="center" wrapText="1"/>
    </xf>
    <xf numFmtId="0" fontId="24" fillId="0" borderId="9" xfId="5" applyFont="1" applyBorder="1" applyAlignment="1">
      <alignment horizontal="center" vertical="center" wrapText="1"/>
    </xf>
    <xf numFmtId="0" fontId="25" fillId="0" borderId="9" xfId="5" applyFont="1" applyBorder="1" applyAlignment="1">
      <alignment horizontal="center" vertical="center" wrapText="1"/>
    </xf>
    <xf numFmtId="0" fontId="25" fillId="0" borderId="0" xfId="5" applyFont="1" applyAlignment="1">
      <alignment horizontal="justify" vertical="center"/>
    </xf>
    <xf numFmtId="0" fontId="28" fillId="0" borderId="0" xfId="5" applyFont="1" applyAlignment="1">
      <alignment vertical="center"/>
    </xf>
    <xf numFmtId="0" fontId="29" fillId="0" borderId="0" xfId="5" applyFont="1" applyAlignment="1">
      <alignment horizontal="justify" vertical="center"/>
    </xf>
    <xf numFmtId="0" fontId="29" fillId="0" borderId="0" xfId="5" applyFont="1" applyAlignment="1">
      <alignment vertical="center"/>
    </xf>
    <xf numFmtId="0" fontId="31" fillId="0" borderId="0" xfId="7" applyFont="1"/>
    <xf numFmtId="0" fontId="30" fillId="0" borderId="0" xfId="7" applyFont="1"/>
    <xf numFmtId="0" fontId="5" fillId="0" borderId="0" xfId="7" applyFont="1"/>
    <xf numFmtId="176" fontId="31" fillId="0" borderId="0" xfId="7" applyNumberFormat="1" applyFont="1" applyBorder="1"/>
    <xf numFmtId="0" fontId="30" fillId="0" borderId="0" xfId="7" applyFont="1" applyBorder="1" applyAlignment="1">
      <alignment horizontal="center" vertical="center"/>
    </xf>
    <xf numFmtId="0" fontId="32" fillId="0" borderId="0" xfId="7" applyFont="1" applyBorder="1" applyAlignment="1">
      <alignment horizontal="center" vertical="center"/>
    </xf>
    <xf numFmtId="0" fontId="33" fillId="0" borderId="0" xfId="7" applyFont="1" applyBorder="1" applyAlignment="1">
      <alignment horizontal="center" vertical="center" wrapText="1"/>
    </xf>
    <xf numFmtId="176" fontId="31" fillId="0" borderId="89" xfId="7" applyNumberFormat="1" applyFont="1" applyBorder="1" applyAlignment="1">
      <alignment vertical="center"/>
    </xf>
    <xf numFmtId="0" fontId="30" fillId="0" borderId="90" xfId="7" applyFont="1" applyBorder="1" applyAlignment="1">
      <alignment horizontal="center" vertical="center"/>
    </xf>
    <xf numFmtId="0" fontId="30" fillId="0" borderId="91" xfId="7" applyFont="1" applyBorder="1" applyAlignment="1">
      <alignment horizontal="center" vertical="center"/>
    </xf>
    <xf numFmtId="0" fontId="36" fillId="0" borderId="95" xfId="7" applyFont="1" applyBorder="1" applyAlignment="1">
      <alignment horizontal="right" vertical="center"/>
    </xf>
    <xf numFmtId="0" fontId="36" fillId="0" borderId="96" xfId="7" applyFont="1" applyBorder="1" applyAlignment="1">
      <alignment horizontal="right" vertical="center"/>
    </xf>
    <xf numFmtId="0" fontId="37" fillId="0" borderId="0" xfId="7" applyFont="1"/>
    <xf numFmtId="0" fontId="5" fillId="0" borderId="100" xfId="7" applyFont="1" applyBorder="1" applyAlignment="1">
      <alignment horizontal="center" vertical="center"/>
    </xf>
    <xf numFmtId="0" fontId="5" fillId="0" borderId="101" xfId="7" applyFont="1" applyBorder="1" applyAlignment="1">
      <alignment horizontal="center" vertical="center"/>
    </xf>
    <xf numFmtId="0" fontId="38" fillId="0" borderId="0" xfId="8"/>
    <xf numFmtId="0" fontId="40" fillId="0" borderId="0" xfId="7" applyFont="1" applyAlignment="1"/>
    <xf numFmtId="0" fontId="14" fillId="0" borderId="0" xfId="7" applyFont="1"/>
    <xf numFmtId="0" fontId="40" fillId="0" borderId="0" xfId="7" applyFont="1" applyBorder="1" applyAlignment="1"/>
    <xf numFmtId="0" fontId="6" fillId="0" borderId="3" xfId="0" applyFont="1" applyFill="1" applyBorder="1" applyAlignment="1">
      <alignment horizontal="center" vertical="center"/>
    </xf>
    <xf numFmtId="0" fontId="11" fillId="0" borderId="0" xfId="0" applyFont="1" applyFill="1" applyBorder="1" applyAlignment="1">
      <alignment horizontal="left" vertical="center" wrapText="1"/>
    </xf>
    <xf numFmtId="0" fontId="6" fillId="0" borderId="14" xfId="0" applyFont="1" applyFill="1" applyBorder="1" applyAlignment="1">
      <alignment horizontal="center" vertical="center"/>
    </xf>
    <xf numFmtId="0" fontId="6" fillId="2" borderId="8" xfId="0" applyNumberFormat="1" applyFont="1" applyFill="1" applyBorder="1" applyAlignment="1">
      <alignment horizontal="center" vertical="center"/>
    </xf>
    <xf numFmtId="0" fontId="11" fillId="0" borderId="3" xfId="0" applyFont="1" applyBorder="1" applyAlignment="1">
      <alignment vertical="center" wrapText="1"/>
    </xf>
    <xf numFmtId="0" fontId="6" fillId="2" borderId="14" xfId="0" applyFont="1" applyFill="1" applyBorder="1" applyAlignment="1">
      <alignment horizontal="center" vertical="center"/>
    </xf>
    <xf numFmtId="0" fontId="11" fillId="0" borderId="3" xfId="0" applyFont="1" applyFill="1" applyBorder="1" applyAlignment="1">
      <alignment horizontal="left" vertical="center" wrapText="1"/>
    </xf>
    <xf numFmtId="0" fontId="17" fillId="0" borderId="19" xfId="0" applyFont="1" applyBorder="1" applyAlignment="1">
      <alignment horizontal="left" vertical="center" wrapText="1"/>
    </xf>
    <xf numFmtId="0" fontId="6" fillId="3" borderId="8" xfId="0" applyFont="1" applyFill="1" applyBorder="1" applyAlignment="1">
      <alignment horizontal="center" vertical="center"/>
    </xf>
    <xf numFmtId="0" fontId="6" fillId="3" borderId="68" xfId="0" applyFont="1" applyFill="1" applyBorder="1" applyAlignment="1">
      <alignment vertical="center" wrapText="1"/>
    </xf>
    <xf numFmtId="0" fontId="6" fillId="0" borderId="3" xfId="0" applyFont="1" applyFill="1" applyBorder="1" applyAlignment="1">
      <alignment vertical="center" wrapText="1"/>
    </xf>
    <xf numFmtId="0" fontId="6" fillId="3" borderId="13" xfId="0" applyFont="1" applyFill="1" applyBorder="1" applyAlignment="1">
      <alignment horizontal="left" vertical="center" wrapText="1"/>
    </xf>
    <xf numFmtId="0" fontId="6" fillId="0" borderId="20" xfId="0" applyFont="1" applyBorder="1" applyAlignment="1">
      <alignment horizontal="center" vertical="center"/>
    </xf>
    <xf numFmtId="0" fontId="6" fillId="3" borderId="8" xfId="0" applyFont="1" applyFill="1" applyBorder="1" applyAlignment="1">
      <alignment horizontal="center" vertical="center"/>
    </xf>
    <xf numFmtId="0" fontId="6" fillId="3" borderId="20" xfId="0"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2" fillId="0" borderId="0" xfId="9" applyFont="1">
      <alignment vertical="center"/>
    </xf>
    <xf numFmtId="0" fontId="42" fillId="0" borderId="0" xfId="9" applyFont="1" applyAlignment="1">
      <alignment horizontal="left" vertical="center"/>
    </xf>
    <xf numFmtId="0" fontId="43" fillId="0" borderId="0" xfId="9" applyFont="1" applyAlignment="1">
      <alignment horizontal="left" vertical="center"/>
    </xf>
    <xf numFmtId="0" fontId="43" fillId="0" borderId="0" xfId="9" applyFont="1" applyAlignment="1">
      <alignment horizontal="right" vertical="center"/>
    </xf>
    <xf numFmtId="0" fontId="43" fillId="0" borderId="0" xfId="9" applyFont="1">
      <alignment vertical="center"/>
    </xf>
    <xf numFmtId="0" fontId="43" fillId="0" borderId="0" xfId="9" applyFont="1" applyFill="1" applyAlignment="1">
      <alignment horizontal="right" vertical="center"/>
    </xf>
    <xf numFmtId="0" fontId="43" fillId="0" borderId="0" xfId="9" applyFont="1" applyFill="1" applyAlignment="1">
      <alignment vertical="center"/>
    </xf>
    <xf numFmtId="0" fontId="43" fillId="3" borderId="0" xfId="9" applyFont="1" applyFill="1" applyAlignment="1">
      <alignment vertical="center"/>
    </xf>
    <xf numFmtId="0" fontId="43" fillId="3" borderId="0" xfId="9" applyFont="1" applyFill="1">
      <alignment vertical="center"/>
    </xf>
    <xf numFmtId="0" fontId="43" fillId="3" borderId="0" xfId="9" applyFont="1" applyFill="1" applyAlignment="1">
      <alignment horizontal="center" vertical="center"/>
    </xf>
    <xf numFmtId="0" fontId="42" fillId="3" borderId="0" xfId="9" quotePrefix="1" applyFont="1" applyFill="1" applyBorder="1" applyAlignment="1">
      <alignment vertical="center"/>
    </xf>
    <xf numFmtId="0" fontId="43" fillId="0" borderId="0" xfId="9" applyFont="1" applyAlignment="1">
      <alignment horizontal="center" vertical="center"/>
    </xf>
    <xf numFmtId="0" fontId="42" fillId="0" borderId="0" xfId="9" applyFont="1" applyAlignment="1">
      <alignment horizontal="right" vertical="center"/>
    </xf>
    <xf numFmtId="0" fontId="42" fillId="0" borderId="0" xfId="9" applyFont="1" applyBorder="1" applyAlignment="1" applyProtection="1">
      <alignment horizontal="left" vertical="center"/>
    </xf>
    <xf numFmtId="0" fontId="42" fillId="0" borderId="0" xfId="9" applyFont="1" applyBorder="1" applyAlignment="1" applyProtection="1">
      <alignment vertical="center"/>
    </xf>
    <xf numFmtId="20" fontId="42" fillId="3" borderId="0" xfId="9" applyNumberFormat="1" applyFont="1" applyFill="1" applyBorder="1" applyAlignment="1" applyProtection="1">
      <alignment vertical="center"/>
    </xf>
    <xf numFmtId="0" fontId="42" fillId="3" borderId="0" xfId="9" applyFont="1" applyFill="1" applyBorder="1" applyAlignment="1" applyProtection="1">
      <alignment horizontal="center" vertical="center"/>
    </xf>
    <xf numFmtId="0" fontId="43" fillId="0" borderId="0" xfId="9" applyFont="1" applyProtection="1">
      <alignment vertical="center"/>
    </xf>
    <xf numFmtId="0" fontId="42" fillId="0" borderId="0" xfId="9" applyFont="1" applyProtection="1">
      <alignment vertical="center"/>
    </xf>
    <xf numFmtId="0" fontId="42" fillId="3" borderId="0" xfId="9" applyFont="1" applyFill="1" applyBorder="1" applyAlignment="1" applyProtection="1">
      <alignment vertical="center"/>
      <protection locked="0"/>
    </xf>
    <xf numFmtId="0" fontId="45" fillId="0" borderId="0" xfId="9" applyFont="1">
      <alignment vertical="center"/>
    </xf>
    <xf numFmtId="0" fontId="42" fillId="0" borderId="0" xfId="9" applyFont="1" applyBorder="1" applyAlignment="1" applyProtection="1">
      <alignment horizontal="center" vertical="center"/>
    </xf>
    <xf numFmtId="0" fontId="42" fillId="0" borderId="0" xfId="9" applyFont="1" applyAlignment="1" applyProtection="1">
      <alignment horizontal="right" vertical="center"/>
    </xf>
    <xf numFmtId="0" fontId="42" fillId="3" borderId="0" xfId="9" applyFont="1" applyFill="1" applyBorder="1" applyAlignment="1" applyProtection="1">
      <alignment horizontal="left" vertical="center"/>
    </xf>
    <xf numFmtId="20" fontId="42" fillId="0" borderId="0" xfId="9" applyNumberFormat="1" applyFont="1" applyBorder="1" applyAlignment="1" applyProtection="1">
      <alignment vertical="center"/>
    </xf>
    <xf numFmtId="0" fontId="42" fillId="0" borderId="0" xfId="9" applyFont="1" applyBorder="1" applyAlignment="1" applyProtection="1">
      <alignment horizontal="right" vertical="center"/>
    </xf>
    <xf numFmtId="177" fontId="42" fillId="0" borderId="0" xfId="9" applyNumberFormat="1" applyFont="1" applyBorder="1" applyAlignment="1" applyProtection="1">
      <alignment vertical="center"/>
    </xf>
    <xf numFmtId="0" fontId="42" fillId="3" borderId="0" xfId="9" applyFont="1" applyFill="1" applyBorder="1" applyAlignment="1" applyProtection="1">
      <alignment vertical="center"/>
    </xf>
    <xf numFmtId="0" fontId="45" fillId="0" borderId="0" xfId="9" applyFont="1" applyBorder="1" applyAlignment="1" applyProtection="1">
      <alignment horizontal="left" vertical="center"/>
    </xf>
    <xf numFmtId="0" fontId="42" fillId="3" borderId="0" xfId="9" applyFont="1" applyFill="1" applyBorder="1" applyProtection="1">
      <alignment vertical="center"/>
    </xf>
    <xf numFmtId="0" fontId="42" fillId="0" borderId="0" xfId="9" applyFont="1" applyBorder="1" applyProtection="1">
      <alignment vertical="center"/>
    </xf>
    <xf numFmtId="0" fontId="42" fillId="0" borderId="0" xfId="9" applyFont="1" applyAlignment="1" applyProtection="1">
      <alignment horizontal="center" vertical="center"/>
    </xf>
    <xf numFmtId="0" fontId="43" fillId="0" borderId="0" xfId="9" applyFont="1" applyBorder="1" applyProtection="1">
      <alignment vertical="center"/>
    </xf>
    <xf numFmtId="0" fontId="43" fillId="0" borderId="0" xfId="9" applyFont="1" applyBorder="1" applyAlignment="1" applyProtection="1">
      <alignment vertical="center"/>
    </xf>
    <xf numFmtId="0" fontId="46" fillId="0" borderId="0" xfId="9" applyFont="1" applyBorder="1" applyAlignment="1" applyProtection="1">
      <alignment vertical="center"/>
    </xf>
    <xf numFmtId="0" fontId="43" fillId="0" borderId="0" xfId="9" applyFont="1" applyBorder="1" applyAlignment="1" applyProtection="1">
      <alignment horizontal="center" vertical="center"/>
    </xf>
    <xf numFmtId="0" fontId="42" fillId="0" borderId="0" xfId="9" applyFont="1" applyProtection="1">
      <alignment vertical="center"/>
      <protection locked="0"/>
    </xf>
    <xf numFmtId="20" fontId="42" fillId="3" borderId="0" xfId="9" applyNumberFormat="1" applyFont="1" applyFill="1" applyBorder="1" applyAlignment="1" applyProtection="1">
      <alignment vertical="center"/>
      <protection locked="0"/>
    </xf>
    <xf numFmtId="0" fontId="46" fillId="0" borderId="0" xfId="9" applyFont="1" applyProtection="1">
      <alignment vertical="center"/>
    </xf>
    <xf numFmtId="0" fontId="46" fillId="0" borderId="0" xfId="9" applyFont="1" applyAlignment="1" applyProtection="1">
      <alignment horizontal="left" vertical="center"/>
    </xf>
    <xf numFmtId="0" fontId="46" fillId="0" borderId="0" xfId="9" applyFont="1">
      <alignment vertical="center"/>
    </xf>
    <xf numFmtId="0" fontId="46" fillId="0" borderId="0" xfId="9" applyFont="1" applyAlignment="1">
      <alignment horizontal="left" vertical="center"/>
    </xf>
    <xf numFmtId="0" fontId="46" fillId="0" borderId="0" xfId="9" applyFont="1" applyAlignment="1">
      <alignment horizontal="right" vertical="center"/>
    </xf>
    <xf numFmtId="0" fontId="42" fillId="0" borderId="109" xfId="9" applyFont="1" applyBorder="1" applyAlignment="1">
      <alignment horizontal="center" vertical="center" wrapText="1"/>
    </xf>
    <xf numFmtId="0" fontId="46" fillId="0" borderId="109" xfId="9" applyFont="1" applyBorder="1" applyAlignment="1">
      <alignment horizontal="center" vertical="center" wrapText="1"/>
    </xf>
    <xf numFmtId="0" fontId="42" fillId="0" borderId="113" xfId="9" applyFont="1" applyBorder="1" applyAlignment="1">
      <alignment vertical="center"/>
    </xf>
    <xf numFmtId="0" fontId="42" fillId="0" borderId="114" xfId="9" applyFont="1" applyBorder="1" applyAlignment="1">
      <alignment vertical="center"/>
    </xf>
    <xf numFmtId="0" fontId="42" fillId="0" borderId="114" xfId="9" quotePrefix="1" applyFont="1" applyBorder="1" applyAlignment="1">
      <alignment vertical="center"/>
    </xf>
    <xf numFmtId="0" fontId="42" fillId="3" borderId="114" xfId="9" applyFont="1" applyFill="1" applyBorder="1" applyAlignment="1">
      <alignment vertical="center"/>
    </xf>
    <xf numFmtId="0" fontId="42" fillId="9" borderId="114" xfId="9" applyFont="1" applyFill="1" applyBorder="1" applyAlignment="1">
      <alignment vertical="center"/>
    </xf>
    <xf numFmtId="0" fontId="42" fillId="0" borderId="115" xfId="9" applyFont="1" applyBorder="1" applyAlignment="1">
      <alignment vertical="center"/>
    </xf>
    <xf numFmtId="0" fontId="42" fillId="0" borderId="19" xfId="9" applyFont="1" applyBorder="1" applyAlignment="1">
      <alignment horizontal="center" vertical="center" wrapText="1"/>
    </xf>
    <xf numFmtId="0" fontId="46" fillId="0" borderId="19" xfId="9" applyFont="1" applyBorder="1" applyAlignment="1">
      <alignment horizontal="center" vertical="center" wrapText="1"/>
    </xf>
    <xf numFmtId="0" fontId="45" fillId="0" borderId="5" xfId="9" applyFont="1" applyBorder="1" applyAlignment="1">
      <alignment horizontal="center" vertical="center"/>
    </xf>
    <xf numFmtId="0" fontId="45" fillId="0" borderId="9" xfId="9" applyFont="1" applyBorder="1" applyAlignment="1">
      <alignment horizontal="center" vertical="center"/>
    </xf>
    <xf numFmtId="0" fontId="45" fillId="0" borderId="122" xfId="9" applyFont="1" applyBorder="1" applyAlignment="1">
      <alignment horizontal="center" vertical="center"/>
    </xf>
    <xf numFmtId="0" fontId="45" fillId="0" borderId="123" xfId="9" applyFont="1" applyBorder="1" applyAlignment="1">
      <alignment horizontal="center" vertical="center"/>
    </xf>
    <xf numFmtId="0" fontId="45" fillId="0" borderId="123" xfId="9" applyFont="1" applyFill="1" applyBorder="1" applyAlignment="1">
      <alignment horizontal="center" vertical="center"/>
    </xf>
    <xf numFmtId="0" fontId="45" fillId="0" borderId="9" xfId="9" applyFont="1" applyFill="1" applyBorder="1" applyAlignment="1">
      <alignment horizontal="center" vertical="center"/>
    </xf>
    <xf numFmtId="0" fontId="45" fillId="0" borderId="122" xfId="9" applyFont="1" applyFill="1" applyBorder="1" applyAlignment="1">
      <alignment horizontal="center" vertical="center"/>
    </xf>
    <xf numFmtId="0" fontId="42" fillId="0" borderId="126" xfId="9" applyFont="1" applyBorder="1" applyAlignment="1">
      <alignment horizontal="center" vertical="center" wrapText="1"/>
    </xf>
    <xf numFmtId="0" fontId="46" fillId="0" borderId="126" xfId="9" applyFont="1" applyBorder="1" applyAlignment="1">
      <alignment horizontal="center" vertical="center" wrapText="1"/>
    </xf>
    <xf numFmtId="0" fontId="45" fillId="0" borderId="130" xfId="9" applyNumberFormat="1" applyFont="1" applyFill="1" applyBorder="1" applyAlignment="1">
      <alignment horizontal="center" vertical="center" wrapText="1"/>
    </xf>
    <xf numFmtId="0" fontId="45" fillId="0" borderId="131" xfId="9" applyNumberFormat="1" applyFont="1" applyFill="1" applyBorder="1" applyAlignment="1">
      <alignment horizontal="center" vertical="center" wrapText="1"/>
    </xf>
    <xf numFmtId="0" fontId="45" fillId="0" borderId="132" xfId="9" applyNumberFormat="1" applyFont="1" applyFill="1" applyBorder="1" applyAlignment="1">
      <alignment horizontal="center" vertical="center" wrapText="1"/>
    </xf>
    <xf numFmtId="0" fontId="45" fillId="0" borderId="133" xfId="9" applyNumberFormat="1" applyFont="1" applyFill="1" applyBorder="1" applyAlignment="1">
      <alignment horizontal="center" vertical="center" wrapText="1"/>
    </xf>
    <xf numFmtId="0" fontId="42" fillId="0" borderId="99" xfId="9" applyFont="1" applyBorder="1" applyAlignment="1">
      <alignment vertical="center"/>
    </xf>
    <xf numFmtId="0" fontId="42" fillId="6" borderId="109" xfId="9" applyFont="1" applyFill="1" applyBorder="1" applyAlignment="1" applyProtection="1">
      <alignment horizontal="center" vertical="center" shrinkToFit="1"/>
      <protection locked="0"/>
    </xf>
    <xf numFmtId="0" fontId="42" fillId="6" borderId="109" xfId="9" applyFont="1" applyFill="1" applyBorder="1" applyAlignment="1" applyProtection="1">
      <alignment horizontal="center" vertical="center" wrapText="1"/>
      <protection locked="0"/>
    </xf>
    <xf numFmtId="0" fontId="47" fillId="0" borderId="111" xfId="9" applyFont="1" applyBorder="1" applyAlignment="1">
      <alignment vertical="center"/>
    </xf>
    <xf numFmtId="0" fontId="47" fillId="0" borderId="108" xfId="9" applyFont="1" applyBorder="1" applyAlignment="1">
      <alignment vertical="center"/>
    </xf>
    <xf numFmtId="0" fontId="49" fillId="0" borderId="108" xfId="9" applyFont="1" applyBorder="1" applyAlignment="1">
      <alignment vertical="center"/>
    </xf>
    <xf numFmtId="0" fontId="49" fillId="0" borderId="112" xfId="9" applyFont="1" applyBorder="1" applyAlignment="1">
      <alignment vertical="center"/>
    </xf>
    <xf numFmtId="178" fontId="42" fillId="6" borderId="19" xfId="9" applyNumberFormat="1" applyFont="1" applyFill="1" applyBorder="1" applyAlignment="1" applyProtection="1">
      <alignment horizontal="center" vertical="center" shrinkToFit="1"/>
      <protection locked="0"/>
    </xf>
    <xf numFmtId="178" fontId="42" fillId="6" borderId="135" xfId="9" applyNumberFormat="1" applyFont="1" applyFill="1" applyBorder="1" applyAlignment="1" applyProtection="1">
      <alignment horizontal="center" vertical="center" shrinkToFit="1"/>
      <protection locked="0"/>
    </xf>
    <xf numFmtId="178" fontId="42" fillId="6" borderId="136" xfId="9" applyNumberFormat="1" applyFont="1" applyFill="1" applyBorder="1" applyAlignment="1" applyProtection="1">
      <alignment horizontal="center" vertical="center" shrinkToFit="1"/>
      <protection locked="0"/>
    </xf>
    <xf numFmtId="0" fontId="42" fillId="0" borderId="94" xfId="9" applyFont="1" applyBorder="1" applyAlignment="1">
      <alignment horizontal="center" vertical="center"/>
    </xf>
    <xf numFmtId="0" fontId="42" fillId="6" borderId="19" xfId="9" applyFont="1" applyFill="1" applyBorder="1" applyAlignment="1" applyProtection="1">
      <alignment horizontal="center" vertical="center" shrinkToFit="1"/>
      <protection locked="0"/>
    </xf>
    <xf numFmtId="0" fontId="42" fillId="6" borderId="19" xfId="9" applyFont="1" applyFill="1" applyBorder="1" applyAlignment="1" applyProtection="1">
      <alignment horizontal="center" vertical="center" wrapText="1"/>
      <protection locked="0"/>
    </xf>
    <xf numFmtId="0" fontId="47" fillId="0" borderId="140" xfId="9" applyFont="1" applyBorder="1" applyAlignment="1">
      <alignment vertical="center"/>
    </xf>
    <xf numFmtId="0" fontId="47" fillId="0" borderId="141" xfId="9" applyFont="1" applyBorder="1" applyAlignment="1">
      <alignment vertical="center"/>
    </xf>
    <xf numFmtId="0" fontId="49" fillId="0" borderId="141" xfId="9" applyFont="1" applyBorder="1" applyAlignment="1">
      <alignment vertical="center"/>
    </xf>
    <xf numFmtId="0" fontId="49" fillId="0" borderId="142" xfId="9" applyFont="1" applyBorder="1" applyAlignment="1">
      <alignment vertical="center"/>
    </xf>
    <xf numFmtId="178" fontId="42" fillId="0" borderId="143" xfId="9" applyNumberFormat="1" applyFont="1" applyBorder="1" applyAlignment="1">
      <alignment horizontal="center" vertical="center" shrinkToFit="1"/>
    </xf>
    <xf numFmtId="178" fontId="42" fillId="0" borderId="144" xfId="9" applyNumberFormat="1" applyFont="1" applyBorder="1" applyAlignment="1">
      <alignment horizontal="center" vertical="center" shrinkToFit="1"/>
    </xf>
    <xf numFmtId="178" fontId="42" fillId="0" borderId="145" xfId="9" applyNumberFormat="1" applyFont="1" applyBorder="1" applyAlignment="1">
      <alignment horizontal="center" vertical="center" shrinkToFit="1"/>
    </xf>
    <xf numFmtId="0" fontId="42" fillId="0" borderId="148" xfId="9" applyFont="1" applyBorder="1" applyAlignment="1">
      <alignment horizontal="center" vertical="center"/>
    </xf>
    <xf numFmtId="0" fontId="42" fillId="6" borderId="7" xfId="9" applyFont="1" applyFill="1" applyBorder="1" applyAlignment="1" applyProtection="1">
      <alignment horizontal="center" vertical="center" shrinkToFit="1"/>
      <protection locked="0"/>
    </xf>
    <xf numFmtId="0" fontId="42" fillId="6" borderId="7" xfId="9" applyFont="1" applyFill="1" applyBorder="1" applyAlignment="1" applyProtection="1">
      <alignment horizontal="center" vertical="center" wrapText="1"/>
      <protection locked="0"/>
    </xf>
    <xf numFmtId="0" fontId="47" fillId="0" borderId="150" xfId="9" applyFont="1" applyBorder="1" applyAlignment="1">
      <alignment vertical="center"/>
    </xf>
    <xf numFmtId="0" fontId="47" fillId="0" borderId="21" xfId="9" applyFont="1" applyBorder="1" applyAlignment="1">
      <alignment vertical="center"/>
    </xf>
    <xf numFmtId="0" fontId="49" fillId="0" borderId="151" xfId="9" applyFont="1" applyBorder="1" applyAlignment="1">
      <alignment vertical="center"/>
    </xf>
    <xf numFmtId="0" fontId="49" fillId="0" borderId="152" xfId="9" applyFont="1" applyBorder="1" applyAlignment="1">
      <alignment horizontal="center" vertical="center"/>
    </xf>
    <xf numFmtId="178" fontId="42" fillId="0" borderId="153" xfId="9" applyNumberFormat="1" applyFont="1" applyBorder="1" applyAlignment="1">
      <alignment horizontal="center" vertical="center" shrinkToFit="1"/>
    </xf>
    <xf numFmtId="178" fontId="42" fillId="0" borderId="154" xfId="9" applyNumberFormat="1" applyFont="1" applyBorder="1" applyAlignment="1">
      <alignment horizontal="center" vertical="center" shrinkToFit="1"/>
    </xf>
    <xf numFmtId="178" fontId="42" fillId="0" borderId="155" xfId="9" applyNumberFormat="1" applyFont="1" applyBorder="1" applyAlignment="1">
      <alignment horizontal="center" vertical="center" shrinkToFit="1"/>
    </xf>
    <xf numFmtId="0" fontId="42" fillId="0" borderId="160" xfId="9" applyFont="1" applyBorder="1" applyAlignment="1">
      <alignment vertical="center"/>
    </xf>
    <xf numFmtId="0" fontId="42" fillId="6" borderId="2" xfId="9" applyFont="1" applyFill="1" applyBorder="1" applyAlignment="1" applyProtection="1">
      <alignment horizontal="center" vertical="center" shrinkToFit="1"/>
      <protection locked="0"/>
    </xf>
    <xf numFmtId="0" fontId="42" fillId="6" borderId="2" xfId="9" applyFont="1" applyFill="1" applyBorder="1" applyAlignment="1" applyProtection="1">
      <alignment horizontal="center" vertical="center" wrapText="1"/>
      <protection locked="0"/>
    </xf>
    <xf numFmtId="0" fontId="47" fillId="0" borderId="1" xfId="9" applyFont="1" applyBorder="1" applyAlignment="1">
      <alignment vertical="center"/>
    </xf>
    <xf numFmtId="0" fontId="47" fillId="0" borderId="25" xfId="9" applyFont="1" applyBorder="1" applyAlignment="1">
      <alignment vertical="center"/>
    </xf>
    <xf numFmtId="0" fontId="49" fillId="0" borderId="25" xfId="9" applyFont="1" applyBorder="1" applyAlignment="1">
      <alignment vertical="center"/>
    </xf>
    <xf numFmtId="0" fontId="49" fillId="0" borderId="162" xfId="9" applyFont="1" applyBorder="1" applyAlignment="1">
      <alignment vertical="center"/>
    </xf>
    <xf numFmtId="178" fontId="42" fillId="6" borderId="163" xfId="9" applyNumberFormat="1" applyFont="1" applyFill="1" applyBorder="1" applyAlignment="1" applyProtection="1">
      <alignment horizontal="center" vertical="center" shrinkToFit="1"/>
      <protection locked="0"/>
    </xf>
    <xf numFmtId="178" fontId="42" fillId="6" borderId="164" xfId="9" applyNumberFormat="1" applyFont="1" applyFill="1" applyBorder="1" applyAlignment="1" applyProtection="1">
      <alignment horizontal="center" vertical="center" shrinkToFit="1"/>
      <protection locked="0"/>
    </xf>
    <xf numFmtId="178" fontId="42" fillId="6" borderId="165" xfId="9" applyNumberFormat="1" applyFont="1" applyFill="1" applyBorder="1" applyAlignment="1" applyProtection="1">
      <alignment horizontal="center" vertical="center" shrinkToFit="1"/>
      <protection locked="0"/>
    </xf>
    <xf numFmtId="0" fontId="47" fillId="0" borderId="0" xfId="9" applyFont="1" applyBorder="1" applyAlignment="1">
      <alignment vertical="center"/>
    </xf>
    <xf numFmtId="0" fontId="49" fillId="0" borderId="0" xfId="9" applyFont="1" applyBorder="1" applyAlignment="1">
      <alignment vertical="center"/>
    </xf>
    <xf numFmtId="0" fontId="49" fillId="0" borderId="119" xfId="9" applyFont="1" applyBorder="1" applyAlignment="1">
      <alignment horizontal="center" vertical="center"/>
    </xf>
    <xf numFmtId="0" fontId="47" fillId="0" borderId="151" xfId="9" applyFont="1" applyBorder="1" applyAlignment="1">
      <alignment vertical="center"/>
    </xf>
    <xf numFmtId="0" fontId="49" fillId="0" borderId="21" xfId="9" applyFont="1" applyBorder="1" applyAlignment="1">
      <alignment vertical="center"/>
    </xf>
    <xf numFmtId="0" fontId="49" fillId="0" borderId="159" xfId="9" applyFont="1" applyBorder="1" applyAlignment="1">
      <alignment horizontal="center" vertical="center"/>
    </xf>
    <xf numFmtId="0" fontId="49" fillId="0" borderId="119" xfId="9" applyFont="1" applyBorder="1" applyAlignment="1">
      <alignment vertical="center"/>
    </xf>
    <xf numFmtId="0" fontId="47" fillId="0" borderId="169" xfId="9" applyFont="1" applyBorder="1" applyAlignment="1">
      <alignment vertical="center"/>
    </xf>
    <xf numFmtId="0" fontId="47" fillId="0" borderId="170" xfId="9" applyFont="1" applyBorder="1" applyAlignment="1">
      <alignment vertical="center"/>
    </xf>
    <xf numFmtId="0" fontId="49" fillId="0" borderId="170" xfId="9" applyFont="1" applyBorder="1" applyAlignment="1">
      <alignment vertical="center"/>
    </xf>
    <xf numFmtId="0" fontId="49" fillId="0" borderId="157" xfId="9" applyFont="1" applyBorder="1" applyAlignment="1">
      <alignment horizontal="center" vertical="center"/>
    </xf>
    <xf numFmtId="0" fontId="47" fillId="0" borderId="171" xfId="9" applyFont="1" applyBorder="1" applyAlignment="1">
      <alignment vertical="center"/>
    </xf>
    <xf numFmtId="0" fontId="47" fillId="0" borderId="172" xfId="9" applyFont="1" applyBorder="1" applyAlignment="1">
      <alignment vertical="center"/>
    </xf>
    <xf numFmtId="0" fontId="49" fillId="0" borderId="172" xfId="9" applyFont="1" applyBorder="1" applyAlignment="1">
      <alignment vertical="center"/>
    </xf>
    <xf numFmtId="0" fontId="49" fillId="0" borderId="173" xfId="9" applyFont="1" applyBorder="1" applyAlignment="1">
      <alignment vertical="center"/>
    </xf>
    <xf numFmtId="0" fontId="42" fillId="6" borderId="126" xfId="9" applyFont="1" applyFill="1" applyBorder="1" applyAlignment="1" applyProtection="1">
      <alignment horizontal="center" vertical="center" shrinkToFit="1"/>
      <protection locked="0"/>
    </xf>
    <xf numFmtId="0" fontId="42" fillId="6" borderId="126" xfId="9" applyFont="1" applyFill="1" applyBorder="1" applyAlignment="1" applyProtection="1">
      <alignment horizontal="center" vertical="center" wrapText="1"/>
      <protection locked="0"/>
    </xf>
    <xf numFmtId="0" fontId="47" fillId="0" borderId="128" xfId="9" applyFont="1" applyBorder="1" applyAlignment="1">
      <alignment vertical="center"/>
    </xf>
    <xf numFmtId="0" fontId="47" fillId="0" borderId="125" xfId="9" applyFont="1" applyBorder="1" applyAlignment="1">
      <alignment vertical="center"/>
    </xf>
    <xf numFmtId="0" fontId="49" fillId="0" borderId="125" xfId="9" applyFont="1" applyBorder="1" applyAlignment="1">
      <alignment vertical="center"/>
    </xf>
    <xf numFmtId="0" fontId="49" fillId="0" borderId="129" xfId="9" applyFont="1" applyBorder="1" applyAlignment="1">
      <alignment horizontal="center" vertical="center"/>
    </xf>
    <xf numFmtId="178" fontId="45" fillId="8" borderId="177" xfId="9" applyNumberFormat="1" applyFont="1" applyFill="1" applyBorder="1" applyAlignment="1" applyProtection="1">
      <alignment horizontal="center" vertical="center" shrinkToFit="1"/>
      <protection locked="0"/>
    </xf>
    <xf numFmtId="178" fontId="45" fillId="8" borderId="175" xfId="9" applyNumberFormat="1" applyFont="1" applyFill="1" applyBorder="1" applyAlignment="1" applyProtection="1">
      <alignment horizontal="center" vertical="center" shrinkToFit="1"/>
      <protection locked="0"/>
    </xf>
    <xf numFmtId="178" fontId="45" fillId="8" borderId="176" xfId="9" applyNumberFormat="1" applyFont="1" applyFill="1" applyBorder="1" applyAlignment="1" applyProtection="1">
      <alignment horizontal="center" vertical="center" shrinkToFit="1"/>
      <protection locked="0"/>
    </xf>
    <xf numFmtId="178" fontId="45" fillId="8" borderId="174" xfId="9" applyNumberFormat="1" applyFont="1" applyFill="1" applyBorder="1" applyAlignment="1" applyProtection="1">
      <alignment horizontal="center" vertical="center" shrinkToFit="1"/>
      <protection locked="0"/>
    </xf>
    <xf numFmtId="178" fontId="45" fillId="8" borderId="178" xfId="9" applyNumberFormat="1" applyFont="1" applyFill="1" applyBorder="1" applyAlignment="1" applyProtection="1">
      <alignment horizontal="center" vertical="center" shrinkToFit="1"/>
      <protection locked="0"/>
    </xf>
    <xf numFmtId="178" fontId="45" fillId="8" borderId="183" xfId="9" applyNumberFormat="1" applyFont="1" applyFill="1" applyBorder="1" applyAlignment="1" applyProtection="1">
      <alignment horizontal="center" vertical="center" shrinkToFit="1"/>
      <protection locked="0"/>
    </xf>
    <xf numFmtId="178" fontId="45" fillId="8" borderId="154" xfId="9" applyNumberFormat="1" applyFont="1" applyFill="1" applyBorder="1" applyAlignment="1" applyProtection="1">
      <alignment horizontal="center" vertical="center" shrinkToFit="1"/>
      <protection locked="0"/>
    </xf>
    <xf numFmtId="178" fontId="45" fillId="8" borderId="155" xfId="9" applyNumberFormat="1" applyFont="1" applyFill="1" applyBorder="1" applyAlignment="1" applyProtection="1">
      <alignment horizontal="center" vertical="center" shrinkToFit="1"/>
      <protection locked="0"/>
    </xf>
    <xf numFmtId="178" fontId="45" fillId="8" borderId="153" xfId="9" applyNumberFormat="1" applyFont="1" applyFill="1" applyBorder="1" applyAlignment="1" applyProtection="1">
      <alignment horizontal="center" vertical="center" shrinkToFit="1"/>
      <protection locked="0"/>
    </xf>
    <xf numFmtId="178" fontId="45" fillId="8" borderId="184" xfId="9" applyNumberFormat="1" applyFont="1" applyFill="1" applyBorder="1" applyAlignment="1" applyProtection="1">
      <alignment horizontal="center" vertical="center" shrinkToFit="1"/>
      <protection locked="0"/>
    </xf>
    <xf numFmtId="178" fontId="45" fillId="8" borderId="122" xfId="9" applyNumberFormat="1" applyFont="1" applyFill="1" applyBorder="1" applyAlignment="1" applyProtection="1">
      <alignment horizontal="center" vertical="center" shrinkToFit="1"/>
      <protection locked="0"/>
    </xf>
    <xf numFmtId="178" fontId="45" fillId="8" borderId="123" xfId="9" applyNumberFormat="1" applyFont="1" applyFill="1" applyBorder="1" applyAlignment="1" applyProtection="1">
      <alignment horizontal="center" vertical="center" shrinkToFit="1"/>
      <protection locked="0"/>
    </xf>
    <xf numFmtId="178" fontId="45" fillId="0" borderId="183" xfId="9" applyNumberFormat="1" applyFont="1" applyBorder="1" applyAlignment="1">
      <alignment horizontal="center" vertical="center" shrinkToFit="1"/>
    </xf>
    <xf numFmtId="178" fontId="45" fillId="0" borderId="154" xfId="9" applyNumberFormat="1" applyFont="1" applyBorder="1" applyAlignment="1">
      <alignment horizontal="center" vertical="center" shrinkToFit="1"/>
    </xf>
    <xf numFmtId="178" fontId="45" fillId="0" borderId="122" xfId="9" applyNumberFormat="1" applyFont="1" applyBorder="1" applyAlignment="1">
      <alignment horizontal="center" vertical="center" shrinkToFit="1"/>
    </xf>
    <xf numFmtId="178" fontId="45" fillId="0" borderId="195" xfId="9" applyNumberFormat="1" applyFont="1" applyBorder="1" applyAlignment="1">
      <alignment horizontal="center" vertical="center" shrinkToFit="1"/>
    </xf>
    <xf numFmtId="178" fontId="45" fillId="0" borderId="193" xfId="9" applyNumberFormat="1" applyFont="1" applyBorder="1" applyAlignment="1">
      <alignment horizontal="center" vertical="center" shrinkToFit="1"/>
    </xf>
    <xf numFmtId="178" fontId="45" fillId="0" borderId="194" xfId="9" applyNumberFormat="1" applyFont="1" applyBorder="1" applyAlignment="1">
      <alignment horizontal="center" vertical="center" shrinkToFit="1"/>
    </xf>
    <xf numFmtId="178" fontId="45" fillId="0" borderId="192" xfId="9" applyNumberFormat="1" applyFont="1" applyBorder="1" applyAlignment="1">
      <alignment horizontal="center" vertical="center" shrinkToFit="1"/>
    </xf>
    <xf numFmtId="178" fontId="45" fillId="0" borderId="196" xfId="9" applyNumberFormat="1" applyFont="1" applyBorder="1" applyAlignment="1">
      <alignment horizontal="center" vertical="center" shrinkToFit="1"/>
    </xf>
    <xf numFmtId="0" fontId="47" fillId="0" borderId="0" xfId="9" applyFont="1">
      <alignment vertical="center"/>
    </xf>
    <xf numFmtId="0" fontId="49" fillId="0" borderId="0" xfId="9" applyFont="1">
      <alignment vertical="center"/>
    </xf>
    <xf numFmtId="0" fontId="47" fillId="0" borderId="0" xfId="9" applyFont="1" applyBorder="1">
      <alignment vertical="center"/>
    </xf>
    <xf numFmtId="0" fontId="47" fillId="0" borderId="0" xfId="9" applyFont="1" applyAlignment="1">
      <alignment horizontal="right" vertical="center"/>
    </xf>
    <xf numFmtId="0" fontId="46" fillId="0" borderId="0" xfId="9" applyFont="1" applyFill="1">
      <alignment vertical="center"/>
    </xf>
    <xf numFmtId="0" fontId="46" fillId="0" borderId="0" xfId="9" applyFont="1" applyFill="1" applyAlignment="1">
      <alignment horizontal="left" vertical="center"/>
    </xf>
    <xf numFmtId="0" fontId="46" fillId="0" borderId="0" xfId="9" applyFont="1" applyFill="1" applyAlignment="1">
      <alignment horizontal="left" vertical="center" wrapText="1"/>
    </xf>
    <xf numFmtId="0" fontId="46" fillId="0" borderId="0" xfId="9" applyFont="1" applyAlignment="1">
      <alignment horizontal="left" vertical="center" wrapText="1"/>
    </xf>
    <xf numFmtId="0" fontId="46" fillId="0" borderId="0" xfId="9" applyFont="1" applyFill="1" applyAlignment="1">
      <alignment vertical="center" textRotation="90"/>
    </xf>
    <xf numFmtId="0" fontId="51" fillId="3" borderId="0" xfId="9" applyFont="1" applyFill="1" applyAlignment="1" applyProtection="1">
      <alignment horizontal="left" vertical="center"/>
    </xf>
    <xf numFmtId="0" fontId="52" fillId="3" borderId="0" xfId="9" applyFont="1" applyFill="1" applyAlignment="1" applyProtection="1">
      <alignment horizontal="center" vertical="center"/>
    </xf>
    <xf numFmtId="0" fontId="52" fillId="3" borderId="0" xfId="9" applyFont="1" applyFill="1" applyProtection="1">
      <alignment vertical="center"/>
    </xf>
    <xf numFmtId="0" fontId="52" fillId="3" borderId="0" xfId="9" applyFont="1" applyFill="1" applyAlignment="1" applyProtection="1">
      <alignment horizontal="left" vertical="center"/>
    </xf>
    <xf numFmtId="0" fontId="53" fillId="3" borderId="0" xfId="9" applyFont="1" applyFill="1">
      <alignment vertical="center"/>
    </xf>
    <xf numFmtId="0" fontId="52" fillId="3" borderId="0" xfId="9" applyFont="1" applyFill="1">
      <alignment vertical="center"/>
    </xf>
    <xf numFmtId="0" fontId="53" fillId="3" borderId="0" xfId="9" applyFont="1" applyFill="1" applyAlignment="1">
      <alignment horizontal="left" vertical="center"/>
    </xf>
    <xf numFmtId="0" fontId="54" fillId="3" borderId="3" xfId="9" applyFont="1" applyFill="1" applyBorder="1" applyAlignment="1" applyProtection="1">
      <alignment horizontal="center" vertical="center" shrinkToFit="1"/>
    </xf>
    <xf numFmtId="0" fontId="54" fillId="3" borderId="8" xfId="9" applyFont="1" applyFill="1" applyBorder="1" applyAlignment="1" applyProtection="1">
      <alignment horizontal="center" vertical="center"/>
    </xf>
    <xf numFmtId="0" fontId="52" fillId="3" borderId="0" xfId="9" applyFont="1" applyFill="1" applyAlignment="1" applyProtection="1">
      <alignment horizontal="center" vertical="center"/>
      <protection locked="0"/>
    </xf>
    <xf numFmtId="0" fontId="52" fillId="8" borderId="9" xfId="9" applyFont="1" applyFill="1" applyBorder="1" applyAlignment="1" applyProtection="1">
      <alignment horizontal="center" vertical="center"/>
      <protection locked="0"/>
    </xf>
    <xf numFmtId="0" fontId="52" fillId="8" borderId="0" xfId="9" applyFont="1" applyFill="1" applyBorder="1" applyAlignment="1" applyProtection="1">
      <alignment horizontal="center" vertical="center"/>
      <protection locked="0"/>
    </xf>
    <xf numFmtId="20" fontId="52" fillId="8" borderId="9" xfId="9" applyNumberFormat="1" applyFont="1" applyFill="1" applyBorder="1" applyAlignment="1" applyProtection="1">
      <alignment horizontal="center" vertical="center"/>
      <protection locked="0"/>
    </xf>
    <xf numFmtId="0" fontId="52" fillId="3" borderId="0" xfId="9" applyFont="1" applyFill="1" applyAlignment="1" applyProtection="1">
      <alignment horizontal="right" vertical="center"/>
      <protection locked="0"/>
    </xf>
    <xf numFmtId="0" fontId="52" fillId="3" borderId="0" xfId="9" applyFont="1" applyFill="1" applyProtection="1">
      <alignment vertical="center"/>
      <protection locked="0"/>
    </xf>
    <xf numFmtId="0" fontId="52" fillId="3" borderId="9" xfId="9" applyNumberFormat="1" applyFont="1" applyFill="1" applyBorder="1" applyAlignment="1" applyProtection="1">
      <alignment horizontal="center" vertical="center"/>
    </xf>
    <xf numFmtId="20" fontId="52" fillId="3" borderId="9" xfId="9" applyNumberFormat="1" applyFont="1" applyFill="1" applyBorder="1" applyAlignment="1" applyProtection="1">
      <alignment horizontal="center" vertical="center"/>
    </xf>
    <xf numFmtId="179" fontId="52" fillId="3" borderId="9" xfId="9" applyNumberFormat="1" applyFont="1" applyFill="1" applyBorder="1" applyAlignment="1" applyProtection="1">
      <alignment horizontal="center" vertical="center"/>
    </xf>
    <xf numFmtId="0" fontId="52" fillId="3" borderId="0" xfId="9" applyFont="1" applyFill="1" applyAlignment="1" applyProtection="1">
      <alignment horizontal="right" vertical="center"/>
    </xf>
    <xf numFmtId="0" fontId="52" fillId="8" borderId="9" xfId="9" applyFont="1" applyFill="1" applyBorder="1" applyAlignment="1" applyProtection="1">
      <alignment horizontal="left" vertical="center"/>
      <protection locked="0"/>
    </xf>
    <xf numFmtId="20" fontId="52" fillId="3" borderId="9" xfId="9" applyNumberFormat="1" applyFont="1" applyFill="1" applyBorder="1" applyAlignment="1" applyProtection="1">
      <alignment horizontal="center" vertical="center"/>
      <protection locked="0"/>
    </xf>
    <xf numFmtId="0" fontId="52" fillId="3" borderId="9" xfId="9" applyFont="1" applyFill="1" applyBorder="1" applyAlignment="1" applyProtection="1">
      <alignment horizontal="center" vertical="center"/>
      <protection locked="0"/>
    </xf>
    <xf numFmtId="0" fontId="52" fillId="8" borderId="9" xfId="9" applyNumberFormat="1" applyFont="1" applyFill="1" applyBorder="1" applyAlignment="1" applyProtection="1">
      <alignment horizontal="center" vertical="center"/>
      <protection locked="0"/>
    </xf>
    <xf numFmtId="0" fontId="55" fillId="8" borderId="3" xfId="9" applyFont="1" applyFill="1" applyBorder="1" applyAlignment="1" applyProtection="1">
      <alignment horizontal="center" vertical="center"/>
      <protection locked="0"/>
    </xf>
    <xf numFmtId="0" fontId="55" fillId="8" borderId="14" xfId="9" applyFont="1" applyFill="1" applyBorder="1" applyAlignment="1" applyProtection="1">
      <alignment horizontal="center" vertical="center"/>
      <protection locked="0"/>
    </xf>
    <xf numFmtId="0" fontId="55" fillId="8" borderId="8" xfId="9" applyFont="1" applyFill="1" applyBorder="1" applyAlignment="1" applyProtection="1">
      <alignment horizontal="center" vertical="center"/>
      <protection locked="0"/>
    </xf>
    <xf numFmtId="0" fontId="2" fillId="3" borderId="0" xfId="9" applyFill="1">
      <alignment vertical="center"/>
    </xf>
    <xf numFmtId="0" fontId="46" fillId="3" borderId="0" xfId="9" applyFont="1" applyFill="1" applyAlignment="1">
      <alignment horizontal="left" vertical="center"/>
    </xf>
    <xf numFmtId="0" fontId="56" fillId="3" borderId="0" xfId="9" applyFont="1" applyFill="1" applyAlignment="1">
      <alignment horizontal="left" vertical="center"/>
    </xf>
    <xf numFmtId="0" fontId="46" fillId="3" borderId="0" xfId="9" applyFont="1" applyFill="1">
      <alignment vertical="center"/>
    </xf>
    <xf numFmtId="0" fontId="46" fillId="8" borderId="9" xfId="9" applyFont="1" applyFill="1" applyBorder="1" applyAlignment="1">
      <alignment horizontal="left" vertical="center"/>
    </xf>
    <xf numFmtId="0" fontId="46" fillId="3" borderId="0" xfId="9" applyFont="1" applyFill="1" applyAlignment="1">
      <alignment vertical="center"/>
    </xf>
    <xf numFmtId="0" fontId="46" fillId="6" borderId="9" xfId="9" applyFont="1" applyFill="1" applyBorder="1" applyAlignment="1">
      <alignment horizontal="left" vertical="center"/>
    </xf>
    <xf numFmtId="0" fontId="57" fillId="3" borderId="0" xfId="9" applyFont="1" applyFill="1" applyAlignment="1">
      <alignment horizontal="left" vertical="center"/>
    </xf>
    <xf numFmtId="0" fontId="46" fillId="3" borderId="0" xfId="9" applyFont="1" applyFill="1" applyBorder="1" applyAlignment="1">
      <alignment horizontal="center" vertical="center"/>
    </xf>
    <xf numFmtId="0" fontId="46" fillId="3" borderId="0" xfId="9" applyFont="1" applyFill="1" applyBorder="1" applyAlignment="1">
      <alignment horizontal="left" vertical="center"/>
    </xf>
    <xf numFmtId="0" fontId="46" fillId="3" borderId="9" xfId="9" applyFont="1" applyFill="1" applyBorder="1" applyAlignment="1">
      <alignment horizontal="center" vertical="center"/>
    </xf>
    <xf numFmtId="0" fontId="46" fillId="3" borderId="9" xfId="9" applyFont="1" applyFill="1" applyBorder="1" applyAlignment="1">
      <alignment horizontal="left" vertical="center"/>
    </xf>
    <xf numFmtId="0" fontId="58" fillId="3" borderId="0" xfId="9" applyFont="1" applyFill="1">
      <alignment vertical="center"/>
    </xf>
    <xf numFmtId="0" fontId="58" fillId="3" borderId="0" xfId="9" applyFont="1" applyFill="1" applyAlignment="1">
      <alignment horizontal="left" vertical="center"/>
    </xf>
    <xf numFmtId="0" fontId="46" fillId="3" borderId="0" xfId="9" applyFont="1" applyFill="1" applyBorder="1">
      <alignment vertical="center"/>
    </xf>
    <xf numFmtId="0" fontId="60" fillId="3" borderId="0" xfId="9" applyFont="1" applyFill="1" applyAlignment="1">
      <alignment vertical="center"/>
    </xf>
    <xf numFmtId="0" fontId="58" fillId="3" borderId="0" xfId="9" applyFont="1" applyFill="1" applyBorder="1">
      <alignment vertical="center"/>
    </xf>
    <xf numFmtId="0" fontId="58" fillId="3" borderId="0" xfId="9" applyFont="1" applyFill="1" applyBorder="1" applyAlignment="1">
      <alignment vertical="center"/>
    </xf>
    <xf numFmtId="0" fontId="58" fillId="3" borderId="0" xfId="9" applyFont="1" applyFill="1" applyBorder="1" applyAlignment="1">
      <alignment vertical="center" shrinkToFit="1"/>
    </xf>
    <xf numFmtId="0" fontId="46" fillId="3" borderId="0" xfId="9" applyFont="1" applyFill="1" applyAlignment="1">
      <alignment vertical="center" wrapText="1"/>
    </xf>
    <xf numFmtId="0" fontId="46" fillId="9" borderId="0" xfId="9" applyFont="1" applyFill="1" applyAlignment="1">
      <alignment vertical="center" wrapText="1"/>
    </xf>
    <xf numFmtId="0" fontId="45" fillId="3" borderId="0" xfId="9" applyFont="1" applyFill="1" applyAlignment="1"/>
    <xf numFmtId="0" fontId="45" fillId="3" borderId="0" xfId="9" applyFont="1" applyFill="1">
      <alignment vertical="center"/>
    </xf>
    <xf numFmtId="0" fontId="45" fillId="3" borderId="0" xfId="9" applyFont="1" applyFill="1" applyAlignment="1">
      <alignment vertical="center" wrapText="1"/>
    </xf>
    <xf numFmtId="0" fontId="45" fillId="3" borderId="0" xfId="9" applyFont="1" applyFill="1" applyAlignment="1">
      <alignment horizontal="justify" vertical="center" wrapText="1"/>
    </xf>
    <xf numFmtId="0" fontId="21" fillId="0" borderId="9" xfId="5" applyFont="1" applyBorder="1" applyAlignment="1">
      <alignment horizontal="center" vertical="center"/>
    </xf>
    <xf numFmtId="0" fontId="21" fillId="0" borderId="9" xfId="5" applyFont="1" applyBorder="1" applyAlignment="1">
      <alignment vertical="center" wrapText="1"/>
    </xf>
    <xf numFmtId="0" fontId="21" fillId="0" borderId="9" xfId="5" applyFont="1" applyBorder="1" applyAlignment="1">
      <alignment vertical="center"/>
    </xf>
    <xf numFmtId="0" fontId="23" fillId="0" borderId="0" xfId="5" applyFont="1" applyAlignment="1">
      <alignment horizontal="center" vertical="center"/>
    </xf>
    <xf numFmtId="0" fontId="23" fillId="0" borderId="9" xfId="5" applyFont="1" applyBorder="1" applyAlignment="1">
      <alignment horizontal="center" vertical="center"/>
    </xf>
    <xf numFmtId="0" fontId="21" fillId="0" borderId="0" xfId="5" applyFont="1" applyAlignment="1">
      <alignment vertical="center"/>
    </xf>
    <xf numFmtId="0" fontId="6" fillId="3" borderId="9"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2" borderId="3" xfId="0" applyNumberFormat="1" applyFont="1" applyFill="1" applyBorder="1" applyAlignment="1">
      <alignment horizontal="center" vertical="center" shrinkToFit="1"/>
    </xf>
    <xf numFmtId="0" fontId="6" fillId="2" borderId="14" xfId="0" applyNumberFormat="1" applyFont="1" applyFill="1" applyBorder="1" applyAlignment="1">
      <alignment horizontal="center" vertical="center" shrinkToFit="1"/>
    </xf>
    <xf numFmtId="0" fontId="15" fillId="0" borderId="73" xfId="0" applyFont="1" applyBorder="1" applyAlignment="1">
      <alignment horizontal="left" vertical="center" wrapText="1"/>
    </xf>
    <xf numFmtId="0" fontId="15" fillId="0" borderId="77" xfId="0" applyFont="1" applyBorder="1" applyAlignment="1">
      <alignment horizontal="left" vertical="center" wrapText="1"/>
    </xf>
    <xf numFmtId="0" fontId="11" fillId="0" borderId="40" xfId="0" applyFont="1" applyFill="1" applyBorder="1" applyAlignment="1">
      <alignment horizontal="left" vertical="top" wrapText="1"/>
    </xf>
    <xf numFmtId="0" fontId="17" fillId="0" borderId="44" xfId="0" applyFont="1" applyBorder="1" applyAlignment="1">
      <alignment vertical="center" wrapText="1"/>
    </xf>
    <xf numFmtId="0" fontId="17" fillId="0" borderId="13" xfId="0" applyFont="1" applyBorder="1" applyAlignment="1">
      <alignment vertical="center" wrapText="1"/>
    </xf>
    <xf numFmtId="0" fontId="11" fillId="0" borderId="4" xfId="0" applyNumberFormat="1" applyFont="1" applyFill="1" applyBorder="1" applyAlignment="1">
      <alignment horizontal="left" vertical="center" wrapText="1"/>
    </xf>
    <xf numFmtId="0" fontId="17" fillId="0" borderId="23" xfId="0" applyFont="1" applyBorder="1" applyAlignment="1">
      <alignment vertical="center" wrapText="1"/>
    </xf>
    <xf numFmtId="0" fontId="17" fillId="0" borderId="5" xfId="0" applyFont="1" applyBorder="1" applyAlignment="1">
      <alignment vertical="center" wrapText="1"/>
    </xf>
    <xf numFmtId="0" fontId="6" fillId="3" borderId="3" xfId="0" applyFont="1" applyFill="1" applyBorder="1" applyAlignment="1">
      <alignment horizontal="left" vertical="center"/>
    </xf>
    <xf numFmtId="0" fontId="6" fillId="3" borderId="14" xfId="0" applyFont="1" applyFill="1" applyBorder="1" applyAlignment="1">
      <alignment horizontal="left" vertical="center"/>
    </xf>
    <xf numFmtId="0" fontId="6" fillId="3" borderId="8" xfId="0" applyFont="1" applyFill="1" applyBorder="1" applyAlignment="1">
      <alignment horizontal="left" vertical="center"/>
    </xf>
    <xf numFmtId="0" fontId="6" fillId="2" borderId="8" xfId="0" applyNumberFormat="1" applyFont="1" applyFill="1" applyBorder="1" applyAlignment="1">
      <alignment horizontal="center" vertical="center" shrinkToFit="1"/>
    </xf>
    <xf numFmtId="0" fontId="6" fillId="4" borderId="1"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14"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11" fillId="0" borderId="3" xfId="3" applyFont="1" applyFill="1" applyBorder="1" applyAlignment="1">
      <alignment horizontal="left" vertical="center" wrapText="1"/>
    </xf>
    <xf numFmtId="0" fontId="6" fillId="0" borderId="3" xfId="3" applyFont="1" applyFill="1" applyBorder="1" applyAlignment="1">
      <alignment horizontal="left" vertical="center" wrapText="1"/>
    </xf>
    <xf numFmtId="0" fontId="11" fillId="0" borderId="12" xfId="3" applyFont="1" applyFill="1" applyBorder="1" applyAlignment="1">
      <alignment horizontal="left" vertical="center" wrapText="1"/>
    </xf>
    <xf numFmtId="0" fontId="6" fillId="0" borderId="12" xfId="3" applyFont="1" applyFill="1" applyBorder="1" applyAlignment="1">
      <alignment horizontal="left" vertical="center" wrapText="1"/>
    </xf>
    <xf numFmtId="0" fontId="11" fillId="3" borderId="73" xfId="0" applyFont="1" applyFill="1" applyBorder="1" applyAlignment="1">
      <alignment horizontal="left" vertical="center" wrapText="1"/>
    </xf>
    <xf numFmtId="0" fontId="17" fillId="0" borderId="76" xfId="0" applyFont="1" applyBorder="1" applyAlignment="1">
      <alignment horizontal="left" vertical="center" wrapText="1"/>
    </xf>
    <xf numFmtId="0" fontId="17" fillId="0" borderId="74" xfId="0" applyFont="1" applyBorder="1" applyAlignment="1">
      <alignment horizontal="left" vertical="center" wrapText="1"/>
    </xf>
    <xf numFmtId="0" fontId="17" fillId="0" borderId="77" xfId="0" applyFont="1" applyBorder="1" applyAlignment="1">
      <alignment horizontal="left" vertical="center" wrapText="1"/>
    </xf>
    <xf numFmtId="0" fontId="11" fillId="3" borderId="67" xfId="0" applyFont="1" applyFill="1" applyBorder="1" applyAlignment="1">
      <alignment horizontal="left" vertical="center" wrapText="1"/>
    </xf>
    <xf numFmtId="0" fontId="17" fillId="0" borderId="67" xfId="0" applyFont="1" applyBorder="1" applyAlignment="1">
      <alignment horizontal="left" vertical="center" wrapText="1"/>
    </xf>
    <xf numFmtId="0" fontId="17" fillId="0" borderId="22" xfId="0" applyFont="1" applyBorder="1" applyAlignment="1">
      <alignment horizontal="left" vertical="center" wrapText="1"/>
    </xf>
    <xf numFmtId="0" fontId="11" fillId="3" borderId="35" xfId="0" applyFont="1" applyFill="1" applyBorder="1" applyAlignment="1">
      <alignment horizontal="left" vertical="top" wrapText="1"/>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6" fillId="2" borderId="3"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6" fillId="3" borderId="40" xfId="0" applyFont="1" applyFill="1" applyBorder="1" applyAlignment="1">
      <alignment vertical="center" wrapText="1"/>
    </xf>
    <xf numFmtId="0" fontId="6" fillId="3" borderId="44" xfId="0" applyFont="1" applyFill="1" applyBorder="1" applyAlignment="1">
      <alignment vertical="center" wrapText="1"/>
    </xf>
    <xf numFmtId="0" fontId="6" fillId="3" borderId="13" xfId="0" applyFont="1" applyFill="1" applyBorder="1" applyAlignment="1">
      <alignment vertical="center" wrapText="1"/>
    </xf>
    <xf numFmtId="0" fontId="6" fillId="3" borderId="70" xfId="0" applyFont="1" applyFill="1" applyBorder="1" applyAlignment="1">
      <alignment vertical="center" wrapText="1"/>
    </xf>
    <xf numFmtId="0" fontId="6" fillId="3" borderId="11" xfId="0" applyFont="1" applyFill="1" applyBorder="1" applyAlignment="1">
      <alignment vertical="center" wrapText="1"/>
    </xf>
    <xf numFmtId="0" fontId="6" fillId="3" borderId="64" xfId="0" applyFont="1" applyFill="1" applyBorder="1" applyAlignment="1">
      <alignment vertical="center" wrapText="1"/>
    </xf>
    <xf numFmtId="0" fontId="6" fillId="3" borderId="15" xfId="0" applyFont="1" applyFill="1" applyBorder="1" applyAlignment="1">
      <alignment vertical="center" wrapText="1"/>
    </xf>
    <xf numFmtId="0" fontId="6" fillId="3" borderId="46" xfId="0" applyFont="1" applyFill="1" applyBorder="1" applyAlignment="1">
      <alignment vertical="center" wrapText="1"/>
    </xf>
    <xf numFmtId="0" fontId="6" fillId="3" borderId="47" xfId="0" applyFont="1" applyFill="1" applyBorder="1" applyAlignment="1">
      <alignment vertical="center" wrapText="1"/>
    </xf>
    <xf numFmtId="0" fontId="19" fillId="0" borderId="75" xfId="0" applyFont="1" applyBorder="1" applyAlignment="1">
      <alignment horizontal="left" vertical="center" wrapText="1"/>
    </xf>
    <xf numFmtId="0" fontId="17" fillId="0" borderId="76" xfId="0" applyFont="1" applyBorder="1" applyAlignment="1">
      <alignment vertical="center" wrapText="1"/>
    </xf>
    <xf numFmtId="0" fontId="17" fillId="0" borderId="74" xfId="0" applyFont="1" applyBorder="1" applyAlignment="1">
      <alignment vertical="center" wrapText="1"/>
    </xf>
    <xf numFmtId="0" fontId="11" fillId="0" borderId="26" xfId="0" applyNumberFormat="1" applyFont="1" applyFill="1" applyBorder="1" applyAlignment="1">
      <alignment horizontal="left" vertical="center" wrapText="1"/>
    </xf>
    <xf numFmtId="0" fontId="17" fillId="0" borderId="70" xfId="0" applyFont="1" applyBorder="1" applyAlignment="1">
      <alignment vertical="center" wrapText="1"/>
    </xf>
    <xf numFmtId="0" fontId="17" fillId="0" borderId="11" xfId="0" applyFont="1" applyBorder="1" applyAlignment="1">
      <alignment vertical="center" wrapText="1"/>
    </xf>
    <xf numFmtId="0" fontId="11" fillId="0" borderId="61" xfId="0" applyNumberFormat="1" applyFont="1" applyFill="1" applyBorder="1" applyAlignment="1">
      <alignment horizontal="left" vertical="center" wrapText="1"/>
    </xf>
    <xf numFmtId="0" fontId="17" fillId="0" borderId="46" xfId="0" applyFont="1" applyBorder="1" applyAlignment="1">
      <alignment vertical="center" wrapText="1"/>
    </xf>
    <xf numFmtId="0" fontId="17" fillId="0" borderId="47" xfId="0" applyFont="1" applyBorder="1" applyAlignment="1">
      <alignment vertical="center" wrapText="1"/>
    </xf>
    <xf numFmtId="0" fontId="6" fillId="3" borderId="7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11" fillId="0" borderId="7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3" borderId="54" xfId="0" applyFont="1" applyFill="1" applyBorder="1" applyAlignment="1">
      <alignment vertical="center" wrapText="1"/>
    </xf>
    <xf numFmtId="0" fontId="6" fillId="3" borderId="55" xfId="0" applyFont="1" applyFill="1" applyBorder="1" applyAlignment="1">
      <alignment vertical="center" wrapText="1"/>
    </xf>
    <xf numFmtId="0" fontId="11" fillId="0" borderId="34" xfId="3" applyFont="1" applyFill="1" applyBorder="1" applyAlignment="1">
      <alignment horizontal="left" vertical="center" wrapText="1"/>
    </xf>
    <xf numFmtId="0" fontId="11" fillId="0" borderId="69" xfId="3" applyFont="1" applyFill="1" applyBorder="1" applyAlignment="1">
      <alignment horizontal="left" vertical="center" wrapText="1"/>
    </xf>
    <xf numFmtId="0" fontId="11" fillId="0" borderId="9" xfId="3" applyFont="1" applyFill="1" applyBorder="1" applyAlignment="1">
      <alignment horizontal="left" vertical="center" wrapText="1"/>
    </xf>
    <xf numFmtId="0" fontId="6" fillId="0" borderId="9" xfId="3" applyFont="1" applyFill="1" applyBorder="1" applyAlignment="1">
      <alignment horizontal="left" vertical="center" wrapText="1"/>
    </xf>
    <xf numFmtId="0" fontId="11" fillId="0" borderId="8" xfId="3" applyFont="1" applyFill="1" applyBorder="1" applyAlignment="1">
      <alignment horizontal="left" vertical="center" wrapText="1"/>
    </xf>
    <xf numFmtId="0" fontId="6" fillId="0" borderId="8" xfId="3"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3" applyFont="1" applyFill="1" applyBorder="1" applyAlignment="1">
      <alignment horizontal="left" vertical="center" wrapText="1"/>
    </xf>
    <xf numFmtId="0" fontId="6" fillId="0" borderId="5" xfId="3" applyFont="1" applyFill="1" applyBorder="1" applyAlignment="1">
      <alignment horizontal="left" vertical="center" wrapText="1"/>
    </xf>
    <xf numFmtId="0" fontId="6" fillId="3" borderId="44"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3" borderId="45"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11" fillId="0" borderId="104" xfId="0" applyFont="1" applyFill="1" applyBorder="1" applyAlignment="1">
      <alignment horizontal="left" vertical="center" wrapText="1"/>
    </xf>
    <xf numFmtId="0" fontId="11" fillId="0" borderId="10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3" xfId="0" applyFont="1" applyFill="1" applyBorder="1" applyAlignment="1">
      <alignment horizontal="left" vertical="center"/>
    </xf>
    <xf numFmtId="0" fontId="8" fillId="0" borderId="5" xfId="0" applyFont="1" applyFill="1" applyBorder="1" applyAlignment="1">
      <alignment horizontal="left" vertical="center"/>
    </xf>
    <xf numFmtId="0" fontId="6" fillId="3" borderId="80" xfId="0" applyFont="1" applyFill="1" applyBorder="1" applyAlignment="1">
      <alignment vertical="center" wrapText="1"/>
    </xf>
    <xf numFmtId="0" fontId="6" fillId="3" borderId="81" xfId="0" applyFont="1" applyFill="1" applyBorder="1" applyAlignment="1">
      <alignment vertical="center" wrapText="1"/>
    </xf>
    <xf numFmtId="0" fontId="6" fillId="0" borderId="2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4" borderId="4" xfId="1" applyFont="1" applyFill="1" applyBorder="1" applyAlignment="1">
      <alignment horizontal="left" vertical="center" wrapText="1"/>
    </xf>
    <xf numFmtId="0" fontId="6" fillId="4" borderId="23"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0" borderId="20"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20" xfId="0" applyFont="1" applyBorder="1" applyAlignment="1">
      <alignment horizontal="center" vertical="center"/>
    </xf>
    <xf numFmtId="0" fontId="6" fillId="0" borderId="16" xfId="0" applyFont="1" applyBorder="1" applyAlignment="1">
      <alignment horizontal="center" vertical="center"/>
    </xf>
    <xf numFmtId="0" fontId="6" fillId="3" borderId="75" xfId="0" applyFont="1" applyFill="1" applyBorder="1" applyAlignment="1">
      <alignment horizontal="left" vertical="center" wrapText="1"/>
    </xf>
    <xf numFmtId="0" fontId="6" fillId="3" borderId="7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8" xfId="1" applyFont="1" applyFill="1" applyBorder="1" applyAlignment="1">
      <alignment horizontal="center" vertical="center"/>
    </xf>
    <xf numFmtId="0" fontId="6" fillId="0" borderId="8" xfId="0" applyFont="1" applyBorder="1" applyAlignment="1">
      <alignment horizontal="center" vertical="center"/>
    </xf>
    <xf numFmtId="0" fontId="6" fillId="4" borderId="6"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0" borderId="2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6" fillId="0" borderId="8" xfId="0" applyFont="1" applyBorder="1" applyAlignment="1">
      <alignment horizontal="left" vertical="center"/>
    </xf>
    <xf numFmtId="0" fontId="6" fillId="2" borderId="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NumberFormat="1" applyFont="1" applyFill="1" applyBorder="1" applyAlignment="1">
      <alignment horizontal="center" vertical="center" shrinkToFit="1"/>
    </xf>
    <xf numFmtId="0" fontId="6" fillId="0" borderId="3"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0" applyFont="1" applyBorder="1" applyAlignment="1">
      <alignment horizontal="left" vertical="center" wrapText="1"/>
    </xf>
    <xf numFmtId="0" fontId="6" fillId="2" borderId="14" xfId="0" applyNumberFormat="1" applyFont="1" applyFill="1" applyBorder="1" applyAlignment="1">
      <alignment horizontal="center" vertical="center"/>
    </xf>
    <xf numFmtId="0" fontId="6" fillId="0" borderId="20" xfId="0" applyFont="1" applyBorder="1" applyAlignment="1">
      <alignment horizontal="left" vertical="center" wrapText="1"/>
    </xf>
    <xf numFmtId="0" fontId="6" fillId="0" borderId="16" xfId="0" applyFont="1" applyBorder="1" applyAlignment="1">
      <alignment horizontal="left" vertical="center" wrapText="1"/>
    </xf>
    <xf numFmtId="0" fontId="6" fillId="5" borderId="14" xfId="0" applyFont="1" applyFill="1" applyBorder="1" applyAlignment="1">
      <alignment horizontal="center" vertical="center"/>
    </xf>
    <xf numFmtId="0" fontId="6" fillId="5" borderId="8" xfId="0" applyFont="1" applyFill="1" applyBorder="1" applyAlignment="1">
      <alignment horizontal="center" vertical="center"/>
    </xf>
    <xf numFmtId="0" fontId="17" fillId="0" borderId="14" xfId="0" applyFont="1" applyBorder="1" applyAlignment="1">
      <alignment horizontal="left" vertical="center" wrapText="1"/>
    </xf>
    <xf numFmtId="0" fontId="17" fillId="0" borderId="16" xfId="0" applyFont="1" applyBorder="1" applyAlignment="1">
      <alignment horizontal="left" vertical="center" wrapText="1"/>
    </xf>
    <xf numFmtId="0" fontId="11" fillId="4" borderId="23"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14" xfId="0" applyFont="1" applyFill="1" applyBorder="1" applyAlignment="1">
      <alignment horizontal="center" vertical="center"/>
    </xf>
    <xf numFmtId="0" fontId="6" fillId="2" borderId="3" xfId="0" quotePrefix="1" applyNumberFormat="1" applyFont="1" applyFill="1" applyBorder="1" applyAlignment="1">
      <alignment horizontal="center" vertical="center" shrinkToFit="1"/>
    </xf>
    <xf numFmtId="0" fontId="6" fillId="2" borderId="8" xfId="0" quotePrefix="1" applyNumberFormat="1" applyFont="1" applyFill="1" applyBorder="1" applyAlignment="1">
      <alignment horizontal="center" vertical="center" shrinkToFit="1"/>
    </xf>
    <xf numFmtId="0" fontId="15" fillId="0" borderId="3" xfId="0" applyFont="1" applyBorder="1" applyAlignment="1">
      <alignment horizontal="left" vertical="center"/>
    </xf>
    <xf numFmtId="0" fontId="15" fillId="0" borderId="14" xfId="0" applyFont="1" applyBorder="1" applyAlignment="1">
      <alignment horizontal="left" vertical="center"/>
    </xf>
    <xf numFmtId="0" fontId="6" fillId="5" borderId="3" xfId="0" applyFont="1" applyFill="1" applyBorder="1" applyAlignment="1">
      <alignment horizontal="center" vertical="center"/>
    </xf>
    <xf numFmtId="0" fontId="61" fillId="0" borderId="0" xfId="0" applyFont="1" applyFill="1" applyBorder="1" applyAlignment="1">
      <alignment horizontal="center" vertical="top" wrapText="1"/>
    </xf>
    <xf numFmtId="0" fontId="14" fillId="0" borderId="0" xfId="0" applyFont="1" applyFill="1" applyBorder="1" applyAlignment="1">
      <alignment horizontal="center" vertical="top" wrapText="1"/>
    </xf>
    <xf numFmtId="0" fontId="8" fillId="0" borderId="2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8" xfId="0" applyFont="1" applyFill="1" applyBorder="1" applyAlignment="1">
      <alignment horizontal="center" vertical="center"/>
    </xf>
    <xf numFmtId="0" fontId="6" fillId="3" borderId="2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0" borderId="25" xfId="0" applyFont="1" applyFill="1" applyBorder="1" applyAlignment="1">
      <alignment horizontal="left" vertical="center" wrapText="1"/>
    </xf>
    <xf numFmtId="0" fontId="17" fillId="0" borderId="25" xfId="0" applyFont="1" applyBorder="1" applyAlignment="1">
      <alignment vertical="center"/>
    </xf>
    <xf numFmtId="0" fontId="17" fillId="0" borderId="2" xfId="0" applyFont="1" applyBorder="1" applyAlignment="1">
      <alignment vertical="center"/>
    </xf>
    <xf numFmtId="0" fontId="19" fillId="0" borderId="73" xfId="3" applyFont="1" applyFill="1" applyBorder="1" applyAlignment="1">
      <alignment horizontal="left" vertical="center" wrapText="1"/>
    </xf>
    <xf numFmtId="0" fontId="19" fillId="0" borderId="76" xfId="3" applyFont="1" applyFill="1" applyBorder="1" applyAlignment="1">
      <alignment horizontal="left" vertical="center" wrapText="1"/>
    </xf>
    <xf numFmtId="0" fontId="19" fillId="0" borderId="74" xfId="3" applyFont="1" applyFill="1" applyBorder="1" applyAlignment="1">
      <alignment horizontal="left" vertical="center" wrapText="1"/>
    </xf>
    <xf numFmtId="0" fontId="11" fillId="3" borderId="75" xfId="0" applyFont="1" applyFill="1" applyBorder="1" applyAlignment="1">
      <alignment horizontal="left" vertical="center" wrapText="1"/>
    </xf>
    <xf numFmtId="0" fontId="6" fillId="3" borderId="76" xfId="0" applyFont="1" applyFill="1" applyBorder="1" applyAlignment="1">
      <alignment horizontal="left" vertical="center" wrapText="1"/>
    </xf>
    <xf numFmtId="0" fontId="6" fillId="3" borderId="3" xfId="0" applyFont="1" applyFill="1" applyBorder="1" applyAlignment="1">
      <alignment vertical="top" wrapText="1"/>
    </xf>
    <xf numFmtId="0" fontId="13" fillId="3" borderId="8" xfId="0" applyFont="1" applyFill="1" applyBorder="1" applyAlignment="1">
      <alignment vertical="center"/>
    </xf>
    <xf numFmtId="0" fontId="6" fillId="3" borderId="73" xfId="0" applyFont="1" applyFill="1" applyBorder="1" applyAlignment="1">
      <alignment horizontal="left" vertical="center" wrapText="1"/>
    </xf>
    <xf numFmtId="0" fontId="6" fillId="3" borderId="77"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19" fillId="0" borderId="87" xfId="3" applyFont="1" applyFill="1" applyBorder="1" applyAlignment="1">
      <alignment horizontal="left" vertical="center" wrapText="1"/>
    </xf>
    <xf numFmtId="0" fontId="19" fillId="0" borderId="32" xfId="3" applyFont="1" applyFill="1" applyBorder="1" applyAlignment="1">
      <alignment horizontal="left" vertical="center" wrapText="1"/>
    </xf>
    <xf numFmtId="0" fontId="19" fillId="0" borderId="9" xfId="3" applyFont="1" applyFill="1" applyBorder="1" applyAlignment="1">
      <alignment horizontal="center" vertical="center" wrapText="1"/>
    </xf>
    <xf numFmtId="0" fontId="6" fillId="3" borderId="24" xfId="0" applyFont="1" applyFill="1" applyBorder="1" applyAlignment="1">
      <alignment horizontal="left" vertical="center" wrapText="1" indent="1"/>
    </xf>
    <xf numFmtId="0" fontId="6" fillId="3" borderId="17" xfId="0" applyFont="1" applyFill="1" applyBorder="1" applyAlignment="1">
      <alignment horizontal="left" vertical="center" wrapText="1" indent="1"/>
    </xf>
    <xf numFmtId="0" fontId="6" fillId="3" borderId="67"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82" xfId="0" applyFont="1" applyFill="1" applyBorder="1" applyAlignment="1">
      <alignment horizontal="left" vertical="center" wrapText="1"/>
    </xf>
    <xf numFmtId="0" fontId="6" fillId="2" borderId="14" xfId="0" applyNumberFormat="1" applyFont="1" applyFill="1" applyBorder="1" applyAlignment="1">
      <alignment horizontal="center" vertical="top" wrapText="1"/>
    </xf>
    <xf numFmtId="0" fontId="6" fillId="2" borderId="27" xfId="0" applyNumberFormat="1" applyFont="1" applyFill="1" applyBorder="1" applyAlignment="1">
      <alignment horizontal="center" vertical="top" wrapText="1"/>
    </xf>
    <xf numFmtId="0" fontId="6" fillId="2" borderId="6" xfId="0" applyNumberFormat="1" applyFont="1" applyFill="1" applyBorder="1" applyAlignment="1">
      <alignment horizontal="center" vertical="top" wrapText="1"/>
    </xf>
    <xf numFmtId="0" fontId="6" fillId="3" borderId="14"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26" xfId="0" applyFont="1" applyFill="1" applyBorder="1" applyAlignment="1">
      <alignment vertical="center" wrapText="1"/>
    </xf>
    <xf numFmtId="0" fontId="6" fillId="3" borderId="28" xfId="0" applyFont="1" applyFill="1" applyBorder="1" applyAlignment="1">
      <alignment vertical="center" wrapText="1"/>
    </xf>
    <xf numFmtId="0" fontId="6" fillId="3" borderId="24" xfId="0" applyFont="1" applyFill="1" applyBorder="1" applyAlignment="1">
      <alignment vertical="center" wrapText="1"/>
    </xf>
    <xf numFmtId="0" fontId="6" fillId="3" borderId="17"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3" borderId="6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11" fillId="3" borderId="40"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9" fillId="0" borderId="73" xfId="0" applyFont="1" applyBorder="1" applyAlignment="1">
      <alignment horizontal="left" vertical="center" wrapText="1"/>
    </xf>
    <xf numFmtId="0" fontId="11" fillId="3" borderId="37" xfId="0" applyFont="1" applyFill="1" applyBorder="1" applyAlignment="1">
      <alignment horizontal="left" vertical="center" wrapText="1"/>
    </xf>
    <xf numFmtId="0" fontId="17" fillId="0" borderId="63" xfId="0" applyFont="1" applyBorder="1" applyAlignment="1">
      <alignment vertical="center" wrapText="1"/>
    </xf>
    <xf numFmtId="0" fontId="17" fillId="0" borderId="78" xfId="0" applyFont="1" applyBorder="1" applyAlignment="1">
      <alignment vertical="center" wrapText="1"/>
    </xf>
    <xf numFmtId="0" fontId="6" fillId="3" borderId="21"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7" fillId="0" borderId="64" xfId="0" applyFont="1" applyBorder="1" applyAlignment="1">
      <alignment vertical="center" wrapText="1"/>
    </xf>
    <xf numFmtId="0" fontId="17" fillId="0" borderId="15" xfId="0" applyFont="1" applyBorder="1" applyAlignment="1">
      <alignment vertical="center" wrapText="1"/>
    </xf>
    <xf numFmtId="0" fontId="11" fillId="3" borderId="0" xfId="0" applyFont="1" applyFill="1" applyBorder="1" applyAlignment="1">
      <alignment horizontal="left" vertical="center" wrapText="1"/>
    </xf>
    <xf numFmtId="0" fontId="17" fillId="0" borderId="0" xfId="0" applyFont="1" applyBorder="1" applyAlignment="1">
      <alignment horizontal="left" vertical="center" wrapText="1"/>
    </xf>
    <xf numFmtId="0" fontId="17" fillId="0" borderId="19" xfId="0" applyFont="1" applyBorder="1" applyAlignment="1">
      <alignment horizontal="left" vertical="center" wrapText="1"/>
    </xf>
    <xf numFmtId="0" fontId="6" fillId="3" borderId="42" xfId="0" applyFont="1" applyFill="1" applyBorder="1" applyAlignment="1">
      <alignment horizontal="left" vertical="center" wrapText="1"/>
    </xf>
    <xf numFmtId="0" fontId="6" fillId="3" borderId="20" xfId="0" applyFont="1" applyFill="1" applyBorder="1" applyAlignment="1">
      <alignment horizontal="center" vertical="center"/>
    </xf>
    <xf numFmtId="0" fontId="17" fillId="0" borderId="39" xfId="0" applyFont="1" applyBorder="1" applyAlignment="1">
      <alignment horizontal="center" vertical="center"/>
    </xf>
    <xf numFmtId="0" fontId="6" fillId="3" borderId="41" xfId="0" applyFont="1" applyFill="1" applyBorder="1" applyAlignment="1">
      <alignment vertical="center" wrapText="1"/>
    </xf>
    <xf numFmtId="0" fontId="6" fillId="3" borderId="4" xfId="0" applyFont="1" applyFill="1" applyBorder="1" applyAlignment="1">
      <alignment vertical="center" wrapText="1"/>
    </xf>
    <xf numFmtId="0" fontId="6" fillId="3" borderId="23" xfId="0" applyFont="1" applyFill="1" applyBorder="1" applyAlignment="1">
      <alignment vertical="center" wrapText="1"/>
    </xf>
    <xf numFmtId="0" fontId="6" fillId="3" borderId="5" xfId="0" applyFont="1" applyFill="1" applyBorder="1" applyAlignment="1">
      <alignment vertical="center" wrapText="1"/>
    </xf>
    <xf numFmtId="0" fontId="6" fillId="3" borderId="0"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83" xfId="0" applyFont="1" applyFill="1" applyBorder="1" applyAlignment="1">
      <alignment horizontal="left" vertical="center" wrapText="1"/>
    </xf>
    <xf numFmtId="0" fontId="7" fillId="3" borderId="23" xfId="0" applyFont="1" applyFill="1" applyBorder="1" applyAlignment="1">
      <alignment vertical="center" wrapText="1"/>
    </xf>
    <xf numFmtId="0" fontId="13" fillId="3" borderId="23" xfId="0" applyFont="1" applyFill="1" applyBorder="1" applyAlignment="1">
      <alignment vertical="center"/>
    </xf>
    <xf numFmtId="0" fontId="6" fillId="3" borderId="54" xfId="0" applyFont="1" applyFill="1" applyBorder="1" applyAlignment="1">
      <alignment horizontal="left" vertical="center" wrapText="1"/>
    </xf>
    <xf numFmtId="0" fontId="6" fillId="3" borderId="55"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6" fillId="3" borderId="47" xfId="0" applyFont="1" applyFill="1" applyBorder="1" applyAlignment="1">
      <alignment horizontal="left" vertical="center" wrapText="1"/>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11" fillId="3" borderId="24"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6" fillId="0" borderId="8" xfId="0" applyFont="1" applyFill="1" applyBorder="1" applyAlignment="1">
      <alignment horizontal="center" vertical="center"/>
    </xf>
    <xf numFmtId="0" fontId="6" fillId="3" borderId="20" xfId="0" applyFont="1" applyFill="1" applyBorder="1" applyAlignment="1">
      <alignment horizontal="left" vertical="center" wrapText="1"/>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8" fillId="3" borderId="4"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5" xfId="0" applyFont="1" applyFill="1" applyBorder="1" applyAlignment="1">
      <alignment horizontal="left" vertical="center" wrapText="1"/>
    </xf>
    <xf numFmtId="0" fontId="5" fillId="2" borderId="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5" xfId="0" applyFont="1" applyFill="1" applyBorder="1" applyAlignment="1">
      <alignment horizontal="center" vertical="center"/>
    </xf>
    <xf numFmtId="0" fontId="8" fillId="0" borderId="4"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2" borderId="16" xfId="0" applyNumberFormat="1" applyFont="1" applyFill="1" applyBorder="1" applyAlignment="1">
      <alignment horizontal="center" vertical="center" shrinkToFit="1"/>
    </xf>
    <xf numFmtId="0" fontId="8" fillId="3" borderId="4" xfId="0" applyFont="1" applyFill="1" applyBorder="1" applyAlignment="1">
      <alignment horizontal="left" vertical="center"/>
    </xf>
    <xf numFmtId="0" fontId="8" fillId="3" borderId="21" xfId="0" applyFont="1" applyFill="1" applyBorder="1" applyAlignment="1">
      <alignment horizontal="left" vertical="center"/>
    </xf>
    <xf numFmtId="0" fontId="8" fillId="3" borderId="7" xfId="0" applyFont="1" applyFill="1" applyBorder="1" applyAlignment="1">
      <alignment horizontal="left" vertical="center"/>
    </xf>
    <xf numFmtId="0" fontId="6" fillId="3" borderId="73" xfId="0" applyFont="1" applyFill="1" applyBorder="1" applyAlignment="1">
      <alignment horizontal="left" vertical="top" wrapText="1"/>
    </xf>
    <xf numFmtId="0" fontId="6" fillId="3" borderId="76" xfId="0" applyFont="1" applyFill="1" applyBorder="1" applyAlignment="1">
      <alignment horizontal="left" vertical="top" wrapText="1"/>
    </xf>
    <xf numFmtId="0" fontId="6" fillId="3" borderId="77" xfId="0" applyFont="1" applyFill="1" applyBorder="1" applyAlignment="1">
      <alignment horizontal="left" vertical="top" wrapText="1"/>
    </xf>
    <xf numFmtId="0" fontId="6" fillId="3" borderId="2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7" fillId="3" borderId="21" xfId="0" applyFont="1" applyFill="1" applyBorder="1" applyAlignment="1">
      <alignment vertical="center" wrapText="1"/>
    </xf>
    <xf numFmtId="0" fontId="17" fillId="3" borderId="7" xfId="0" applyFont="1" applyFill="1" applyBorder="1" applyAlignment="1">
      <alignment vertical="center" wrapText="1"/>
    </xf>
    <xf numFmtId="0" fontId="11" fillId="0" borderId="2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7" fillId="0" borderId="0" xfId="0" applyFont="1" applyBorder="1" applyAlignment="1">
      <alignment vertical="center" wrapText="1"/>
    </xf>
    <xf numFmtId="0" fontId="17" fillId="0" borderId="19" xfId="0" applyFont="1" applyBorder="1" applyAlignment="1">
      <alignment vertical="center" wrapText="1"/>
    </xf>
    <xf numFmtId="0" fontId="11" fillId="0" borderId="63" xfId="0" applyFont="1" applyFill="1" applyBorder="1" applyAlignment="1">
      <alignment horizontal="left" vertical="center" wrapText="1"/>
    </xf>
    <xf numFmtId="0" fontId="11" fillId="0" borderId="62" xfId="0" applyFont="1" applyFill="1" applyBorder="1" applyAlignment="1">
      <alignment horizontal="left" vertical="center" wrapText="1"/>
    </xf>
    <xf numFmtId="0" fontId="17" fillId="0" borderId="54" xfId="0" applyFont="1" applyBorder="1" applyAlignment="1">
      <alignment vertical="center" wrapText="1"/>
    </xf>
    <xf numFmtId="0" fontId="17" fillId="0" borderId="55" xfId="0" applyFont="1" applyBorder="1" applyAlignment="1">
      <alignment vertical="center" wrapText="1"/>
    </xf>
    <xf numFmtId="0" fontId="6" fillId="3" borderId="3" xfId="0" applyFont="1" applyFill="1" applyBorder="1" applyAlignment="1">
      <alignment horizontal="center" vertical="center" wrapText="1"/>
    </xf>
    <xf numFmtId="0" fontId="0" fillId="0" borderId="14" xfId="0" applyBorder="1" applyAlignment="1">
      <alignment horizontal="center" vertical="center"/>
    </xf>
    <xf numFmtId="0" fontId="0" fillId="0" borderId="8" xfId="0" applyBorder="1" applyAlignment="1">
      <alignment horizontal="center" vertical="center"/>
    </xf>
    <xf numFmtId="0" fontId="11" fillId="0" borderId="54"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14" xfId="0" applyFont="1" applyBorder="1" applyAlignment="1">
      <alignment vertical="center"/>
    </xf>
    <xf numFmtId="0" fontId="6" fillId="0" borderId="8" xfId="0" applyFont="1" applyBorder="1" applyAlignment="1">
      <alignment vertical="center"/>
    </xf>
    <xf numFmtId="0" fontId="6" fillId="3" borderId="67" xfId="0" applyFont="1" applyFill="1" applyBorder="1" applyAlignment="1">
      <alignment vertical="center" wrapText="1"/>
    </xf>
    <xf numFmtId="0" fontId="6" fillId="3" borderId="22" xfId="0" applyFont="1" applyFill="1" applyBorder="1" applyAlignment="1">
      <alignment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30" fillId="0" borderId="99" xfId="7" applyFont="1" applyBorder="1" applyAlignment="1">
      <alignment horizontal="center" vertical="center" wrapText="1"/>
    </xf>
    <xf numFmtId="0" fontId="30" fillId="0" borderId="94" xfId="7" applyFont="1" applyBorder="1" applyAlignment="1">
      <alignment horizontal="center" vertical="center" wrapText="1"/>
    </xf>
    <xf numFmtId="0" fontId="32" fillId="0" borderId="103" xfId="7" applyFont="1" applyBorder="1" applyAlignment="1">
      <alignment horizontal="center" vertical="center"/>
    </xf>
    <xf numFmtId="0" fontId="32" fillId="0" borderId="102" xfId="7" applyFont="1" applyBorder="1" applyAlignment="1">
      <alignment horizontal="center" vertical="center"/>
    </xf>
    <xf numFmtId="0" fontId="32" fillId="0" borderId="98" xfId="7" applyFont="1" applyBorder="1" applyAlignment="1">
      <alignment horizontal="center" vertical="center"/>
    </xf>
    <xf numFmtId="0" fontId="32" fillId="0" borderId="97" xfId="7" applyFont="1" applyBorder="1" applyAlignment="1">
      <alignment horizontal="center" vertical="center"/>
    </xf>
    <xf numFmtId="0" fontId="41" fillId="0" borderId="0" xfId="7" applyFont="1" applyBorder="1" applyAlignment="1">
      <alignment horizontal="left"/>
    </xf>
    <xf numFmtId="0" fontId="33" fillId="0" borderId="93" xfId="7" applyFont="1" applyBorder="1" applyAlignment="1">
      <alignment horizontal="center" vertical="center" wrapText="1"/>
    </xf>
    <xf numFmtId="0" fontId="32" fillId="0" borderId="92" xfId="7" applyFont="1" applyBorder="1" applyAlignment="1">
      <alignment horizontal="center" vertical="center"/>
    </xf>
    <xf numFmtId="0" fontId="39" fillId="0" borderId="0" xfId="7" applyFont="1" applyBorder="1" applyAlignment="1">
      <alignment horizontal="left" vertical="top" wrapText="1"/>
    </xf>
    <xf numFmtId="0" fontId="24" fillId="0" borderId="0" xfId="5" applyFont="1" applyAlignment="1">
      <alignment horizontal="left" vertical="center"/>
    </xf>
    <xf numFmtId="0" fontId="25" fillId="0" borderId="0" xfId="5" applyFont="1" applyAlignment="1">
      <alignment horizontal="left" vertical="center" wrapText="1"/>
    </xf>
    <xf numFmtId="0" fontId="29" fillId="0" borderId="0" xfId="5" applyFont="1" applyAlignment="1">
      <alignment horizontal="center" vertical="center"/>
    </xf>
    <xf numFmtId="0" fontId="25" fillId="0" borderId="0" xfId="5" applyFont="1" applyAlignment="1">
      <alignment horizontal="left" vertical="center"/>
    </xf>
    <xf numFmtId="0" fontId="45" fillId="0" borderId="174" xfId="9" applyFont="1" applyBorder="1" applyAlignment="1">
      <alignment horizontal="center" vertical="center"/>
    </xf>
    <xf numFmtId="0" fontId="45" fillId="0" borderId="175" xfId="9" applyFont="1" applyBorder="1" applyAlignment="1">
      <alignment horizontal="center" vertical="center"/>
    </xf>
    <xf numFmtId="0" fontId="45" fillId="0" borderId="176" xfId="9" applyFont="1" applyBorder="1" applyAlignment="1">
      <alignment horizontal="center" vertical="center"/>
    </xf>
    <xf numFmtId="178" fontId="45" fillId="0" borderId="179" xfId="9" applyNumberFormat="1" applyFont="1" applyBorder="1" applyAlignment="1">
      <alignment horizontal="center" vertical="center" shrinkToFit="1"/>
    </xf>
    <xf numFmtId="178" fontId="45" fillId="0" borderId="180" xfId="9" applyNumberFormat="1" applyFont="1" applyBorder="1" applyAlignment="1">
      <alignment horizontal="center" vertical="center" shrinkToFit="1"/>
    </xf>
    <xf numFmtId="178" fontId="45" fillId="0" borderId="185" xfId="9" applyNumberFormat="1" applyFont="1" applyBorder="1" applyAlignment="1">
      <alignment horizontal="center" vertical="center" shrinkToFit="1"/>
    </xf>
    <xf numFmtId="178" fontId="45" fillId="0" borderId="186" xfId="9" applyNumberFormat="1" applyFont="1" applyBorder="1" applyAlignment="1">
      <alignment horizontal="center" vertical="center" shrinkToFit="1"/>
    </xf>
    <xf numFmtId="178" fontId="45" fillId="0" borderId="189" xfId="9" applyNumberFormat="1" applyFont="1" applyBorder="1" applyAlignment="1">
      <alignment horizontal="center" vertical="center" shrinkToFit="1"/>
    </xf>
    <xf numFmtId="178" fontId="45" fillId="0" borderId="190" xfId="9" applyNumberFormat="1" applyFont="1" applyBorder="1" applyAlignment="1">
      <alignment horizontal="center" vertical="center" shrinkToFit="1"/>
    </xf>
    <xf numFmtId="0" fontId="46" fillId="0" borderId="181" xfId="9" applyFont="1" applyBorder="1" applyAlignment="1">
      <alignment horizontal="center" vertical="center" wrapText="1"/>
    </xf>
    <xf numFmtId="0" fontId="46" fillId="0" borderId="180" xfId="9" applyFont="1" applyBorder="1" applyAlignment="1">
      <alignment horizontal="center" vertical="center" wrapText="1"/>
    </xf>
    <xf numFmtId="0" fontId="46" fillId="0" borderId="182" xfId="9" applyFont="1" applyBorder="1" applyAlignment="1">
      <alignment horizontal="center" vertical="center" wrapText="1"/>
    </xf>
    <xf numFmtId="0" fontId="46" fillId="0" borderId="187" xfId="9" applyFont="1" applyBorder="1" applyAlignment="1">
      <alignment horizontal="center" vertical="center" wrapText="1"/>
    </xf>
    <xf numFmtId="0" fontId="46" fillId="0" borderId="186" xfId="9" applyFont="1" applyBorder="1" applyAlignment="1">
      <alignment horizontal="center" vertical="center" wrapText="1"/>
    </xf>
    <xf numFmtId="0" fontId="46" fillId="0" borderId="188" xfId="9" applyFont="1" applyBorder="1" applyAlignment="1">
      <alignment horizontal="center" vertical="center" wrapText="1"/>
    </xf>
    <xf numFmtId="0" fontId="46" fillId="0" borderId="197" xfId="9" applyFont="1" applyBorder="1" applyAlignment="1">
      <alignment horizontal="center" vertical="center" wrapText="1"/>
    </xf>
    <xf numFmtId="0" fontId="46" fillId="0" borderId="198" xfId="9" applyFont="1" applyBorder="1" applyAlignment="1">
      <alignment horizontal="center" vertical="center" wrapText="1"/>
    </xf>
    <xf numFmtId="0" fontId="46" fillId="0" borderId="199" xfId="9" applyFont="1" applyBorder="1" applyAlignment="1">
      <alignment horizontal="center" vertical="center" wrapText="1"/>
    </xf>
    <xf numFmtId="0" fontId="45" fillId="0" borderId="153" xfId="9" applyFont="1" applyBorder="1" applyAlignment="1">
      <alignment horizontal="center" vertical="center"/>
    </xf>
    <xf numFmtId="0" fontId="45" fillId="0" borderId="154" xfId="9" applyFont="1" applyBorder="1" applyAlignment="1">
      <alignment horizontal="center" vertical="center"/>
    </xf>
    <xf numFmtId="0" fontId="45" fillId="0" borderId="155" xfId="9" applyFont="1" applyBorder="1" applyAlignment="1">
      <alignment horizontal="center" vertical="center"/>
    </xf>
    <xf numFmtId="178" fontId="45" fillId="0" borderId="153" xfId="9" applyNumberFormat="1" applyFont="1" applyBorder="1" applyAlignment="1">
      <alignment horizontal="center" vertical="center"/>
    </xf>
    <xf numFmtId="178" fontId="45" fillId="0" borderId="191" xfId="10" applyNumberFormat="1" applyFont="1" applyBorder="1" applyAlignment="1">
      <alignment horizontal="right" vertical="center" shrinkToFit="1"/>
    </xf>
    <xf numFmtId="178" fontId="45" fillId="0" borderId="23" xfId="10" applyNumberFormat="1" applyFont="1" applyBorder="1" applyAlignment="1">
      <alignment horizontal="right" vertical="center" shrinkToFit="1"/>
    </xf>
    <xf numFmtId="178" fontId="45" fillId="0" borderId="192" xfId="9" applyNumberFormat="1" applyFont="1" applyBorder="1" applyAlignment="1">
      <alignment horizontal="center" vertical="center"/>
    </xf>
    <xf numFmtId="0" fontId="45" fillId="0" borderId="193" xfId="9" applyFont="1" applyBorder="1" applyAlignment="1">
      <alignment horizontal="center" vertical="center"/>
    </xf>
    <xf numFmtId="0" fontId="45" fillId="0" borderId="194" xfId="9" applyFont="1" applyBorder="1" applyAlignment="1">
      <alignment horizontal="center" vertical="center"/>
    </xf>
    <xf numFmtId="178" fontId="45" fillId="0" borderId="134" xfId="10" applyNumberFormat="1" applyFont="1" applyBorder="1" applyAlignment="1">
      <alignment horizontal="right" vertical="center" shrinkToFit="1"/>
    </xf>
    <xf numFmtId="178" fontId="45" fillId="0" borderId="125" xfId="10" applyNumberFormat="1" applyFont="1" applyBorder="1" applyAlignment="1">
      <alignment horizontal="right" vertical="center" shrinkToFit="1"/>
    </xf>
    <xf numFmtId="178" fontId="42" fillId="0" borderId="168" xfId="9" applyNumberFormat="1" applyFont="1" applyBorder="1" applyAlignment="1">
      <alignment horizontal="center" vertical="center" wrapText="1"/>
    </xf>
    <xf numFmtId="178" fontId="42" fillId="0" borderId="167" xfId="9" applyNumberFormat="1" applyFont="1" applyBorder="1" applyAlignment="1">
      <alignment horizontal="center" vertical="center" wrapText="1"/>
    </xf>
    <xf numFmtId="0" fontId="42" fillId="8" borderId="161" xfId="9" applyFont="1" applyFill="1" applyBorder="1" applyAlignment="1" applyProtection="1">
      <alignment horizontal="left" vertical="center" wrapText="1"/>
      <protection locked="0"/>
    </xf>
    <xf numFmtId="0" fontId="42" fillId="8" borderId="25" xfId="9" applyFont="1" applyFill="1" applyBorder="1" applyAlignment="1" applyProtection="1">
      <alignment horizontal="left" vertical="center" wrapText="1"/>
      <protection locked="0"/>
    </xf>
    <xf numFmtId="0" fontId="42" fillId="8" borderId="162" xfId="9" applyFont="1" applyFill="1" applyBorder="1" applyAlignment="1" applyProtection="1">
      <alignment horizontal="left" vertical="center" wrapText="1"/>
      <protection locked="0"/>
    </xf>
    <xf numFmtId="0" fontId="42" fillId="8" borderId="118" xfId="9" applyFont="1" applyFill="1" applyBorder="1" applyAlignment="1" applyProtection="1">
      <alignment horizontal="left" vertical="center" wrapText="1"/>
      <protection locked="0"/>
    </xf>
    <xf numFmtId="0" fontId="42" fillId="8" borderId="0" xfId="9" applyFont="1" applyFill="1" applyBorder="1" applyAlignment="1" applyProtection="1">
      <alignment horizontal="left" vertical="center" wrapText="1"/>
      <protection locked="0"/>
    </xf>
    <xf numFmtId="0" fontId="42" fillId="8" borderId="119" xfId="9" applyFont="1" applyFill="1" applyBorder="1" applyAlignment="1" applyProtection="1">
      <alignment horizontal="left" vertical="center" wrapText="1"/>
      <protection locked="0"/>
    </xf>
    <xf numFmtId="178" fontId="42" fillId="0" borderId="146" xfId="9" applyNumberFormat="1" applyFont="1" applyBorder="1" applyAlignment="1">
      <alignment horizontal="center" vertical="center" wrapText="1"/>
    </xf>
    <xf numFmtId="178" fontId="42" fillId="0" borderId="142" xfId="9" applyNumberFormat="1" applyFont="1" applyBorder="1" applyAlignment="1">
      <alignment horizontal="center" vertical="center" wrapText="1"/>
    </xf>
    <xf numFmtId="178" fontId="42" fillId="0" borderId="147" xfId="9" applyNumberFormat="1" applyFont="1" applyBorder="1" applyAlignment="1">
      <alignment horizontal="center" vertical="center" wrapText="1"/>
    </xf>
    <xf numFmtId="178" fontId="42" fillId="0" borderId="156" xfId="9" applyNumberFormat="1" applyFont="1" applyBorder="1" applyAlignment="1">
      <alignment horizontal="center" vertical="center" wrapText="1"/>
    </xf>
    <xf numFmtId="178" fontId="42" fillId="0" borderId="157" xfId="9" applyNumberFormat="1" applyFont="1" applyBorder="1" applyAlignment="1">
      <alignment horizontal="center" vertical="center" wrapText="1"/>
    </xf>
    <xf numFmtId="178" fontId="42" fillId="0" borderId="158" xfId="9" applyNumberFormat="1" applyFont="1" applyBorder="1" applyAlignment="1">
      <alignment horizontal="center" vertical="center" wrapText="1"/>
    </xf>
    <xf numFmtId="0" fontId="42" fillId="8" borderId="149" xfId="9" applyFont="1" applyFill="1" applyBorder="1" applyAlignment="1" applyProtection="1">
      <alignment horizontal="left" vertical="center" wrapText="1"/>
      <protection locked="0"/>
    </xf>
    <xf numFmtId="0" fontId="42" fillId="8" borderId="21" xfId="9" applyFont="1" applyFill="1" applyBorder="1" applyAlignment="1" applyProtection="1">
      <alignment horizontal="left" vertical="center" wrapText="1"/>
      <protection locked="0"/>
    </xf>
    <xf numFmtId="0" fontId="42" fillId="8" borderId="159" xfId="9" applyFont="1" applyFill="1" applyBorder="1" applyAlignment="1" applyProtection="1">
      <alignment horizontal="left" vertical="center" wrapText="1"/>
      <protection locked="0"/>
    </xf>
    <xf numFmtId="0" fontId="42" fillId="6" borderId="161" xfId="9" applyFont="1" applyFill="1" applyBorder="1" applyAlignment="1" applyProtection="1">
      <alignment horizontal="center" vertical="center" shrinkToFit="1"/>
      <protection locked="0"/>
    </xf>
    <xf numFmtId="0" fontId="42" fillId="6" borderId="25" xfId="9" applyFont="1" applyFill="1" applyBorder="1" applyAlignment="1" applyProtection="1">
      <alignment horizontal="center" vertical="center" shrinkToFit="1"/>
      <protection locked="0"/>
    </xf>
    <xf numFmtId="0" fontId="42" fillId="6" borderId="2" xfId="9" applyFont="1" applyFill="1" applyBorder="1" applyAlignment="1" applyProtection="1">
      <alignment horizontal="center" vertical="center" shrinkToFit="1"/>
      <protection locked="0"/>
    </xf>
    <xf numFmtId="0" fontId="42" fillId="6" borderId="118" xfId="9" applyFont="1" applyFill="1" applyBorder="1" applyAlignment="1" applyProtection="1">
      <alignment horizontal="center" vertical="center" shrinkToFit="1"/>
      <protection locked="0"/>
    </xf>
    <xf numFmtId="0" fontId="42" fillId="6" borderId="0" xfId="9" applyFont="1" applyFill="1" applyBorder="1" applyAlignment="1" applyProtection="1">
      <alignment horizontal="center" vertical="center" shrinkToFit="1"/>
      <protection locked="0"/>
    </xf>
    <xf numFmtId="0" fontId="42" fillId="6" borderId="19" xfId="9" applyFont="1" applyFill="1" applyBorder="1" applyAlignment="1" applyProtection="1">
      <alignment horizontal="center" vertical="center" shrinkToFit="1"/>
      <protection locked="0"/>
    </xf>
    <xf numFmtId="0" fontId="42" fillId="6" borderId="124" xfId="9" applyFont="1" applyFill="1" applyBorder="1" applyAlignment="1" applyProtection="1">
      <alignment horizontal="center" vertical="center" shrinkToFit="1"/>
      <protection locked="0"/>
    </xf>
    <xf numFmtId="0" fontId="42" fillId="6" borderId="125" xfId="9" applyFont="1" applyFill="1" applyBorder="1" applyAlignment="1" applyProtection="1">
      <alignment horizontal="center" vertical="center" shrinkToFit="1"/>
      <protection locked="0"/>
    </xf>
    <xf numFmtId="0" fontId="42" fillId="6" borderId="126" xfId="9" applyFont="1" applyFill="1" applyBorder="1" applyAlignment="1" applyProtection="1">
      <alignment horizontal="center" vertical="center" shrinkToFit="1"/>
      <protection locked="0"/>
    </xf>
    <xf numFmtId="0" fontId="42" fillId="6" borderId="14" xfId="9" applyFont="1" applyFill="1" applyBorder="1" applyAlignment="1" applyProtection="1">
      <alignment horizontal="center" vertical="center" wrapText="1"/>
      <protection locked="0"/>
    </xf>
    <xf numFmtId="0" fontId="42" fillId="7" borderId="14" xfId="9" applyFont="1" applyFill="1" applyBorder="1" applyAlignment="1" applyProtection="1">
      <alignment horizontal="center" vertical="center" wrapText="1"/>
      <protection locked="0"/>
    </xf>
    <xf numFmtId="0" fontId="42" fillId="7" borderId="127" xfId="9" applyFont="1" applyFill="1" applyBorder="1" applyAlignment="1" applyProtection="1">
      <alignment horizontal="center" vertical="center" wrapText="1"/>
      <protection locked="0"/>
    </xf>
    <xf numFmtId="0" fontId="42" fillId="6" borderId="1" xfId="9" applyFont="1" applyFill="1" applyBorder="1" applyAlignment="1" applyProtection="1">
      <alignment horizontal="center" vertical="center" wrapText="1"/>
      <protection locked="0"/>
    </xf>
    <xf numFmtId="0" fontId="42" fillId="6" borderId="25" xfId="9" applyFont="1" applyFill="1" applyBorder="1" applyAlignment="1" applyProtection="1">
      <alignment horizontal="center" vertical="center" wrapText="1"/>
      <protection locked="0"/>
    </xf>
    <xf numFmtId="0" fontId="42" fillId="6" borderId="2" xfId="9" applyFont="1" applyFill="1" applyBorder="1" applyAlignment="1" applyProtection="1">
      <alignment horizontal="center" vertical="center" wrapText="1"/>
      <protection locked="0"/>
    </xf>
    <xf numFmtId="0" fontId="42" fillId="6" borderId="27" xfId="9" applyFont="1" applyFill="1" applyBorder="1" applyAlignment="1" applyProtection="1">
      <alignment horizontal="center" vertical="center" wrapText="1"/>
      <protection locked="0"/>
    </xf>
    <xf numFmtId="0" fontId="42" fillId="6" borderId="0" xfId="9" applyFont="1" applyFill="1" applyBorder="1" applyAlignment="1" applyProtection="1">
      <alignment horizontal="center" vertical="center" wrapText="1"/>
      <protection locked="0"/>
    </xf>
    <xf numFmtId="0" fontId="42" fillId="6" borderId="19" xfId="9" applyFont="1" applyFill="1" applyBorder="1" applyAlignment="1" applyProtection="1">
      <alignment horizontal="center" vertical="center" wrapText="1"/>
      <protection locked="0"/>
    </xf>
    <xf numFmtId="0" fontId="42" fillId="6" borderId="128" xfId="9" applyFont="1" applyFill="1" applyBorder="1" applyAlignment="1" applyProtection="1">
      <alignment horizontal="center" vertical="center" wrapText="1"/>
      <protection locked="0"/>
    </xf>
    <xf numFmtId="0" fontId="42" fillId="6" borderId="125" xfId="9" applyFont="1" applyFill="1" applyBorder="1" applyAlignment="1" applyProtection="1">
      <alignment horizontal="center" vertical="center" wrapText="1"/>
      <protection locked="0"/>
    </xf>
    <xf numFmtId="0" fontId="42" fillId="6" borderId="126" xfId="9" applyFont="1" applyFill="1" applyBorder="1" applyAlignment="1" applyProtection="1">
      <alignment horizontal="center" vertical="center" wrapText="1"/>
      <protection locked="0"/>
    </xf>
    <xf numFmtId="0" fontId="42" fillId="8" borderId="1" xfId="9" applyFont="1" applyFill="1" applyBorder="1" applyAlignment="1" applyProtection="1">
      <alignment horizontal="left" vertical="center" shrinkToFit="1"/>
      <protection locked="0"/>
    </xf>
    <xf numFmtId="0" fontId="42" fillId="8" borderId="25" xfId="9" applyFont="1" applyFill="1" applyBorder="1" applyAlignment="1" applyProtection="1">
      <alignment horizontal="left" vertical="center" shrinkToFit="1"/>
      <protection locked="0"/>
    </xf>
    <xf numFmtId="0" fontId="42" fillId="8" borderId="2" xfId="9" applyFont="1" applyFill="1" applyBorder="1" applyAlignment="1" applyProtection="1">
      <alignment horizontal="left" vertical="center" shrinkToFit="1"/>
      <protection locked="0"/>
    </xf>
    <xf numFmtId="0" fontId="42" fillId="8" borderId="27" xfId="9" applyFont="1" applyFill="1" applyBorder="1" applyAlignment="1" applyProtection="1">
      <alignment horizontal="left" vertical="center" shrinkToFit="1"/>
      <protection locked="0"/>
    </xf>
    <xf numFmtId="0" fontId="42" fillId="8" borderId="0" xfId="9" applyFont="1" applyFill="1" applyBorder="1" applyAlignment="1" applyProtection="1">
      <alignment horizontal="left" vertical="center" shrinkToFit="1"/>
      <protection locked="0"/>
    </xf>
    <xf numFmtId="0" fontId="42" fillId="8" borderId="19" xfId="9" applyFont="1" applyFill="1" applyBorder="1" applyAlignment="1" applyProtection="1">
      <alignment horizontal="left" vertical="center" shrinkToFit="1"/>
      <protection locked="0"/>
    </xf>
    <xf numFmtId="0" fontId="42" fillId="8" borderId="128" xfId="9" applyFont="1" applyFill="1" applyBorder="1" applyAlignment="1" applyProtection="1">
      <alignment horizontal="left" vertical="center" shrinkToFit="1"/>
      <protection locked="0"/>
    </xf>
    <xf numFmtId="0" fontId="42" fillId="8" borderId="125" xfId="9" applyFont="1" applyFill="1" applyBorder="1" applyAlignment="1" applyProtection="1">
      <alignment horizontal="left" vertical="center" shrinkToFit="1"/>
      <protection locked="0"/>
    </xf>
    <xf numFmtId="0" fontId="42" fillId="8" borderId="126" xfId="9" applyFont="1" applyFill="1" applyBorder="1" applyAlignment="1" applyProtection="1">
      <alignment horizontal="left" vertical="center" shrinkToFit="1"/>
      <protection locked="0"/>
    </xf>
    <xf numFmtId="178" fontId="42" fillId="0" borderId="166" xfId="9" applyNumberFormat="1" applyFont="1" applyBorder="1" applyAlignment="1">
      <alignment horizontal="center" vertical="center" wrapText="1"/>
    </xf>
    <xf numFmtId="0" fontId="42" fillId="6" borderId="149" xfId="9" applyFont="1" applyFill="1" applyBorder="1" applyAlignment="1" applyProtection="1">
      <alignment horizontal="center" vertical="center" shrinkToFit="1"/>
      <protection locked="0"/>
    </xf>
    <xf numFmtId="0" fontId="42" fillId="6" borderId="21" xfId="9" applyFont="1" applyFill="1" applyBorder="1" applyAlignment="1" applyProtection="1">
      <alignment horizontal="center" vertical="center" shrinkToFit="1"/>
      <protection locked="0"/>
    </xf>
    <xf numFmtId="0" fontId="42" fillId="6" borderId="7" xfId="9" applyFont="1" applyFill="1" applyBorder="1" applyAlignment="1" applyProtection="1">
      <alignment horizontal="center" vertical="center" shrinkToFit="1"/>
      <protection locked="0"/>
    </xf>
    <xf numFmtId="0" fontId="42" fillId="7" borderId="8" xfId="9" applyFont="1" applyFill="1" applyBorder="1" applyAlignment="1" applyProtection="1">
      <alignment horizontal="center" vertical="center" wrapText="1"/>
      <protection locked="0"/>
    </xf>
    <xf numFmtId="0" fontId="42" fillId="6" borderId="6" xfId="9" applyFont="1" applyFill="1" applyBorder="1" applyAlignment="1" applyProtection="1">
      <alignment horizontal="center" vertical="center" wrapText="1"/>
      <protection locked="0"/>
    </xf>
    <xf numFmtId="0" fontId="42" fillId="6" borderId="21" xfId="9" applyFont="1" applyFill="1" applyBorder="1" applyAlignment="1" applyProtection="1">
      <alignment horizontal="center" vertical="center" wrapText="1"/>
      <protection locked="0"/>
    </xf>
    <xf numFmtId="0" fontId="42" fillId="6" borderId="7" xfId="9" applyFont="1" applyFill="1" applyBorder="1" applyAlignment="1" applyProtection="1">
      <alignment horizontal="center" vertical="center" wrapText="1"/>
      <protection locked="0"/>
    </xf>
    <xf numFmtId="0" fontId="42" fillId="8" borderId="6" xfId="9" applyFont="1" applyFill="1" applyBorder="1" applyAlignment="1" applyProtection="1">
      <alignment horizontal="left" vertical="center" shrinkToFit="1"/>
      <protection locked="0"/>
    </xf>
    <xf numFmtId="0" fontId="42" fillId="8" borderId="21" xfId="9" applyFont="1" applyFill="1" applyBorder="1" applyAlignment="1" applyProtection="1">
      <alignment horizontal="left" vertical="center" shrinkToFit="1"/>
      <protection locked="0"/>
    </xf>
    <xf numFmtId="0" fontId="42" fillId="8" borderId="7" xfId="9" applyFont="1" applyFill="1" applyBorder="1" applyAlignment="1" applyProtection="1">
      <alignment horizontal="left" vertical="center" shrinkToFit="1"/>
      <protection locked="0"/>
    </xf>
    <xf numFmtId="0" fontId="42" fillId="8" borderId="107" xfId="9" applyFont="1" applyFill="1" applyBorder="1" applyAlignment="1" applyProtection="1">
      <alignment horizontal="left" vertical="center" wrapText="1"/>
      <protection locked="0"/>
    </xf>
    <xf numFmtId="0" fontId="42" fillId="8" borderId="108" xfId="9" applyFont="1" applyFill="1" applyBorder="1" applyAlignment="1" applyProtection="1">
      <alignment horizontal="left" vertical="center" wrapText="1"/>
      <protection locked="0"/>
    </xf>
    <xf numFmtId="0" fontId="42" fillId="8" borderId="112" xfId="9" applyFont="1" applyFill="1" applyBorder="1" applyAlignment="1" applyProtection="1">
      <alignment horizontal="left" vertical="center" wrapText="1"/>
      <protection locked="0"/>
    </xf>
    <xf numFmtId="0" fontId="42" fillId="6" borderId="3" xfId="9" applyFont="1" applyFill="1" applyBorder="1" applyAlignment="1" applyProtection="1">
      <alignment horizontal="center" vertical="center" wrapText="1"/>
      <protection locked="0"/>
    </xf>
    <xf numFmtId="0" fontId="42" fillId="6" borderId="107" xfId="9" applyFont="1" applyFill="1" applyBorder="1" applyAlignment="1" applyProtection="1">
      <alignment horizontal="center" vertical="center" shrinkToFit="1"/>
      <protection locked="0"/>
    </xf>
    <xf numFmtId="0" fontId="42" fillId="6" borderId="108" xfId="9" applyFont="1" applyFill="1" applyBorder="1" applyAlignment="1" applyProtection="1">
      <alignment horizontal="center" vertical="center" shrinkToFit="1"/>
      <protection locked="0"/>
    </xf>
    <xf numFmtId="0" fontId="42" fillId="6" borderId="109" xfId="9" applyFont="1" applyFill="1" applyBorder="1" applyAlignment="1" applyProtection="1">
      <alignment horizontal="center" vertical="center" shrinkToFit="1"/>
      <protection locked="0"/>
    </xf>
    <xf numFmtId="0" fontId="42" fillId="6" borderId="110" xfId="9" applyFont="1" applyFill="1" applyBorder="1" applyAlignment="1" applyProtection="1">
      <alignment horizontal="center" vertical="center" wrapText="1"/>
      <protection locked="0"/>
    </xf>
    <xf numFmtId="0" fontId="42" fillId="6" borderId="111" xfId="9" applyFont="1" applyFill="1" applyBorder="1" applyAlignment="1" applyProtection="1">
      <alignment horizontal="center" vertical="center" wrapText="1"/>
      <protection locked="0"/>
    </xf>
    <xf numFmtId="0" fontId="42" fillId="6" borderId="108" xfId="9" applyFont="1" applyFill="1" applyBorder="1" applyAlignment="1" applyProtection="1">
      <alignment horizontal="center" vertical="center" wrapText="1"/>
      <protection locked="0"/>
    </xf>
    <xf numFmtId="0" fontId="42" fillId="6" borderId="109" xfId="9" applyFont="1" applyFill="1" applyBorder="1" applyAlignment="1" applyProtection="1">
      <alignment horizontal="center" vertical="center" wrapText="1"/>
      <protection locked="0"/>
    </xf>
    <xf numFmtId="0" fontId="42" fillId="8" borderId="111" xfId="9" applyFont="1" applyFill="1" applyBorder="1" applyAlignment="1" applyProtection="1">
      <alignment horizontal="left" vertical="center" shrinkToFit="1"/>
      <protection locked="0"/>
    </xf>
    <xf numFmtId="0" fontId="42" fillId="8" borderId="108" xfId="9" applyFont="1" applyFill="1" applyBorder="1" applyAlignment="1" applyProtection="1">
      <alignment horizontal="left" vertical="center" shrinkToFit="1"/>
      <protection locked="0"/>
    </xf>
    <xf numFmtId="0" fontId="42" fillId="8" borderId="109" xfId="9" applyFont="1" applyFill="1" applyBorder="1" applyAlignment="1" applyProtection="1">
      <alignment horizontal="left" vertical="center" shrinkToFit="1"/>
      <protection locked="0"/>
    </xf>
    <xf numFmtId="178" fontId="42" fillId="0" borderId="137" xfId="9" applyNumberFormat="1" applyFont="1" applyBorder="1" applyAlignment="1">
      <alignment horizontal="center" vertical="center" wrapText="1"/>
    </xf>
    <xf numFmtId="178" fontId="42" fillId="0" borderId="138" xfId="9" applyNumberFormat="1" applyFont="1" applyBorder="1" applyAlignment="1">
      <alignment horizontal="center" vertical="center" wrapText="1"/>
    </xf>
    <xf numFmtId="178" fontId="42" fillId="0" borderId="139" xfId="9" applyNumberFormat="1" applyFont="1" applyBorder="1" applyAlignment="1">
      <alignment horizontal="center" vertical="center" wrapText="1"/>
    </xf>
    <xf numFmtId="0" fontId="46" fillId="0" borderId="116" xfId="9" applyFont="1" applyFill="1" applyBorder="1" applyAlignment="1">
      <alignment horizontal="center" vertical="center" wrapText="1"/>
    </xf>
    <xf numFmtId="0" fontId="46" fillId="0" borderId="112" xfId="9" applyFont="1" applyFill="1" applyBorder="1" applyAlignment="1">
      <alignment horizontal="center" vertical="center" wrapText="1"/>
    </xf>
    <xf numFmtId="0" fontId="46" fillId="0" borderId="32" xfId="9" applyFont="1" applyFill="1" applyBorder="1" applyAlignment="1">
      <alignment horizontal="center" vertical="center" wrapText="1"/>
    </xf>
    <xf numFmtId="0" fontId="46" fillId="0" borderId="119" xfId="9" applyFont="1" applyFill="1" applyBorder="1" applyAlignment="1">
      <alignment horizontal="center" vertical="center" wrapText="1"/>
    </xf>
    <xf numFmtId="0" fontId="46" fillId="0" borderId="134" xfId="9" applyFont="1" applyFill="1" applyBorder="1" applyAlignment="1">
      <alignment horizontal="center" vertical="center" wrapText="1"/>
    </xf>
    <xf numFmtId="0" fontId="46" fillId="0" borderId="129" xfId="9" applyFont="1" applyFill="1" applyBorder="1" applyAlignment="1">
      <alignment horizontal="center" vertical="center" wrapText="1"/>
    </xf>
    <xf numFmtId="0" fontId="46" fillId="0" borderId="107" xfId="9" applyFont="1" applyBorder="1" applyAlignment="1">
      <alignment horizontal="center" vertical="center" wrapText="1"/>
    </xf>
    <xf numFmtId="0" fontId="46" fillId="0" borderId="112" xfId="9" applyFont="1" applyBorder="1" applyAlignment="1">
      <alignment horizontal="center" vertical="center" wrapText="1"/>
    </xf>
    <xf numFmtId="0" fontId="46" fillId="0" borderId="118" xfId="9" applyFont="1" applyBorder="1" applyAlignment="1">
      <alignment horizontal="center" vertical="center" wrapText="1"/>
    </xf>
    <xf numFmtId="0" fontId="46" fillId="0" borderId="119" xfId="9" applyFont="1" applyBorder="1" applyAlignment="1">
      <alignment horizontal="center" vertical="center" wrapText="1"/>
    </xf>
    <xf numFmtId="0" fontId="46" fillId="0" borderId="124" xfId="9" applyFont="1" applyBorder="1" applyAlignment="1">
      <alignment horizontal="center" vertical="center" wrapText="1"/>
    </xf>
    <xf numFmtId="0" fontId="46" fillId="0" borderId="129" xfId="9" applyFont="1" applyBorder="1" applyAlignment="1">
      <alignment horizontal="center" vertical="center" wrapText="1"/>
    </xf>
    <xf numFmtId="0" fontId="42" fillId="0" borderId="107" xfId="9" applyFont="1" applyBorder="1" applyAlignment="1">
      <alignment horizontal="center" vertical="center" wrapText="1"/>
    </xf>
    <xf numFmtId="0" fontId="42" fillId="0" borderId="108" xfId="9" applyFont="1" applyBorder="1" applyAlignment="1">
      <alignment horizontal="center" vertical="center" wrapText="1"/>
    </xf>
    <xf numFmtId="0" fontId="42" fillId="0" borderId="112" xfId="9" applyFont="1" applyBorder="1" applyAlignment="1">
      <alignment horizontal="center" vertical="center" wrapText="1"/>
    </xf>
    <xf numFmtId="0" fontId="42" fillId="0" borderId="118" xfId="9" applyFont="1" applyBorder="1" applyAlignment="1">
      <alignment horizontal="center" vertical="center" wrapText="1"/>
    </xf>
    <xf numFmtId="0" fontId="42" fillId="0" borderId="0" xfId="9" applyFont="1" applyBorder="1" applyAlignment="1">
      <alignment horizontal="center" vertical="center" wrapText="1"/>
    </xf>
    <xf numFmtId="0" fontId="42" fillId="0" borderId="119" xfId="9" applyFont="1" applyBorder="1" applyAlignment="1">
      <alignment horizontal="center" vertical="center" wrapText="1"/>
    </xf>
    <xf numFmtId="0" fontId="42" fillId="0" borderId="124" xfId="9" applyFont="1" applyBorder="1" applyAlignment="1">
      <alignment horizontal="center" vertical="center" wrapText="1"/>
    </xf>
    <xf numFmtId="0" fontId="42" fillId="0" borderId="125" xfId="9" applyFont="1" applyBorder="1" applyAlignment="1">
      <alignment horizontal="center" vertical="center" wrapText="1"/>
    </xf>
    <xf numFmtId="0" fontId="42" fillId="0" borderId="129" xfId="9" applyFont="1" applyBorder="1" applyAlignment="1">
      <alignment horizontal="center" vertical="center" wrapText="1"/>
    </xf>
    <xf numFmtId="0" fontId="42" fillId="0" borderId="23" xfId="9" applyFont="1" applyFill="1" applyBorder="1" applyAlignment="1">
      <alignment horizontal="center" vertical="center"/>
    </xf>
    <xf numFmtId="0" fontId="42" fillId="0" borderId="120" xfId="9" applyFont="1" applyFill="1" applyBorder="1" applyAlignment="1">
      <alignment horizontal="center" vertical="center"/>
    </xf>
    <xf numFmtId="0" fontId="42" fillId="0" borderId="121" xfId="9" applyFont="1" applyFill="1" applyBorder="1" applyAlignment="1">
      <alignment horizontal="center" vertical="center"/>
    </xf>
    <xf numFmtId="0" fontId="42" fillId="0" borderId="106" xfId="9" applyFont="1" applyBorder="1" applyAlignment="1">
      <alignment horizontal="center" vertical="center"/>
    </xf>
    <xf numFmtId="0" fontId="42" fillId="0" borderId="117" xfId="9" applyFont="1" applyBorder="1" applyAlignment="1">
      <alignment horizontal="center" vertical="center"/>
    </xf>
    <xf numFmtId="0" fontId="42" fillId="0" borderId="89" xfId="9" applyFont="1" applyBorder="1" applyAlignment="1">
      <alignment horizontal="center" vertical="center"/>
    </xf>
    <xf numFmtId="0" fontId="42" fillId="0" borderId="109" xfId="9" applyFont="1" applyBorder="1" applyAlignment="1">
      <alignment horizontal="center" vertical="center" wrapText="1"/>
    </xf>
    <xf numFmtId="0" fontId="42" fillId="0" borderId="19" xfId="9" applyFont="1" applyBorder="1" applyAlignment="1">
      <alignment horizontal="center" vertical="center" wrapText="1"/>
    </xf>
    <xf numFmtId="0" fontId="42" fillId="0" borderId="126" xfId="9" applyFont="1" applyBorder="1" applyAlignment="1">
      <alignment horizontal="center" vertical="center" wrapText="1"/>
    </xf>
    <xf numFmtId="0" fontId="46" fillId="0" borderId="110" xfId="9" applyFont="1" applyBorder="1" applyAlignment="1">
      <alignment horizontal="center" vertical="center" wrapText="1"/>
    </xf>
    <xf numFmtId="0" fontId="46" fillId="0" borderId="14" xfId="9" applyFont="1" applyBorder="1" applyAlignment="1">
      <alignment horizontal="center" vertical="center" wrapText="1"/>
    </xf>
    <xf numFmtId="0" fontId="46" fillId="0" borderId="127" xfId="9" applyFont="1" applyBorder="1" applyAlignment="1">
      <alignment horizontal="center" vertical="center" wrapText="1"/>
    </xf>
    <xf numFmtId="0" fontId="42" fillId="0" borderId="111" xfId="9" applyFont="1" applyBorder="1" applyAlignment="1">
      <alignment horizontal="center" vertical="center" wrapText="1"/>
    </xf>
    <xf numFmtId="0" fontId="42" fillId="0" borderId="27" xfId="9" applyFont="1" applyBorder="1" applyAlignment="1">
      <alignment horizontal="center" vertical="center" wrapText="1"/>
    </xf>
    <xf numFmtId="0" fontId="42" fillId="0" borderId="128" xfId="9" applyFont="1" applyBorder="1" applyAlignment="1">
      <alignment horizontal="center" vertical="center" wrapText="1"/>
    </xf>
    <xf numFmtId="0" fontId="42" fillId="8" borderId="9" xfId="9" applyFont="1" applyFill="1" applyBorder="1" applyAlignment="1" applyProtection="1">
      <alignment horizontal="center" vertical="center"/>
      <protection locked="0"/>
    </xf>
    <xf numFmtId="20" fontId="42" fillId="8" borderId="4" xfId="9" applyNumberFormat="1" applyFont="1" applyFill="1" applyBorder="1" applyAlignment="1" applyProtection="1">
      <alignment horizontal="center" vertical="center"/>
      <protection locked="0"/>
    </xf>
    <xf numFmtId="20" fontId="42" fillId="8" borderId="23" xfId="9" applyNumberFormat="1" applyFont="1" applyFill="1" applyBorder="1" applyAlignment="1" applyProtection="1">
      <alignment horizontal="center" vertical="center"/>
      <protection locked="0"/>
    </xf>
    <xf numFmtId="20" fontId="42" fillId="8" borderId="5" xfId="9" applyNumberFormat="1" applyFont="1" applyFill="1" applyBorder="1" applyAlignment="1" applyProtection="1">
      <alignment horizontal="center" vertical="center"/>
      <protection locked="0"/>
    </xf>
    <xf numFmtId="0" fontId="42" fillId="6" borderId="4" xfId="9" applyFont="1" applyFill="1" applyBorder="1" applyAlignment="1" applyProtection="1">
      <alignment horizontal="center" vertical="center"/>
      <protection locked="0"/>
    </xf>
    <xf numFmtId="0" fontId="42" fillId="7" borderId="23" xfId="9" applyFont="1" applyFill="1" applyBorder="1" applyAlignment="1" applyProtection="1">
      <alignment horizontal="center" vertical="center"/>
      <protection locked="0"/>
    </xf>
    <xf numFmtId="0" fontId="42" fillId="7" borderId="5" xfId="9" applyFont="1" applyFill="1" applyBorder="1" applyAlignment="1" applyProtection="1">
      <alignment horizontal="center" vertical="center"/>
      <protection locked="0"/>
    </xf>
    <xf numFmtId="0" fontId="42" fillId="8" borderId="4" xfId="9" applyFont="1" applyFill="1" applyBorder="1" applyAlignment="1" applyProtection="1">
      <alignment horizontal="center" vertical="center"/>
      <protection locked="0"/>
    </xf>
    <xf numFmtId="0" fontId="42" fillId="8" borderId="5" xfId="9" applyFont="1" applyFill="1" applyBorder="1" applyAlignment="1" applyProtection="1">
      <alignment horizontal="center" vertical="center"/>
      <protection locked="0"/>
    </xf>
    <xf numFmtId="0" fontId="42" fillId="3" borderId="4" xfId="9" applyFont="1" applyFill="1" applyBorder="1" applyAlignment="1" applyProtection="1">
      <alignment horizontal="center" vertical="center"/>
    </xf>
    <xf numFmtId="0" fontId="42" fillId="3" borderId="5" xfId="9" applyFont="1" applyFill="1" applyBorder="1" applyAlignment="1" applyProtection="1">
      <alignment horizontal="center" vertical="center"/>
    </xf>
    <xf numFmtId="177" fontId="42" fillId="0" borderId="0" xfId="9" applyNumberFormat="1" applyFont="1" applyBorder="1" applyAlignment="1" applyProtection="1">
      <alignment horizontal="center" vertical="center"/>
    </xf>
    <xf numFmtId="0" fontId="43" fillId="6" borderId="0" xfId="9" applyFont="1" applyFill="1" applyAlignment="1" applyProtection="1">
      <alignment horizontal="center" vertical="center" shrinkToFit="1"/>
      <protection locked="0"/>
    </xf>
    <xf numFmtId="0" fontId="43" fillId="7" borderId="0" xfId="9" applyFont="1" applyFill="1" applyAlignment="1" applyProtection="1">
      <alignment horizontal="center" vertical="center" shrinkToFit="1"/>
      <protection locked="0"/>
    </xf>
    <xf numFmtId="0" fontId="43" fillId="8" borderId="0" xfId="9" applyFont="1" applyFill="1" applyAlignment="1" applyProtection="1">
      <alignment horizontal="center" vertical="center"/>
      <protection locked="0"/>
    </xf>
    <xf numFmtId="0" fontId="43" fillId="0" borderId="0" xfId="9" applyFont="1" applyFill="1" applyAlignment="1">
      <alignment horizontal="center" vertical="center"/>
    </xf>
    <xf numFmtId="0" fontId="52" fillId="3" borderId="9" xfId="9" applyFont="1" applyFill="1" applyBorder="1" applyAlignment="1" applyProtection="1">
      <alignment horizontal="center" vertical="center"/>
    </xf>
    <xf numFmtId="0" fontId="45" fillId="0" borderId="192" xfId="9" applyFont="1" applyBorder="1" applyAlignment="1">
      <alignment horizontal="center" vertical="center"/>
    </xf>
    <xf numFmtId="0" fontId="46" fillId="3" borderId="0" xfId="9" applyFont="1" applyFill="1" applyBorder="1" applyAlignment="1">
      <alignment horizontal="left" vertical="center" indent="1"/>
    </xf>
    <xf numFmtId="0" fontId="6" fillId="0" borderId="14"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22" xfId="0" applyFont="1" applyFill="1" applyBorder="1" applyAlignment="1">
      <alignment horizontal="left" vertical="center" wrapText="1"/>
    </xf>
    <xf numFmtId="0" fontId="6" fillId="0" borderId="14" xfId="0" applyFont="1" applyBorder="1" applyAlignment="1">
      <alignment vertical="center" wrapText="1"/>
    </xf>
    <xf numFmtId="0" fontId="6" fillId="2" borderId="20" xfId="0" applyNumberFormat="1" applyFont="1" applyFill="1" applyBorder="1" applyAlignment="1">
      <alignment horizontal="center" vertical="center" shrinkToFit="1"/>
    </xf>
    <xf numFmtId="0" fontId="17" fillId="0" borderId="27" xfId="0" applyFont="1" applyBorder="1" applyAlignment="1">
      <alignment horizontal="center" vertical="top"/>
    </xf>
    <xf numFmtId="0" fontId="6" fillId="2" borderId="1" xfId="0" applyNumberFormat="1" applyFont="1" applyFill="1" applyBorder="1" applyAlignment="1">
      <alignment horizontal="center" vertical="top" wrapText="1"/>
    </xf>
    <xf numFmtId="0" fontId="6" fillId="3" borderId="3"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8" xfId="0" applyFont="1" applyFill="1" applyBorder="1" applyAlignment="1">
      <alignment horizontal="left" vertical="top" wrapText="1"/>
    </xf>
  </cellXfs>
  <cellStyles count="11">
    <cellStyle name="Excel Built-in Explanatory Text" xfId="7" xr:uid="{251762DD-FB0D-489C-B22F-CC131CDDFB55}"/>
    <cellStyle name="ハイパーリンク" xfId="6" builtinId="8"/>
    <cellStyle name="桁区切り 2" xfId="10" xr:uid="{30EF93BE-0622-4510-8486-44ADD92E54C7}"/>
    <cellStyle name="標準" xfId="0" builtinId="0"/>
    <cellStyle name="標準 2" xfId="2" xr:uid="{00000000-0005-0000-0000-000001000000}"/>
    <cellStyle name="標準 2 2" xfId="4" xr:uid="{00000000-0005-0000-0000-000002000000}"/>
    <cellStyle name="標準 3" xfId="3" xr:uid="{00000000-0005-0000-0000-000003000000}"/>
    <cellStyle name="標準 4" xfId="5" xr:uid="{F9AC6E44-71B4-498B-B8B2-D0163734E470}"/>
    <cellStyle name="標準 5" xfId="8" xr:uid="{F13ABE46-C241-408A-94DF-E4BBC8D8EC2D}"/>
    <cellStyle name="標準 6" xfId="9" xr:uid="{AD117AF5-6098-4C70-BED3-8D2DC7C2A82E}"/>
    <cellStyle name="標準_Book1" xfId="1" xr:uid="{00000000-0005-0000-0000-000004000000}"/>
  </cellStyles>
  <dxfs count="27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82550</xdr:colOff>
      <xdr:row>0</xdr:row>
      <xdr:rowOff>266699</xdr:rowOff>
    </xdr:from>
    <xdr:to>
      <xdr:col>7</xdr:col>
      <xdr:colOff>217805</xdr:colOff>
      <xdr:row>1</xdr:row>
      <xdr:rowOff>437028</xdr:rowOff>
    </xdr:to>
    <xdr:sp macro="" textlink="">
      <xdr:nvSpPr>
        <xdr:cNvPr id="6" name="AutoShape 4">
          <a:extLst>
            <a:ext uri="{FF2B5EF4-FFF2-40B4-BE49-F238E27FC236}">
              <a16:creationId xmlns:a16="http://schemas.microsoft.com/office/drawing/2014/main" id="{00000000-0008-0000-0300-000006000000}"/>
            </a:ext>
          </a:extLst>
        </xdr:cNvPr>
        <xdr:cNvSpPr>
          <a:spLocks noChangeArrowheads="1"/>
        </xdr:cNvSpPr>
      </xdr:nvSpPr>
      <xdr:spPr bwMode="auto">
        <a:xfrm>
          <a:off x="698874" y="266699"/>
          <a:ext cx="6657078" cy="4742329"/>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rtl="0"/>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根拠</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確認事項の根拠となる条文及び通知等を記載しています。</a:t>
          </a:r>
          <a:br>
            <a:rPr lang="en-US" altLang="ja-JP" sz="900" b="0" i="0">
              <a:effectLst/>
              <a:latin typeface="ＭＳ ゴシック" panose="020B0609070205080204" pitchFamily="49" charset="-128"/>
              <a:ea typeface="ＭＳ ゴシック" panose="020B0609070205080204" pitchFamily="49" charset="-128"/>
              <a:cs typeface="+mn-cs"/>
            </a:rPr>
          </a:br>
          <a:r>
            <a:rPr lang="ja-JP" altLang="ja-JP" sz="900" b="0" i="0">
              <a:effectLst/>
              <a:latin typeface="ＭＳ ゴシック" panose="020B0609070205080204" pitchFamily="49" charset="-128"/>
              <a:ea typeface="ＭＳ ゴシック" panose="020B0609070205080204" pitchFamily="49" charset="-128"/>
              <a:cs typeface="+mn-cs"/>
            </a:rPr>
            <a:t>「法」</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介護保険法（平成</a:t>
          </a:r>
          <a:r>
            <a:rPr lang="en-US" altLang="ja-JP" sz="900" b="0" i="0">
              <a:effectLst/>
              <a:latin typeface="ＭＳ ゴシック" panose="020B0609070205080204" pitchFamily="49" charset="-128"/>
              <a:ea typeface="ＭＳ ゴシック" panose="020B0609070205080204" pitchFamily="49" charset="-128"/>
              <a:cs typeface="+mn-cs"/>
            </a:rPr>
            <a:t>9</a:t>
          </a:r>
          <a:r>
            <a:rPr lang="ja-JP" altLang="ja-JP" sz="900" b="0" i="0">
              <a:effectLst/>
              <a:latin typeface="ＭＳ ゴシック" panose="020B0609070205080204" pitchFamily="49" charset="-128"/>
              <a:ea typeface="ＭＳ ゴシック" panose="020B0609070205080204" pitchFamily="49" charset="-128"/>
              <a:cs typeface="+mn-cs"/>
            </a:rPr>
            <a:t>年法律第</a:t>
          </a:r>
          <a:r>
            <a:rPr lang="en-US" altLang="ja-JP" sz="900" b="0" i="0">
              <a:effectLst/>
              <a:latin typeface="ＭＳ ゴシック" panose="020B0609070205080204" pitchFamily="49" charset="-128"/>
              <a:ea typeface="ＭＳ ゴシック" panose="020B0609070205080204" pitchFamily="49" charset="-128"/>
              <a:cs typeface="+mn-cs"/>
            </a:rPr>
            <a:t>123</a:t>
          </a:r>
          <a:r>
            <a:rPr lang="ja-JP" altLang="ja-JP" sz="900" b="0" i="0">
              <a:effectLst/>
              <a:latin typeface="ＭＳ ゴシック" panose="020B0609070205080204" pitchFamily="49" charset="-128"/>
              <a:ea typeface="ＭＳ ゴシック" panose="020B0609070205080204" pitchFamily="49" charset="-128"/>
              <a:cs typeface="+mn-cs"/>
            </a:rPr>
            <a:t>号）</a:t>
          </a:r>
          <a:endParaRPr lang="en-US" altLang="ja-JP" sz="900" b="0" i="0">
            <a:effectLst/>
            <a:latin typeface="ＭＳ ゴシック" panose="020B0609070205080204" pitchFamily="49" charset="-128"/>
            <a:ea typeface="ＭＳ ゴシック" panose="020B0609070205080204" pitchFamily="49" charset="-128"/>
            <a:cs typeface="+mn-cs"/>
          </a:endParaRPr>
        </a:p>
        <a:p>
          <a:pPr rtl="0"/>
          <a:r>
            <a:rPr lang="ja-JP" altLang="en-US" sz="900" b="0" i="0">
              <a:effectLst/>
              <a:latin typeface="ＭＳ ゴシック" panose="020B0609070205080204" pitchFamily="49" charset="-128"/>
              <a:ea typeface="ＭＳ ゴシック" panose="020B0609070205080204" pitchFamily="49" charset="-128"/>
              <a:cs typeface="+mn-cs"/>
            </a:rPr>
            <a:t>「規則」</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en-US" sz="900" b="0" i="0">
              <a:effectLst/>
              <a:latin typeface="ＭＳ ゴシック" panose="020B0609070205080204" pitchFamily="49" charset="-128"/>
              <a:ea typeface="ＭＳ ゴシック" panose="020B0609070205080204" pitchFamily="49" charset="-128"/>
              <a:cs typeface="+mn-cs"/>
            </a:rPr>
            <a:t>介護保険法施行規則（平成</a:t>
          </a:r>
          <a:r>
            <a:rPr lang="en-US" altLang="ja-JP" sz="900" b="0" i="0">
              <a:effectLst/>
              <a:latin typeface="ＭＳ ゴシック" panose="020B0609070205080204" pitchFamily="49" charset="-128"/>
              <a:ea typeface="ＭＳ ゴシック" panose="020B0609070205080204" pitchFamily="49" charset="-128"/>
              <a:cs typeface="+mn-cs"/>
            </a:rPr>
            <a:t>11</a:t>
          </a:r>
          <a:r>
            <a:rPr lang="ja-JP" altLang="en-US" sz="900" b="0" i="0">
              <a:effectLst/>
              <a:latin typeface="ＭＳ ゴシック" panose="020B0609070205080204" pitchFamily="49" charset="-128"/>
              <a:ea typeface="ＭＳ ゴシック" panose="020B0609070205080204" pitchFamily="49" charset="-128"/>
              <a:cs typeface="+mn-cs"/>
            </a:rPr>
            <a:t>年厚生労働省令第</a:t>
          </a:r>
          <a:r>
            <a:rPr lang="en-US" altLang="ja-JP" sz="900" b="0" i="0">
              <a:effectLst/>
              <a:latin typeface="ＭＳ ゴシック" panose="020B0609070205080204" pitchFamily="49" charset="-128"/>
              <a:ea typeface="ＭＳ ゴシック" panose="020B0609070205080204" pitchFamily="49" charset="-128"/>
              <a:cs typeface="+mn-cs"/>
            </a:rPr>
            <a:t>36</a:t>
          </a:r>
          <a:r>
            <a:rPr lang="ja-JP" altLang="en-US" sz="900" b="0" i="0">
              <a:effectLst/>
              <a:latin typeface="ＭＳ ゴシック" panose="020B0609070205080204" pitchFamily="49" charset="-128"/>
              <a:ea typeface="ＭＳ ゴシック" panose="020B0609070205080204" pitchFamily="49" charset="-128"/>
              <a:cs typeface="+mn-cs"/>
            </a:rPr>
            <a:t>号）</a:t>
          </a:r>
          <a:br>
            <a:rPr lang="en-US" altLang="ja-JP" sz="900" b="0" i="0">
              <a:effectLst/>
              <a:latin typeface="ＭＳ ゴシック" panose="020B0609070205080204" pitchFamily="49" charset="-128"/>
              <a:ea typeface="ＭＳ ゴシック" panose="020B0609070205080204" pitchFamily="49" charset="-128"/>
              <a:cs typeface="+mn-cs"/>
            </a:rPr>
          </a:b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「基準」</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指定地域密着型サービスの事業の人員、設備及び運営に関する基準（</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厚生労働省令第</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「予防基準」</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指定地域密着型介護予防サービスの事業の人員、設備及び運営並びに指定地域密着型介護予防サービスに係る介護予防のための効果的な支援の方法に関する基準（</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厚生労働省令第</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「解釈通知」</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指定地域密着型サービス及び指定地域密着型介護予防サービスに関する基準について（平成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31</a:t>
          </a:r>
          <a:r>
            <a:rPr lang="ja-JP" altLang="ja-JP" sz="900" b="0" i="0">
              <a:effectLst/>
              <a:latin typeface="ＭＳ ゴシック" panose="020B0609070205080204" pitchFamily="49" charset="-128"/>
              <a:ea typeface="ＭＳ ゴシック" panose="020B0609070205080204" pitchFamily="49" charset="-128"/>
              <a:cs typeface="+mn-cs"/>
            </a:rPr>
            <a:t>日老計発第</a:t>
          </a:r>
          <a:r>
            <a:rPr lang="en-US" altLang="ja-JP" sz="900" b="0" i="0">
              <a:effectLst/>
              <a:latin typeface="ＭＳ ゴシック" panose="020B0609070205080204" pitchFamily="49" charset="-128"/>
              <a:ea typeface="ＭＳ ゴシック" panose="020B0609070205080204" pitchFamily="49" charset="-128"/>
              <a:cs typeface="+mn-cs"/>
            </a:rPr>
            <a:t>0331004</a:t>
          </a:r>
          <a:r>
            <a:rPr lang="ja-JP" altLang="ja-JP" sz="900" b="0" i="0">
              <a:effectLst/>
              <a:latin typeface="ＭＳ ゴシック" panose="020B0609070205080204" pitchFamily="49" charset="-128"/>
              <a:ea typeface="ＭＳ ゴシック" panose="020B0609070205080204" pitchFamily="49" charset="-128"/>
              <a:cs typeface="+mn-cs"/>
            </a:rPr>
            <a:t>号・老振発第</a:t>
          </a:r>
          <a:r>
            <a:rPr lang="en-US" altLang="ja-JP" sz="900" b="0" i="0">
              <a:effectLst/>
              <a:latin typeface="ＭＳ ゴシック" panose="020B0609070205080204" pitchFamily="49" charset="-128"/>
              <a:ea typeface="ＭＳ ゴシック" panose="020B0609070205080204" pitchFamily="49" charset="-128"/>
              <a:cs typeface="+mn-cs"/>
            </a:rPr>
            <a:t>0331004</a:t>
          </a:r>
          <a:r>
            <a:rPr lang="ja-JP" altLang="ja-JP" sz="900" b="0" i="0">
              <a:effectLst/>
              <a:latin typeface="ＭＳ ゴシック" panose="020B0609070205080204" pitchFamily="49" charset="-128"/>
              <a:ea typeface="ＭＳ ゴシック" panose="020B0609070205080204" pitchFamily="49" charset="-128"/>
              <a:cs typeface="+mn-cs"/>
            </a:rPr>
            <a:t>号・老老発第</a:t>
          </a:r>
          <a:r>
            <a:rPr lang="en-US" altLang="ja-JP" sz="900" b="0" i="0">
              <a:effectLst/>
              <a:latin typeface="ＭＳ ゴシック" panose="020B0609070205080204" pitchFamily="49" charset="-128"/>
              <a:ea typeface="ＭＳ ゴシック" panose="020B0609070205080204" pitchFamily="49" charset="-128"/>
              <a:cs typeface="+mn-cs"/>
            </a:rPr>
            <a:t>0331017</a:t>
          </a:r>
          <a:r>
            <a:rPr lang="ja-JP" altLang="ja-JP" sz="900" b="0" i="0">
              <a:effectLst/>
              <a:latin typeface="ＭＳ ゴシック" panose="020B0609070205080204" pitchFamily="49" charset="-128"/>
              <a:ea typeface="ＭＳ ゴシック" panose="020B0609070205080204" pitchFamily="49" charset="-128"/>
              <a:cs typeface="+mn-cs"/>
            </a:rPr>
            <a:t>号）の「第</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　地域密着型サービス」の「</a:t>
          </a:r>
          <a:r>
            <a:rPr lang="ja-JP" altLang="en-US" sz="900" b="0" i="0">
              <a:effectLst/>
              <a:latin typeface="ＭＳ ゴシック" panose="020B0609070205080204" pitchFamily="49" charset="-128"/>
              <a:ea typeface="ＭＳ ゴシック" panose="020B0609070205080204" pitchFamily="49" charset="-128"/>
              <a:cs typeface="+mn-cs"/>
            </a:rPr>
            <a:t>五</a:t>
          </a:r>
          <a:r>
            <a:rPr lang="ja-JP" altLang="ja-JP" sz="900" b="0" i="0">
              <a:effectLst/>
              <a:latin typeface="ＭＳ ゴシック" panose="020B0609070205080204" pitchFamily="49" charset="-128"/>
              <a:ea typeface="ＭＳ ゴシック" panose="020B0609070205080204" pitchFamily="49" charset="-128"/>
              <a:cs typeface="+mn-cs"/>
            </a:rPr>
            <a:t>　認知症対応型通所介護」</a:t>
          </a:r>
          <a:endParaRPr lang="en-US" altLang="ja-JP" sz="900" b="0" i="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「Ｈ</a:t>
          </a:r>
          <a:r>
            <a:rPr lang="en-US" altLang="ja-JP" sz="900">
              <a:effectLst/>
              <a:latin typeface="ＭＳ ゴシック" panose="020B0609070205080204" pitchFamily="49" charset="-128"/>
              <a:ea typeface="ＭＳ ゴシック" panose="020B0609070205080204" pitchFamily="49" charset="-128"/>
            </a:rPr>
            <a:t>24</a:t>
          </a:r>
          <a:r>
            <a:rPr lang="ja-JP" altLang="en-US" sz="900">
              <a:effectLst/>
              <a:latin typeface="ＭＳ ゴシック" panose="020B0609070205080204" pitchFamily="49" charset="-128"/>
              <a:ea typeface="ＭＳ ゴシック" panose="020B0609070205080204" pitchFamily="49" charset="-128"/>
            </a:rPr>
            <a:t>研修通知」</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a:t>
          </a:r>
          <a:r>
            <a:rPr lang="en-US" altLang="ja-JP" sz="900">
              <a:effectLst/>
              <a:latin typeface="ＭＳ ゴシック" panose="020B0609070205080204" pitchFamily="49" charset="-128"/>
              <a:ea typeface="ＭＳ ゴシック" panose="020B0609070205080204" pitchFamily="49" charset="-128"/>
            </a:rPr>
            <a:t>24</a:t>
          </a:r>
          <a:r>
            <a:rPr lang="ja-JP" altLang="en-US" sz="900">
              <a:effectLst/>
              <a:latin typeface="ＭＳ ゴシック" panose="020B0609070205080204" pitchFamily="49" charset="-128"/>
              <a:ea typeface="ＭＳ ゴシック" panose="020B0609070205080204" pitchFamily="49" charset="-128"/>
            </a:rPr>
            <a:t>年老高</a:t>
          </a:r>
          <a:r>
            <a:rPr lang="en-US" altLang="ja-JP" sz="900">
              <a:effectLst/>
              <a:latin typeface="ＭＳ ゴシック" panose="020B0609070205080204" pitchFamily="49" charset="-128"/>
              <a:ea typeface="ＭＳ ゴシック" panose="020B0609070205080204" pitchFamily="49" charset="-128"/>
            </a:rPr>
            <a:t>0316</a:t>
          </a:r>
          <a:r>
            <a:rPr lang="ja-JP" altLang="en-US" sz="900">
              <a:effectLst/>
              <a:latin typeface="ＭＳ ゴシック" panose="020B0609070205080204" pitchFamily="49" charset="-128"/>
              <a:ea typeface="ＭＳ ゴシック" panose="020B0609070205080204" pitchFamily="49" charset="-128"/>
            </a:rPr>
            <a:t>第</a:t>
          </a:r>
          <a:r>
            <a:rPr lang="en-US" altLang="ja-JP" sz="900">
              <a:effectLst/>
              <a:latin typeface="ＭＳ ゴシック" panose="020B0609070205080204" pitchFamily="49" charset="-128"/>
              <a:ea typeface="ＭＳ ゴシック" panose="020B0609070205080204" pitchFamily="49" charset="-128"/>
            </a:rPr>
            <a:t>2</a:t>
          </a:r>
          <a:r>
            <a:rPr lang="ja-JP" altLang="en-US" sz="900">
              <a:effectLst/>
              <a:latin typeface="ＭＳ ゴシック" panose="020B0609070205080204" pitchFamily="49" charset="-128"/>
              <a:ea typeface="ＭＳ ゴシック" panose="020B0609070205080204" pitchFamily="49" charset="-128"/>
            </a:rPr>
            <a:t>号・老振発</a:t>
          </a:r>
          <a:r>
            <a:rPr lang="en-US" altLang="ja-JP" sz="900">
              <a:effectLst/>
              <a:latin typeface="ＭＳ ゴシック" panose="020B0609070205080204" pitchFamily="49" charset="-128"/>
              <a:ea typeface="ＭＳ ゴシック" panose="020B0609070205080204" pitchFamily="49" charset="-128"/>
            </a:rPr>
            <a:t>0316</a:t>
          </a:r>
          <a:r>
            <a:rPr lang="ja-JP" altLang="en-US" sz="900">
              <a:effectLst/>
              <a:latin typeface="ＭＳ ゴシック" panose="020B0609070205080204" pitchFamily="49" charset="-128"/>
              <a:ea typeface="ＭＳ ゴシック" panose="020B0609070205080204" pitchFamily="49" charset="-128"/>
            </a:rPr>
            <a:t>第</a:t>
          </a:r>
          <a:r>
            <a:rPr lang="en-US" altLang="ja-JP" sz="900">
              <a:effectLst/>
              <a:latin typeface="ＭＳ ゴシック" panose="020B0609070205080204" pitchFamily="49" charset="-128"/>
              <a:ea typeface="ＭＳ ゴシック" panose="020B0609070205080204" pitchFamily="49" charset="-128"/>
            </a:rPr>
            <a:t>2</a:t>
          </a:r>
          <a:r>
            <a:rPr lang="ja-JP" altLang="en-US" sz="900">
              <a:effectLst/>
              <a:latin typeface="ＭＳ ゴシック" panose="020B0609070205080204" pitchFamily="49" charset="-128"/>
              <a:ea typeface="ＭＳ ゴシック" panose="020B0609070205080204" pitchFamily="49" charset="-128"/>
            </a:rPr>
            <a:t>号・老老発</a:t>
          </a:r>
          <a:r>
            <a:rPr lang="en-US" altLang="ja-JP" sz="900">
              <a:effectLst/>
              <a:latin typeface="ＭＳ ゴシック" panose="020B0609070205080204" pitchFamily="49" charset="-128"/>
              <a:ea typeface="ＭＳ ゴシック" panose="020B0609070205080204" pitchFamily="49" charset="-128"/>
            </a:rPr>
            <a:t>0316</a:t>
          </a:r>
          <a:r>
            <a:rPr lang="ja-JP" altLang="en-US" sz="900">
              <a:effectLst/>
              <a:latin typeface="ＭＳ ゴシック" panose="020B0609070205080204" pitchFamily="49" charset="-128"/>
              <a:ea typeface="ＭＳ ゴシック" panose="020B0609070205080204" pitchFamily="49" charset="-128"/>
            </a:rPr>
            <a:t>第</a:t>
          </a:r>
          <a:r>
            <a:rPr lang="en-US" altLang="ja-JP" sz="900">
              <a:effectLst/>
              <a:latin typeface="ＭＳ ゴシック" panose="020B0609070205080204" pitchFamily="49" charset="-128"/>
              <a:ea typeface="ＭＳ ゴシック" panose="020B0609070205080204" pitchFamily="49" charset="-128"/>
            </a:rPr>
            <a:t>6</a:t>
          </a:r>
          <a:r>
            <a:rPr lang="ja-JP" altLang="en-US" sz="900">
              <a:effectLst/>
              <a:latin typeface="ＭＳ ゴシック" panose="020B0609070205080204" pitchFamily="49" charset="-128"/>
              <a:ea typeface="ＭＳ ゴシック" panose="020B0609070205080204" pitchFamily="49" charset="-128"/>
            </a:rPr>
            <a:t>号）</a:t>
          </a: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「医療費控除取扱」</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平成</a:t>
          </a:r>
          <a:r>
            <a:rPr lang="en-US" altLang="ja-JP" sz="900">
              <a:effectLst/>
              <a:latin typeface="ＭＳ ゴシック" panose="020B0609070205080204" pitchFamily="49" charset="-128"/>
              <a:ea typeface="ＭＳ ゴシック" panose="020B0609070205080204" pitchFamily="49" charset="-128"/>
            </a:rPr>
            <a:t>12</a:t>
          </a:r>
          <a:r>
            <a:rPr lang="ja-JP" altLang="en-US" sz="900">
              <a:effectLst/>
              <a:latin typeface="ＭＳ ゴシック" panose="020B0609070205080204" pitchFamily="49" charset="-128"/>
              <a:ea typeface="ＭＳ ゴシック" panose="020B0609070205080204" pitchFamily="49" charset="-128"/>
            </a:rPr>
            <a:t>年</a:t>
          </a:r>
          <a:r>
            <a:rPr lang="en-US" altLang="ja-JP" sz="900">
              <a:effectLst/>
              <a:latin typeface="ＭＳ ゴシック" panose="020B0609070205080204" pitchFamily="49" charset="-128"/>
              <a:ea typeface="ＭＳ ゴシック" panose="020B0609070205080204" pitchFamily="49" charset="-128"/>
            </a:rPr>
            <a:t>6</a:t>
          </a:r>
          <a:r>
            <a:rPr lang="ja-JP" altLang="en-US" sz="900">
              <a:effectLst/>
              <a:latin typeface="ＭＳ ゴシック" panose="020B0609070205080204" pitchFamily="49" charset="-128"/>
              <a:ea typeface="ＭＳ ゴシック" panose="020B0609070205080204" pitchFamily="49" charset="-128"/>
            </a:rPr>
            <a:t>月</a:t>
          </a:r>
          <a:r>
            <a:rPr lang="en-US" altLang="ja-JP" sz="900">
              <a:effectLst/>
              <a:latin typeface="ＭＳ ゴシック" panose="020B0609070205080204" pitchFamily="49" charset="-128"/>
              <a:ea typeface="ＭＳ ゴシック" panose="020B0609070205080204" pitchFamily="49" charset="-128"/>
            </a:rPr>
            <a:t>12</a:t>
          </a:r>
          <a:r>
            <a:rPr lang="ja-JP" altLang="en-US" sz="900">
              <a:effectLst/>
              <a:latin typeface="ＭＳ ゴシック" panose="020B0609070205080204" pitchFamily="49" charset="-128"/>
              <a:ea typeface="ＭＳ ゴシック" panose="020B0609070205080204" pitchFamily="49" charset="-128"/>
            </a:rPr>
            <a:t>日付事務連絡</a:t>
          </a:r>
          <a:r>
            <a:rPr lang="en-US" altLang="ja-JP" sz="900">
              <a:effectLst/>
              <a:latin typeface="ＭＳ ゴシック" panose="020B0609070205080204" pitchFamily="49" charset="-128"/>
              <a:ea typeface="ＭＳ ゴシック" panose="020B0609070205080204" pitchFamily="49" charset="-128"/>
            </a:rPr>
            <a:t>)</a:t>
          </a: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「Ｈ</a:t>
          </a:r>
          <a:r>
            <a:rPr lang="en-US" altLang="ja-JP" sz="900">
              <a:effectLst/>
              <a:latin typeface="ＭＳ ゴシック" panose="020B0609070205080204" pitchFamily="49" charset="-128"/>
              <a:ea typeface="ＭＳ ゴシック" panose="020B0609070205080204" pitchFamily="49" charset="-128"/>
            </a:rPr>
            <a:t>18</a:t>
          </a:r>
          <a:r>
            <a:rPr lang="ja-JP" altLang="en-US" sz="900">
              <a:effectLst/>
              <a:latin typeface="ＭＳ ゴシック" panose="020B0609070205080204" pitchFamily="49" charset="-128"/>
              <a:ea typeface="ＭＳ ゴシック" panose="020B0609070205080204" pitchFamily="49" charset="-128"/>
            </a:rPr>
            <a:t>自己評価等通知」</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「地域密着型サービスの事業の人員、設備及び運営に関する基準」第</a:t>
          </a:r>
          <a:r>
            <a:rPr lang="en-US" altLang="ja-JP" sz="900">
              <a:effectLst/>
              <a:latin typeface="ＭＳ ゴシック" panose="020B0609070205080204" pitchFamily="49" charset="-128"/>
              <a:ea typeface="ＭＳ ゴシック" panose="020B0609070205080204" pitchFamily="49" charset="-128"/>
            </a:rPr>
            <a:t>97</a:t>
          </a:r>
          <a:r>
            <a:rPr lang="ja-JP" altLang="en-US" sz="900">
              <a:effectLst/>
              <a:latin typeface="ＭＳ ゴシック" panose="020B0609070205080204" pitchFamily="49" charset="-128"/>
              <a:ea typeface="ＭＳ ゴシック" panose="020B0609070205080204" pitchFamily="49" charset="-128"/>
            </a:rPr>
            <a:t>条第</a:t>
          </a:r>
          <a:r>
            <a:rPr lang="en-US" altLang="ja-JP" sz="900">
              <a:effectLst/>
              <a:latin typeface="ＭＳ ゴシック" panose="020B0609070205080204" pitchFamily="49" charset="-128"/>
              <a:ea typeface="ＭＳ ゴシック" panose="020B0609070205080204" pitchFamily="49" charset="-128"/>
            </a:rPr>
            <a:t>7</a:t>
          </a:r>
          <a:r>
            <a:rPr lang="ja-JP" altLang="en-US" sz="900">
              <a:effectLst/>
              <a:latin typeface="ＭＳ ゴシック" panose="020B0609070205080204" pitchFamily="49" charset="-128"/>
              <a:ea typeface="ＭＳ ゴシック" panose="020B0609070205080204" pitchFamily="49" charset="-128"/>
            </a:rPr>
            <a:t>項等に規定する自己評価・外部評価の実施等について（平成</a:t>
          </a:r>
          <a:r>
            <a:rPr lang="en-US" altLang="ja-JP" sz="900">
              <a:effectLst/>
              <a:latin typeface="ＭＳ ゴシック" panose="020B0609070205080204" pitchFamily="49" charset="-128"/>
              <a:ea typeface="ＭＳ ゴシック" panose="020B0609070205080204" pitchFamily="49" charset="-128"/>
            </a:rPr>
            <a:t>18</a:t>
          </a:r>
          <a:r>
            <a:rPr lang="ja-JP" altLang="en-US" sz="900">
              <a:effectLst/>
              <a:latin typeface="ＭＳ ゴシック" panose="020B0609070205080204" pitchFamily="49" charset="-128"/>
              <a:ea typeface="ＭＳ ゴシック" panose="020B0609070205080204" pitchFamily="49" charset="-128"/>
            </a:rPr>
            <a:t>年</a:t>
          </a:r>
          <a:r>
            <a:rPr lang="en-US" altLang="ja-JP" sz="900">
              <a:effectLst/>
              <a:latin typeface="ＭＳ ゴシック" panose="020B0609070205080204" pitchFamily="49" charset="-128"/>
              <a:ea typeface="ＭＳ ゴシック" panose="020B0609070205080204" pitchFamily="49" charset="-128"/>
            </a:rPr>
            <a:t>10</a:t>
          </a:r>
          <a:r>
            <a:rPr lang="ja-JP" altLang="en-US" sz="900">
              <a:effectLst/>
              <a:latin typeface="ＭＳ ゴシック" panose="020B0609070205080204" pitchFamily="49" charset="-128"/>
              <a:ea typeface="ＭＳ ゴシック" panose="020B0609070205080204" pitchFamily="49" charset="-128"/>
            </a:rPr>
            <a:t>月</a:t>
          </a:r>
          <a:r>
            <a:rPr lang="en-US" altLang="ja-JP" sz="900">
              <a:effectLst/>
              <a:latin typeface="ＭＳ ゴシック" panose="020B0609070205080204" pitchFamily="49" charset="-128"/>
              <a:ea typeface="ＭＳ ゴシック" panose="020B0609070205080204" pitchFamily="49" charset="-128"/>
            </a:rPr>
            <a:t>17</a:t>
          </a:r>
          <a:r>
            <a:rPr lang="ja-JP" altLang="en-US" sz="900">
              <a:effectLst/>
              <a:latin typeface="ＭＳ ゴシック" panose="020B0609070205080204" pitchFamily="49" charset="-128"/>
              <a:ea typeface="ＭＳ ゴシック" panose="020B0609070205080204" pitchFamily="49" charset="-128"/>
            </a:rPr>
            <a:t>日老計発第</a:t>
          </a:r>
          <a:r>
            <a:rPr lang="en-US" altLang="ja-JP" sz="900">
              <a:effectLst/>
              <a:latin typeface="ＭＳ ゴシック" panose="020B0609070205080204" pitchFamily="49" charset="-128"/>
              <a:ea typeface="ＭＳ ゴシック" panose="020B0609070205080204" pitchFamily="49" charset="-128"/>
            </a:rPr>
            <a:t>1017001</a:t>
          </a:r>
          <a:r>
            <a:rPr lang="ja-JP" altLang="en-US" sz="900">
              <a:effectLst/>
              <a:latin typeface="ＭＳ ゴシック" panose="020B0609070205080204" pitchFamily="49" charset="-128"/>
              <a:ea typeface="ＭＳ ゴシック" panose="020B0609070205080204" pitchFamily="49" charset="-128"/>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「Ｈ</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厚告</a:t>
          </a:r>
          <a:r>
            <a:rPr lang="en-US" altLang="ja-JP" sz="900" b="0" i="0">
              <a:effectLst/>
              <a:latin typeface="ＭＳ ゴシック" panose="020B0609070205080204" pitchFamily="49" charset="-128"/>
              <a:ea typeface="ＭＳ ゴシック" panose="020B0609070205080204" pitchFamily="49" charset="-128"/>
              <a:cs typeface="+mn-cs"/>
            </a:rPr>
            <a:t>126</a:t>
          </a:r>
          <a:r>
            <a:rPr lang="ja-JP" altLang="ja-JP" sz="900" b="0" i="0">
              <a:effectLst/>
              <a:latin typeface="ＭＳ ゴシック" panose="020B0609070205080204" pitchFamily="49" charset="-128"/>
              <a:ea typeface="ＭＳ ゴシック" panose="020B0609070205080204" pitchFamily="49" charset="-128"/>
              <a:cs typeface="+mn-cs"/>
            </a:rPr>
            <a:t>」</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指定地域密着型サービスに要する費用の額の算定に関する基準（平成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年厚生労働省告示第</a:t>
          </a:r>
          <a:r>
            <a:rPr lang="en-US" altLang="ja-JP" sz="900" b="0" i="0">
              <a:effectLst/>
              <a:latin typeface="ＭＳ ゴシック" panose="020B0609070205080204" pitchFamily="49" charset="-128"/>
              <a:ea typeface="ＭＳ ゴシック" panose="020B0609070205080204" pitchFamily="49" charset="-128"/>
              <a:cs typeface="+mn-cs"/>
            </a:rPr>
            <a:t>126</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「Ｈ</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厚告</a:t>
          </a:r>
          <a:r>
            <a:rPr lang="en-US" altLang="ja-JP" sz="900" b="0" i="0">
              <a:effectLst/>
              <a:latin typeface="ＭＳ ゴシック" panose="020B0609070205080204" pitchFamily="49" charset="-128"/>
              <a:ea typeface="ＭＳ ゴシック" panose="020B0609070205080204" pitchFamily="49" charset="-128"/>
              <a:cs typeface="+mn-cs"/>
            </a:rPr>
            <a:t>128</a:t>
          </a:r>
          <a:r>
            <a:rPr lang="ja-JP" altLang="ja-JP" sz="900" b="0" i="0">
              <a:effectLst/>
              <a:latin typeface="ＭＳ ゴシック" panose="020B0609070205080204" pitchFamily="49" charset="-128"/>
              <a:ea typeface="ＭＳ ゴシック" panose="020B0609070205080204" pitchFamily="49" charset="-128"/>
              <a:cs typeface="+mn-cs"/>
            </a:rPr>
            <a:t>」</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指定地域密着型介護予防サービスに要する費用の額の算定に関する基準（平成</a:t>
          </a:r>
          <a:r>
            <a:rPr lang="en-US" altLang="ja-JP" sz="900" b="0" i="0">
              <a:effectLst/>
              <a:latin typeface="ＭＳ ゴシック" panose="020B0609070205080204" pitchFamily="49" charset="-128"/>
              <a:ea typeface="ＭＳ ゴシック" panose="020B0609070205080204" pitchFamily="49" charset="-128"/>
              <a:cs typeface="+mn-cs"/>
            </a:rPr>
            <a:t>18</a:t>
          </a:r>
          <a:r>
            <a:rPr lang="ja-JP" altLang="ja-JP" sz="900" b="0" i="0">
              <a:effectLst/>
              <a:latin typeface="ＭＳ ゴシック" panose="020B0609070205080204" pitchFamily="49" charset="-128"/>
              <a:ea typeface="ＭＳ ゴシック" panose="020B0609070205080204" pitchFamily="49" charset="-128"/>
              <a:cs typeface="+mn-cs"/>
            </a:rPr>
            <a:t>年厚生労働省告示第</a:t>
          </a:r>
          <a:r>
            <a:rPr lang="en-US" altLang="ja-JP" sz="900" b="0" i="0">
              <a:effectLst/>
              <a:latin typeface="ＭＳ ゴシック" panose="020B0609070205080204" pitchFamily="49" charset="-128"/>
              <a:ea typeface="ＭＳ ゴシック" panose="020B0609070205080204" pitchFamily="49" charset="-128"/>
              <a:cs typeface="+mn-cs"/>
            </a:rPr>
            <a:t>128</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「留意事項」</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指定地域密着型サービスに要する費用の関する基準及び指定地域密着型予防サービスに要する費用に関する基準の制定に伴う実施上の留意事項について</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「利用者等告示」</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厚生労働大臣が定める基準に適合する利用者等（平成</a:t>
          </a:r>
          <a:r>
            <a:rPr lang="en-US" altLang="ja-JP" sz="900" b="0" i="0">
              <a:effectLst/>
              <a:latin typeface="ＭＳ ゴシック" panose="020B0609070205080204" pitchFamily="49" charset="-128"/>
              <a:ea typeface="ＭＳ ゴシック" panose="020B0609070205080204" pitchFamily="49" charset="-128"/>
              <a:cs typeface="+mn-cs"/>
            </a:rPr>
            <a:t>27</a:t>
          </a:r>
          <a:r>
            <a:rPr lang="ja-JP" altLang="ja-JP"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23</a:t>
          </a:r>
          <a:r>
            <a:rPr lang="ja-JP" altLang="ja-JP" sz="900" b="0" i="0">
              <a:effectLst/>
              <a:latin typeface="ＭＳ ゴシック" panose="020B0609070205080204" pitchFamily="49" charset="-128"/>
              <a:ea typeface="ＭＳ ゴシック" panose="020B0609070205080204" pitchFamily="49" charset="-128"/>
              <a:cs typeface="+mn-cs"/>
            </a:rPr>
            <a:t>日厚生労働省告示第</a:t>
          </a:r>
          <a:r>
            <a:rPr lang="en-US" altLang="ja-JP" sz="900" b="0" i="0">
              <a:effectLst/>
              <a:latin typeface="ＭＳ ゴシック" panose="020B0609070205080204" pitchFamily="49" charset="-128"/>
              <a:ea typeface="ＭＳ ゴシック" panose="020B0609070205080204" pitchFamily="49" charset="-128"/>
              <a:cs typeface="+mn-cs"/>
            </a:rPr>
            <a:t>94</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a:effectLst/>
              <a:latin typeface="ＭＳ ゴシック" panose="020B0609070205080204" pitchFamily="49" charset="-128"/>
              <a:ea typeface="ＭＳ ゴシック" panose="020B0609070205080204" pitchFamily="49" charset="-128"/>
              <a:cs typeface="+mn-cs"/>
            </a:rPr>
            <a:t>「大臣基準告示」</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厚生労働大臣が定める基準（平成</a:t>
          </a:r>
          <a:r>
            <a:rPr lang="en-US" altLang="ja-JP" sz="900" b="0" i="0">
              <a:effectLst/>
              <a:latin typeface="ＭＳ ゴシック" panose="020B0609070205080204" pitchFamily="49" charset="-128"/>
              <a:ea typeface="ＭＳ ゴシック" panose="020B0609070205080204" pitchFamily="49" charset="-128"/>
              <a:cs typeface="+mn-cs"/>
            </a:rPr>
            <a:t>27</a:t>
          </a:r>
          <a:r>
            <a:rPr lang="ja-JP" altLang="ja-JP"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23</a:t>
          </a:r>
          <a:r>
            <a:rPr lang="ja-JP" altLang="ja-JP" sz="900" b="0" i="0">
              <a:effectLst/>
              <a:latin typeface="ＭＳ ゴシック" panose="020B0609070205080204" pitchFamily="49" charset="-128"/>
              <a:ea typeface="ＭＳ ゴシック" panose="020B0609070205080204" pitchFamily="49" charset="-128"/>
              <a:cs typeface="+mn-cs"/>
            </a:rPr>
            <a:t>日厚生労働省告示第</a:t>
          </a:r>
          <a:r>
            <a:rPr lang="en-US" altLang="ja-JP" sz="900" b="0" i="0">
              <a:effectLst/>
              <a:latin typeface="ＭＳ ゴシック" panose="020B0609070205080204" pitchFamily="49" charset="-128"/>
              <a:ea typeface="ＭＳ ゴシック" panose="020B0609070205080204" pitchFamily="49" charset="-128"/>
              <a:cs typeface="+mn-cs"/>
            </a:rPr>
            <a:t>95</a:t>
          </a:r>
          <a:r>
            <a:rPr lang="ja-JP" altLang="ja-JP" sz="900" b="0" i="0">
              <a:effectLst/>
              <a:latin typeface="ＭＳ ゴシック" panose="020B0609070205080204" pitchFamily="49" charset="-128"/>
              <a:ea typeface="ＭＳ ゴシック" panose="020B0609070205080204" pitchFamily="49" charset="-128"/>
              <a:cs typeface="+mn-cs"/>
            </a:rPr>
            <a:t>号）</a:t>
          </a:r>
          <a:endParaRPr lang="en-US" altLang="ja-JP" sz="900" b="0" i="0">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00" b="0" i="0">
              <a:effectLst/>
              <a:latin typeface="ＭＳ ゴシック" panose="020B0609070205080204" pitchFamily="49" charset="-128"/>
              <a:ea typeface="ＭＳ ゴシック" panose="020B0609070205080204" pitchFamily="49" charset="-128"/>
              <a:cs typeface="+mn-cs"/>
            </a:rPr>
            <a:t>「施設基準」</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en-US" sz="900" b="0" i="0">
              <a:effectLst/>
              <a:latin typeface="ＭＳ ゴシック" panose="020B0609070205080204" pitchFamily="49" charset="-128"/>
              <a:ea typeface="ＭＳ ゴシック" panose="020B0609070205080204" pitchFamily="49" charset="-128"/>
              <a:cs typeface="+mn-cs"/>
            </a:rPr>
            <a:t>厚生労働大臣が定める施設基準（平成</a:t>
          </a:r>
          <a:r>
            <a:rPr lang="en-US" altLang="ja-JP" sz="900" b="0" i="0">
              <a:effectLst/>
              <a:latin typeface="ＭＳ ゴシック" panose="020B0609070205080204" pitchFamily="49" charset="-128"/>
              <a:ea typeface="ＭＳ ゴシック" panose="020B0609070205080204" pitchFamily="49" charset="-128"/>
              <a:cs typeface="+mn-cs"/>
            </a:rPr>
            <a:t>27</a:t>
          </a:r>
          <a:r>
            <a:rPr lang="ja-JP" altLang="en-US"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en-US"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23</a:t>
          </a:r>
          <a:r>
            <a:rPr lang="ja-JP" altLang="en-US" sz="900" b="0" i="0">
              <a:effectLst/>
              <a:latin typeface="ＭＳ ゴシック" panose="020B0609070205080204" pitchFamily="49" charset="-128"/>
              <a:ea typeface="ＭＳ ゴシック" panose="020B0609070205080204" pitchFamily="49" charset="-128"/>
              <a:cs typeface="+mn-cs"/>
            </a:rPr>
            <a:t>日厚生労働省告示第</a:t>
          </a:r>
          <a:r>
            <a:rPr lang="en-US" altLang="ja-JP" sz="900" b="0" i="0">
              <a:effectLst/>
              <a:latin typeface="ＭＳ ゴシック" panose="020B0609070205080204" pitchFamily="49" charset="-128"/>
              <a:ea typeface="ＭＳ ゴシック" panose="020B0609070205080204" pitchFamily="49" charset="-128"/>
              <a:cs typeface="+mn-cs"/>
            </a:rPr>
            <a:t>96</a:t>
          </a:r>
          <a:r>
            <a:rPr lang="ja-JP" altLang="en-US" sz="900" b="0" i="0">
              <a:effectLst/>
              <a:latin typeface="ＭＳ ゴシック" panose="020B0609070205080204" pitchFamily="49" charset="-128"/>
              <a:ea typeface="ＭＳ ゴシック" panose="020B0609070205080204" pitchFamily="49" charset="-128"/>
              <a:cs typeface="+mn-cs"/>
            </a:rPr>
            <a:t>号）</a:t>
          </a:r>
          <a:endParaRPr lang="en-US" altLang="ja-JP" sz="900" b="0" i="0">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a:effectLst/>
              <a:latin typeface="ＭＳ ゴシック" panose="020B0609070205080204" pitchFamily="49" charset="-128"/>
              <a:ea typeface="ＭＳ ゴシック" panose="020B0609070205080204" pitchFamily="49" charset="-128"/>
              <a:cs typeface="+mn-cs"/>
            </a:rPr>
            <a:t>「条例」</a:t>
          </a:r>
          <a:r>
            <a:rPr lang="en-US" altLang="ja-JP" sz="900" b="0" i="0">
              <a:effectLst/>
              <a:latin typeface="ＭＳ ゴシック" panose="020B0609070205080204" pitchFamily="49" charset="-128"/>
              <a:ea typeface="ＭＳ ゴシック" panose="020B0609070205080204" pitchFamily="49" charset="-128"/>
              <a:cs typeface="+mn-cs"/>
            </a:rPr>
            <a:t>…</a:t>
          </a:r>
          <a:r>
            <a:rPr lang="ja-JP" altLang="ja-JP" sz="900" b="0" i="0">
              <a:effectLst/>
              <a:latin typeface="ＭＳ ゴシック" panose="020B0609070205080204" pitchFamily="49" charset="-128"/>
              <a:ea typeface="ＭＳ ゴシック" panose="020B0609070205080204" pitchFamily="49" charset="-128"/>
              <a:cs typeface="+mn-cs"/>
            </a:rPr>
            <a:t>「つくば市指定地域密着型サービスの指定基準に関する条例」（平成</a:t>
          </a:r>
          <a:r>
            <a:rPr lang="en-US" altLang="ja-JP" sz="900" b="0" i="0">
              <a:effectLst/>
              <a:latin typeface="ＭＳ ゴシック" panose="020B0609070205080204" pitchFamily="49" charset="-128"/>
              <a:ea typeface="ＭＳ ゴシック" panose="020B0609070205080204" pitchFamily="49" charset="-128"/>
              <a:cs typeface="+mn-cs"/>
            </a:rPr>
            <a:t>25</a:t>
          </a:r>
          <a:r>
            <a:rPr lang="ja-JP" altLang="ja-JP" sz="900" b="0" i="0">
              <a:effectLst/>
              <a:latin typeface="ＭＳ ゴシック" panose="020B0609070205080204" pitchFamily="49" charset="-128"/>
              <a:ea typeface="ＭＳ ゴシック" panose="020B0609070205080204" pitchFamily="49" charset="-128"/>
              <a:cs typeface="+mn-cs"/>
            </a:rPr>
            <a:t>年</a:t>
          </a:r>
          <a:r>
            <a:rPr lang="en-US" altLang="ja-JP" sz="900" b="0" i="0">
              <a:effectLst/>
              <a:latin typeface="ＭＳ ゴシック" panose="020B0609070205080204" pitchFamily="49" charset="-128"/>
              <a:ea typeface="ＭＳ ゴシック" panose="020B0609070205080204" pitchFamily="49" charset="-128"/>
              <a:cs typeface="+mn-cs"/>
            </a:rPr>
            <a:t>3</a:t>
          </a:r>
          <a:r>
            <a:rPr lang="ja-JP" altLang="ja-JP" sz="900" b="0" i="0">
              <a:effectLst/>
              <a:latin typeface="ＭＳ ゴシック" panose="020B0609070205080204" pitchFamily="49" charset="-128"/>
              <a:ea typeface="ＭＳ ゴシック" panose="020B0609070205080204" pitchFamily="49" charset="-128"/>
              <a:cs typeface="+mn-cs"/>
            </a:rPr>
            <a:t>月</a:t>
          </a:r>
          <a:r>
            <a:rPr lang="en-US" altLang="ja-JP" sz="900" b="0" i="0">
              <a:effectLst/>
              <a:latin typeface="ＭＳ ゴシック" panose="020B0609070205080204" pitchFamily="49" charset="-128"/>
              <a:ea typeface="ＭＳ ゴシック" panose="020B0609070205080204" pitchFamily="49" charset="-128"/>
              <a:cs typeface="+mn-cs"/>
            </a:rPr>
            <a:t>22</a:t>
          </a:r>
          <a:r>
            <a:rPr lang="ja-JP" altLang="ja-JP" sz="900" b="0" i="0">
              <a:effectLst/>
              <a:latin typeface="ＭＳ ゴシック" panose="020B0609070205080204" pitchFamily="49" charset="-128"/>
              <a:ea typeface="ＭＳ ゴシック" panose="020B0609070205080204" pitchFamily="49" charset="-128"/>
              <a:cs typeface="+mn-cs"/>
            </a:rPr>
            <a:t>日つくば市条例第</a:t>
          </a:r>
          <a:r>
            <a:rPr lang="en-US" altLang="ja-JP" sz="900" b="0" i="0">
              <a:effectLst/>
              <a:latin typeface="ＭＳ ゴシック" panose="020B0609070205080204" pitchFamily="49" charset="-128"/>
              <a:ea typeface="ＭＳ ゴシック" panose="020B0609070205080204" pitchFamily="49" charset="-128"/>
              <a:cs typeface="+mn-cs"/>
            </a:rPr>
            <a:t>15</a:t>
          </a:r>
          <a:r>
            <a:rPr lang="ja-JP" altLang="ja-JP" sz="900" b="0" i="0">
              <a:effectLst/>
              <a:latin typeface="ＭＳ ゴシック" panose="020B0609070205080204" pitchFamily="49" charset="-128"/>
              <a:ea typeface="ＭＳ ゴシック" panose="020B0609070205080204" pitchFamily="49" charset="-128"/>
              <a:cs typeface="+mn-cs"/>
            </a:rPr>
            <a:t>号）</a:t>
          </a:r>
          <a:endParaRPr lang="ja-JP" altLang="ja-JP" sz="6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「予防条例」</a:t>
          </a:r>
          <a:r>
            <a:rPr lang="en-US" altLang="ja-JP" sz="900">
              <a:effectLst/>
              <a:latin typeface="ＭＳ ゴシック" panose="020B0609070205080204" pitchFamily="49" charset="-128"/>
              <a:ea typeface="ＭＳ ゴシック" panose="020B0609070205080204" pitchFamily="49" charset="-128"/>
            </a:rPr>
            <a:t>…</a:t>
          </a:r>
          <a:r>
            <a:rPr lang="ja-JP" altLang="en-US" sz="900">
              <a:effectLst/>
              <a:latin typeface="ＭＳ ゴシック" panose="020B0609070205080204" pitchFamily="49" charset="-128"/>
              <a:ea typeface="ＭＳ ゴシック" panose="020B0609070205080204" pitchFamily="49" charset="-128"/>
            </a:rPr>
            <a:t>「つくば市指定地域密着型介護予防サービスの指定基準等に関する条例」（平成</a:t>
          </a:r>
          <a:r>
            <a:rPr lang="en-US" altLang="ja-JP" sz="900">
              <a:effectLst/>
              <a:latin typeface="ＭＳ ゴシック" panose="020B0609070205080204" pitchFamily="49" charset="-128"/>
              <a:ea typeface="ＭＳ ゴシック" panose="020B0609070205080204" pitchFamily="49" charset="-128"/>
            </a:rPr>
            <a:t>25</a:t>
          </a:r>
          <a:r>
            <a:rPr lang="ja-JP" altLang="en-US" sz="900">
              <a:effectLst/>
              <a:latin typeface="ＭＳ ゴシック" panose="020B0609070205080204" pitchFamily="49" charset="-128"/>
              <a:ea typeface="ＭＳ ゴシック" panose="020B0609070205080204" pitchFamily="49" charset="-128"/>
            </a:rPr>
            <a:t>年</a:t>
          </a:r>
          <a:r>
            <a:rPr lang="en-US" altLang="ja-JP" sz="900">
              <a:effectLst/>
              <a:latin typeface="ＭＳ ゴシック" panose="020B0609070205080204" pitchFamily="49" charset="-128"/>
              <a:ea typeface="ＭＳ ゴシック" panose="020B0609070205080204" pitchFamily="49" charset="-128"/>
            </a:rPr>
            <a:t>3</a:t>
          </a:r>
          <a:r>
            <a:rPr lang="ja-JP" altLang="en-US" sz="900">
              <a:effectLst/>
              <a:latin typeface="ＭＳ ゴシック" panose="020B0609070205080204" pitchFamily="49" charset="-128"/>
              <a:ea typeface="ＭＳ ゴシック" panose="020B0609070205080204" pitchFamily="49" charset="-128"/>
            </a:rPr>
            <a:t>月</a:t>
          </a:r>
          <a:r>
            <a:rPr lang="en-US" altLang="ja-JP" sz="900">
              <a:effectLst/>
              <a:latin typeface="ＭＳ ゴシック" panose="020B0609070205080204" pitchFamily="49" charset="-128"/>
              <a:ea typeface="ＭＳ ゴシック" panose="020B0609070205080204" pitchFamily="49" charset="-128"/>
            </a:rPr>
            <a:t>22</a:t>
          </a:r>
          <a:r>
            <a:rPr lang="ja-JP" altLang="en-US" sz="900">
              <a:effectLst/>
              <a:latin typeface="ＭＳ ゴシック" panose="020B0609070205080204" pitchFamily="49" charset="-128"/>
              <a:ea typeface="ＭＳ ゴシック" panose="020B0609070205080204" pitchFamily="49" charset="-128"/>
            </a:rPr>
            <a:t>日</a:t>
          </a:r>
        </a:p>
        <a:p>
          <a:pPr rtl="0" eaLnBrk="1" fontAlgn="auto" latinLnBrk="0" hangingPunct="1"/>
          <a:r>
            <a:rPr lang="ja-JP" altLang="en-US" sz="900">
              <a:effectLst/>
              <a:latin typeface="ＭＳ ゴシック" panose="020B0609070205080204" pitchFamily="49" charset="-128"/>
              <a:ea typeface="ＭＳ ゴシック" panose="020B0609070205080204" pitchFamily="49" charset="-128"/>
            </a:rPr>
            <a:t>つくば市条例第</a:t>
          </a:r>
          <a:r>
            <a:rPr lang="en-US" altLang="ja-JP" sz="900">
              <a:effectLst/>
              <a:latin typeface="ＭＳ ゴシック" panose="020B0609070205080204" pitchFamily="49" charset="-128"/>
              <a:ea typeface="ＭＳ ゴシック" panose="020B0609070205080204" pitchFamily="49" charset="-128"/>
            </a:rPr>
            <a:t>16</a:t>
          </a:r>
          <a:r>
            <a:rPr lang="ja-JP" altLang="en-US" sz="900">
              <a:effectLst/>
              <a:latin typeface="ＭＳ ゴシック" panose="020B0609070205080204" pitchFamily="49" charset="-128"/>
              <a:ea typeface="ＭＳ ゴシック" panose="020B0609070205080204" pitchFamily="49" charset="-128"/>
            </a:rPr>
            <a:t>号）</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333375</xdr:colOff>
      <xdr:row>267</xdr:row>
      <xdr:rowOff>47625</xdr:rowOff>
    </xdr:from>
    <xdr:to>
      <xdr:col>2</xdr:col>
      <xdr:colOff>2867025</xdr:colOff>
      <xdr:row>267</xdr:row>
      <xdr:rowOff>1495425</xdr:rowOff>
    </xdr:to>
    <xdr:sp macro="" textlink="">
      <xdr:nvSpPr>
        <xdr:cNvPr id="5" name="AutoShape 6">
          <a:extLst>
            <a:ext uri="{FF2B5EF4-FFF2-40B4-BE49-F238E27FC236}">
              <a16:creationId xmlns:a16="http://schemas.microsoft.com/office/drawing/2014/main" id="{00000000-0008-0000-0300-000005000000}"/>
            </a:ext>
          </a:extLst>
        </xdr:cNvPr>
        <xdr:cNvSpPr>
          <a:spLocks noChangeArrowheads="1"/>
        </xdr:cNvSpPr>
      </xdr:nvSpPr>
      <xdr:spPr bwMode="auto">
        <a:xfrm>
          <a:off x="533400" y="151990425"/>
          <a:ext cx="3333750" cy="14478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◆１月の平均で、人員基準上</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１割を超えて</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減少した場合、その翌月から人員基準欠如が解消されるに至った月まで、利用者全員について減算（所定単位数の７０％を算定する）。</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○介護従業者（算定式）⇒</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当該月に配置された職員の勤務延時間数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当該月に配置すべき職員の勤務延時間数</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2933700</xdr:colOff>
      <xdr:row>267</xdr:row>
      <xdr:rowOff>28575</xdr:rowOff>
    </xdr:from>
    <xdr:to>
      <xdr:col>7</xdr:col>
      <xdr:colOff>333376</xdr:colOff>
      <xdr:row>267</xdr:row>
      <xdr:rowOff>1495425</xdr:rowOff>
    </xdr:to>
    <xdr:sp macro="" textlink="">
      <xdr:nvSpPr>
        <xdr:cNvPr id="7" name="AutoShape 7">
          <a:extLst>
            <a:ext uri="{FF2B5EF4-FFF2-40B4-BE49-F238E27FC236}">
              <a16:creationId xmlns:a16="http://schemas.microsoft.com/office/drawing/2014/main" id="{00000000-0008-0000-0300-000007000000}"/>
            </a:ext>
          </a:extLst>
        </xdr:cNvPr>
        <xdr:cNvSpPr>
          <a:spLocks noChangeArrowheads="1"/>
        </xdr:cNvSpPr>
      </xdr:nvSpPr>
      <xdr:spPr bwMode="auto">
        <a:xfrm>
          <a:off x="3933825" y="151971375"/>
          <a:ext cx="3533776" cy="14668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○介護従業者（算定式）⇒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endParaRPr lang="ja-JP" altLang="en-US"/>
        </a:p>
      </xdr:txBody>
    </xdr:sp>
    <xdr:clientData/>
  </xdr:twoCellAnchor>
  <xdr:twoCellAnchor>
    <xdr:from>
      <xdr:col>1</xdr:col>
      <xdr:colOff>333375</xdr:colOff>
      <xdr:row>412</xdr:row>
      <xdr:rowOff>47625</xdr:rowOff>
    </xdr:from>
    <xdr:to>
      <xdr:col>2</xdr:col>
      <xdr:colOff>2867025</xdr:colOff>
      <xdr:row>412</xdr:row>
      <xdr:rowOff>1495425</xdr:rowOff>
    </xdr:to>
    <xdr:sp macro="" textlink="">
      <xdr:nvSpPr>
        <xdr:cNvPr id="8" name="AutoShape 6">
          <a:extLst>
            <a:ext uri="{FF2B5EF4-FFF2-40B4-BE49-F238E27FC236}">
              <a16:creationId xmlns:a16="http://schemas.microsoft.com/office/drawing/2014/main" id="{00000000-0008-0000-0300-000008000000}"/>
            </a:ext>
          </a:extLst>
        </xdr:cNvPr>
        <xdr:cNvSpPr>
          <a:spLocks noChangeArrowheads="1"/>
        </xdr:cNvSpPr>
      </xdr:nvSpPr>
      <xdr:spPr bwMode="auto">
        <a:xfrm>
          <a:off x="533400" y="152066625"/>
          <a:ext cx="3333750" cy="14478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◆１月の平均で、人員基準上</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１割を超えて</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減少した場合、その翌月から人員基準欠如が解消されるに至った月まで、利用者全員について減算（所定単位数の７０％を算定する）。</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○介護従業者（算定式）⇒</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sng" strike="noStrike" kern="0" cap="none" spc="0" normalizeH="0" baseline="0" noProof="0">
              <a:ln>
                <a:noFill/>
              </a:ln>
              <a:solidFill>
                <a:srgbClr val="000000"/>
              </a:solidFill>
              <a:effectLst/>
              <a:uLnTx/>
              <a:uFillTx/>
              <a:latin typeface="ＭＳ Ｐゴシック"/>
              <a:ea typeface="ＭＳ Ｐゴシック"/>
            </a:rPr>
            <a:t>当該月に配置された職員の勤務延時間数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　0.9</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当該月に配置すべき職員の勤務延時間数</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2933700</xdr:colOff>
      <xdr:row>412</xdr:row>
      <xdr:rowOff>28575</xdr:rowOff>
    </xdr:from>
    <xdr:to>
      <xdr:col>7</xdr:col>
      <xdr:colOff>333376</xdr:colOff>
      <xdr:row>412</xdr:row>
      <xdr:rowOff>1495425</xdr:rowOff>
    </xdr:to>
    <xdr:sp macro="" textlink="">
      <xdr:nvSpPr>
        <xdr:cNvPr id="9" name="AutoShape 7">
          <a:extLst>
            <a:ext uri="{FF2B5EF4-FFF2-40B4-BE49-F238E27FC236}">
              <a16:creationId xmlns:a16="http://schemas.microsoft.com/office/drawing/2014/main" id="{00000000-0008-0000-0300-000009000000}"/>
            </a:ext>
          </a:extLst>
        </xdr:cNvPr>
        <xdr:cNvSpPr>
          <a:spLocks noChangeArrowheads="1"/>
        </xdr:cNvSpPr>
      </xdr:nvSpPr>
      <xdr:spPr bwMode="auto">
        <a:xfrm>
          <a:off x="3933825" y="152047575"/>
          <a:ext cx="3533776" cy="14668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○介護従業者（算定式）⇒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2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endParaRPr lang="ja-JP" altLang="en-US"/>
        </a:p>
      </xdr:txBody>
    </xdr:sp>
    <xdr:clientData/>
  </xdr:twoCellAnchor>
  <xdr:twoCellAnchor editAs="oneCell">
    <xdr:from>
      <xdr:col>2</xdr:col>
      <xdr:colOff>9340</xdr:colOff>
      <xdr:row>363</xdr:row>
      <xdr:rowOff>27953</xdr:rowOff>
    </xdr:from>
    <xdr:to>
      <xdr:col>7</xdr:col>
      <xdr:colOff>311752</xdr:colOff>
      <xdr:row>363</xdr:row>
      <xdr:rowOff>2065057</xdr:rowOff>
    </xdr:to>
    <xdr:pic>
      <xdr:nvPicPr>
        <xdr:cNvPr id="2" name="図 1">
          <a:extLst>
            <a:ext uri="{FF2B5EF4-FFF2-40B4-BE49-F238E27FC236}">
              <a16:creationId xmlns:a16="http://schemas.microsoft.com/office/drawing/2014/main" id="{10BE10B2-9543-4A9A-99B1-D403C6C96ABF}"/>
            </a:ext>
          </a:extLst>
        </xdr:cNvPr>
        <xdr:cNvPicPr>
          <a:picLocks noChangeAspect="1"/>
        </xdr:cNvPicPr>
      </xdr:nvPicPr>
      <xdr:blipFill>
        <a:blip xmlns:r="http://schemas.openxmlformats.org/officeDocument/2006/relationships" r:embed="rId1"/>
        <a:stretch>
          <a:fillRect/>
        </a:stretch>
      </xdr:blipFill>
      <xdr:spPr>
        <a:xfrm>
          <a:off x="1533340" y="308055247"/>
          <a:ext cx="5919734" cy="2033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8480DB30-DAA3-4E78-9F74-594D07D19F4A}"/>
            </a:ext>
          </a:extLst>
        </xdr:cNvPr>
        <xdr:cNvSpPr/>
      </xdr:nvSpPr>
      <xdr:spPr>
        <a:xfrm>
          <a:off x="0" y="323850"/>
          <a:ext cx="123825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FB743ADB-9C8B-4AC1-B19A-9B6A176EA751}"/>
            </a:ext>
          </a:extLst>
        </xdr:cNvPr>
        <xdr:cNvSpPr/>
      </xdr:nvSpPr>
      <xdr:spPr>
        <a:xfrm>
          <a:off x="50927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1B1D12B4-1804-4270-9035-50893D14E58C}"/>
            </a:ext>
          </a:extLst>
        </xdr:cNvPr>
        <xdr:cNvSpPr/>
      </xdr:nvSpPr>
      <xdr:spPr>
        <a:xfrm>
          <a:off x="33337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168;/&#35469;&#30693;&#30151;&#23550;&#24540;&#22411;&#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8168;/&#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知症対応型通所介護"/>
      <sheetName val="①自己点検シート"/>
      <sheetName val="②勤務形態一覧表"/>
      <sheetName val="②勤務形態一覧表（100名）"/>
      <sheetName val="シフト記号表（勤務時間帯）"/>
      <sheetName val="記入方法"/>
      <sheetName val="プルダウン・リスト"/>
      <sheetName val="Sheet5"/>
    </sheetNames>
    <sheetDataSet>
      <sheetData sheetId="0" refreshError="1"/>
      <sheetData sheetId="1" refreshError="1"/>
      <sheetData sheetId="2" refreshError="1"/>
      <sheetData sheetId="3" refreshError="1"/>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efreshError="1"/>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規模多機能型居宅介護 "/>
      <sheetName val="①自己点検シート"/>
      <sheetName val="②勤務形態一覧表"/>
      <sheetName val="シフト記号表（勤務時間帯）"/>
      <sheetName val="プルダウン・リスト"/>
      <sheetName val="④利用者の状況"/>
      <sheetName val="⑤身体拘束者名簿"/>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row r="14">
          <cell r="C14" t="str">
            <v>管理者</v>
          </cell>
          <cell r="D14" t="str">
            <v>介護従業者</v>
          </cell>
          <cell r="E14" t="str">
            <v>介護支援専門員</v>
          </cell>
          <cell r="F14" t="str">
            <v>計画作成担当者</v>
          </cell>
          <cell r="G14" t="str">
            <v>ー</v>
          </cell>
          <cell r="H14" t="str">
            <v>ー</v>
          </cell>
          <cell r="I14" t="str">
            <v>ー</v>
          </cell>
          <cell r="J14" t="str">
            <v>ー</v>
          </cell>
          <cell r="K14" t="str">
            <v>ー</v>
          </cell>
          <cell r="L14" t="str">
            <v>ー</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7FFEA-C9E9-4EEA-836A-AF61C18FC7BD}">
  <dimension ref="A1:I28"/>
  <sheetViews>
    <sheetView tabSelected="1" view="pageBreakPreview" zoomScaleNormal="100" zoomScaleSheetLayoutView="100" workbookViewId="0">
      <selection sqref="A1:I1"/>
    </sheetView>
  </sheetViews>
  <sheetFormatPr defaultColWidth="9" defaultRowHeight="13.5"/>
  <cols>
    <col min="1" max="5" width="10.625" style="425" customWidth="1"/>
    <col min="6" max="16384" width="9" style="425"/>
  </cols>
  <sheetData>
    <row r="1" spans="1:9" ht="21" customHeight="1">
      <c r="A1" s="691" t="s">
        <v>830</v>
      </c>
      <c r="B1" s="691"/>
      <c r="C1" s="691"/>
      <c r="D1" s="691"/>
      <c r="E1" s="691"/>
      <c r="F1" s="691"/>
      <c r="G1" s="691"/>
      <c r="H1" s="691"/>
      <c r="I1" s="691"/>
    </row>
    <row r="2" spans="1:9" ht="15" customHeight="1">
      <c r="A2" s="431"/>
      <c r="B2" s="431"/>
      <c r="C2" s="431"/>
      <c r="D2" s="431"/>
      <c r="E2" s="431"/>
      <c r="F2" s="432"/>
      <c r="G2" s="432"/>
      <c r="H2" s="432"/>
      <c r="I2" s="432"/>
    </row>
    <row r="3" spans="1:9" ht="24.95" customHeight="1">
      <c r="A3" s="431"/>
      <c r="B3" s="431"/>
      <c r="C3" s="431"/>
      <c r="D3" s="431"/>
      <c r="E3" s="431"/>
      <c r="F3" s="430" t="s">
        <v>799</v>
      </c>
      <c r="G3" s="692"/>
      <c r="H3" s="692"/>
      <c r="I3" s="692"/>
    </row>
    <row r="4" spans="1:9" ht="24.95" customHeight="1">
      <c r="F4" s="430" t="s">
        <v>798</v>
      </c>
      <c r="G4" s="688"/>
      <c r="H4" s="688"/>
      <c r="I4" s="688"/>
    </row>
    <row r="5" spans="1:9" ht="24.95" customHeight="1">
      <c r="F5" s="430" t="s">
        <v>797</v>
      </c>
      <c r="G5" s="688"/>
      <c r="H5" s="688"/>
      <c r="I5" s="688"/>
    </row>
    <row r="6" spans="1:9" ht="24.95" customHeight="1">
      <c r="F6" s="430" t="s">
        <v>796</v>
      </c>
      <c r="G6" s="688"/>
      <c r="H6" s="688"/>
      <c r="I6" s="688"/>
    </row>
    <row r="7" spans="1:9" ht="24.95" customHeight="1">
      <c r="F7" s="430" t="s">
        <v>795</v>
      </c>
      <c r="G7" s="688"/>
      <c r="H7" s="688"/>
      <c r="I7" s="688"/>
    </row>
    <row r="8" spans="1:9" ht="21" customHeight="1"/>
    <row r="9" spans="1:9" ht="15" customHeight="1">
      <c r="A9" s="688" t="s">
        <v>794</v>
      </c>
      <c r="B9" s="688"/>
      <c r="C9" s="688"/>
      <c r="D9" s="688"/>
      <c r="E9" s="688"/>
      <c r="F9" s="688" t="s">
        <v>793</v>
      </c>
      <c r="G9" s="688"/>
      <c r="H9" s="688"/>
      <c r="I9" s="430" t="s">
        <v>792</v>
      </c>
    </row>
    <row r="10" spans="1:9" ht="39.950000000000003" customHeight="1">
      <c r="A10" s="689" t="s">
        <v>791</v>
      </c>
      <c r="B10" s="690"/>
      <c r="C10" s="690"/>
      <c r="D10" s="690"/>
      <c r="E10" s="690"/>
      <c r="F10" s="688" t="s">
        <v>786</v>
      </c>
      <c r="G10" s="688"/>
      <c r="H10" s="688"/>
      <c r="I10" s="429"/>
    </row>
    <row r="11" spans="1:9" ht="39.950000000000003" customHeight="1">
      <c r="A11" s="689" t="s">
        <v>790</v>
      </c>
      <c r="B11" s="690"/>
      <c r="C11" s="690"/>
      <c r="D11" s="690"/>
      <c r="E11" s="690"/>
      <c r="F11" s="688" t="s">
        <v>786</v>
      </c>
      <c r="G11" s="688"/>
      <c r="H11" s="688"/>
      <c r="I11" s="429"/>
    </row>
    <row r="12" spans="1:9" ht="39.950000000000003" customHeight="1">
      <c r="A12" s="689" t="s">
        <v>789</v>
      </c>
      <c r="B12" s="690"/>
      <c r="C12" s="690"/>
      <c r="D12" s="690"/>
      <c r="E12" s="690"/>
      <c r="F12" s="688" t="s">
        <v>786</v>
      </c>
      <c r="G12" s="688"/>
      <c r="H12" s="688"/>
      <c r="I12" s="429"/>
    </row>
    <row r="13" spans="1:9" ht="39.950000000000003" customHeight="1">
      <c r="A13" s="689" t="s">
        <v>788</v>
      </c>
      <c r="B13" s="690"/>
      <c r="C13" s="690"/>
      <c r="D13" s="690"/>
      <c r="E13" s="690"/>
      <c r="F13" s="688" t="s">
        <v>786</v>
      </c>
      <c r="G13" s="688"/>
      <c r="H13" s="688"/>
      <c r="I13" s="429"/>
    </row>
    <row r="14" spans="1:9" ht="39.950000000000003" customHeight="1">
      <c r="A14" s="689" t="s">
        <v>787</v>
      </c>
      <c r="B14" s="690"/>
      <c r="C14" s="690"/>
      <c r="D14" s="690"/>
      <c r="E14" s="690"/>
      <c r="F14" s="688" t="s">
        <v>786</v>
      </c>
      <c r="G14" s="688"/>
      <c r="H14" s="688"/>
      <c r="I14" s="429"/>
    </row>
    <row r="15" spans="1:9">
      <c r="A15" s="428"/>
      <c r="B15" s="428"/>
      <c r="C15" s="428"/>
      <c r="D15" s="428"/>
      <c r="E15" s="428"/>
      <c r="F15" s="428"/>
      <c r="G15" s="428"/>
      <c r="H15" s="428"/>
      <c r="I15" s="428"/>
    </row>
    <row r="16" spans="1:9">
      <c r="A16" s="428"/>
      <c r="B16" s="428"/>
      <c r="C16" s="428"/>
      <c r="D16" s="428"/>
      <c r="E16" s="428"/>
      <c r="F16" s="428"/>
      <c r="G16" s="428"/>
      <c r="H16" s="428"/>
      <c r="I16" s="428"/>
    </row>
    <row r="20" spans="1:9">
      <c r="A20" s="425" t="s">
        <v>785</v>
      </c>
    </row>
    <row r="21" spans="1:9">
      <c r="A21" s="425" t="s">
        <v>784</v>
      </c>
    </row>
    <row r="22" spans="1:9">
      <c r="A22" s="425" t="s">
        <v>783</v>
      </c>
    </row>
    <row r="23" spans="1:9">
      <c r="A23" s="425" t="s">
        <v>782</v>
      </c>
    </row>
    <row r="24" spans="1:9">
      <c r="A24" s="425" t="s">
        <v>781</v>
      </c>
    </row>
    <row r="25" spans="1:9">
      <c r="A25" s="425" t="s">
        <v>780</v>
      </c>
    </row>
    <row r="26" spans="1:9">
      <c r="A26" s="425" t="s">
        <v>779</v>
      </c>
    </row>
    <row r="27" spans="1:9">
      <c r="A27" s="427" t="s">
        <v>778</v>
      </c>
    </row>
    <row r="28" spans="1:9">
      <c r="A28" s="693"/>
      <c r="B28" s="693"/>
      <c r="C28" s="693"/>
      <c r="D28" s="693"/>
      <c r="E28" s="693"/>
      <c r="F28" s="693"/>
      <c r="G28" s="693"/>
      <c r="H28" s="693"/>
      <c r="I28" s="426"/>
    </row>
  </sheetData>
  <mergeCells count="20">
    <mergeCell ref="A28:E28"/>
    <mergeCell ref="F28:H28"/>
    <mergeCell ref="A12:E12"/>
    <mergeCell ref="F12:H12"/>
    <mergeCell ref="A13:E13"/>
    <mergeCell ref="F13:H13"/>
    <mergeCell ref="A14:E14"/>
    <mergeCell ref="F14:H14"/>
    <mergeCell ref="A1:I1"/>
    <mergeCell ref="G4:I4"/>
    <mergeCell ref="G5:I5"/>
    <mergeCell ref="G6:I6"/>
    <mergeCell ref="G7:I7"/>
    <mergeCell ref="G3:I3"/>
    <mergeCell ref="A9:E9"/>
    <mergeCell ref="F9:H9"/>
    <mergeCell ref="A10:E10"/>
    <mergeCell ref="F10:H10"/>
    <mergeCell ref="A11:E11"/>
    <mergeCell ref="F11:H11"/>
  </mergeCells>
  <phoneticPr fontId="3"/>
  <hyperlinks>
    <hyperlink ref="A27" r:id="rId1" xr:uid="{678D26B1-F283-412A-A4E5-E55AF918B69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85"/>
  <sheetViews>
    <sheetView view="pageBreakPreview" zoomScaleNormal="100" zoomScaleSheetLayoutView="100" workbookViewId="0">
      <selection sqref="A1:H1"/>
    </sheetView>
  </sheetViews>
  <sheetFormatPr defaultColWidth="8.875" defaultRowHeight="13.5"/>
  <cols>
    <col min="1" max="1" width="2.625" style="24" customWidth="1"/>
    <col min="2" max="2" width="10.5" style="25" customWidth="1"/>
    <col min="3" max="3" width="41.625" style="26" customWidth="1"/>
    <col min="4" max="4" width="9" style="177"/>
    <col min="5" max="5" width="20.625" style="27" customWidth="1"/>
    <col min="6" max="7" width="4.625" style="27" customWidth="1"/>
    <col min="8" max="8" width="4.625" style="383" customWidth="1"/>
    <col min="9" max="16384" width="8.875" style="292"/>
  </cols>
  <sheetData>
    <row r="1" spans="1:8" ht="360" customHeight="1">
      <c r="A1" s="848" t="s">
        <v>1145</v>
      </c>
      <c r="B1" s="849"/>
      <c r="C1" s="849"/>
      <c r="D1" s="849"/>
      <c r="E1" s="849"/>
      <c r="F1" s="849"/>
      <c r="G1" s="849"/>
      <c r="H1" s="849"/>
    </row>
    <row r="2" spans="1:8" ht="73.150000000000006" customHeight="1">
      <c r="A2" s="270"/>
      <c r="B2" s="270"/>
      <c r="C2" s="270"/>
      <c r="D2" s="270"/>
      <c r="E2" s="270"/>
      <c r="F2" s="270"/>
      <c r="G2" s="270"/>
      <c r="H2" s="293"/>
    </row>
    <row r="3" spans="1:8" ht="20.100000000000001" customHeight="1">
      <c r="A3" s="934" t="s">
        <v>0</v>
      </c>
      <c r="B3" s="935"/>
      <c r="C3" s="852" t="s">
        <v>1</v>
      </c>
      <c r="D3" s="938" t="s">
        <v>2</v>
      </c>
      <c r="E3" s="938" t="s">
        <v>3</v>
      </c>
      <c r="F3" s="943" t="s">
        <v>4</v>
      </c>
      <c r="G3" s="944"/>
      <c r="H3" s="945"/>
    </row>
    <row r="4" spans="1:8" ht="20.100000000000001" customHeight="1">
      <c r="A4" s="936"/>
      <c r="B4" s="937"/>
      <c r="C4" s="854"/>
      <c r="D4" s="939"/>
      <c r="E4" s="939"/>
      <c r="F4" s="397" t="s">
        <v>5</v>
      </c>
      <c r="G4" s="400" t="s">
        <v>6</v>
      </c>
      <c r="H4" s="294" t="s">
        <v>122</v>
      </c>
    </row>
    <row r="5" spans="1:8" ht="57.6" customHeight="1">
      <c r="A5" s="852">
        <v>1</v>
      </c>
      <c r="B5" s="695" t="s">
        <v>123</v>
      </c>
      <c r="C5" s="243" t="s">
        <v>124</v>
      </c>
      <c r="D5" s="401" t="s">
        <v>125</v>
      </c>
      <c r="E5" s="167"/>
      <c r="F5" s="49" t="s">
        <v>7</v>
      </c>
      <c r="G5" s="50" t="s">
        <v>7</v>
      </c>
      <c r="H5" s="295"/>
    </row>
    <row r="6" spans="1:8" ht="72.599999999999994" customHeight="1">
      <c r="A6" s="853"/>
      <c r="B6" s="696"/>
      <c r="C6" s="231" t="s">
        <v>765</v>
      </c>
      <c r="D6" s="402" t="s">
        <v>126</v>
      </c>
      <c r="E6" s="168"/>
      <c r="F6" s="119" t="s">
        <v>7</v>
      </c>
      <c r="G6" s="147" t="s">
        <v>7</v>
      </c>
      <c r="H6" s="296"/>
    </row>
    <row r="7" spans="1:8" ht="89.25" customHeight="1">
      <c r="A7" s="853"/>
      <c r="B7" s="696"/>
      <c r="C7" s="66" t="s">
        <v>652</v>
      </c>
      <c r="D7" s="403" t="s">
        <v>339</v>
      </c>
      <c r="E7" s="145"/>
      <c r="F7" s="112" t="s">
        <v>340</v>
      </c>
      <c r="G7" s="102" t="s">
        <v>340</v>
      </c>
      <c r="H7" s="297"/>
    </row>
    <row r="8" spans="1:8" ht="67.150000000000006" customHeight="1">
      <c r="A8" s="854"/>
      <c r="B8" s="697"/>
      <c r="C8" s="73" t="s">
        <v>341</v>
      </c>
      <c r="D8" s="404" t="s">
        <v>342</v>
      </c>
      <c r="E8" s="146"/>
      <c r="F8" s="51" t="s">
        <v>42</v>
      </c>
      <c r="G8" s="52" t="s">
        <v>42</v>
      </c>
      <c r="H8" s="298"/>
    </row>
    <row r="9" spans="1:8" ht="30" customHeight="1">
      <c r="A9" s="794" t="s">
        <v>8</v>
      </c>
      <c r="B9" s="850"/>
      <c r="C9" s="850"/>
      <c r="D9" s="850"/>
      <c r="E9" s="850"/>
      <c r="F9" s="850"/>
      <c r="G9" s="850"/>
      <c r="H9" s="851"/>
    </row>
    <row r="10" spans="1:8" ht="96.6" customHeight="1">
      <c r="A10" s="698">
        <v>1</v>
      </c>
      <c r="B10" s="42" t="s">
        <v>9</v>
      </c>
      <c r="C10" s="175" t="s">
        <v>127</v>
      </c>
      <c r="D10" s="393" t="s">
        <v>555</v>
      </c>
      <c r="E10" s="695" t="s">
        <v>10</v>
      </c>
      <c r="F10" s="43" t="s">
        <v>11</v>
      </c>
      <c r="G10" s="44" t="s">
        <v>7</v>
      </c>
      <c r="H10" s="299"/>
    </row>
    <row r="11" spans="1:8" ht="91.15" customHeight="1">
      <c r="A11" s="711"/>
      <c r="B11" s="45" t="s">
        <v>653</v>
      </c>
      <c r="C11" s="45" t="s">
        <v>128</v>
      </c>
      <c r="D11" s="73" t="s">
        <v>556</v>
      </c>
      <c r="E11" s="697"/>
      <c r="F11" s="47" t="s">
        <v>11</v>
      </c>
      <c r="G11" s="48" t="s">
        <v>11</v>
      </c>
      <c r="H11" s="298"/>
    </row>
    <row r="12" spans="1:8" ht="30.75" customHeight="1">
      <c r="A12" s="946" t="s">
        <v>12</v>
      </c>
      <c r="B12" s="795"/>
      <c r="C12" s="795"/>
      <c r="D12" s="795"/>
      <c r="E12" s="795"/>
      <c r="F12" s="795"/>
      <c r="G12" s="795"/>
      <c r="H12" s="796"/>
    </row>
    <row r="13" spans="1:8" ht="33" customHeight="1">
      <c r="A13" s="698">
        <v>1</v>
      </c>
      <c r="B13" s="947" t="s">
        <v>13</v>
      </c>
      <c r="C13" s="715" t="s">
        <v>654</v>
      </c>
      <c r="D13" s="716"/>
      <c r="E13" s="716"/>
      <c r="F13" s="716"/>
      <c r="G13" s="716"/>
      <c r="H13" s="717"/>
    </row>
    <row r="14" spans="1:8" ht="33.6" customHeight="1">
      <c r="A14" s="699"/>
      <c r="B14" s="948"/>
      <c r="C14" s="813" t="s">
        <v>655</v>
      </c>
      <c r="D14" s="814"/>
      <c r="E14" s="814"/>
      <c r="F14" s="814"/>
      <c r="G14" s="814"/>
      <c r="H14" s="815"/>
    </row>
    <row r="15" spans="1:8" ht="69" customHeight="1">
      <c r="A15" s="699"/>
      <c r="B15" s="948"/>
      <c r="C15" s="133" t="s">
        <v>129</v>
      </c>
      <c r="D15" s="721" t="s">
        <v>557</v>
      </c>
      <c r="E15" s="724" t="s">
        <v>465</v>
      </c>
      <c r="F15" s="134" t="s">
        <v>7</v>
      </c>
      <c r="G15" s="135" t="s">
        <v>7</v>
      </c>
      <c r="H15" s="299"/>
    </row>
    <row r="16" spans="1:8" ht="55.15" customHeight="1">
      <c r="A16" s="699"/>
      <c r="B16" s="948"/>
      <c r="C16" s="6" t="s">
        <v>130</v>
      </c>
      <c r="D16" s="722"/>
      <c r="E16" s="725"/>
      <c r="F16" s="3" t="s">
        <v>7</v>
      </c>
      <c r="G16" s="32" t="s">
        <v>7</v>
      </c>
      <c r="H16" s="297"/>
    </row>
    <row r="17" spans="1:8" ht="153" customHeight="1">
      <c r="A17" s="699"/>
      <c r="B17" s="948"/>
      <c r="C17" s="6" t="s">
        <v>355</v>
      </c>
      <c r="D17" s="831"/>
      <c r="E17" s="725"/>
      <c r="F17" s="3"/>
      <c r="G17" s="32"/>
      <c r="H17" s="297"/>
    </row>
    <row r="18" spans="1:8" ht="76.900000000000006" customHeight="1">
      <c r="A18" s="699"/>
      <c r="B18" s="948"/>
      <c r="C18" s="4" t="s">
        <v>131</v>
      </c>
      <c r="D18" s="5" t="s">
        <v>558</v>
      </c>
      <c r="E18" s="725"/>
      <c r="F18" s="3" t="s">
        <v>7</v>
      </c>
      <c r="G18" s="32" t="s">
        <v>7</v>
      </c>
      <c r="H18" s="297"/>
    </row>
    <row r="19" spans="1:8" ht="87.75" customHeight="1">
      <c r="A19" s="699"/>
      <c r="B19" s="948"/>
      <c r="C19" s="4" t="s">
        <v>849</v>
      </c>
      <c r="D19" s="5" t="s">
        <v>559</v>
      </c>
      <c r="E19" s="725"/>
      <c r="F19" s="3" t="s">
        <v>7</v>
      </c>
      <c r="G19" s="32" t="s">
        <v>7</v>
      </c>
      <c r="H19" s="297" t="s">
        <v>121</v>
      </c>
    </row>
    <row r="20" spans="1:8" ht="81" customHeight="1">
      <c r="A20" s="949"/>
      <c r="B20" s="948"/>
      <c r="C20" s="6" t="s">
        <v>635</v>
      </c>
      <c r="D20" s="5" t="s">
        <v>560</v>
      </c>
      <c r="E20" s="800"/>
      <c r="F20" s="3" t="s">
        <v>7</v>
      </c>
      <c r="G20" s="32" t="s">
        <v>7</v>
      </c>
      <c r="H20" s="297"/>
    </row>
    <row r="21" spans="1:8" ht="90" customHeight="1">
      <c r="A21" s="699"/>
      <c r="B21" s="725" t="s">
        <v>466</v>
      </c>
      <c r="C21" s="6" t="s">
        <v>132</v>
      </c>
      <c r="D21" s="5" t="s">
        <v>561</v>
      </c>
      <c r="E21" s="4" t="s">
        <v>133</v>
      </c>
      <c r="F21" s="3" t="s">
        <v>7</v>
      </c>
      <c r="G21" s="32" t="s">
        <v>7</v>
      </c>
      <c r="H21" s="297"/>
    </row>
    <row r="22" spans="1:8" ht="90" customHeight="1">
      <c r="A22" s="699"/>
      <c r="B22" s="725"/>
      <c r="C22" s="4" t="s">
        <v>134</v>
      </c>
      <c r="D22" s="89" t="s">
        <v>562</v>
      </c>
      <c r="E22" s="799" t="s">
        <v>430</v>
      </c>
      <c r="F22" s="3" t="s">
        <v>7</v>
      </c>
      <c r="G22" s="32" t="s">
        <v>7</v>
      </c>
      <c r="H22" s="297"/>
    </row>
    <row r="23" spans="1:8" ht="210" customHeight="1">
      <c r="A23" s="711"/>
      <c r="B23" s="810"/>
      <c r="C23" s="239" t="s">
        <v>477</v>
      </c>
      <c r="D23" s="77" t="s">
        <v>563</v>
      </c>
      <c r="E23" s="810"/>
      <c r="F23" s="88" t="s">
        <v>7</v>
      </c>
      <c r="G23" s="33" t="s">
        <v>7</v>
      </c>
      <c r="H23" s="298"/>
    </row>
    <row r="24" spans="1:8" ht="30" customHeight="1">
      <c r="A24" s="698">
        <v>2</v>
      </c>
      <c r="B24" s="695" t="s">
        <v>467</v>
      </c>
      <c r="C24" s="813" t="s">
        <v>656</v>
      </c>
      <c r="D24" s="839"/>
      <c r="E24" s="839"/>
      <c r="F24" s="839"/>
      <c r="G24" s="839"/>
      <c r="H24" s="840"/>
    </row>
    <row r="25" spans="1:8" ht="30" customHeight="1">
      <c r="A25" s="699"/>
      <c r="B25" s="696"/>
      <c r="C25" s="715" t="s">
        <v>657</v>
      </c>
      <c r="D25" s="836"/>
      <c r="E25" s="836"/>
      <c r="F25" s="836"/>
      <c r="G25" s="836"/>
      <c r="H25" s="837"/>
    </row>
    <row r="26" spans="1:8" ht="39" customHeight="1">
      <c r="A26" s="699"/>
      <c r="B26" s="696"/>
      <c r="C26" s="233" t="s">
        <v>16</v>
      </c>
      <c r="D26" s="695" t="s">
        <v>636</v>
      </c>
      <c r="E26" s="695" t="s">
        <v>432</v>
      </c>
      <c r="F26" s="43" t="s">
        <v>11</v>
      </c>
      <c r="G26" s="44" t="s">
        <v>11</v>
      </c>
      <c r="H26" s="300"/>
    </row>
    <row r="27" spans="1:8" ht="29.25" customHeight="1">
      <c r="A27" s="699"/>
      <c r="B27" s="696"/>
      <c r="C27" s="55" t="s">
        <v>135</v>
      </c>
      <c r="D27" s="696"/>
      <c r="E27" s="696"/>
      <c r="F27" s="855" t="s">
        <v>17</v>
      </c>
      <c r="G27" s="855" t="s">
        <v>7</v>
      </c>
      <c r="H27" s="806"/>
    </row>
    <row r="28" spans="1:8">
      <c r="A28" s="699"/>
      <c r="B28" s="696"/>
      <c r="C28" s="55" t="s">
        <v>18</v>
      </c>
      <c r="D28" s="696"/>
      <c r="E28" s="696"/>
      <c r="F28" s="856"/>
      <c r="G28" s="856"/>
      <c r="H28" s="932"/>
    </row>
    <row r="29" spans="1:8">
      <c r="A29" s="699"/>
      <c r="B29" s="696"/>
      <c r="C29" s="55" t="s">
        <v>19</v>
      </c>
      <c r="D29" s="696"/>
      <c r="E29" s="696"/>
      <c r="F29" s="856"/>
      <c r="G29" s="856"/>
      <c r="H29" s="932"/>
    </row>
    <row r="30" spans="1:8" ht="22.5">
      <c r="A30" s="699"/>
      <c r="B30" s="696"/>
      <c r="C30" s="55" t="s">
        <v>20</v>
      </c>
      <c r="D30" s="696"/>
      <c r="E30" s="696"/>
      <c r="F30" s="856"/>
      <c r="G30" s="856"/>
      <c r="H30" s="932"/>
    </row>
    <row r="31" spans="1:8" ht="19.5" customHeight="1">
      <c r="A31" s="699"/>
      <c r="B31" s="696"/>
      <c r="C31" s="142" t="s">
        <v>21</v>
      </c>
      <c r="D31" s="696"/>
      <c r="E31" s="696"/>
      <c r="F31" s="856"/>
      <c r="G31" s="856"/>
      <c r="H31" s="932"/>
    </row>
    <row r="32" spans="1:8" ht="44.45" customHeight="1">
      <c r="A32" s="699"/>
      <c r="B32" s="696"/>
      <c r="C32" s="55" t="s">
        <v>637</v>
      </c>
      <c r="D32" s="696"/>
      <c r="E32" s="696"/>
      <c r="F32" s="856"/>
      <c r="G32" s="856"/>
      <c r="H32" s="932"/>
    </row>
    <row r="33" spans="1:8" ht="42" customHeight="1">
      <c r="A33" s="699"/>
      <c r="B33" s="696"/>
      <c r="C33" s="281" t="s">
        <v>22</v>
      </c>
      <c r="D33" s="838"/>
      <c r="E33" s="838"/>
      <c r="F33" s="857"/>
      <c r="G33" s="857"/>
      <c r="H33" s="807"/>
    </row>
    <row r="34" spans="1:8" ht="70.900000000000006" customHeight="1">
      <c r="A34" s="699"/>
      <c r="B34" s="696"/>
      <c r="C34" s="261" t="s">
        <v>356</v>
      </c>
      <c r="D34" s="385" t="s">
        <v>564</v>
      </c>
      <c r="E34" s="234"/>
      <c r="F34" s="58"/>
      <c r="G34" s="59"/>
      <c r="H34" s="297"/>
    </row>
    <row r="35" spans="1:8" ht="74.45" customHeight="1">
      <c r="A35" s="699"/>
      <c r="B35" s="697"/>
      <c r="C35" s="84" t="s">
        <v>136</v>
      </c>
      <c r="D35" s="424" t="s">
        <v>831</v>
      </c>
      <c r="E35" s="251" t="s">
        <v>137</v>
      </c>
      <c r="F35" s="65" t="s">
        <v>7</v>
      </c>
      <c r="G35" s="60" t="s">
        <v>7</v>
      </c>
      <c r="H35" s="301"/>
    </row>
    <row r="36" spans="1:8" ht="19.149999999999999" customHeight="1">
      <c r="A36" s="224"/>
      <c r="B36" s="695" t="s">
        <v>467</v>
      </c>
      <c r="C36" s="143" t="s">
        <v>23</v>
      </c>
      <c r="D36" s="82"/>
      <c r="E36" s="696" t="s">
        <v>431</v>
      </c>
      <c r="F36" s="856" t="s">
        <v>15</v>
      </c>
      <c r="G36" s="856" t="s">
        <v>7</v>
      </c>
      <c r="H36" s="932"/>
    </row>
    <row r="37" spans="1:8" ht="39" customHeight="1">
      <c r="A37" s="224"/>
      <c r="B37" s="697"/>
      <c r="C37" s="144" t="s">
        <v>24</v>
      </c>
      <c r="D37" s="55" t="s">
        <v>627</v>
      </c>
      <c r="E37" s="696"/>
      <c r="F37" s="856"/>
      <c r="G37" s="856"/>
      <c r="H37" s="932"/>
    </row>
    <row r="38" spans="1:8" ht="102" customHeight="1">
      <c r="A38" s="698">
        <v>3</v>
      </c>
      <c r="B38" s="695" t="s">
        <v>25</v>
      </c>
      <c r="C38" s="262" t="s">
        <v>663</v>
      </c>
      <c r="D38" s="393" t="s">
        <v>638</v>
      </c>
      <c r="E38" s="250" t="s">
        <v>138</v>
      </c>
      <c r="F38" s="43" t="s">
        <v>11</v>
      </c>
      <c r="G38" s="44" t="s">
        <v>11</v>
      </c>
      <c r="H38" s="299"/>
    </row>
    <row r="39" spans="1:8" ht="186" customHeight="1">
      <c r="A39" s="711"/>
      <c r="B39" s="697"/>
      <c r="C39" s="246" t="s">
        <v>639</v>
      </c>
      <c r="D39" s="45" t="s">
        <v>640</v>
      </c>
      <c r="E39" s="45" t="s">
        <v>185</v>
      </c>
      <c r="F39" s="47" t="s">
        <v>11</v>
      </c>
      <c r="G39" s="48" t="s">
        <v>11</v>
      </c>
      <c r="H39" s="298"/>
    </row>
    <row r="40" spans="1:8" ht="33" customHeight="1">
      <c r="A40" s="794" t="s">
        <v>26</v>
      </c>
      <c r="B40" s="850"/>
      <c r="C40" s="850"/>
      <c r="D40" s="850"/>
      <c r="E40" s="850"/>
      <c r="F40" s="850"/>
      <c r="G40" s="850"/>
      <c r="H40" s="851"/>
    </row>
    <row r="41" spans="1:8" ht="30" customHeight="1">
      <c r="A41" s="698">
        <v>1</v>
      </c>
      <c r="B41" s="721" t="s">
        <v>27</v>
      </c>
      <c r="C41" s="715" t="s">
        <v>433</v>
      </c>
      <c r="D41" s="716"/>
      <c r="E41" s="716"/>
      <c r="F41" s="716"/>
      <c r="G41" s="716"/>
      <c r="H41" s="717"/>
    </row>
    <row r="42" spans="1:8" ht="30" customHeight="1">
      <c r="A42" s="699"/>
      <c r="B42" s="722"/>
      <c r="C42" s="715" t="s">
        <v>434</v>
      </c>
      <c r="D42" s="716"/>
      <c r="E42" s="716"/>
      <c r="F42" s="716"/>
      <c r="G42" s="716"/>
      <c r="H42" s="717"/>
    </row>
    <row r="43" spans="1:8" ht="96" customHeight="1">
      <c r="A43" s="699"/>
      <c r="B43" s="722"/>
      <c r="C43" s="242" t="s">
        <v>658</v>
      </c>
      <c r="D43" s="392" t="s">
        <v>568</v>
      </c>
      <c r="E43" s="55" t="s">
        <v>435</v>
      </c>
      <c r="F43" s="252" t="s">
        <v>11</v>
      </c>
      <c r="G43" s="57" t="s">
        <v>11</v>
      </c>
      <c r="H43" s="181"/>
    </row>
    <row r="44" spans="1:8" ht="72" customHeight="1">
      <c r="A44" s="699"/>
      <c r="B44" s="722"/>
      <c r="C44" s="234" t="s">
        <v>850</v>
      </c>
      <c r="D44" s="66" t="s">
        <v>567</v>
      </c>
      <c r="E44" s="66" t="s">
        <v>436</v>
      </c>
      <c r="F44" s="58" t="s">
        <v>11</v>
      </c>
      <c r="G44" s="59" t="s">
        <v>11</v>
      </c>
      <c r="H44" s="297"/>
    </row>
    <row r="45" spans="1:8" ht="93" customHeight="1">
      <c r="A45" s="699"/>
      <c r="B45" s="722"/>
      <c r="C45" s="234" t="s">
        <v>659</v>
      </c>
      <c r="D45" s="385" t="s">
        <v>641</v>
      </c>
      <c r="E45" s="234" t="s">
        <v>139</v>
      </c>
      <c r="F45" s="58" t="s">
        <v>11</v>
      </c>
      <c r="G45" s="59" t="s">
        <v>478</v>
      </c>
      <c r="H45" s="297"/>
    </row>
    <row r="46" spans="1:8" ht="60" customHeight="1">
      <c r="A46" s="699"/>
      <c r="B46" s="722"/>
      <c r="C46" s="234" t="s">
        <v>660</v>
      </c>
      <c r="D46" s="385" t="s">
        <v>566</v>
      </c>
      <c r="E46" s="62"/>
      <c r="F46" s="58" t="s">
        <v>11</v>
      </c>
      <c r="G46" s="59" t="s">
        <v>11</v>
      </c>
      <c r="H46" s="297"/>
    </row>
    <row r="47" spans="1:8" ht="57" customHeight="1">
      <c r="A47" s="711"/>
      <c r="B47" s="723"/>
      <c r="C47" s="251" t="s">
        <v>140</v>
      </c>
      <c r="D47" s="389" t="s">
        <v>565</v>
      </c>
      <c r="E47" s="251" t="s">
        <v>437</v>
      </c>
      <c r="F47" s="65" t="s">
        <v>11</v>
      </c>
      <c r="G47" s="60" t="s">
        <v>11</v>
      </c>
      <c r="H47" s="301"/>
    </row>
    <row r="48" spans="1:8" ht="30" customHeight="1">
      <c r="A48" s="940" t="s">
        <v>28</v>
      </c>
      <c r="B48" s="941"/>
      <c r="C48" s="941"/>
      <c r="D48" s="941"/>
      <c r="E48" s="941"/>
      <c r="F48" s="941"/>
      <c r="G48" s="941"/>
      <c r="H48" s="942"/>
    </row>
    <row r="49" spans="1:8" ht="30" customHeight="1">
      <c r="A49" s="698">
        <v>1</v>
      </c>
      <c r="B49" s="721" t="s">
        <v>29</v>
      </c>
      <c r="C49" s="715" t="s">
        <v>661</v>
      </c>
      <c r="D49" s="716"/>
      <c r="E49" s="716"/>
      <c r="F49" s="716"/>
      <c r="G49" s="716"/>
      <c r="H49" s="717"/>
    </row>
    <row r="50" spans="1:8" ht="30" customHeight="1">
      <c r="A50" s="699"/>
      <c r="B50" s="722"/>
      <c r="C50" s="813" t="s">
        <v>662</v>
      </c>
      <c r="D50" s="814"/>
      <c r="E50" s="814"/>
      <c r="F50" s="814"/>
      <c r="G50" s="814"/>
      <c r="H50" s="815"/>
    </row>
    <row r="51" spans="1:8" ht="108" customHeight="1">
      <c r="A51" s="711"/>
      <c r="B51" s="723"/>
      <c r="C51" s="7" t="s">
        <v>141</v>
      </c>
      <c r="D51" s="8" t="s">
        <v>851</v>
      </c>
      <c r="E51" s="8" t="s">
        <v>416</v>
      </c>
      <c r="F51" s="9" t="s">
        <v>7</v>
      </c>
      <c r="G51" s="34" t="s">
        <v>142</v>
      </c>
      <c r="H51" s="53"/>
    </row>
    <row r="52" spans="1:8" ht="72" customHeight="1">
      <c r="A52" s="11">
        <v>2</v>
      </c>
      <c r="B52" s="250" t="s">
        <v>30</v>
      </c>
      <c r="C52" s="279" t="s">
        <v>31</v>
      </c>
      <c r="D52" s="41" t="s">
        <v>852</v>
      </c>
      <c r="E52" s="42" t="s">
        <v>32</v>
      </c>
      <c r="F52" s="67" t="s">
        <v>11</v>
      </c>
      <c r="G52" s="68" t="s">
        <v>11</v>
      </c>
      <c r="H52" s="53"/>
    </row>
    <row r="53" spans="1:8" ht="33.6" customHeight="1">
      <c r="A53" s="698">
        <v>3</v>
      </c>
      <c r="B53" s="695" t="s">
        <v>33</v>
      </c>
      <c r="C53" s="715" t="s">
        <v>664</v>
      </c>
      <c r="D53" s="716"/>
      <c r="E53" s="716"/>
      <c r="F53" s="716"/>
      <c r="G53" s="716"/>
      <c r="H53" s="717"/>
    </row>
    <row r="54" spans="1:8" ht="80.45" customHeight="1">
      <c r="A54" s="711"/>
      <c r="B54" s="697"/>
      <c r="C54" s="284" t="s">
        <v>629</v>
      </c>
      <c r="D54" s="41" t="s">
        <v>853</v>
      </c>
      <c r="E54" s="41" t="s">
        <v>143</v>
      </c>
      <c r="F54" s="164" t="s">
        <v>11</v>
      </c>
      <c r="G54" s="99" t="s">
        <v>11</v>
      </c>
      <c r="H54" s="53"/>
    </row>
    <row r="55" spans="1:8" ht="104.45" customHeight="1">
      <c r="A55" s="698">
        <v>4</v>
      </c>
      <c r="B55" s="695" t="s">
        <v>34</v>
      </c>
      <c r="C55" s="72" t="s">
        <v>144</v>
      </c>
      <c r="D55" s="393" t="s">
        <v>854</v>
      </c>
      <c r="E55" s="42"/>
      <c r="F55" s="61" t="s">
        <v>11</v>
      </c>
      <c r="G55" s="69" t="s">
        <v>11</v>
      </c>
      <c r="H55" s="299"/>
    </row>
    <row r="56" spans="1:8" ht="100.5" customHeight="1">
      <c r="A56" s="711"/>
      <c r="B56" s="697"/>
      <c r="C56" s="73" t="s">
        <v>145</v>
      </c>
      <c r="D56" s="73" t="s">
        <v>855</v>
      </c>
      <c r="E56" s="73" t="s">
        <v>35</v>
      </c>
      <c r="F56" s="74" t="s">
        <v>11</v>
      </c>
      <c r="G56" s="48" t="s">
        <v>11</v>
      </c>
      <c r="H56" s="298"/>
    </row>
    <row r="57" spans="1:8" ht="30" customHeight="1">
      <c r="A57" s="698">
        <v>5</v>
      </c>
      <c r="B57" s="721" t="s">
        <v>36</v>
      </c>
      <c r="C57" s="715" t="s">
        <v>37</v>
      </c>
      <c r="D57" s="716"/>
      <c r="E57" s="716"/>
      <c r="F57" s="716"/>
      <c r="G57" s="716"/>
      <c r="H57" s="717"/>
    </row>
    <row r="58" spans="1:8" ht="30" customHeight="1">
      <c r="A58" s="699"/>
      <c r="B58" s="722"/>
      <c r="C58" s="813" t="s">
        <v>38</v>
      </c>
      <c r="D58" s="814"/>
      <c r="E58" s="814"/>
      <c r="F58" s="814"/>
      <c r="G58" s="814"/>
      <c r="H58" s="815"/>
    </row>
    <row r="59" spans="1:8" ht="60" customHeight="1">
      <c r="A59" s="699"/>
      <c r="B59" s="722"/>
      <c r="C59" s="13" t="s">
        <v>146</v>
      </c>
      <c r="D59" s="14" t="s">
        <v>569</v>
      </c>
      <c r="E59" s="14" t="s">
        <v>665</v>
      </c>
      <c r="F59" s="15" t="s">
        <v>148</v>
      </c>
      <c r="G59" s="35" t="s">
        <v>149</v>
      </c>
      <c r="H59" s="299"/>
    </row>
    <row r="60" spans="1:8" ht="66" customHeight="1">
      <c r="A60" s="699"/>
      <c r="B60" s="722"/>
      <c r="C60" s="245" t="s">
        <v>147</v>
      </c>
      <c r="D60" s="89" t="s">
        <v>570</v>
      </c>
      <c r="E60" s="63"/>
      <c r="F60" s="62" t="s">
        <v>11</v>
      </c>
      <c r="G60" s="59" t="s">
        <v>11</v>
      </c>
      <c r="H60" s="112"/>
    </row>
    <row r="61" spans="1:8" ht="66" customHeight="1">
      <c r="A61" s="699"/>
      <c r="B61" s="722"/>
      <c r="C61" s="244" t="s">
        <v>150</v>
      </c>
      <c r="D61" s="89" t="s">
        <v>571</v>
      </c>
      <c r="E61" s="245" t="s">
        <v>666</v>
      </c>
      <c r="F61" s="62" t="s">
        <v>11</v>
      </c>
      <c r="G61" s="59" t="s">
        <v>11</v>
      </c>
      <c r="H61" s="112"/>
    </row>
    <row r="62" spans="1:8" ht="60" customHeight="1">
      <c r="A62" s="699"/>
      <c r="B62" s="722"/>
      <c r="C62" s="45" t="s">
        <v>151</v>
      </c>
      <c r="D62" s="77" t="s">
        <v>572</v>
      </c>
      <c r="E62" s="64"/>
      <c r="F62" s="74" t="s">
        <v>11</v>
      </c>
      <c r="G62" s="48" t="s">
        <v>11</v>
      </c>
      <c r="H62" s="51"/>
    </row>
    <row r="63" spans="1:8" ht="66" customHeight="1">
      <c r="A63" s="711"/>
      <c r="B63" s="723"/>
      <c r="C63" s="286" t="s">
        <v>152</v>
      </c>
      <c r="D63" s="405" t="s">
        <v>573</v>
      </c>
      <c r="E63" s="46"/>
      <c r="F63" s="289" t="s">
        <v>11</v>
      </c>
      <c r="G63" s="60" t="s">
        <v>11</v>
      </c>
      <c r="H63" s="325"/>
    </row>
    <row r="64" spans="1:8" ht="42.6" customHeight="1">
      <c r="A64" s="698">
        <v>6</v>
      </c>
      <c r="B64" s="721" t="s">
        <v>39</v>
      </c>
      <c r="C64" s="715" t="s">
        <v>667</v>
      </c>
      <c r="D64" s="716"/>
      <c r="E64" s="716"/>
      <c r="F64" s="716"/>
      <c r="G64" s="716"/>
      <c r="H64" s="717"/>
    </row>
    <row r="65" spans="1:8" ht="32.450000000000003" customHeight="1">
      <c r="A65" s="699"/>
      <c r="B65" s="722"/>
      <c r="C65" s="813" t="s">
        <v>668</v>
      </c>
      <c r="D65" s="814"/>
      <c r="E65" s="814"/>
      <c r="F65" s="814"/>
      <c r="G65" s="814"/>
      <c r="H65" s="815"/>
    </row>
    <row r="66" spans="1:8" ht="60" customHeight="1">
      <c r="A66" s="699"/>
      <c r="B66" s="722"/>
      <c r="C66" s="54" t="s">
        <v>154</v>
      </c>
      <c r="D66" s="55" t="s">
        <v>574</v>
      </c>
      <c r="E66" s="55"/>
      <c r="F66" s="61" t="s">
        <v>11</v>
      </c>
      <c r="G66" s="69" t="s">
        <v>11</v>
      </c>
      <c r="H66" s="299"/>
    </row>
    <row r="67" spans="1:8" ht="60" customHeight="1">
      <c r="A67" s="711"/>
      <c r="B67" s="723"/>
      <c r="C67" s="76" t="s">
        <v>40</v>
      </c>
      <c r="D67" s="77" t="s">
        <v>575</v>
      </c>
      <c r="E67" s="77" t="s">
        <v>153</v>
      </c>
      <c r="F67" s="74" t="s">
        <v>11</v>
      </c>
      <c r="G67" s="48" t="s">
        <v>11</v>
      </c>
      <c r="H67" s="298"/>
    </row>
    <row r="68" spans="1:8" ht="33" customHeight="1">
      <c r="A68" s="698">
        <v>7</v>
      </c>
      <c r="B68" s="721" t="s">
        <v>41</v>
      </c>
      <c r="C68" s="712" t="s">
        <v>669</v>
      </c>
      <c r="D68" s="713"/>
      <c r="E68" s="713"/>
      <c r="F68" s="713"/>
      <c r="G68" s="713"/>
      <c r="H68" s="714"/>
    </row>
    <row r="69" spans="1:8" ht="33" customHeight="1">
      <c r="A69" s="699"/>
      <c r="B69" s="722"/>
      <c r="C69" s="715" t="s">
        <v>670</v>
      </c>
      <c r="D69" s="716"/>
      <c r="E69" s="716"/>
      <c r="F69" s="716"/>
      <c r="G69" s="716"/>
      <c r="H69" s="717"/>
    </row>
    <row r="70" spans="1:8" ht="63.75" customHeight="1">
      <c r="A70" s="699"/>
      <c r="B70" s="722"/>
      <c r="C70" s="18" t="s">
        <v>156</v>
      </c>
      <c r="D70" s="406" t="s">
        <v>576</v>
      </c>
      <c r="E70" s="169"/>
      <c r="F70" s="274" t="s">
        <v>149</v>
      </c>
      <c r="G70" s="39" t="s">
        <v>7</v>
      </c>
      <c r="H70" s="299"/>
    </row>
    <row r="71" spans="1:8" ht="65.25" customHeight="1">
      <c r="A71" s="699"/>
      <c r="B71" s="722"/>
      <c r="C71" s="264" t="s">
        <v>159</v>
      </c>
      <c r="D71" s="406" t="s">
        <v>577</v>
      </c>
      <c r="E71" s="63"/>
      <c r="F71" s="58" t="s">
        <v>11</v>
      </c>
      <c r="G71" s="59" t="s">
        <v>11</v>
      </c>
      <c r="H71" s="112"/>
    </row>
    <row r="72" spans="1:8" ht="118.9" customHeight="1">
      <c r="A72" s="699"/>
      <c r="B72" s="722"/>
      <c r="C72" s="66" t="s">
        <v>160</v>
      </c>
      <c r="D72" s="406" t="s">
        <v>578</v>
      </c>
      <c r="E72" s="63"/>
      <c r="F72" s="58" t="s">
        <v>11</v>
      </c>
      <c r="G72" s="59" t="s">
        <v>11</v>
      </c>
      <c r="H72" s="112"/>
    </row>
    <row r="73" spans="1:8" ht="63.75" customHeight="1">
      <c r="A73" s="699"/>
      <c r="B73" s="722"/>
      <c r="C73" s="80" t="s">
        <v>161</v>
      </c>
      <c r="D73" s="406" t="s">
        <v>579</v>
      </c>
      <c r="E73" s="81"/>
      <c r="F73" s="58" t="s">
        <v>11</v>
      </c>
      <c r="G73" s="59" t="s">
        <v>11</v>
      </c>
      <c r="H73" s="112"/>
    </row>
    <row r="74" spans="1:8" ht="49.5" customHeight="1">
      <c r="A74" s="699"/>
      <c r="B74" s="722"/>
      <c r="C74" s="80" t="s">
        <v>162</v>
      </c>
      <c r="D74" s="81" t="s">
        <v>157</v>
      </c>
      <c r="E74" s="394" t="s">
        <v>155</v>
      </c>
      <c r="F74" s="58" t="s">
        <v>11</v>
      </c>
      <c r="G74" s="59" t="s">
        <v>11</v>
      </c>
      <c r="H74" s="112"/>
    </row>
    <row r="75" spans="1:8" ht="47.25" customHeight="1">
      <c r="A75" s="699"/>
      <c r="B75" s="722"/>
      <c r="C75" s="78" t="s">
        <v>163</v>
      </c>
      <c r="D75" s="407" t="s">
        <v>158</v>
      </c>
      <c r="E75" s="409" t="s">
        <v>671</v>
      </c>
      <c r="F75" s="408" t="s">
        <v>7</v>
      </c>
      <c r="G75" s="79" t="s">
        <v>7</v>
      </c>
      <c r="H75" s="49"/>
    </row>
    <row r="76" spans="1:8" ht="74.099999999999994" customHeight="1">
      <c r="A76" s="273">
        <v>8</v>
      </c>
      <c r="B76" s="279" t="s">
        <v>43</v>
      </c>
      <c r="C76" s="283" t="s">
        <v>164</v>
      </c>
      <c r="D76" s="41" t="s">
        <v>856</v>
      </c>
      <c r="E76" s="41" t="s">
        <v>44</v>
      </c>
      <c r="F76" s="71" t="s">
        <v>11</v>
      </c>
      <c r="G76" s="70" t="s">
        <v>11</v>
      </c>
      <c r="H76" s="98"/>
    </row>
    <row r="77" spans="1:8" ht="42.6" customHeight="1">
      <c r="A77" s="698">
        <v>9</v>
      </c>
      <c r="B77" s="724" t="s">
        <v>197</v>
      </c>
      <c r="C77" s="712" t="s">
        <v>438</v>
      </c>
      <c r="D77" s="713"/>
      <c r="E77" s="713"/>
      <c r="F77" s="713"/>
      <c r="G77" s="713"/>
      <c r="H77" s="714"/>
    </row>
    <row r="78" spans="1:8" ht="42" customHeight="1">
      <c r="A78" s="699"/>
      <c r="B78" s="725"/>
      <c r="C78" s="715" t="s">
        <v>439</v>
      </c>
      <c r="D78" s="716"/>
      <c r="E78" s="716"/>
      <c r="F78" s="716"/>
      <c r="G78" s="716"/>
      <c r="H78" s="717"/>
    </row>
    <row r="79" spans="1:8" ht="30" customHeight="1">
      <c r="A79" s="699"/>
      <c r="B79" s="725"/>
      <c r="C79" s="715" t="s">
        <v>440</v>
      </c>
      <c r="D79" s="716"/>
      <c r="E79" s="716"/>
      <c r="F79" s="716"/>
      <c r="G79" s="716"/>
      <c r="H79" s="717"/>
    </row>
    <row r="80" spans="1:8" ht="42.6" customHeight="1">
      <c r="A80" s="699"/>
      <c r="B80" s="725"/>
      <c r="C80" s="813" t="s">
        <v>441</v>
      </c>
      <c r="D80" s="814"/>
      <c r="E80" s="814"/>
      <c r="F80" s="814"/>
      <c r="G80" s="814"/>
      <c r="H80" s="815"/>
    </row>
    <row r="81" spans="1:8" ht="54" customHeight="1">
      <c r="A81" s="699"/>
      <c r="B81" s="725"/>
      <c r="C81" s="262" t="s">
        <v>165</v>
      </c>
      <c r="D81" s="170" t="s">
        <v>580</v>
      </c>
      <c r="E81" s="695" t="s">
        <v>47</v>
      </c>
      <c r="F81" s="75" t="s">
        <v>11</v>
      </c>
      <c r="G81" s="44" t="s">
        <v>11</v>
      </c>
      <c r="H81" s="299"/>
    </row>
    <row r="82" spans="1:8" ht="60" customHeight="1">
      <c r="A82" s="699"/>
      <c r="B82" s="725"/>
      <c r="C82" s="245" t="s">
        <v>166</v>
      </c>
      <c r="D82" s="410" t="s">
        <v>583</v>
      </c>
      <c r="E82" s="838"/>
      <c r="F82" s="62" t="s">
        <v>11</v>
      </c>
      <c r="G82" s="59" t="s">
        <v>11</v>
      </c>
      <c r="H82" s="297"/>
    </row>
    <row r="83" spans="1:8" ht="54" customHeight="1">
      <c r="A83" s="699"/>
      <c r="B83" s="725"/>
      <c r="C83" s="245" t="s">
        <v>167</v>
      </c>
      <c r="D83" s="66" t="s">
        <v>581</v>
      </c>
      <c r="E83" s="232"/>
      <c r="F83" s="62" t="s">
        <v>11</v>
      </c>
      <c r="G83" s="59" t="s">
        <v>11</v>
      </c>
      <c r="H83" s="297"/>
    </row>
    <row r="84" spans="1:8" ht="60" customHeight="1">
      <c r="A84" s="699"/>
      <c r="B84" s="725"/>
      <c r="C84" s="245" t="s">
        <v>168</v>
      </c>
      <c r="D84" s="66" t="s">
        <v>582</v>
      </c>
      <c r="E84" s="63"/>
      <c r="F84" s="62" t="s">
        <v>11</v>
      </c>
      <c r="G84" s="59" t="s">
        <v>11</v>
      </c>
      <c r="H84" s="297"/>
    </row>
    <row r="85" spans="1:8" ht="60" customHeight="1">
      <c r="A85" s="699"/>
      <c r="B85" s="725"/>
      <c r="C85" s="2" t="s">
        <v>672</v>
      </c>
      <c r="D85" s="19" t="s">
        <v>584</v>
      </c>
      <c r="E85" s="63" t="s">
        <v>182</v>
      </c>
      <c r="F85" s="62" t="s">
        <v>11</v>
      </c>
      <c r="G85" s="59" t="s">
        <v>11</v>
      </c>
      <c r="H85" s="297"/>
    </row>
    <row r="86" spans="1:8" ht="66" customHeight="1">
      <c r="A86" s="699"/>
      <c r="B86" s="725"/>
      <c r="C86" s="2" t="s">
        <v>673</v>
      </c>
      <c r="D86" s="19" t="s">
        <v>585</v>
      </c>
      <c r="E86" s="5" t="s">
        <v>183</v>
      </c>
      <c r="F86" s="62" t="s">
        <v>11</v>
      </c>
      <c r="G86" s="59" t="s">
        <v>11</v>
      </c>
      <c r="H86" s="297"/>
    </row>
    <row r="87" spans="1:8" ht="40.15" customHeight="1">
      <c r="A87" s="699"/>
      <c r="B87" s="725"/>
      <c r="C87" s="165" t="s">
        <v>674</v>
      </c>
      <c r="D87" s="724" t="s">
        <v>586</v>
      </c>
      <c r="E87" s="302"/>
      <c r="F87" s="75" t="s">
        <v>11</v>
      </c>
      <c r="G87" s="44" t="s">
        <v>11</v>
      </c>
      <c r="H87" s="300"/>
    </row>
    <row r="88" spans="1:8" ht="72" customHeight="1">
      <c r="A88" s="699"/>
      <c r="B88" s="725"/>
      <c r="C88" s="163" t="s">
        <v>626</v>
      </c>
      <c r="D88" s="725"/>
      <c r="E88" s="303" t="s">
        <v>181</v>
      </c>
      <c r="F88" s="62" t="s">
        <v>11</v>
      </c>
      <c r="G88" s="59" t="s">
        <v>11</v>
      </c>
      <c r="H88" s="297"/>
    </row>
    <row r="89" spans="1:8" ht="40.15" customHeight="1">
      <c r="A89" s="699"/>
      <c r="B89" s="725"/>
      <c r="C89" s="163" t="s">
        <v>45</v>
      </c>
      <c r="D89" s="725"/>
      <c r="E89" s="89" t="s">
        <v>442</v>
      </c>
      <c r="F89" s="62" t="s">
        <v>11</v>
      </c>
      <c r="G89" s="59" t="s">
        <v>11</v>
      </c>
      <c r="H89" s="297"/>
    </row>
    <row r="90" spans="1:8" ht="40.15" customHeight="1">
      <c r="A90" s="699"/>
      <c r="B90" s="725"/>
      <c r="C90" s="178" t="s">
        <v>169</v>
      </c>
      <c r="D90" s="810"/>
      <c r="E90" s="304"/>
      <c r="F90" s="74" t="s">
        <v>11</v>
      </c>
      <c r="G90" s="48" t="s">
        <v>11</v>
      </c>
      <c r="H90" s="298"/>
    </row>
    <row r="91" spans="1:8" ht="126" customHeight="1">
      <c r="A91" s="249"/>
      <c r="B91" s="166"/>
      <c r="C91" s="236" t="s">
        <v>892</v>
      </c>
      <c r="D91" s="387" t="s">
        <v>642</v>
      </c>
      <c r="E91" s="166" t="s">
        <v>443</v>
      </c>
      <c r="F91" s="254" t="s">
        <v>11</v>
      </c>
      <c r="G91" s="60" t="s">
        <v>11</v>
      </c>
      <c r="H91" s="301"/>
    </row>
    <row r="92" spans="1:8" ht="33" customHeight="1">
      <c r="A92" s="698">
        <v>10</v>
      </c>
      <c r="B92" s="721" t="s">
        <v>170</v>
      </c>
      <c r="C92" s="712" t="s">
        <v>676</v>
      </c>
      <c r="D92" s="713"/>
      <c r="E92" s="713"/>
      <c r="F92" s="713"/>
      <c r="G92" s="713"/>
      <c r="H92" s="714"/>
    </row>
    <row r="93" spans="1:8" ht="33" customHeight="1">
      <c r="A93" s="699"/>
      <c r="B93" s="722"/>
      <c r="C93" s="715" t="s">
        <v>677</v>
      </c>
      <c r="D93" s="716"/>
      <c r="E93" s="716"/>
      <c r="F93" s="716"/>
      <c r="G93" s="716"/>
      <c r="H93" s="717"/>
    </row>
    <row r="94" spans="1:8" ht="33" customHeight="1">
      <c r="A94" s="699"/>
      <c r="B94" s="722"/>
      <c r="C94" s="718" t="s">
        <v>678</v>
      </c>
      <c r="D94" s="719"/>
      <c r="E94" s="719"/>
      <c r="F94" s="719"/>
      <c r="G94" s="719"/>
      <c r="H94" s="720"/>
    </row>
    <row r="95" spans="1:8" ht="33" customHeight="1">
      <c r="A95" s="699"/>
      <c r="B95" s="722"/>
      <c r="C95" s="715" t="s">
        <v>679</v>
      </c>
      <c r="D95" s="716"/>
      <c r="E95" s="716"/>
      <c r="F95" s="716"/>
      <c r="G95" s="716"/>
      <c r="H95" s="717"/>
    </row>
    <row r="96" spans="1:8" ht="33" customHeight="1">
      <c r="A96" s="699"/>
      <c r="B96" s="722"/>
      <c r="C96" s="718" t="s">
        <v>680</v>
      </c>
      <c r="D96" s="719"/>
      <c r="E96" s="719"/>
      <c r="F96" s="719"/>
      <c r="G96" s="719"/>
      <c r="H96" s="720"/>
    </row>
    <row r="97" spans="1:8" ht="33" customHeight="1">
      <c r="A97" s="699"/>
      <c r="B97" s="722"/>
      <c r="C97" s="715" t="s">
        <v>675</v>
      </c>
      <c r="D97" s="716"/>
      <c r="E97" s="716"/>
      <c r="F97" s="716"/>
      <c r="G97" s="716"/>
      <c r="H97" s="717"/>
    </row>
    <row r="98" spans="1:8" ht="33" customHeight="1">
      <c r="A98" s="699"/>
      <c r="B98" s="722"/>
      <c r="C98" s="715" t="s">
        <v>681</v>
      </c>
      <c r="D98" s="716"/>
      <c r="E98" s="716"/>
      <c r="F98" s="716"/>
      <c r="G98" s="716"/>
      <c r="H98" s="717"/>
    </row>
    <row r="99" spans="1:8" ht="33" customHeight="1">
      <c r="A99" s="699"/>
      <c r="B99" s="722"/>
      <c r="C99" s="813" t="s">
        <v>682</v>
      </c>
      <c r="D99" s="814"/>
      <c r="E99" s="814"/>
      <c r="F99" s="814"/>
      <c r="G99" s="814"/>
      <c r="H99" s="815"/>
    </row>
    <row r="100" spans="1:8" ht="59.25" customHeight="1">
      <c r="A100" s="699"/>
      <c r="B100" s="722"/>
      <c r="C100" s="288" t="s">
        <v>46</v>
      </c>
      <c r="D100" s="170" t="s">
        <v>587</v>
      </c>
      <c r="E100" s="285" t="s">
        <v>171</v>
      </c>
      <c r="F100" s="61" t="s">
        <v>11</v>
      </c>
      <c r="G100" s="69" t="s">
        <v>11</v>
      </c>
      <c r="H100" s="310"/>
    </row>
    <row r="101" spans="1:8" ht="60.75" customHeight="1">
      <c r="A101" s="699"/>
      <c r="B101" s="722"/>
      <c r="C101" s="287" t="s">
        <v>172</v>
      </c>
      <c r="D101" s="410" t="s">
        <v>588</v>
      </c>
      <c r="E101" s="290" t="s">
        <v>174</v>
      </c>
      <c r="F101" s="62" t="s">
        <v>11</v>
      </c>
      <c r="G101" s="59" t="s">
        <v>11</v>
      </c>
      <c r="H101" s="297"/>
    </row>
    <row r="102" spans="1:8" ht="95.45" customHeight="1">
      <c r="A102" s="699"/>
      <c r="B102" s="722"/>
      <c r="C102" s="357" t="s">
        <v>173</v>
      </c>
      <c r="D102" s="411" t="s">
        <v>589</v>
      </c>
      <c r="E102" s="20" t="s">
        <v>179</v>
      </c>
      <c r="F102" s="62" t="s">
        <v>11</v>
      </c>
      <c r="G102" s="59" t="s">
        <v>11</v>
      </c>
      <c r="H102" s="297"/>
    </row>
    <row r="103" spans="1:8" ht="64.900000000000006" customHeight="1">
      <c r="A103" s="699"/>
      <c r="B103" s="722"/>
      <c r="C103" s="357" t="s">
        <v>175</v>
      </c>
      <c r="D103" s="411" t="s">
        <v>590</v>
      </c>
      <c r="E103" s="799" t="s">
        <v>415</v>
      </c>
      <c r="F103" s="62" t="s">
        <v>11</v>
      </c>
      <c r="G103" s="59" t="s">
        <v>11</v>
      </c>
      <c r="H103" s="297"/>
    </row>
    <row r="104" spans="1:8" ht="67.150000000000006" customHeight="1">
      <c r="A104" s="699"/>
      <c r="B104" s="722"/>
      <c r="C104" s="1158" t="s">
        <v>176</v>
      </c>
      <c r="D104" s="1159" t="s">
        <v>591</v>
      </c>
      <c r="E104" s="725"/>
      <c r="F104" s="479" t="s">
        <v>11</v>
      </c>
      <c r="G104" s="56" t="s">
        <v>11</v>
      </c>
      <c r="H104" s="477"/>
    </row>
    <row r="105" spans="1:8" ht="93" customHeight="1">
      <c r="A105" s="1160"/>
      <c r="B105" s="830"/>
      <c r="C105" s="4" t="s">
        <v>177</v>
      </c>
      <c r="D105" s="89" t="s">
        <v>592</v>
      </c>
      <c r="E105" s="19" t="s">
        <v>180</v>
      </c>
      <c r="F105" s="62" t="s">
        <v>11</v>
      </c>
      <c r="G105" s="59" t="s">
        <v>11</v>
      </c>
      <c r="H105" s="297"/>
    </row>
    <row r="106" spans="1:8" ht="78" customHeight="1">
      <c r="A106" s="711"/>
      <c r="B106" s="723"/>
      <c r="C106" s="476" t="s">
        <v>184</v>
      </c>
      <c r="D106" s="73" t="s">
        <v>893</v>
      </c>
      <c r="E106" s="305"/>
      <c r="F106" s="306" t="s">
        <v>7</v>
      </c>
      <c r="G106" s="307" t="s">
        <v>7</v>
      </c>
      <c r="H106" s="478"/>
    </row>
    <row r="107" spans="1:8" ht="48" customHeight="1">
      <c r="A107" s="824">
        <v>11</v>
      </c>
      <c r="B107" s="694" t="s">
        <v>186</v>
      </c>
      <c r="C107" s="233" t="s">
        <v>187</v>
      </c>
      <c r="D107" s="384" t="s">
        <v>593</v>
      </c>
      <c r="E107" s="170" t="s">
        <v>190</v>
      </c>
      <c r="F107" s="43" t="s">
        <v>11</v>
      </c>
      <c r="G107" s="44" t="s">
        <v>11</v>
      </c>
      <c r="H107" s="300"/>
    </row>
    <row r="108" spans="1:8" ht="63" customHeight="1">
      <c r="A108" s="824"/>
      <c r="B108" s="694"/>
      <c r="C108" s="260" t="s">
        <v>48</v>
      </c>
      <c r="D108" s="385" t="s">
        <v>594</v>
      </c>
      <c r="E108" s="66"/>
      <c r="F108" s="83" t="s">
        <v>11</v>
      </c>
      <c r="G108" s="56" t="s">
        <v>11</v>
      </c>
      <c r="H108" s="297"/>
    </row>
    <row r="109" spans="1:8" ht="63" customHeight="1">
      <c r="A109" s="824"/>
      <c r="B109" s="694"/>
      <c r="C109" s="260" t="s">
        <v>188</v>
      </c>
      <c r="D109" s="385" t="s">
        <v>595</v>
      </c>
      <c r="E109" s="66" t="s">
        <v>178</v>
      </c>
      <c r="F109" s="83" t="s">
        <v>11</v>
      </c>
      <c r="G109" s="56" t="s">
        <v>11</v>
      </c>
      <c r="H109" s="297"/>
    </row>
    <row r="110" spans="1:8" ht="54" customHeight="1">
      <c r="A110" s="824"/>
      <c r="B110" s="694"/>
      <c r="C110" s="73" t="s">
        <v>189</v>
      </c>
      <c r="D110" s="45" t="s">
        <v>596</v>
      </c>
      <c r="E110" s="73"/>
      <c r="F110" s="47" t="s">
        <v>11</v>
      </c>
      <c r="G110" s="48" t="s">
        <v>11</v>
      </c>
      <c r="H110" s="298"/>
    </row>
    <row r="111" spans="1:8" ht="30" customHeight="1">
      <c r="A111" s="698">
        <v>12</v>
      </c>
      <c r="B111" s="724" t="s">
        <v>49</v>
      </c>
      <c r="C111" s="715" t="s">
        <v>683</v>
      </c>
      <c r="D111" s="716"/>
      <c r="E111" s="716"/>
      <c r="F111" s="716"/>
      <c r="G111" s="716"/>
      <c r="H111" s="717"/>
    </row>
    <row r="112" spans="1:8" ht="30" customHeight="1">
      <c r="A112" s="699"/>
      <c r="B112" s="725"/>
      <c r="C112" s="813" t="s">
        <v>684</v>
      </c>
      <c r="D112" s="814"/>
      <c r="E112" s="814"/>
      <c r="F112" s="814"/>
      <c r="G112" s="814"/>
      <c r="H112" s="815"/>
    </row>
    <row r="113" spans="1:8" ht="57" customHeight="1">
      <c r="A113" s="699"/>
      <c r="B113" s="725"/>
      <c r="C113" s="85" t="s">
        <v>191</v>
      </c>
      <c r="D113" s="386" t="s">
        <v>597</v>
      </c>
      <c r="E113" s="30" t="s">
        <v>192</v>
      </c>
      <c r="F113" s="253" t="s">
        <v>11</v>
      </c>
      <c r="G113" s="38" t="s">
        <v>11</v>
      </c>
      <c r="H113" s="299"/>
    </row>
    <row r="114" spans="1:8" ht="102" customHeight="1">
      <c r="A114" s="699"/>
      <c r="B114" s="725"/>
      <c r="C114" s="4" t="s">
        <v>193</v>
      </c>
      <c r="D114" s="4" t="s">
        <v>598</v>
      </c>
      <c r="E114" s="19"/>
      <c r="F114" s="62" t="s">
        <v>11</v>
      </c>
      <c r="G114" s="62" t="s">
        <v>11</v>
      </c>
      <c r="H114" s="297"/>
    </row>
    <row r="115" spans="1:8" ht="51" customHeight="1">
      <c r="A115" s="699"/>
      <c r="B115" s="725"/>
      <c r="C115" s="4" t="s">
        <v>196</v>
      </c>
      <c r="D115" s="4" t="s">
        <v>599</v>
      </c>
      <c r="E115" s="19"/>
      <c r="F115" s="62" t="s">
        <v>11</v>
      </c>
      <c r="G115" s="62" t="s">
        <v>11</v>
      </c>
      <c r="H115" s="297"/>
    </row>
    <row r="116" spans="1:8" ht="114" customHeight="1">
      <c r="A116" s="699"/>
      <c r="B116" s="725"/>
      <c r="C116" s="4" t="s">
        <v>194</v>
      </c>
      <c r="D116" s="4" t="s">
        <v>600</v>
      </c>
      <c r="E116" s="19" t="s">
        <v>195</v>
      </c>
      <c r="F116" s="62" t="s">
        <v>11</v>
      </c>
      <c r="G116" s="62" t="s">
        <v>11</v>
      </c>
      <c r="H116" s="297"/>
    </row>
    <row r="117" spans="1:8" ht="54" customHeight="1">
      <c r="A117" s="711"/>
      <c r="B117" s="810"/>
      <c r="C117" s="76" t="s">
        <v>219</v>
      </c>
      <c r="D117" s="22" t="s">
        <v>601</v>
      </c>
      <c r="E117" s="76"/>
      <c r="F117" s="88" t="s">
        <v>11</v>
      </c>
      <c r="G117" s="33" t="s">
        <v>11</v>
      </c>
      <c r="H117" s="298"/>
    </row>
    <row r="118" spans="1:8" ht="30" customHeight="1">
      <c r="A118" s="698">
        <v>13</v>
      </c>
      <c r="B118" s="818" t="s">
        <v>50</v>
      </c>
      <c r="C118" s="715" t="s">
        <v>444</v>
      </c>
      <c r="D118" s="716"/>
      <c r="E118" s="716"/>
      <c r="F118" s="716"/>
      <c r="G118" s="716"/>
      <c r="H118" s="717"/>
    </row>
    <row r="119" spans="1:8" ht="42" customHeight="1">
      <c r="A119" s="699"/>
      <c r="B119" s="819"/>
      <c r="C119" s="715" t="s">
        <v>630</v>
      </c>
      <c r="D119" s="716"/>
      <c r="E119" s="716"/>
      <c r="F119" s="716"/>
      <c r="G119" s="716"/>
      <c r="H119" s="717"/>
    </row>
    <row r="120" spans="1:8" ht="61.15" customHeight="1">
      <c r="A120" s="699"/>
      <c r="B120" s="819"/>
      <c r="C120" s="233" t="s">
        <v>198</v>
      </c>
      <c r="D120" s="393" t="s">
        <v>602</v>
      </c>
      <c r="E120" s="695" t="s">
        <v>445</v>
      </c>
      <c r="F120" s="75" t="s">
        <v>11</v>
      </c>
      <c r="G120" s="44" t="s">
        <v>11</v>
      </c>
      <c r="H120" s="155"/>
    </row>
    <row r="121" spans="1:8" ht="64.900000000000006" customHeight="1">
      <c r="A121" s="699"/>
      <c r="B121" s="819"/>
      <c r="C121" s="245" t="s">
        <v>199</v>
      </c>
      <c r="D121" s="66" t="s">
        <v>603</v>
      </c>
      <c r="E121" s="696"/>
      <c r="F121" s="62" t="s">
        <v>11</v>
      </c>
      <c r="G121" s="59" t="s">
        <v>11</v>
      </c>
      <c r="H121" s="112"/>
    </row>
    <row r="122" spans="1:8" ht="64.900000000000006" customHeight="1">
      <c r="A122" s="711"/>
      <c r="B122" s="820"/>
      <c r="C122" s="246" t="s">
        <v>685</v>
      </c>
      <c r="D122" s="55" t="s">
        <v>604</v>
      </c>
      <c r="E122" s="697"/>
      <c r="F122" s="62" t="s">
        <v>11</v>
      </c>
      <c r="G122" s="59" t="s">
        <v>11</v>
      </c>
      <c r="H122" s="113"/>
    </row>
    <row r="123" spans="1:8" ht="75" customHeight="1">
      <c r="A123" s="698">
        <v>14</v>
      </c>
      <c r="B123" s="695" t="s">
        <v>51</v>
      </c>
      <c r="C123" s="233" t="s">
        <v>52</v>
      </c>
      <c r="D123" s="388" t="s">
        <v>605</v>
      </c>
      <c r="E123" s="695" t="s">
        <v>53</v>
      </c>
      <c r="F123" s="75" t="s">
        <v>11</v>
      </c>
      <c r="G123" s="44" t="s">
        <v>11</v>
      </c>
      <c r="H123" s="299"/>
    </row>
    <row r="124" spans="1:8" ht="75" customHeight="1">
      <c r="A124" s="699"/>
      <c r="B124" s="696"/>
      <c r="C124" s="234" t="s">
        <v>200</v>
      </c>
      <c r="D124" s="385" t="s">
        <v>606</v>
      </c>
      <c r="E124" s="696"/>
      <c r="F124" s="62" t="s">
        <v>11</v>
      </c>
      <c r="G124" s="59" t="s">
        <v>11</v>
      </c>
      <c r="H124" s="297"/>
    </row>
    <row r="125" spans="1:8" ht="75" customHeight="1">
      <c r="A125" s="711"/>
      <c r="B125" s="697"/>
      <c r="C125" s="45" t="s">
        <v>54</v>
      </c>
      <c r="D125" s="389" t="s">
        <v>607</v>
      </c>
      <c r="E125" s="697"/>
      <c r="F125" s="74" t="s">
        <v>11</v>
      </c>
      <c r="G125" s="48" t="s">
        <v>11</v>
      </c>
      <c r="H125" s="301"/>
    </row>
    <row r="126" spans="1:8" ht="93.95" customHeight="1">
      <c r="A126" s="698">
        <v>15</v>
      </c>
      <c r="B126" s="695" t="s">
        <v>55</v>
      </c>
      <c r="C126" s="262" t="s">
        <v>766</v>
      </c>
      <c r="D126" s="388" t="s">
        <v>857</v>
      </c>
      <c r="E126" s="695" t="s">
        <v>429</v>
      </c>
      <c r="F126" s="43" t="s">
        <v>11</v>
      </c>
      <c r="G126" s="44" t="s">
        <v>11</v>
      </c>
      <c r="H126" s="299"/>
    </row>
    <row r="127" spans="1:8" ht="102.6" customHeight="1">
      <c r="A127" s="711"/>
      <c r="B127" s="697"/>
      <c r="C127" s="241" t="s">
        <v>767</v>
      </c>
      <c r="D127" s="45" t="s">
        <v>858</v>
      </c>
      <c r="E127" s="697"/>
      <c r="F127" s="47" t="s">
        <v>11</v>
      </c>
      <c r="G127" s="48" t="s">
        <v>11</v>
      </c>
      <c r="H127" s="298"/>
    </row>
    <row r="128" spans="1:8" ht="33.6" customHeight="1">
      <c r="A128" s="740">
        <v>16</v>
      </c>
      <c r="B128" s="721" t="s">
        <v>56</v>
      </c>
      <c r="C128" s="715" t="s">
        <v>686</v>
      </c>
      <c r="D128" s="716"/>
      <c r="E128" s="716"/>
      <c r="F128" s="716"/>
      <c r="G128" s="716"/>
      <c r="H128" s="717"/>
    </row>
    <row r="129" spans="1:9" ht="33.6" customHeight="1">
      <c r="A129" s="829"/>
      <c r="B129" s="722"/>
      <c r="C129" s="813" t="s">
        <v>687</v>
      </c>
      <c r="D129" s="814"/>
      <c r="E129" s="814"/>
      <c r="F129" s="814"/>
      <c r="G129" s="814"/>
      <c r="H129" s="815"/>
    </row>
    <row r="130" spans="1:9" ht="89.45" customHeight="1">
      <c r="A130" s="829"/>
      <c r="B130" s="722"/>
      <c r="C130" s="265" t="s">
        <v>203</v>
      </c>
      <c r="D130" s="390" t="s">
        <v>859</v>
      </c>
      <c r="E130" s="724" t="s">
        <v>201</v>
      </c>
      <c r="F130" s="15" t="s">
        <v>202</v>
      </c>
      <c r="G130" s="35" t="s">
        <v>202</v>
      </c>
      <c r="H130" s="299"/>
    </row>
    <row r="131" spans="1:9" ht="52.9" customHeight="1">
      <c r="A131" s="741"/>
      <c r="B131" s="723"/>
      <c r="C131" s="241" t="s">
        <v>204</v>
      </c>
      <c r="D131" s="45" t="s">
        <v>894</v>
      </c>
      <c r="E131" s="810"/>
      <c r="F131" s="74" t="s">
        <v>11</v>
      </c>
      <c r="G131" s="48" t="s">
        <v>11</v>
      </c>
      <c r="H131" s="51"/>
    </row>
    <row r="132" spans="1:9" ht="89.1" customHeight="1">
      <c r="A132" s="843">
        <v>17</v>
      </c>
      <c r="B132" s="695" t="s">
        <v>57</v>
      </c>
      <c r="C132" s="247" t="s">
        <v>205</v>
      </c>
      <c r="D132" s="388" t="s">
        <v>860</v>
      </c>
      <c r="E132" s="695" t="s">
        <v>118</v>
      </c>
      <c r="F132" s="61" t="s">
        <v>11</v>
      </c>
      <c r="G132" s="69" t="s">
        <v>11</v>
      </c>
      <c r="H132" s="204"/>
      <c r="I132" s="308"/>
    </row>
    <row r="133" spans="1:9" ht="81" customHeight="1">
      <c r="A133" s="844"/>
      <c r="B133" s="697"/>
      <c r="C133" s="246" t="s">
        <v>58</v>
      </c>
      <c r="D133" s="45" t="s">
        <v>861</v>
      </c>
      <c r="E133" s="697"/>
      <c r="F133" s="74" t="s">
        <v>7</v>
      </c>
      <c r="G133" s="48" t="s">
        <v>7</v>
      </c>
      <c r="H133" s="113"/>
      <c r="I133" s="308"/>
    </row>
    <row r="134" spans="1:9" ht="118.15" customHeight="1">
      <c r="A134" s="31">
        <v>18</v>
      </c>
      <c r="B134" s="279" t="s">
        <v>59</v>
      </c>
      <c r="C134" s="279" t="s">
        <v>643</v>
      </c>
      <c r="D134" s="412" t="s">
        <v>895</v>
      </c>
      <c r="E134" s="41" t="s">
        <v>91</v>
      </c>
      <c r="F134" s="90" t="s">
        <v>7</v>
      </c>
      <c r="G134" s="70" t="s">
        <v>7</v>
      </c>
      <c r="H134" s="98"/>
      <c r="I134" s="308"/>
    </row>
    <row r="135" spans="1:9" ht="148.5" customHeight="1">
      <c r="A135" s="698">
        <v>19</v>
      </c>
      <c r="B135" s="818" t="s">
        <v>206</v>
      </c>
      <c r="C135" s="715" t="s">
        <v>688</v>
      </c>
      <c r="D135" s="716"/>
      <c r="E135" s="716"/>
      <c r="F135" s="716"/>
      <c r="G135" s="716"/>
      <c r="H135" s="717"/>
    </row>
    <row r="136" spans="1:9" ht="52.15" customHeight="1">
      <c r="A136" s="711"/>
      <c r="B136" s="820"/>
      <c r="C136" s="263" t="s">
        <v>207</v>
      </c>
      <c r="D136" s="413" t="s">
        <v>608</v>
      </c>
      <c r="E136" s="8" t="s">
        <v>469</v>
      </c>
      <c r="F136" s="10" t="s">
        <v>208</v>
      </c>
      <c r="G136" s="34" t="s">
        <v>209</v>
      </c>
      <c r="H136" s="53"/>
    </row>
    <row r="137" spans="1:9" ht="42.6" customHeight="1">
      <c r="A137" s="698">
        <v>20</v>
      </c>
      <c r="B137" s="721" t="s">
        <v>60</v>
      </c>
      <c r="C137" s="712" t="s">
        <v>631</v>
      </c>
      <c r="D137" s="713"/>
      <c r="E137" s="713"/>
      <c r="F137" s="713"/>
      <c r="G137" s="713"/>
      <c r="H137" s="714"/>
    </row>
    <row r="138" spans="1:9" ht="33.6" customHeight="1">
      <c r="A138" s="699"/>
      <c r="B138" s="722"/>
      <c r="C138" s="715" t="s">
        <v>446</v>
      </c>
      <c r="D138" s="716"/>
      <c r="E138" s="716"/>
      <c r="F138" s="716"/>
      <c r="G138" s="716"/>
      <c r="H138" s="717"/>
    </row>
    <row r="139" spans="1:9" ht="33.6" customHeight="1">
      <c r="A139" s="699"/>
      <c r="B139" s="722"/>
      <c r="C139" s="718" t="s">
        <v>447</v>
      </c>
      <c r="D139" s="719"/>
      <c r="E139" s="719"/>
      <c r="F139" s="719"/>
      <c r="G139" s="719"/>
      <c r="H139" s="720"/>
    </row>
    <row r="140" spans="1:9" ht="33.6" customHeight="1">
      <c r="A140" s="699"/>
      <c r="B140" s="722"/>
      <c r="C140" s="715" t="s">
        <v>448</v>
      </c>
      <c r="D140" s="716"/>
      <c r="E140" s="716"/>
      <c r="F140" s="716"/>
      <c r="G140" s="716"/>
      <c r="H140" s="717"/>
    </row>
    <row r="141" spans="1:9" ht="42.6" customHeight="1">
      <c r="A141" s="699"/>
      <c r="B141" s="722"/>
      <c r="C141" s="813" t="s">
        <v>449</v>
      </c>
      <c r="D141" s="814"/>
      <c r="E141" s="814"/>
      <c r="F141" s="814"/>
      <c r="G141" s="814"/>
      <c r="H141" s="815"/>
    </row>
    <row r="142" spans="1:9" ht="75" customHeight="1">
      <c r="A142" s="699"/>
      <c r="B142" s="722"/>
      <c r="C142" s="240" t="s">
        <v>210</v>
      </c>
      <c r="D142" s="388" t="s">
        <v>609</v>
      </c>
      <c r="E142" s="695" t="s">
        <v>450</v>
      </c>
      <c r="F142" s="75" t="s">
        <v>11</v>
      </c>
      <c r="G142" s="44" t="s">
        <v>11</v>
      </c>
      <c r="H142" s="299"/>
    </row>
    <row r="143" spans="1:9" ht="75" customHeight="1">
      <c r="A143" s="699"/>
      <c r="B143" s="722"/>
      <c r="C143" s="245" t="s">
        <v>689</v>
      </c>
      <c r="D143" s="385" t="s">
        <v>610</v>
      </c>
      <c r="E143" s="838"/>
      <c r="F143" s="62" t="s">
        <v>11</v>
      </c>
      <c r="G143" s="59" t="s">
        <v>11</v>
      </c>
      <c r="H143" s="297"/>
    </row>
    <row r="144" spans="1:9" ht="60.75" customHeight="1">
      <c r="A144" s="699"/>
      <c r="B144" s="722"/>
      <c r="C144" s="255" t="s">
        <v>211</v>
      </c>
      <c r="D144" s="931" t="s">
        <v>611</v>
      </c>
      <c r="E144" s="799" t="s">
        <v>119</v>
      </c>
      <c r="F144" s="17" t="s">
        <v>11</v>
      </c>
      <c r="G144" s="37" t="s">
        <v>11</v>
      </c>
      <c r="H144" s="298"/>
    </row>
    <row r="145" spans="1:8" s="291" customFormat="1" ht="110.45" customHeight="1">
      <c r="A145" s="699"/>
      <c r="B145" s="722"/>
      <c r="C145" s="19" t="s">
        <v>690</v>
      </c>
      <c r="D145" s="838"/>
      <c r="E145" s="725"/>
      <c r="F145" s="238" t="s">
        <v>42</v>
      </c>
      <c r="G145" s="280" t="s">
        <v>42</v>
      </c>
      <c r="H145" s="309"/>
    </row>
    <row r="146" spans="1:8" ht="96" customHeight="1">
      <c r="A146" s="699"/>
      <c r="B146" s="722"/>
      <c r="C146" s="19" t="s">
        <v>691</v>
      </c>
      <c r="D146" s="19" t="s">
        <v>612</v>
      </c>
      <c r="E146" s="799" t="s">
        <v>451</v>
      </c>
      <c r="F146" s="816" t="s">
        <v>11</v>
      </c>
      <c r="G146" s="816" t="s">
        <v>11</v>
      </c>
      <c r="H146" s="806"/>
    </row>
    <row r="147" spans="1:8" ht="77.25" customHeight="1">
      <c r="A147" s="699"/>
      <c r="B147" s="722"/>
      <c r="C147" s="19" t="s">
        <v>399</v>
      </c>
      <c r="D147" s="725" t="s">
        <v>403</v>
      </c>
      <c r="E147" s="725"/>
      <c r="F147" s="842"/>
      <c r="G147" s="842"/>
      <c r="H147" s="932"/>
    </row>
    <row r="148" spans="1:8" ht="214.15" customHeight="1">
      <c r="A148" s="711"/>
      <c r="B148" s="723"/>
      <c r="C148" s="178" t="s">
        <v>400</v>
      </c>
      <c r="D148" s="810"/>
      <c r="E148" s="810"/>
      <c r="F148" s="930"/>
      <c r="G148" s="930"/>
      <c r="H148" s="812"/>
    </row>
    <row r="149" spans="1:8" ht="42.6" customHeight="1">
      <c r="A149" s="847">
        <v>21</v>
      </c>
      <c r="B149" s="724" t="s">
        <v>343</v>
      </c>
      <c r="C149" s="813" t="s">
        <v>692</v>
      </c>
      <c r="D149" s="839"/>
      <c r="E149" s="839"/>
      <c r="F149" s="839"/>
      <c r="G149" s="839"/>
      <c r="H149" s="840"/>
    </row>
    <row r="150" spans="1:8" ht="33" customHeight="1">
      <c r="A150" s="832"/>
      <c r="B150" s="725"/>
      <c r="C150" s="715" t="s">
        <v>693</v>
      </c>
      <c r="D150" s="836"/>
      <c r="E150" s="836"/>
      <c r="F150" s="836"/>
      <c r="G150" s="836"/>
      <c r="H150" s="837"/>
    </row>
    <row r="151" spans="1:8" ht="33" customHeight="1">
      <c r="A151" s="832"/>
      <c r="B151" s="725"/>
      <c r="C151" s="715" t="s">
        <v>694</v>
      </c>
      <c r="D151" s="716"/>
      <c r="E151" s="716"/>
      <c r="F151" s="716"/>
      <c r="G151" s="716"/>
      <c r="H151" s="717"/>
    </row>
    <row r="152" spans="1:8" ht="98.25" customHeight="1">
      <c r="A152" s="832"/>
      <c r="B152" s="725"/>
      <c r="C152" s="165" t="s">
        <v>695</v>
      </c>
      <c r="D152" s="165" t="s">
        <v>862</v>
      </c>
      <c r="E152" s="721" t="s">
        <v>344</v>
      </c>
      <c r="F152" s="841" t="s">
        <v>42</v>
      </c>
      <c r="G152" s="841" t="s">
        <v>340</v>
      </c>
      <c r="H152" s="933"/>
    </row>
    <row r="153" spans="1:8" ht="52.15" customHeight="1">
      <c r="A153" s="832"/>
      <c r="B153" s="725"/>
      <c r="C153" s="19" t="s">
        <v>401</v>
      </c>
      <c r="D153" s="799" t="s">
        <v>634</v>
      </c>
      <c r="E153" s="722"/>
      <c r="F153" s="842"/>
      <c r="G153" s="842"/>
      <c r="H153" s="932"/>
    </row>
    <row r="154" spans="1:8" ht="180.6" customHeight="1">
      <c r="A154" s="832"/>
      <c r="B154" s="725"/>
      <c r="C154" s="163" t="s">
        <v>402</v>
      </c>
      <c r="D154" s="800"/>
      <c r="E154" s="831"/>
      <c r="F154" s="817"/>
      <c r="G154" s="817"/>
      <c r="H154" s="807"/>
    </row>
    <row r="155" spans="1:8" ht="99.95" customHeight="1">
      <c r="A155" s="832"/>
      <c r="B155" s="725"/>
      <c r="C155" s="19" t="s">
        <v>696</v>
      </c>
      <c r="D155" s="19" t="s">
        <v>863</v>
      </c>
      <c r="E155" s="830" t="s">
        <v>452</v>
      </c>
      <c r="F155" s="148" t="s">
        <v>42</v>
      </c>
      <c r="G155" s="311" t="s">
        <v>42</v>
      </c>
      <c r="H155" s="297"/>
    </row>
    <row r="156" spans="1:8" ht="234.6" customHeight="1">
      <c r="A156" s="832"/>
      <c r="B156" s="725"/>
      <c r="C156" s="29" t="s">
        <v>417</v>
      </c>
      <c r="D156" s="19" t="s">
        <v>404</v>
      </c>
      <c r="E156" s="831"/>
      <c r="F156" s="148"/>
      <c r="G156" s="148"/>
      <c r="H156" s="181"/>
    </row>
    <row r="157" spans="1:8" ht="102.6" customHeight="1">
      <c r="A157" s="833"/>
      <c r="B157" s="810"/>
      <c r="C157" s="76" t="s">
        <v>697</v>
      </c>
      <c r="D157" s="166" t="s">
        <v>864</v>
      </c>
      <c r="E157" s="271" t="s">
        <v>345</v>
      </c>
      <c r="F157" s="193" t="s">
        <v>42</v>
      </c>
      <c r="G157" s="312" t="s">
        <v>42</v>
      </c>
      <c r="H157" s="298"/>
    </row>
    <row r="158" spans="1:8" ht="33" customHeight="1">
      <c r="A158" s="698">
        <v>22</v>
      </c>
      <c r="B158" s="818" t="s">
        <v>61</v>
      </c>
      <c r="C158" s="712" t="s">
        <v>698</v>
      </c>
      <c r="D158" s="713"/>
      <c r="E158" s="713"/>
      <c r="F158" s="713"/>
      <c r="G158" s="713"/>
      <c r="H158" s="714"/>
    </row>
    <row r="159" spans="1:8" ht="47.45" customHeight="1">
      <c r="A159" s="711"/>
      <c r="B159" s="820"/>
      <c r="C159" s="263" t="s">
        <v>213</v>
      </c>
      <c r="D159" s="8" t="s">
        <v>613</v>
      </c>
      <c r="E159" s="171" t="s">
        <v>212</v>
      </c>
      <c r="F159" s="10" t="s">
        <v>7</v>
      </c>
      <c r="G159" s="34" t="s">
        <v>7</v>
      </c>
      <c r="H159" s="53"/>
    </row>
    <row r="160" spans="1:8" ht="75" customHeight="1">
      <c r="A160" s="698">
        <v>23</v>
      </c>
      <c r="B160" s="695" t="s">
        <v>615</v>
      </c>
      <c r="C160" s="233" t="s">
        <v>215</v>
      </c>
      <c r="D160" s="395" t="s">
        <v>614</v>
      </c>
      <c r="E160" s="695" t="s">
        <v>218</v>
      </c>
      <c r="F160" s="75" t="s">
        <v>11</v>
      </c>
      <c r="G160" s="44" t="s">
        <v>11</v>
      </c>
      <c r="H160" s="300"/>
    </row>
    <row r="161" spans="1:8" ht="126" customHeight="1">
      <c r="A161" s="699"/>
      <c r="B161" s="696"/>
      <c r="C161" s="313" t="s">
        <v>699</v>
      </c>
      <c r="D161" s="414" t="s">
        <v>616</v>
      </c>
      <c r="E161" s="834"/>
      <c r="F161" s="62" t="s">
        <v>479</v>
      </c>
      <c r="G161" s="59" t="s">
        <v>479</v>
      </c>
      <c r="H161" s="297"/>
    </row>
    <row r="162" spans="1:8" ht="72" customHeight="1">
      <c r="A162" s="224"/>
      <c r="B162" s="55"/>
      <c r="C162" s="313" t="s">
        <v>480</v>
      </c>
      <c r="D162" s="414" t="s">
        <v>617</v>
      </c>
      <c r="E162" s="834"/>
      <c r="F162" s="62" t="s">
        <v>479</v>
      </c>
      <c r="G162" s="59" t="s">
        <v>479</v>
      </c>
      <c r="H162" s="297"/>
    </row>
    <row r="163" spans="1:8" ht="109.15" customHeight="1">
      <c r="A163" s="224"/>
      <c r="B163" s="55"/>
      <c r="C163" s="313" t="s">
        <v>481</v>
      </c>
      <c r="D163" s="414" t="s">
        <v>618</v>
      </c>
      <c r="E163" s="834"/>
      <c r="F163" s="62" t="s">
        <v>479</v>
      </c>
      <c r="G163" s="59" t="s">
        <v>479</v>
      </c>
      <c r="H163" s="297"/>
    </row>
    <row r="164" spans="1:8" ht="75" customHeight="1">
      <c r="A164" s="224"/>
      <c r="B164" s="55"/>
      <c r="C164" s="313" t="s">
        <v>482</v>
      </c>
      <c r="D164" s="414" t="s">
        <v>619</v>
      </c>
      <c r="E164" s="834"/>
      <c r="F164" s="62" t="s">
        <v>479</v>
      </c>
      <c r="G164" s="59" t="s">
        <v>479</v>
      </c>
      <c r="H164" s="297"/>
    </row>
    <row r="165" spans="1:8" ht="75" customHeight="1">
      <c r="A165" s="224"/>
      <c r="B165" s="55"/>
      <c r="C165" s="313" t="s">
        <v>483</v>
      </c>
      <c r="D165" s="414" t="s">
        <v>620</v>
      </c>
      <c r="E165" s="834"/>
      <c r="F165" s="252" t="s">
        <v>479</v>
      </c>
      <c r="G165" s="57" t="s">
        <v>479</v>
      </c>
      <c r="H165" s="181"/>
    </row>
    <row r="166" spans="1:8" ht="75" customHeight="1">
      <c r="A166" s="224"/>
      <c r="B166" s="55"/>
      <c r="C166" s="234" t="s">
        <v>216</v>
      </c>
      <c r="D166" s="384" t="s">
        <v>621</v>
      </c>
      <c r="E166" s="835"/>
      <c r="F166" s="62" t="s">
        <v>11</v>
      </c>
      <c r="G166" s="59" t="s">
        <v>11</v>
      </c>
      <c r="H166" s="297"/>
    </row>
    <row r="167" spans="1:8" ht="75" customHeight="1">
      <c r="A167" s="225"/>
      <c r="B167" s="84"/>
      <c r="C167" s="248" t="s">
        <v>217</v>
      </c>
      <c r="D167" s="395" t="s">
        <v>622</v>
      </c>
      <c r="E167" s="251" t="s">
        <v>214</v>
      </c>
      <c r="F167" s="254" t="s">
        <v>11</v>
      </c>
      <c r="G167" s="60" t="s">
        <v>11</v>
      </c>
      <c r="H167" s="301"/>
    </row>
    <row r="168" spans="1:8" ht="33.6" customHeight="1">
      <c r="A168" s="698">
        <v>24</v>
      </c>
      <c r="B168" s="845" t="s">
        <v>62</v>
      </c>
      <c r="C168" s="712" t="s">
        <v>700</v>
      </c>
      <c r="D168" s="713"/>
      <c r="E168" s="713"/>
      <c r="F168" s="713"/>
      <c r="G168" s="713"/>
      <c r="H168" s="714"/>
    </row>
    <row r="169" spans="1:8" ht="33.6" customHeight="1">
      <c r="A169" s="699"/>
      <c r="B169" s="846"/>
      <c r="C169" s="715" t="s">
        <v>701</v>
      </c>
      <c r="D169" s="716"/>
      <c r="E169" s="716"/>
      <c r="F169" s="716"/>
      <c r="G169" s="716"/>
      <c r="H169" s="717"/>
    </row>
    <row r="170" spans="1:8" ht="33.6" customHeight="1">
      <c r="A170" s="699"/>
      <c r="B170" s="846"/>
      <c r="C170" s="718" t="s">
        <v>702</v>
      </c>
      <c r="D170" s="719"/>
      <c r="E170" s="719"/>
      <c r="F170" s="719"/>
      <c r="G170" s="719"/>
      <c r="H170" s="720"/>
    </row>
    <row r="171" spans="1:8" ht="33.6" customHeight="1">
      <c r="A171" s="699"/>
      <c r="B171" s="846"/>
      <c r="C171" s="715" t="s">
        <v>703</v>
      </c>
      <c r="D171" s="716"/>
      <c r="E171" s="716"/>
      <c r="F171" s="716"/>
      <c r="G171" s="716"/>
      <c r="H171" s="717"/>
    </row>
    <row r="172" spans="1:8" ht="33.6" customHeight="1">
      <c r="A172" s="699"/>
      <c r="B172" s="846"/>
      <c r="C172" s="813" t="s">
        <v>704</v>
      </c>
      <c r="D172" s="814"/>
      <c r="E172" s="814"/>
      <c r="F172" s="814"/>
      <c r="G172" s="814"/>
      <c r="H172" s="815"/>
    </row>
    <row r="173" spans="1:8" ht="101.45" customHeight="1">
      <c r="A173" s="699"/>
      <c r="B173" s="846"/>
      <c r="C173" s="165" t="s">
        <v>705</v>
      </c>
      <c r="D173" s="133" t="s">
        <v>865</v>
      </c>
      <c r="E173" s="14" t="s">
        <v>453</v>
      </c>
      <c r="F173" s="15" t="s">
        <v>7</v>
      </c>
      <c r="G173" s="35" t="s">
        <v>7</v>
      </c>
      <c r="H173" s="300"/>
    </row>
    <row r="174" spans="1:8" ht="99.6" customHeight="1">
      <c r="A174" s="699"/>
      <c r="B174" s="846"/>
      <c r="C174" s="19" t="s">
        <v>220</v>
      </c>
      <c r="D174" s="6" t="s">
        <v>866</v>
      </c>
      <c r="E174" s="89" t="s">
        <v>221</v>
      </c>
      <c r="F174" s="16" t="s">
        <v>7</v>
      </c>
      <c r="G174" s="36" t="s">
        <v>7</v>
      </c>
      <c r="H174" s="297"/>
    </row>
    <row r="175" spans="1:8" ht="33" customHeight="1">
      <c r="A175" s="698">
        <v>25</v>
      </c>
      <c r="B175" s="721" t="s">
        <v>63</v>
      </c>
      <c r="C175" s="712" t="s">
        <v>64</v>
      </c>
      <c r="D175" s="713"/>
      <c r="E175" s="713"/>
      <c r="F175" s="713"/>
      <c r="G175" s="713"/>
      <c r="H175" s="714"/>
    </row>
    <row r="176" spans="1:8" ht="33" customHeight="1">
      <c r="A176" s="699"/>
      <c r="B176" s="722"/>
      <c r="C176" s="715" t="s">
        <v>65</v>
      </c>
      <c r="D176" s="716"/>
      <c r="E176" s="716"/>
      <c r="F176" s="716"/>
      <c r="G176" s="716"/>
      <c r="H176" s="717"/>
    </row>
    <row r="177" spans="1:8" ht="42" customHeight="1">
      <c r="A177" s="699"/>
      <c r="B177" s="722"/>
      <c r="C177" s="813" t="s">
        <v>454</v>
      </c>
      <c r="D177" s="814"/>
      <c r="E177" s="814"/>
      <c r="F177" s="814"/>
      <c r="G177" s="814"/>
      <c r="H177" s="815"/>
    </row>
    <row r="178" spans="1:8" ht="87" customHeight="1">
      <c r="A178" s="699"/>
      <c r="B178" s="722"/>
      <c r="C178" s="18" t="s">
        <v>222</v>
      </c>
      <c r="D178" s="406" t="s">
        <v>867</v>
      </c>
      <c r="E178" s="21"/>
      <c r="F178" s="274" t="s">
        <v>7</v>
      </c>
      <c r="G178" s="39" t="s">
        <v>7</v>
      </c>
      <c r="H178" s="299"/>
    </row>
    <row r="179" spans="1:8" s="141" customFormat="1" ht="48.6" customHeight="1">
      <c r="A179" s="699"/>
      <c r="B179" s="722"/>
      <c r="C179" s="715" t="s">
        <v>706</v>
      </c>
      <c r="D179" s="716"/>
      <c r="E179" s="716"/>
      <c r="F179" s="716"/>
      <c r="G179" s="716"/>
      <c r="H179" s="717"/>
    </row>
    <row r="180" spans="1:8" s="141" customFormat="1" ht="111.95" customHeight="1">
      <c r="A180" s="699"/>
      <c r="B180" s="722"/>
      <c r="C180" s="20" t="s">
        <v>707</v>
      </c>
      <c r="D180" s="406" t="s">
        <v>868</v>
      </c>
      <c r="E180" s="162" t="s">
        <v>457</v>
      </c>
      <c r="F180" s="152" t="s">
        <v>352</v>
      </c>
      <c r="G180" s="238" t="s">
        <v>353</v>
      </c>
      <c r="H180" s="238"/>
    </row>
    <row r="181" spans="1:8" s="141" customFormat="1" ht="113.45" customHeight="1">
      <c r="A181" s="699"/>
      <c r="B181" s="722"/>
      <c r="C181" s="19" t="s">
        <v>708</v>
      </c>
      <c r="D181" s="19" t="s">
        <v>869</v>
      </c>
      <c r="E181" s="799" t="s">
        <v>455</v>
      </c>
      <c r="F181" s="816" t="s">
        <v>42</v>
      </c>
      <c r="G181" s="816" t="s">
        <v>42</v>
      </c>
      <c r="H181" s="816"/>
    </row>
    <row r="182" spans="1:8" s="141" customFormat="1" ht="154.15" customHeight="1">
      <c r="A182" s="699"/>
      <c r="B182" s="722"/>
      <c r="C182" s="226" t="s">
        <v>709</v>
      </c>
      <c r="D182" s="19" t="s">
        <v>405</v>
      </c>
      <c r="E182" s="800"/>
      <c r="F182" s="817"/>
      <c r="G182" s="817"/>
      <c r="H182" s="817"/>
    </row>
    <row r="183" spans="1:8" s="141" customFormat="1" ht="108.6" customHeight="1">
      <c r="A183" s="699"/>
      <c r="B183" s="722"/>
      <c r="C183" s="86" t="s">
        <v>710</v>
      </c>
      <c r="D183" s="29" t="s">
        <v>870</v>
      </c>
      <c r="E183" s="799" t="s">
        <v>456</v>
      </c>
      <c r="F183" s="816" t="s">
        <v>406</v>
      </c>
      <c r="G183" s="816" t="s">
        <v>7</v>
      </c>
      <c r="H183" s="816"/>
    </row>
    <row r="184" spans="1:8" s="141" customFormat="1" ht="217.9" customHeight="1">
      <c r="A184" s="699"/>
      <c r="B184" s="722"/>
      <c r="C184" s="226" t="s">
        <v>418</v>
      </c>
      <c r="D184" s="19" t="s">
        <v>408</v>
      </c>
      <c r="E184" s="800"/>
      <c r="F184" s="817"/>
      <c r="G184" s="817"/>
      <c r="H184" s="817"/>
    </row>
    <row r="185" spans="1:8" ht="74.45" customHeight="1">
      <c r="A185" s="699"/>
      <c r="B185" s="722"/>
      <c r="C185" s="4" t="s">
        <v>354</v>
      </c>
      <c r="D185" s="89" t="s">
        <v>896</v>
      </c>
      <c r="E185" s="4" t="s">
        <v>223</v>
      </c>
      <c r="F185" s="16" t="s">
        <v>7</v>
      </c>
      <c r="G185" s="36" t="s">
        <v>7</v>
      </c>
      <c r="H185" s="297"/>
    </row>
    <row r="186" spans="1:8" ht="96.95" customHeight="1">
      <c r="A186" s="698">
        <v>26</v>
      </c>
      <c r="B186" s="708" t="s">
        <v>66</v>
      </c>
      <c r="C186" s="250" t="s">
        <v>224</v>
      </c>
      <c r="D186" s="415" t="s">
        <v>871</v>
      </c>
      <c r="E186" s="258"/>
      <c r="F186" s="969" t="s">
        <v>11</v>
      </c>
      <c r="G186" s="969" t="s">
        <v>11</v>
      </c>
      <c r="H186" s="155"/>
    </row>
    <row r="187" spans="1:8" s="141" customFormat="1" ht="99" customHeight="1">
      <c r="A187" s="699"/>
      <c r="B187" s="709"/>
      <c r="C187" s="86" t="s">
        <v>346</v>
      </c>
      <c r="D187" s="391" t="s">
        <v>872</v>
      </c>
      <c r="E187" s="29"/>
      <c r="F187" s="970"/>
      <c r="G187" s="970"/>
      <c r="H187" s="227"/>
    </row>
    <row r="188" spans="1:8" s="141" customFormat="1" ht="102" customHeight="1">
      <c r="A188" s="711"/>
      <c r="B188" s="710"/>
      <c r="C188" s="76" t="s">
        <v>711</v>
      </c>
      <c r="D188" s="22" t="s">
        <v>873</v>
      </c>
      <c r="E188" s="166"/>
      <c r="F188" s="971"/>
      <c r="G188" s="971"/>
      <c r="H188" s="149"/>
    </row>
    <row r="189" spans="1:8" ht="42" customHeight="1">
      <c r="A189" s="698">
        <v>27</v>
      </c>
      <c r="B189" s="818" t="s">
        <v>67</v>
      </c>
      <c r="C189" s="715" t="s">
        <v>712</v>
      </c>
      <c r="D189" s="716"/>
      <c r="E189" s="716"/>
      <c r="F189" s="716"/>
      <c r="G189" s="716"/>
      <c r="H189" s="717"/>
    </row>
    <row r="190" spans="1:8" ht="33" customHeight="1">
      <c r="A190" s="699"/>
      <c r="B190" s="819"/>
      <c r="C190" s="813" t="s">
        <v>713</v>
      </c>
      <c r="D190" s="814"/>
      <c r="E190" s="814"/>
      <c r="F190" s="814"/>
      <c r="G190" s="814"/>
      <c r="H190" s="815"/>
    </row>
    <row r="191" spans="1:8" ht="102" customHeight="1">
      <c r="A191" s="699"/>
      <c r="B191" s="819"/>
      <c r="C191" s="235" t="s">
        <v>225</v>
      </c>
      <c r="D191" s="133" t="s">
        <v>874</v>
      </c>
      <c r="E191" s="91"/>
      <c r="F191" s="274" t="s">
        <v>7</v>
      </c>
      <c r="G191" s="39" t="s">
        <v>7</v>
      </c>
      <c r="H191" s="299"/>
    </row>
    <row r="192" spans="1:8" ht="102" customHeight="1">
      <c r="A192" s="699"/>
      <c r="B192" s="819"/>
      <c r="C192" s="4" t="s">
        <v>426</v>
      </c>
      <c r="D192" s="6" t="s">
        <v>875</v>
      </c>
      <c r="E192" s="4" t="s">
        <v>458</v>
      </c>
      <c r="F192" s="16" t="s">
        <v>7</v>
      </c>
      <c r="G192" s="36" t="s">
        <v>7</v>
      </c>
      <c r="H192" s="297"/>
    </row>
    <row r="193" spans="1:8" ht="102.95" customHeight="1">
      <c r="A193" s="711"/>
      <c r="B193" s="820"/>
      <c r="C193" s="22" t="s">
        <v>227</v>
      </c>
      <c r="D193" s="416" t="s">
        <v>876</v>
      </c>
      <c r="E193" s="22" t="s">
        <v>226</v>
      </c>
      <c r="F193" s="17" t="s">
        <v>7</v>
      </c>
      <c r="G193" s="37" t="s">
        <v>7</v>
      </c>
      <c r="H193" s="298"/>
    </row>
    <row r="194" spans="1:8" ht="34.15" customHeight="1">
      <c r="A194" s="698">
        <v>28</v>
      </c>
      <c r="B194" s="818" t="s">
        <v>68</v>
      </c>
      <c r="C194" s="715" t="s">
        <v>69</v>
      </c>
      <c r="D194" s="716"/>
      <c r="E194" s="716"/>
      <c r="F194" s="716"/>
      <c r="G194" s="716"/>
      <c r="H194" s="717"/>
    </row>
    <row r="195" spans="1:8" ht="83.1" customHeight="1">
      <c r="A195" s="711"/>
      <c r="B195" s="820"/>
      <c r="C195" s="263" t="s">
        <v>70</v>
      </c>
      <c r="D195" s="413" t="s">
        <v>877</v>
      </c>
      <c r="E195" s="256" t="s">
        <v>228</v>
      </c>
      <c r="F195" s="275" t="s">
        <v>11</v>
      </c>
      <c r="G195" s="40" t="s">
        <v>11</v>
      </c>
      <c r="H195" s="53"/>
    </row>
    <row r="196" spans="1:8" ht="75.95" customHeight="1">
      <c r="A196" s="698">
        <v>29</v>
      </c>
      <c r="B196" s="695" t="s">
        <v>71</v>
      </c>
      <c r="C196" s="247" t="s">
        <v>229</v>
      </c>
      <c r="D196" s="388" t="s">
        <v>623</v>
      </c>
      <c r="E196" s="258"/>
      <c r="F196" s="61" t="s">
        <v>11</v>
      </c>
      <c r="G196" s="69" t="s">
        <v>11</v>
      </c>
      <c r="H196" s="155"/>
    </row>
    <row r="197" spans="1:8" ht="78" customHeight="1">
      <c r="A197" s="711"/>
      <c r="B197" s="697"/>
      <c r="C197" s="73" t="s">
        <v>230</v>
      </c>
      <c r="D197" s="45" t="s">
        <v>624</v>
      </c>
      <c r="E197" s="64"/>
      <c r="F197" s="74" t="s">
        <v>11</v>
      </c>
      <c r="G197" s="48" t="s">
        <v>11</v>
      </c>
      <c r="H197" s="51"/>
    </row>
    <row r="198" spans="1:8" ht="33.6" customHeight="1">
      <c r="A198" s="698">
        <v>30</v>
      </c>
      <c r="B198" s="721" t="s">
        <v>72</v>
      </c>
      <c r="C198" s="712" t="s">
        <v>714</v>
      </c>
      <c r="D198" s="713"/>
      <c r="E198" s="713"/>
      <c r="F198" s="713"/>
      <c r="G198" s="713"/>
      <c r="H198" s="714"/>
    </row>
    <row r="199" spans="1:8" ht="33.6" customHeight="1">
      <c r="A199" s="699"/>
      <c r="B199" s="722"/>
      <c r="C199" s="715" t="s">
        <v>715</v>
      </c>
      <c r="D199" s="716"/>
      <c r="E199" s="716"/>
      <c r="F199" s="716"/>
      <c r="G199" s="716"/>
      <c r="H199" s="717"/>
    </row>
    <row r="200" spans="1:8" ht="33.6" customHeight="1">
      <c r="A200" s="699"/>
      <c r="B200" s="722"/>
      <c r="C200" s="813" t="s">
        <v>716</v>
      </c>
      <c r="D200" s="814"/>
      <c r="E200" s="814"/>
      <c r="F200" s="814"/>
      <c r="G200" s="814"/>
      <c r="H200" s="815"/>
    </row>
    <row r="201" spans="1:8" ht="63" customHeight="1">
      <c r="A201" s="699"/>
      <c r="B201" s="722"/>
      <c r="C201" s="29" t="s">
        <v>768</v>
      </c>
      <c r="D201" s="976" t="s">
        <v>878</v>
      </c>
      <c r="E201" s="724" t="s">
        <v>231</v>
      </c>
      <c r="F201" s="841" t="s">
        <v>120</v>
      </c>
      <c r="G201" s="841" t="s">
        <v>232</v>
      </c>
      <c r="H201" s="933"/>
    </row>
    <row r="202" spans="1:8" ht="45.75" customHeight="1">
      <c r="A202" s="699"/>
      <c r="B202" s="722"/>
      <c r="C202" s="29" t="s">
        <v>233</v>
      </c>
      <c r="D202" s="977"/>
      <c r="E202" s="725"/>
      <c r="F202" s="817"/>
      <c r="G202" s="817"/>
      <c r="H202" s="807"/>
    </row>
    <row r="203" spans="1:8" ht="69.599999999999994" customHeight="1">
      <c r="A203" s="711"/>
      <c r="B203" s="723"/>
      <c r="C203" s="76" t="s">
        <v>234</v>
      </c>
      <c r="D203" s="978"/>
      <c r="E203" s="810"/>
      <c r="F203" s="92" t="s">
        <v>120</v>
      </c>
      <c r="G203" s="93" t="s">
        <v>120</v>
      </c>
      <c r="H203" s="301"/>
    </row>
    <row r="204" spans="1:8" ht="90" customHeight="1">
      <c r="A204" s="273">
        <v>31</v>
      </c>
      <c r="B204" s="41" t="s">
        <v>73</v>
      </c>
      <c r="C204" s="94" t="s">
        <v>769</v>
      </c>
      <c r="D204" s="417" t="s">
        <v>879</v>
      </c>
      <c r="E204" s="46"/>
      <c r="F204" s="254" t="s">
        <v>11</v>
      </c>
      <c r="G204" s="60" t="s">
        <v>11</v>
      </c>
      <c r="H204" s="53"/>
    </row>
    <row r="205" spans="1:8" ht="33" customHeight="1">
      <c r="A205" s="824">
        <v>32</v>
      </c>
      <c r="B205" s="828" t="s">
        <v>74</v>
      </c>
      <c r="C205" s="712" t="s">
        <v>717</v>
      </c>
      <c r="D205" s="713"/>
      <c r="E205" s="713"/>
      <c r="F205" s="713"/>
      <c r="G205" s="713"/>
      <c r="H205" s="714"/>
    </row>
    <row r="206" spans="1:8" ht="33" customHeight="1">
      <c r="A206" s="824"/>
      <c r="B206" s="828"/>
      <c r="C206" s="715" t="s">
        <v>718</v>
      </c>
      <c r="D206" s="716"/>
      <c r="E206" s="716"/>
      <c r="F206" s="716"/>
      <c r="G206" s="716"/>
      <c r="H206" s="717"/>
    </row>
    <row r="207" spans="1:8" ht="33" customHeight="1">
      <c r="A207" s="824"/>
      <c r="B207" s="828"/>
      <c r="C207" s="718" t="s">
        <v>719</v>
      </c>
      <c r="D207" s="719"/>
      <c r="E207" s="719"/>
      <c r="F207" s="719"/>
      <c r="G207" s="719"/>
      <c r="H207" s="720"/>
    </row>
    <row r="208" spans="1:8" ht="33" customHeight="1">
      <c r="A208" s="824"/>
      <c r="B208" s="828"/>
      <c r="C208" s="715" t="s">
        <v>720</v>
      </c>
      <c r="D208" s="716"/>
      <c r="E208" s="716"/>
      <c r="F208" s="716"/>
      <c r="G208" s="716"/>
      <c r="H208" s="717"/>
    </row>
    <row r="209" spans="1:8" ht="123.6" customHeight="1">
      <c r="A209" s="824"/>
      <c r="B209" s="828"/>
      <c r="C209" s="233" t="s">
        <v>770</v>
      </c>
      <c r="D209" s="974" t="s">
        <v>880</v>
      </c>
      <c r="E209" s="974" t="s">
        <v>235</v>
      </c>
      <c r="F209" s="75" t="s">
        <v>11</v>
      </c>
      <c r="G209" s="44" t="s">
        <v>11</v>
      </c>
      <c r="H209" s="204"/>
    </row>
    <row r="210" spans="1:8" ht="59.45" customHeight="1">
      <c r="A210" s="824"/>
      <c r="B210" s="828"/>
      <c r="C210" s="4" t="s">
        <v>236</v>
      </c>
      <c r="D210" s="975"/>
      <c r="E210" s="975"/>
      <c r="F210" s="62" t="s">
        <v>11</v>
      </c>
      <c r="G210" s="59" t="s">
        <v>11</v>
      </c>
      <c r="H210" s="297"/>
    </row>
    <row r="211" spans="1:8" ht="86.45" customHeight="1">
      <c r="A211" s="824"/>
      <c r="B211" s="828"/>
      <c r="C211" s="4" t="s">
        <v>237</v>
      </c>
      <c r="D211" s="6" t="s">
        <v>881</v>
      </c>
      <c r="E211" s="234"/>
      <c r="F211" s="62" t="s">
        <v>11</v>
      </c>
      <c r="G211" s="59" t="s">
        <v>11</v>
      </c>
      <c r="H211" s="297"/>
    </row>
    <row r="212" spans="1:8" ht="96.6" customHeight="1">
      <c r="A212" s="824"/>
      <c r="B212" s="828"/>
      <c r="C212" s="234" t="s">
        <v>238</v>
      </c>
      <c r="D212" s="6" t="s">
        <v>882</v>
      </c>
      <c r="E212" s="234"/>
      <c r="F212" s="62" t="s">
        <v>11</v>
      </c>
      <c r="G212" s="59" t="s">
        <v>11</v>
      </c>
      <c r="H212" s="297"/>
    </row>
    <row r="213" spans="1:8" ht="90.95" customHeight="1">
      <c r="A213" s="824"/>
      <c r="B213" s="828"/>
      <c r="C213" s="22" t="s">
        <v>771</v>
      </c>
      <c r="D213" s="416" t="s">
        <v>883</v>
      </c>
      <c r="E213" s="76"/>
      <c r="F213" s="74" t="s">
        <v>11</v>
      </c>
      <c r="G213" s="48" t="s">
        <v>11</v>
      </c>
      <c r="H213" s="298"/>
    </row>
    <row r="214" spans="1:8" ht="32.450000000000003" customHeight="1">
      <c r="A214" s="698">
        <v>33</v>
      </c>
      <c r="B214" s="825" t="s">
        <v>75</v>
      </c>
      <c r="C214" s="712" t="s">
        <v>721</v>
      </c>
      <c r="D214" s="713"/>
      <c r="E214" s="713"/>
      <c r="F214" s="713"/>
      <c r="G214" s="713"/>
      <c r="H214" s="714"/>
    </row>
    <row r="215" spans="1:8" ht="32.450000000000003" customHeight="1">
      <c r="A215" s="699"/>
      <c r="B215" s="826"/>
      <c r="C215" s="715" t="s">
        <v>722</v>
      </c>
      <c r="D215" s="716"/>
      <c r="E215" s="716"/>
      <c r="F215" s="716"/>
      <c r="G215" s="716"/>
      <c r="H215" s="717"/>
    </row>
    <row r="216" spans="1:8" ht="32.450000000000003" customHeight="1">
      <c r="A216" s="699"/>
      <c r="B216" s="826"/>
      <c r="C216" s="718" t="s">
        <v>723</v>
      </c>
      <c r="D216" s="719"/>
      <c r="E216" s="719"/>
      <c r="F216" s="719"/>
      <c r="G216" s="719"/>
      <c r="H216" s="720"/>
    </row>
    <row r="217" spans="1:8" ht="32.450000000000003" customHeight="1">
      <c r="A217" s="699"/>
      <c r="B217" s="826"/>
      <c r="C217" s="715" t="s">
        <v>724</v>
      </c>
      <c r="D217" s="716"/>
      <c r="E217" s="716"/>
      <c r="F217" s="716"/>
      <c r="G217" s="716"/>
      <c r="H217" s="717"/>
    </row>
    <row r="218" spans="1:8" ht="32.450000000000003" customHeight="1">
      <c r="A218" s="699"/>
      <c r="B218" s="826"/>
      <c r="C218" s="813" t="s">
        <v>725</v>
      </c>
      <c r="D218" s="814"/>
      <c r="E218" s="814"/>
      <c r="F218" s="814"/>
      <c r="G218" s="814"/>
      <c r="H218" s="815"/>
    </row>
    <row r="219" spans="1:8" ht="148.9" customHeight="1">
      <c r="A219" s="699"/>
      <c r="B219" s="826"/>
      <c r="C219" s="95" t="s">
        <v>772</v>
      </c>
      <c r="D219" s="390" t="s">
        <v>884</v>
      </c>
      <c r="E219" s="272" t="s">
        <v>459</v>
      </c>
      <c r="F219" s="274" t="s">
        <v>7</v>
      </c>
      <c r="G219" s="39" t="s">
        <v>7</v>
      </c>
      <c r="H219" s="299"/>
    </row>
    <row r="220" spans="1:8" ht="102.6" customHeight="1">
      <c r="A220" s="699"/>
      <c r="B220" s="826"/>
      <c r="C220" s="96" t="s">
        <v>239</v>
      </c>
      <c r="D220" s="6" t="s">
        <v>885</v>
      </c>
      <c r="E220" s="172"/>
      <c r="F220" s="16" t="s">
        <v>7</v>
      </c>
      <c r="G220" s="36" t="s">
        <v>7</v>
      </c>
      <c r="H220" s="297"/>
    </row>
    <row r="221" spans="1:8" ht="69" customHeight="1">
      <c r="A221" s="711"/>
      <c r="B221" s="827"/>
      <c r="C221" s="153" t="s">
        <v>240</v>
      </c>
      <c r="D221" s="416" t="s">
        <v>897</v>
      </c>
      <c r="E221" s="76" t="s">
        <v>460</v>
      </c>
      <c r="F221" s="17" t="s">
        <v>7</v>
      </c>
      <c r="G221" s="37" t="s">
        <v>7</v>
      </c>
      <c r="H221" s="298"/>
    </row>
    <row r="222" spans="1:8" ht="33.6" customHeight="1">
      <c r="A222" s="821">
        <v>34</v>
      </c>
      <c r="B222" s="721" t="s">
        <v>347</v>
      </c>
      <c r="C222" s="801" t="s">
        <v>726</v>
      </c>
      <c r="D222" s="802"/>
      <c r="E222" s="802"/>
      <c r="F222" s="802"/>
      <c r="G222" s="802"/>
      <c r="H222" s="803"/>
    </row>
    <row r="223" spans="1:8" ht="33.6" customHeight="1">
      <c r="A223" s="822"/>
      <c r="B223" s="722"/>
      <c r="C223" s="801" t="s">
        <v>727</v>
      </c>
      <c r="D223" s="802"/>
      <c r="E223" s="802"/>
      <c r="F223" s="802"/>
      <c r="G223" s="802"/>
      <c r="H223" s="803"/>
    </row>
    <row r="224" spans="1:8" ht="33.6" customHeight="1">
      <c r="A224" s="822"/>
      <c r="B224" s="722"/>
      <c r="C224" s="801" t="s">
        <v>728</v>
      </c>
      <c r="D224" s="802"/>
      <c r="E224" s="802"/>
      <c r="F224" s="802"/>
      <c r="G224" s="802"/>
      <c r="H224" s="803"/>
    </row>
    <row r="225" spans="1:9" ht="33.6" customHeight="1">
      <c r="A225" s="822"/>
      <c r="B225" s="722"/>
      <c r="C225" s="801" t="s">
        <v>729</v>
      </c>
      <c r="D225" s="802"/>
      <c r="E225" s="802"/>
      <c r="F225" s="802"/>
      <c r="G225" s="802"/>
      <c r="H225" s="803"/>
    </row>
    <row r="226" spans="1:9" ht="101.45" customHeight="1">
      <c r="A226" s="822"/>
      <c r="B226" s="722"/>
      <c r="C226" s="314" t="s">
        <v>730</v>
      </c>
      <c r="D226" s="165" t="s">
        <v>886</v>
      </c>
      <c r="E226" s="173"/>
      <c r="F226" s="150"/>
      <c r="G226" s="151"/>
      <c r="H226" s="300"/>
    </row>
    <row r="227" spans="1:9" ht="121.5" customHeight="1">
      <c r="A227" s="822"/>
      <c r="B227" s="722"/>
      <c r="C227" s="96" t="s">
        <v>350</v>
      </c>
      <c r="D227" s="19" t="s">
        <v>887</v>
      </c>
      <c r="E227" s="799" t="s">
        <v>461</v>
      </c>
      <c r="F227" s="804" t="s">
        <v>120</v>
      </c>
      <c r="G227" s="804" t="s">
        <v>120</v>
      </c>
      <c r="H227" s="806"/>
    </row>
    <row r="228" spans="1:9" ht="201.75" customHeight="1">
      <c r="A228" s="822"/>
      <c r="B228" s="722"/>
      <c r="C228" s="228" t="s">
        <v>407</v>
      </c>
      <c r="D228" s="19" t="s">
        <v>409</v>
      </c>
      <c r="E228" s="800"/>
      <c r="F228" s="805"/>
      <c r="G228" s="805"/>
      <c r="H228" s="807"/>
    </row>
    <row r="229" spans="1:9" ht="122.45" customHeight="1">
      <c r="A229" s="822"/>
      <c r="B229" s="722"/>
      <c r="C229" s="96" t="s">
        <v>348</v>
      </c>
      <c r="D229" s="19" t="s">
        <v>888</v>
      </c>
      <c r="E229" s="799" t="s">
        <v>462</v>
      </c>
      <c r="F229" s="804" t="s">
        <v>120</v>
      </c>
      <c r="G229" s="804" t="s">
        <v>120</v>
      </c>
      <c r="H229" s="806"/>
    </row>
    <row r="230" spans="1:9" ht="200.45" customHeight="1">
      <c r="A230" s="822"/>
      <c r="B230" s="722"/>
      <c r="C230" s="228" t="s">
        <v>410</v>
      </c>
      <c r="D230" s="19" t="s">
        <v>411</v>
      </c>
      <c r="E230" s="800"/>
      <c r="F230" s="805"/>
      <c r="G230" s="805"/>
      <c r="H230" s="807"/>
    </row>
    <row r="231" spans="1:9" ht="128.44999999999999" customHeight="1">
      <c r="A231" s="822"/>
      <c r="B231" s="722"/>
      <c r="C231" s="96" t="s">
        <v>351</v>
      </c>
      <c r="D231" s="19" t="s">
        <v>889</v>
      </c>
      <c r="E231" s="799" t="s">
        <v>463</v>
      </c>
      <c r="F231" s="804" t="s">
        <v>120</v>
      </c>
      <c r="G231" s="804" t="s">
        <v>120</v>
      </c>
      <c r="H231" s="806"/>
    </row>
    <row r="232" spans="1:9" ht="62.45" customHeight="1">
      <c r="A232" s="822"/>
      <c r="B232" s="722"/>
      <c r="C232" s="228" t="s">
        <v>413</v>
      </c>
      <c r="D232" s="19" t="s">
        <v>412</v>
      </c>
      <c r="E232" s="800"/>
      <c r="F232" s="805"/>
      <c r="G232" s="805"/>
      <c r="H232" s="807"/>
    </row>
    <row r="233" spans="1:9" ht="119.45" customHeight="1">
      <c r="A233" s="822"/>
      <c r="B233" s="722"/>
      <c r="C233" s="229" t="s">
        <v>349</v>
      </c>
      <c r="D233" s="20" t="s">
        <v>890</v>
      </c>
      <c r="E233" s="799" t="s">
        <v>464</v>
      </c>
      <c r="F233" s="804" t="s">
        <v>120</v>
      </c>
      <c r="G233" s="804" t="s">
        <v>120</v>
      </c>
      <c r="H233" s="806"/>
      <c r="I233" s="291"/>
    </row>
    <row r="234" spans="1:9" ht="65.099999999999994" customHeight="1">
      <c r="A234" s="823"/>
      <c r="B234" s="723"/>
      <c r="C234" s="230" t="s">
        <v>414</v>
      </c>
      <c r="D234" s="166" t="s">
        <v>419</v>
      </c>
      <c r="E234" s="810"/>
      <c r="F234" s="811"/>
      <c r="G234" s="811"/>
      <c r="H234" s="812"/>
      <c r="I234" s="291"/>
    </row>
    <row r="235" spans="1:9" ht="78" customHeight="1">
      <c r="A235" s="23">
        <v>35</v>
      </c>
      <c r="B235" s="41" t="s">
        <v>76</v>
      </c>
      <c r="C235" s="97" t="s">
        <v>77</v>
      </c>
      <c r="D235" s="41" t="s">
        <v>891</v>
      </c>
      <c r="E235" s="117" t="s">
        <v>78</v>
      </c>
      <c r="F235" s="98" t="s">
        <v>11</v>
      </c>
      <c r="G235" s="99" t="s">
        <v>11</v>
      </c>
      <c r="H235" s="98"/>
    </row>
    <row r="236" spans="1:9" ht="64.900000000000006" customHeight="1">
      <c r="A236" s="698">
        <v>36</v>
      </c>
      <c r="B236" s="695" t="s">
        <v>79</v>
      </c>
      <c r="C236" s="42" t="s">
        <v>241</v>
      </c>
      <c r="D236" s="170" t="s">
        <v>625</v>
      </c>
      <c r="E236" s="42" t="s">
        <v>80</v>
      </c>
      <c r="F236" s="61" t="s">
        <v>11</v>
      </c>
      <c r="G236" s="69" t="s">
        <v>11</v>
      </c>
      <c r="H236" s="155"/>
    </row>
    <row r="237" spans="1:9" ht="166.15" customHeight="1">
      <c r="A237" s="699"/>
      <c r="B237" s="696"/>
      <c r="C237" s="234" t="s">
        <v>773</v>
      </c>
      <c r="D237" s="66" t="s">
        <v>898</v>
      </c>
      <c r="E237" s="66" t="s">
        <v>81</v>
      </c>
      <c r="F237" s="62" t="s">
        <v>15</v>
      </c>
      <c r="G237" s="59" t="s">
        <v>11</v>
      </c>
      <c r="H237" s="112"/>
    </row>
    <row r="238" spans="1:9" ht="30.75" customHeight="1">
      <c r="A238" s="794" t="s">
        <v>493</v>
      </c>
      <c r="B238" s="850"/>
      <c r="C238" s="850"/>
      <c r="D238" s="850"/>
      <c r="E238" s="850"/>
      <c r="F238" s="850"/>
      <c r="G238" s="850"/>
      <c r="H238" s="851"/>
    </row>
    <row r="239" spans="1:9" ht="108" customHeight="1">
      <c r="A239" s="12">
        <v>1</v>
      </c>
      <c r="B239" s="41" t="s">
        <v>82</v>
      </c>
      <c r="C239" s="279" t="s">
        <v>774</v>
      </c>
      <c r="D239" s="41" t="s">
        <v>899</v>
      </c>
      <c r="E239" s="41" t="s">
        <v>900</v>
      </c>
      <c r="F239" s="90" t="s">
        <v>11</v>
      </c>
      <c r="G239" s="70" t="s">
        <v>11</v>
      </c>
      <c r="H239" s="53"/>
    </row>
    <row r="240" spans="1:9" ht="46.5" customHeight="1">
      <c r="A240" s="794" t="s">
        <v>731</v>
      </c>
      <c r="B240" s="795"/>
      <c r="C240" s="795"/>
      <c r="D240" s="795"/>
      <c r="E240" s="795"/>
      <c r="F240" s="795"/>
      <c r="G240" s="795"/>
      <c r="H240" s="796"/>
    </row>
    <row r="241" spans="1:9" ht="109.9" customHeight="1">
      <c r="A241" s="740">
        <v>1</v>
      </c>
      <c r="B241" s="708" t="s">
        <v>83</v>
      </c>
      <c r="C241" s="100" t="s">
        <v>245</v>
      </c>
      <c r="D241" s="398" t="s">
        <v>242</v>
      </c>
      <c r="E241" s="695" t="s">
        <v>84</v>
      </c>
      <c r="F241" s="87" t="s">
        <v>11</v>
      </c>
      <c r="G241" s="69" t="s">
        <v>11</v>
      </c>
      <c r="H241" s="155"/>
      <c r="I241" s="308"/>
    </row>
    <row r="242" spans="1:9" ht="71.45" customHeight="1">
      <c r="A242" s="829"/>
      <c r="B242" s="709"/>
      <c r="C242" s="264" t="s">
        <v>246</v>
      </c>
      <c r="D242" s="66" t="s">
        <v>243</v>
      </c>
      <c r="E242" s="696"/>
      <c r="F242" s="101" t="s">
        <v>11</v>
      </c>
      <c r="G242" s="102" t="s">
        <v>11</v>
      </c>
      <c r="H242" s="112"/>
      <c r="I242" s="308"/>
    </row>
    <row r="243" spans="1:9" ht="57" customHeight="1">
      <c r="A243" s="741"/>
      <c r="B243" s="710"/>
      <c r="C243" s="103" t="s">
        <v>247</v>
      </c>
      <c r="D243" s="84" t="s">
        <v>244</v>
      </c>
      <c r="E243" s="697"/>
      <c r="F243" s="104" t="s">
        <v>11</v>
      </c>
      <c r="G243" s="50" t="s">
        <v>11</v>
      </c>
      <c r="H243" s="113"/>
      <c r="I243" s="308"/>
    </row>
    <row r="244" spans="1:9" ht="119.45" customHeight="1" thickBot="1">
      <c r="A244" s="266">
        <v>2</v>
      </c>
      <c r="B244" s="42" t="s">
        <v>85</v>
      </c>
      <c r="C244" s="42" t="s">
        <v>321</v>
      </c>
      <c r="D244" s="398" t="s">
        <v>251</v>
      </c>
      <c r="E244" s="250" t="s">
        <v>86</v>
      </c>
      <c r="F244" s="155" t="s">
        <v>11</v>
      </c>
      <c r="G244" s="155" t="s">
        <v>11</v>
      </c>
      <c r="H244" s="155"/>
      <c r="I244" s="308"/>
    </row>
    <row r="245" spans="1:9" ht="33.6" customHeight="1" thickTop="1">
      <c r="A245" s="137"/>
      <c r="B245" s="808" t="s">
        <v>248</v>
      </c>
      <c r="C245" s="790" t="s">
        <v>254</v>
      </c>
      <c r="D245" s="790"/>
      <c r="E245" s="791"/>
      <c r="F245" s="106" t="s">
        <v>11</v>
      </c>
      <c r="G245" s="106" t="s">
        <v>11</v>
      </c>
      <c r="H245" s="315" t="s">
        <v>120</v>
      </c>
      <c r="I245" s="308"/>
    </row>
    <row r="246" spans="1:9" ht="33.6" customHeight="1">
      <c r="A246" s="137"/>
      <c r="B246" s="809"/>
      <c r="C246" s="784" t="s">
        <v>255</v>
      </c>
      <c r="D246" s="784"/>
      <c r="E246" s="785"/>
      <c r="F246" s="51" t="s">
        <v>11</v>
      </c>
      <c r="G246" s="51" t="s">
        <v>11</v>
      </c>
      <c r="H246" s="316"/>
      <c r="I246" s="308"/>
    </row>
    <row r="247" spans="1:9" ht="32.450000000000003" customHeight="1">
      <c r="A247" s="137"/>
      <c r="B247" s="797" t="s">
        <v>249</v>
      </c>
      <c r="C247" s="760" t="s">
        <v>256</v>
      </c>
      <c r="D247" s="760"/>
      <c r="E247" s="761"/>
      <c r="F247" s="204" t="s">
        <v>11</v>
      </c>
      <c r="G247" s="204" t="s">
        <v>11</v>
      </c>
      <c r="H247" s="317" t="s">
        <v>120</v>
      </c>
      <c r="I247" s="308"/>
    </row>
    <row r="248" spans="1:9" ht="32.450000000000003" customHeight="1">
      <c r="A248" s="137"/>
      <c r="B248" s="798"/>
      <c r="C248" s="784" t="s">
        <v>255</v>
      </c>
      <c r="D248" s="784"/>
      <c r="E248" s="785"/>
      <c r="F248" s="51" t="s">
        <v>11</v>
      </c>
      <c r="G248" s="51" t="s">
        <v>11</v>
      </c>
      <c r="H248" s="316"/>
      <c r="I248" s="308"/>
    </row>
    <row r="249" spans="1:9" ht="33" customHeight="1">
      <c r="A249" s="137"/>
      <c r="B249" s="868" t="s">
        <v>250</v>
      </c>
      <c r="C249" s="917" t="s">
        <v>257</v>
      </c>
      <c r="D249" s="917"/>
      <c r="E249" s="918"/>
      <c r="F249" s="49" t="s">
        <v>11</v>
      </c>
      <c r="G249" s="49" t="s">
        <v>11</v>
      </c>
      <c r="H249" s="217" t="s">
        <v>120</v>
      </c>
      <c r="I249" s="308"/>
    </row>
    <row r="250" spans="1:9" ht="54.6" customHeight="1">
      <c r="A250" s="137"/>
      <c r="B250" s="865"/>
      <c r="C250" s="764" t="s">
        <v>764</v>
      </c>
      <c r="D250" s="764"/>
      <c r="E250" s="765"/>
      <c r="F250" s="112" t="s">
        <v>11</v>
      </c>
      <c r="G250" s="112" t="s">
        <v>11</v>
      </c>
      <c r="H250" s="159"/>
      <c r="I250" s="308"/>
    </row>
    <row r="251" spans="1:9" ht="102.75" customHeight="1">
      <c r="A251" s="137"/>
      <c r="B251" s="865"/>
      <c r="C251" s="764" t="s">
        <v>258</v>
      </c>
      <c r="D251" s="764"/>
      <c r="E251" s="765"/>
      <c r="F251" s="112" t="s">
        <v>11</v>
      </c>
      <c r="G251" s="112" t="s">
        <v>11</v>
      </c>
      <c r="H251" s="159"/>
      <c r="I251" s="308"/>
    </row>
    <row r="252" spans="1:9" ht="42" customHeight="1">
      <c r="A252" s="137"/>
      <c r="B252" s="865"/>
      <c r="C252" s="874" t="s">
        <v>470</v>
      </c>
      <c r="D252" s="874"/>
      <c r="E252" s="875"/>
      <c r="F252" s="112" t="s">
        <v>87</v>
      </c>
      <c r="G252" s="112" t="s">
        <v>88</v>
      </c>
      <c r="H252" s="159"/>
      <c r="I252" s="308"/>
    </row>
    <row r="253" spans="1:9" ht="42" customHeight="1">
      <c r="A253" s="180"/>
      <c r="B253" s="878"/>
      <c r="C253" s="874" t="s">
        <v>253</v>
      </c>
      <c r="D253" s="874"/>
      <c r="E253" s="875"/>
      <c r="F253" s="112" t="s">
        <v>87</v>
      </c>
      <c r="G253" s="112" t="s">
        <v>14</v>
      </c>
      <c r="H253" s="159"/>
      <c r="I253" s="308"/>
    </row>
    <row r="254" spans="1:9" ht="33" customHeight="1">
      <c r="A254" s="180"/>
      <c r="B254" s="919" t="s">
        <v>468</v>
      </c>
      <c r="C254" s="764" t="s">
        <v>259</v>
      </c>
      <c r="D254" s="764"/>
      <c r="E254" s="765"/>
      <c r="F254" s="112" t="s">
        <v>11</v>
      </c>
      <c r="G254" s="112" t="s">
        <v>11</v>
      </c>
      <c r="H254" s="159"/>
      <c r="I254" s="308"/>
    </row>
    <row r="255" spans="1:9" ht="42" customHeight="1">
      <c r="A255" s="137"/>
      <c r="B255" s="865"/>
      <c r="C255" s="764" t="s">
        <v>260</v>
      </c>
      <c r="D255" s="764"/>
      <c r="E255" s="765"/>
      <c r="F255" s="112" t="s">
        <v>11</v>
      </c>
      <c r="G255" s="112" t="s">
        <v>11</v>
      </c>
      <c r="H255" s="159"/>
      <c r="I255" s="308"/>
    </row>
    <row r="256" spans="1:9" ht="32.450000000000003" customHeight="1">
      <c r="A256" s="180"/>
      <c r="B256" s="809"/>
      <c r="C256" s="784" t="s">
        <v>261</v>
      </c>
      <c r="D256" s="784"/>
      <c r="E256" s="785"/>
      <c r="F256" s="51" t="s">
        <v>11</v>
      </c>
      <c r="G256" s="51" t="s">
        <v>11</v>
      </c>
      <c r="H256" s="316"/>
      <c r="I256" s="308"/>
    </row>
    <row r="257" spans="1:9" ht="33.6" customHeight="1">
      <c r="A257" s="136"/>
      <c r="B257" s="868" t="s">
        <v>263</v>
      </c>
      <c r="C257" s="917" t="s">
        <v>262</v>
      </c>
      <c r="D257" s="917"/>
      <c r="E257" s="918"/>
      <c r="F257" s="49" t="s">
        <v>11</v>
      </c>
      <c r="G257" s="49" t="s">
        <v>11</v>
      </c>
      <c r="H257" s="217" t="s">
        <v>120</v>
      </c>
      <c r="I257" s="308"/>
    </row>
    <row r="258" spans="1:9" ht="53.45" customHeight="1">
      <c r="A258" s="176"/>
      <c r="B258" s="865"/>
      <c r="C258" s="764" t="s">
        <v>732</v>
      </c>
      <c r="D258" s="764"/>
      <c r="E258" s="765"/>
      <c r="F258" s="112" t="s">
        <v>11</v>
      </c>
      <c r="G258" s="112" t="s">
        <v>11</v>
      </c>
      <c r="H258" s="159"/>
      <c r="I258" s="308"/>
    </row>
    <row r="259" spans="1:9" ht="100.9" customHeight="1">
      <c r="A259" s="176"/>
      <c r="B259" s="865"/>
      <c r="C259" s="764" t="s">
        <v>276</v>
      </c>
      <c r="D259" s="764"/>
      <c r="E259" s="765"/>
      <c r="F259" s="112" t="s">
        <v>11</v>
      </c>
      <c r="G259" s="112" t="s">
        <v>11</v>
      </c>
      <c r="H259" s="159"/>
      <c r="I259" s="308"/>
    </row>
    <row r="260" spans="1:9" ht="33" customHeight="1">
      <c r="A260" s="176"/>
      <c r="B260" s="865"/>
      <c r="C260" s="874" t="s">
        <v>470</v>
      </c>
      <c r="D260" s="874"/>
      <c r="E260" s="875"/>
      <c r="F260" s="112" t="s">
        <v>7</v>
      </c>
      <c r="G260" s="112" t="s">
        <v>7</v>
      </c>
      <c r="H260" s="159"/>
      <c r="I260" s="308"/>
    </row>
    <row r="261" spans="1:9" ht="42.6" customHeight="1">
      <c r="A261" s="176"/>
      <c r="B261" s="865"/>
      <c r="C261" s="874" t="s">
        <v>253</v>
      </c>
      <c r="D261" s="874"/>
      <c r="E261" s="875"/>
      <c r="F261" s="112" t="s">
        <v>7</v>
      </c>
      <c r="G261" s="112" t="s">
        <v>7</v>
      </c>
      <c r="H261" s="159"/>
      <c r="I261" s="308"/>
    </row>
    <row r="262" spans="1:9" ht="33.6" customHeight="1">
      <c r="A262" s="176"/>
      <c r="B262" s="865"/>
      <c r="C262" s="764" t="s">
        <v>259</v>
      </c>
      <c r="D262" s="764"/>
      <c r="E262" s="765"/>
      <c r="F262" s="112" t="s">
        <v>11</v>
      </c>
      <c r="G262" s="112" t="s">
        <v>11</v>
      </c>
      <c r="H262" s="159"/>
      <c r="I262" s="308"/>
    </row>
    <row r="263" spans="1:9" ht="42.6" customHeight="1">
      <c r="A263" s="176"/>
      <c r="B263" s="865"/>
      <c r="C263" s="764" t="s">
        <v>260</v>
      </c>
      <c r="D263" s="764"/>
      <c r="E263" s="765"/>
      <c r="F263" s="112" t="s">
        <v>11</v>
      </c>
      <c r="G263" s="112" t="s">
        <v>11</v>
      </c>
      <c r="H263" s="159"/>
      <c r="I263" s="308"/>
    </row>
    <row r="264" spans="1:9" ht="33.6" customHeight="1" thickBot="1">
      <c r="A264" s="176"/>
      <c r="B264" s="869"/>
      <c r="C264" s="762" t="s">
        <v>261</v>
      </c>
      <c r="D264" s="762"/>
      <c r="E264" s="763"/>
      <c r="F264" s="120" t="s">
        <v>11</v>
      </c>
      <c r="G264" s="120" t="s">
        <v>11</v>
      </c>
      <c r="H264" s="318"/>
      <c r="I264" s="308"/>
    </row>
    <row r="265" spans="1:9" ht="68.25" customHeight="1" thickTop="1">
      <c r="A265" s="266">
        <v>3</v>
      </c>
      <c r="B265" s="55" t="s">
        <v>264</v>
      </c>
      <c r="C265" s="55" t="s">
        <v>266</v>
      </c>
      <c r="D265" s="55" t="s">
        <v>274</v>
      </c>
      <c r="E265" s="257" t="s">
        <v>268</v>
      </c>
      <c r="F265" s="49" t="s">
        <v>267</v>
      </c>
      <c r="G265" s="49" t="s">
        <v>267</v>
      </c>
      <c r="H265" s="106" t="s">
        <v>120</v>
      </c>
      <c r="I265" s="308"/>
    </row>
    <row r="266" spans="1:9" ht="68.25" customHeight="1">
      <c r="A266" s="266">
        <v>4</v>
      </c>
      <c r="B266" s="42" t="s">
        <v>269</v>
      </c>
      <c r="C266" s="282" t="s">
        <v>271</v>
      </c>
      <c r="D266" s="41" t="s">
        <v>265</v>
      </c>
      <c r="E266" s="41" t="s">
        <v>485</v>
      </c>
      <c r="F266" s="98" t="s">
        <v>11</v>
      </c>
      <c r="G266" s="99" t="s">
        <v>11</v>
      </c>
      <c r="H266" s="53" t="s">
        <v>11</v>
      </c>
      <c r="I266" s="308"/>
    </row>
    <row r="267" spans="1:9" s="28" customFormat="1" ht="63.6" customHeight="1">
      <c r="A267" s="129">
        <v>5</v>
      </c>
      <c r="B267" s="866" t="s">
        <v>427</v>
      </c>
      <c r="C267" s="282" t="s">
        <v>277</v>
      </c>
      <c r="D267" s="398" t="s">
        <v>275</v>
      </c>
      <c r="E267" s="41" t="s">
        <v>486</v>
      </c>
      <c r="F267" s="98" t="s">
        <v>11</v>
      </c>
      <c r="G267" s="99" t="s">
        <v>11</v>
      </c>
      <c r="H267" s="53" t="s">
        <v>273</v>
      </c>
    </row>
    <row r="268" spans="1:9" s="28" customFormat="1" ht="127.5" customHeight="1">
      <c r="A268" s="1"/>
      <c r="B268" s="867"/>
      <c r="C268" s="174"/>
      <c r="D268" s="920"/>
      <c r="E268" s="920"/>
      <c r="F268" s="921"/>
      <c r="G268" s="921"/>
      <c r="H268" s="121"/>
    </row>
    <row r="269" spans="1:9" ht="98.45" customHeight="1" thickBot="1">
      <c r="A269" s="266">
        <v>6</v>
      </c>
      <c r="B269" s="175" t="s">
        <v>357</v>
      </c>
      <c r="C269" s="42" t="s">
        <v>644</v>
      </c>
      <c r="D269" s="398" t="s">
        <v>901</v>
      </c>
      <c r="E269" s="72"/>
      <c r="F269" s="155" t="s">
        <v>89</v>
      </c>
      <c r="G269" s="68" t="s">
        <v>7</v>
      </c>
      <c r="H269" s="108" t="s">
        <v>267</v>
      </c>
      <c r="I269" s="308"/>
    </row>
    <row r="270" spans="1:9" ht="67.900000000000006" customHeight="1" thickTop="1">
      <c r="A270" s="176"/>
      <c r="B270" s="214"/>
      <c r="C270" s="922" t="s">
        <v>278</v>
      </c>
      <c r="D270" s="922"/>
      <c r="E270" s="923"/>
      <c r="F270" s="125" t="s">
        <v>7</v>
      </c>
      <c r="G270" s="125" t="s">
        <v>7</v>
      </c>
      <c r="H270" s="160"/>
      <c r="I270" s="308"/>
    </row>
    <row r="271" spans="1:9" ht="95.45" customHeight="1" thickBot="1">
      <c r="A271" s="138"/>
      <c r="B271" s="319"/>
      <c r="C271" s="924" t="s">
        <v>279</v>
      </c>
      <c r="D271" s="924"/>
      <c r="E271" s="925"/>
      <c r="F271" s="123" t="s">
        <v>7</v>
      </c>
      <c r="G271" s="124" t="s">
        <v>7</v>
      </c>
      <c r="H271" s="320"/>
      <c r="I271" s="308"/>
    </row>
    <row r="272" spans="1:9" ht="95.45" customHeight="1" thickTop="1">
      <c r="A272" s="182">
        <v>7</v>
      </c>
      <c r="B272" s="321" t="s">
        <v>484</v>
      </c>
      <c r="C272" s="322" t="s">
        <v>902</v>
      </c>
      <c r="D272" s="84" t="s">
        <v>733</v>
      </c>
      <c r="E272" s="248" t="s">
        <v>488</v>
      </c>
      <c r="F272" s="113" t="s">
        <v>7</v>
      </c>
      <c r="G272" s="115" t="s">
        <v>7</v>
      </c>
      <c r="H272" s="110"/>
      <c r="I272" s="308"/>
    </row>
    <row r="273" spans="1:9" ht="95.45" customHeight="1">
      <c r="A273" s="182">
        <v>8</v>
      </c>
      <c r="B273" s="321" t="s">
        <v>487</v>
      </c>
      <c r="C273" s="322" t="s">
        <v>903</v>
      </c>
      <c r="D273" s="41" t="s">
        <v>734</v>
      </c>
      <c r="E273" s="243" t="s">
        <v>489</v>
      </c>
      <c r="F273" s="51" t="s">
        <v>7</v>
      </c>
      <c r="G273" s="52" t="s">
        <v>7</v>
      </c>
      <c r="H273" s="49"/>
      <c r="I273" s="308"/>
    </row>
    <row r="274" spans="1:9" ht="90.75" customHeight="1">
      <c r="A274" s="182">
        <v>9</v>
      </c>
      <c r="B274" s="41" t="s">
        <v>471</v>
      </c>
      <c r="C274" s="41" t="s">
        <v>359</v>
      </c>
      <c r="D274" s="41" t="s">
        <v>735</v>
      </c>
      <c r="E274" s="41" t="s">
        <v>358</v>
      </c>
      <c r="F274" s="98" t="s">
        <v>11</v>
      </c>
      <c r="G274" s="99" t="s">
        <v>11</v>
      </c>
      <c r="H274" s="53" t="s">
        <v>121</v>
      </c>
    </row>
    <row r="275" spans="1:9" ht="98.25" customHeight="1" thickBot="1">
      <c r="A275" s="182">
        <v>10</v>
      </c>
      <c r="B275" s="127" t="s">
        <v>90</v>
      </c>
      <c r="C275" s="55" t="s">
        <v>421</v>
      </c>
      <c r="D275" s="55" t="s">
        <v>736</v>
      </c>
      <c r="E275" s="269" t="s">
        <v>91</v>
      </c>
      <c r="F275" s="49" t="s">
        <v>11</v>
      </c>
      <c r="G275" s="50" t="s">
        <v>11</v>
      </c>
      <c r="H275" s="120" t="s">
        <v>120</v>
      </c>
      <c r="I275" s="308"/>
    </row>
    <row r="276" spans="1:9" ht="33" customHeight="1" thickTop="1">
      <c r="A276" s="130"/>
      <c r="B276" s="808" t="s">
        <v>281</v>
      </c>
      <c r="C276" s="790" t="s">
        <v>291</v>
      </c>
      <c r="D276" s="790"/>
      <c r="E276" s="791"/>
      <c r="F276" s="106" t="s">
        <v>11</v>
      </c>
      <c r="G276" s="107" t="s">
        <v>11</v>
      </c>
      <c r="H276" s="315"/>
      <c r="I276" s="308"/>
    </row>
    <row r="277" spans="1:9" ht="33" customHeight="1">
      <c r="A277" s="130"/>
      <c r="B277" s="865"/>
      <c r="C277" s="764" t="s">
        <v>292</v>
      </c>
      <c r="D277" s="764"/>
      <c r="E277" s="765"/>
      <c r="F277" s="112" t="s">
        <v>11</v>
      </c>
      <c r="G277" s="102" t="s">
        <v>11</v>
      </c>
      <c r="H277" s="159"/>
      <c r="I277" s="308"/>
    </row>
    <row r="278" spans="1:9" ht="33" customHeight="1">
      <c r="A278" s="130"/>
      <c r="B278" s="809"/>
      <c r="C278" s="902" t="s">
        <v>293</v>
      </c>
      <c r="D278" s="902"/>
      <c r="E278" s="903"/>
      <c r="F278" s="113" t="s">
        <v>11</v>
      </c>
      <c r="G278" s="115" t="s">
        <v>11</v>
      </c>
      <c r="H278" s="323"/>
      <c r="I278" s="308"/>
    </row>
    <row r="279" spans="1:9" ht="33.6" customHeight="1">
      <c r="A279" s="130"/>
      <c r="B279" s="865" t="s">
        <v>282</v>
      </c>
      <c r="C279" s="917" t="s">
        <v>294</v>
      </c>
      <c r="D279" s="917"/>
      <c r="E279" s="918"/>
      <c r="F279" s="49" t="s">
        <v>11</v>
      </c>
      <c r="G279" s="50" t="s">
        <v>11</v>
      </c>
      <c r="H279" s="217"/>
      <c r="I279" s="308"/>
    </row>
    <row r="280" spans="1:9" ht="33.6" customHeight="1">
      <c r="A280" s="130"/>
      <c r="B280" s="865"/>
      <c r="C280" s="764" t="s">
        <v>295</v>
      </c>
      <c r="D280" s="764"/>
      <c r="E280" s="765"/>
      <c r="F280" s="112" t="s">
        <v>11</v>
      </c>
      <c r="G280" s="102" t="s">
        <v>11</v>
      </c>
      <c r="H280" s="159"/>
      <c r="I280" s="308"/>
    </row>
    <row r="281" spans="1:9" ht="42" customHeight="1" thickBot="1">
      <c r="A281" s="130"/>
      <c r="B281" s="869"/>
      <c r="C281" s="762" t="s">
        <v>296</v>
      </c>
      <c r="D281" s="762"/>
      <c r="E281" s="763"/>
      <c r="F281" s="120" t="s">
        <v>11</v>
      </c>
      <c r="G281" s="122" t="s">
        <v>11</v>
      </c>
      <c r="H281" s="318"/>
      <c r="I281" s="308"/>
    </row>
    <row r="282" spans="1:9" ht="100.15" customHeight="1" thickTop="1">
      <c r="A282" s="139">
        <v>11</v>
      </c>
      <c r="B282" s="84" t="s">
        <v>92</v>
      </c>
      <c r="C282" s="103" t="s">
        <v>420</v>
      </c>
      <c r="D282" s="84" t="s">
        <v>737</v>
      </c>
      <c r="E282" s="84" t="s">
        <v>93</v>
      </c>
      <c r="F282" s="113" t="s">
        <v>11</v>
      </c>
      <c r="G282" s="115" t="s">
        <v>11</v>
      </c>
      <c r="H282" s="110" t="s">
        <v>284</v>
      </c>
      <c r="I282" s="308"/>
    </row>
    <row r="283" spans="1:9" ht="132.75" customHeight="1">
      <c r="A283" s="139">
        <v>12</v>
      </c>
      <c r="B283" s="41" t="s">
        <v>94</v>
      </c>
      <c r="C283" s="282" t="s">
        <v>283</v>
      </c>
      <c r="D283" s="171" t="s">
        <v>738</v>
      </c>
      <c r="E283" s="114"/>
      <c r="F283" s="98" t="s">
        <v>11</v>
      </c>
      <c r="G283" s="99" t="s">
        <v>11</v>
      </c>
      <c r="H283" s="98" t="s">
        <v>120</v>
      </c>
      <c r="I283" s="308"/>
    </row>
    <row r="284" spans="1:9" ht="89.45" customHeight="1">
      <c r="A284" s="740">
        <v>13</v>
      </c>
      <c r="B284" s="695" t="s">
        <v>285</v>
      </c>
      <c r="C284" s="105" t="s">
        <v>367</v>
      </c>
      <c r="D284" s="695" t="s">
        <v>739</v>
      </c>
      <c r="E284" s="324"/>
      <c r="F284" s="926" t="s">
        <v>14</v>
      </c>
      <c r="G284" s="926" t="s">
        <v>14</v>
      </c>
      <c r="H284" s="926" t="s">
        <v>120</v>
      </c>
      <c r="I284" s="308"/>
    </row>
    <row r="285" spans="1:9" ht="87" customHeight="1">
      <c r="A285" s="741"/>
      <c r="B285" s="697"/>
      <c r="C285" s="84" t="s">
        <v>286</v>
      </c>
      <c r="D285" s="697"/>
      <c r="E285" s="259"/>
      <c r="F285" s="927"/>
      <c r="G285" s="927"/>
      <c r="H285" s="927"/>
      <c r="I285" s="308"/>
    </row>
    <row r="286" spans="1:9" ht="157.9" customHeight="1">
      <c r="A286" s="266">
        <v>14</v>
      </c>
      <c r="B286" s="55" t="s">
        <v>472</v>
      </c>
      <c r="C286" s="105" t="s">
        <v>428</v>
      </c>
      <c r="D286" s="396" t="s">
        <v>740</v>
      </c>
      <c r="E286" s="250" t="s">
        <v>287</v>
      </c>
      <c r="F286" s="155" t="s">
        <v>11</v>
      </c>
      <c r="G286" s="68" t="s">
        <v>11</v>
      </c>
      <c r="H286" s="155" t="s">
        <v>120</v>
      </c>
      <c r="I286" s="308"/>
    </row>
    <row r="287" spans="1:9" ht="42" customHeight="1">
      <c r="A287" s="879"/>
      <c r="B287" s="882"/>
      <c r="C287" s="894" t="s">
        <v>288</v>
      </c>
      <c r="D287" s="760"/>
      <c r="E287" s="761"/>
      <c r="F287" s="204" t="s">
        <v>11</v>
      </c>
      <c r="G287" s="206" t="s">
        <v>11</v>
      </c>
      <c r="H287" s="204"/>
      <c r="I287" s="308"/>
    </row>
    <row r="288" spans="1:9" ht="42.6" customHeight="1">
      <c r="A288" s="879"/>
      <c r="B288" s="882"/>
      <c r="C288" s="764" t="s">
        <v>289</v>
      </c>
      <c r="D288" s="764"/>
      <c r="E288" s="765"/>
      <c r="F288" s="112" t="s">
        <v>11</v>
      </c>
      <c r="G288" s="102" t="s">
        <v>11</v>
      </c>
      <c r="H288" s="112"/>
      <c r="I288" s="308"/>
    </row>
    <row r="289" spans="1:9" ht="33" customHeight="1">
      <c r="A289" s="879"/>
      <c r="B289" s="882"/>
      <c r="C289" s="876" t="s">
        <v>290</v>
      </c>
      <c r="D289" s="876"/>
      <c r="E289" s="877"/>
      <c r="F289" s="119" t="s">
        <v>11</v>
      </c>
      <c r="G289" s="147" t="s">
        <v>11</v>
      </c>
      <c r="H289" s="119"/>
      <c r="I289" s="308"/>
    </row>
    <row r="290" spans="1:9" ht="42" customHeight="1">
      <c r="A290" s="879"/>
      <c r="B290" s="205"/>
      <c r="C290" s="973" t="s">
        <v>832</v>
      </c>
      <c r="D290" s="764"/>
      <c r="E290" s="765"/>
      <c r="F290" s="112" t="s">
        <v>11</v>
      </c>
      <c r="G290" s="102" t="s">
        <v>11</v>
      </c>
      <c r="H290" s="112"/>
      <c r="I290" s="308"/>
    </row>
    <row r="291" spans="1:9" ht="60.6" customHeight="1">
      <c r="A291" s="880"/>
      <c r="B291" s="205"/>
      <c r="C291" s="892" t="s">
        <v>833</v>
      </c>
      <c r="D291" s="892"/>
      <c r="E291" s="893"/>
      <c r="F291" s="185" t="s">
        <v>11</v>
      </c>
      <c r="G291" s="186" t="s">
        <v>11</v>
      </c>
      <c r="H291" s="112"/>
      <c r="I291" s="308"/>
    </row>
    <row r="292" spans="1:9" ht="64.900000000000006" customHeight="1">
      <c r="A292" s="881"/>
      <c r="B292" s="46"/>
      <c r="C292" s="895" t="s">
        <v>834</v>
      </c>
      <c r="D292" s="784"/>
      <c r="E292" s="785"/>
      <c r="F292" s="51" t="s">
        <v>11</v>
      </c>
      <c r="G292" s="52" t="s">
        <v>11</v>
      </c>
      <c r="H292" s="51"/>
      <c r="I292" s="308"/>
    </row>
    <row r="293" spans="1:9" ht="72" customHeight="1">
      <c r="A293" s="268">
        <v>15</v>
      </c>
      <c r="B293" s="84" t="s">
        <v>95</v>
      </c>
      <c r="C293" s="103" t="s">
        <v>645</v>
      </c>
      <c r="D293" s="84" t="s">
        <v>297</v>
      </c>
      <c r="E293" s="251" t="s">
        <v>96</v>
      </c>
      <c r="F293" s="113" t="s">
        <v>11</v>
      </c>
      <c r="G293" s="115" t="s">
        <v>11</v>
      </c>
      <c r="H293" s="113"/>
      <c r="I293" s="308"/>
    </row>
    <row r="294" spans="1:9" ht="177.6" customHeight="1">
      <c r="A294" s="268">
        <v>16</v>
      </c>
      <c r="B294" s="326" t="s">
        <v>490</v>
      </c>
      <c r="C294" s="327" t="s">
        <v>741</v>
      </c>
      <c r="D294" s="55" t="s">
        <v>742</v>
      </c>
      <c r="E294" s="257"/>
      <c r="F294" s="49" t="s">
        <v>491</v>
      </c>
      <c r="G294" s="50" t="s">
        <v>491</v>
      </c>
      <c r="H294" s="113"/>
      <c r="I294" s="308"/>
    </row>
    <row r="295" spans="1:9" ht="171.6" customHeight="1" thickBot="1">
      <c r="A295" s="1162" t="s">
        <v>1147</v>
      </c>
      <c r="B295" s="42" t="s">
        <v>97</v>
      </c>
      <c r="C295" s="105" t="s">
        <v>835</v>
      </c>
      <c r="D295" s="398" t="s">
        <v>743</v>
      </c>
      <c r="E295" s="42" t="s">
        <v>98</v>
      </c>
      <c r="F295" s="155" t="s">
        <v>11</v>
      </c>
      <c r="G295" s="68" t="s">
        <v>11</v>
      </c>
      <c r="H295" s="108" t="s">
        <v>120</v>
      </c>
      <c r="I295" s="308"/>
    </row>
    <row r="296" spans="1:9" ht="42" customHeight="1" thickTop="1">
      <c r="A296" s="1161"/>
      <c r="B296" s="864" t="s">
        <v>495</v>
      </c>
      <c r="C296" s="922" t="s">
        <v>646</v>
      </c>
      <c r="D296" s="922"/>
      <c r="E296" s="923"/>
      <c r="F296" s="125" t="s">
        <v>11</v>
      </c>
      <c r="G296" s="126" t="s">
        <v>11</v>
      </c>
      <c r="H296" s="160"/>
      <c r="I296" s="308"/>
    </row>
    <row r="297" spans="1:9" ht="33" customHeight="1">
      <c r="A297" s="1161"/>
      <c r="B297" s="865"/>
      <c r="C297" s="928" t="s">
        <v>496</v>
      </c>
      <c r="D297" s="928"/>
      <c r="E297" s="929"/>
      <c r="F297" s="112" t="s">
        <v>11</v>
      </c>
      <c r="G297" s="102" t="s">
        <v>11</v>
      </c>
      <c r="H297" s="159"/>
      <c r="I297" s="308"/>
    </row>
    <row r="298" spans="1:9" ht="42" customHeight="1">
      <c r="A298" s="1161"/>
      <c r="B298" s="809"/>
      <c r="C298" s="784" t="s">
        <v>298</v>
      </c>
      <c r="D298" s="784"/>
      <c r="E298" s="785"/>
      <c r="F298" s="51" t="s">
        <v>11</v>
      </c>
      <c r="G298" s="52" t="s">
        <v>11</v>
      </c>
      <c r="H298" s="316"/>
      <c r="I298" s="308"/>
    </row>
    <row r="299" spans="1:9" ht="33.6" customHeight="1">
      <c r="A299" s="131"/>
      <c r="B299" s="730" t="s">
        <v>497</v>
      </c>
      <c r="C299" s="956" t="s">
        <v>299</v>
      </c>
      <c r="D299" s="956"/>
      <c r="E299" s="957"/>
      <c r="F299" s="155" t="s">
        <v>11</v>
      </c>
      <c r="G299" s="68" t="s">
        <v>11</v>
      </c>
      <c r="H299" s="317"/>
      <c r="I299" s="308"/>
    </row>
    <row r="300" spans="1:9" ht="70.150000000000006" customHeight="1">
      <c r="A300" s="131"/>
      <c r="B300" s="865"/>
      <c r="C300" s="764" t="s">
        <v>503</v>
      </c>
      <c r="D300" s="764"/>
      <c r="E300" s="765"/>
      <c r="F300" s="112" t="s">
        <v>11</v>
      </c>
      <c r="G300" s="102" t="s">
        <v>11</v>
      </c>
      <c r="H300" s="159"/>
      <c r="I300" s="308"/>
    </row>
    <row r="301" spans="1:9" ht="40.15" customHeight="1">
      <c r="A301" s="131"/>
      <c r="B301" s="809"/>
      <c r="C301" s="784" t="s">
        <v>504</v>
      </c>
      <c r="D301" s="784"/>
      <c r="E301" s="785"/>
      <c r="F301" s="51" t="s">
        <v>99</v>
      </c>
      <c r="G301" s="52" t="s">
        <v>7</v>
      </c>
      <c r="H301" s="316"/>
      <c r="I301" s="308"/>
    </row>
    <row r="302" spans="1:9" ht="40.15" customHeight="1">
      <c r="A302" s="328"/>
      <c r="B302" s="730" t="s">
        <v>498</v>
      </c>
      <c r="C302" s="760" t="s">
        <v>744</v>
      </c>
      <c r="D302" s="760"/>
      <c r="E302" s="761"/>
      <c r="F302" s="204" t="s">
        <v>11</v>
      </c>
      <c r="G302" s="206" t="s">
        <v>11</v>
      </c>
      <c r="H302" s="329"/>
      <c r="I302" s="308"/>
    </row>
    <row r="303" spans="1:9" ht="40.15" customHeight="1">
      <c r="A303" s="131"/>
      <c r="B303" s="731"/>
      <c r="C303" s="764" t="s">
        <v>647</v>
      </c>
      <c r="D303" s="764"/>
      <c r="E303" s="765"/>
      <c r="F303" s="112" t="s">
        <v>11</v>
      </c>
      <c r="G303" s="102" t="s">
        <v>11</v>
      </c>
      <c r="H303" s="159"/>
      <c r="I303" s="308"/>
    </row>
    <row r="304" spans="1:9" ht="40.15" customHeight="1">
      <c r="A304" s="131"/>
      <c r="B304" s="732"/>
      <c r="C304" s="784" t="s">
        <v>505</v>
      </c>
      <c r="D304" s="784"/>
      <c r="E304" s="785"/>
      <c r="F304" s="51" t="s">
        <v>7</v>
      </c>
      <c r="G304" s="52" t="s">
        <v>7</v>
      </c>
      <c r="H304" s="316"/>
      <c r="I304" s="308"/>
    </row>
    <row r="305" spans="1:18" ht="40.15" customHeight="1">
      <c r="A305" s="328"/>
      <c r="B305" s="730" t="s">
        <v>499</v>
      </c>
      <c r="C305" s="907" t="s">
        <v>501</v>
      </c>
      <c r="D305" s="908"/>
      <c r="E305" s="909"/>
      <c r="F305" s="49" t="s">
        <v>500</v>
      </c>
      <c r="G305" s="50" t="s">
        <v>500</v>
      </c>
      <c r="H305" s="217"/>
      <c r="I305" s="308"/>
      <c r="R305" s="292" t="s">
        <v>502</v>
      </c>
    </row>
    <row r="306" spans="1:18" ht="40.15" customHeight="1">
      <c r="A306" s="328"/>
      <c r="B306" s="731"/>
      <c r="C306" s="734" t="s">
        <v>506</v>
      </c>
      <c r="D306" s="735"/>
      <c r="E306" s="736"/>
      <c r="F306" s="911" t="s">
        <v>500</v>
      </c>
      <c r="G306" s="911" t="s">
        <v>500</v>
      </c>
      <c r="H306" s="218"/>
      <c r="I306" s="308"/>
    </row>
    <row r="307" spans="1:18" ht="127.9" customHeight="1" thickBot="1">
      <c r="A307" s="328"/>
      <c r="B307" s="733"/>
      <c r="C307" s="737" t="s">
        <v>904</v>
      </c>
      <c r="D307" s="738"/>
      <c r="E307" s="739"/>
      <c r="F307" s="912"/>
      <c r="G307" s="912"/>
      <c r="H307" s="318"/>
      <c r="I307" s="308"/>
    </row>
    <row r="308" spans="1:18" ht="103.15" customHeight="1" thickTop="1">
      <c r="A308" s="268">
        <v>18</v>
      </c>
      <c r="B308" s="330" t="s">
        <v>492</v>
      </c>
      <c r="C308" s="331" t="s">
        <v>745</v>
      </c>
      <c r="D308" s="419" t="s">
        <v>648</v>
      </c>
      <c r="E308" s="183"/>
      <c r="F308" s="110" t="s">
        <v>7</v>
      </c>
      <c r="G308" s="111" t="s">
        <v>7</v>
      </c>
      <c r="H308" s="110" t="s">
        <v>120</v>
      </c>
      <c r="I308" s="308"/>
    </row>
    <row r="309" spans="1:18" ht="152.44999999999999" customHeight="1">
      <c r="A309" s="139">
        <v>19</v>
      </c>
      <c r="B309" s="84" t="s">
        <v>100</v>
      </c>
      <c r="C309" s="103" t="s">
        <v>300</v>
      </c>
      <c r="D309" s="84" t="s">
        <v>649</v>
      </c>
      <c r="E309" s="84" t="s">
        <v>101</v>
      </c>
      <c r="F309" s="113" t="s">
        <v>11</v>
      </c>
      <c r="G309" s="115" t="s">
        <v>11</v>
      </c>
      <c r="H309" s="113" t="s">
        <v>120</v>
      </c>
      <c r="I309" s="308"/>
    </row>
    <row r="310" spans="1:18" ht="202.9" customHeight="1" thickBot="1">
      <c r="A310" s="266">
        <v>20</v>
      </c>
      <c r="B310" s="72" t="s">
        <v>102</v>
      </c>
      <c r="C310" s="282" t="s">
        <v>650</v>
      </c>
      <c r="D310" s="41" t="s">
        <v>746</v>
      </c>
      <c r="E310" s="41" t="s">
        <v>103</v>
      </c>
      <c r="F310" s="98" t="s">
        <v>11</v>
      </c>
      <c r="G310" s="99" t="s">
        <v>11</v>
      </c>
      <c r="H310" s="98" t="s">
        <v>120</v>
      </c>
      <c r="I310" s="308"/>
    </row>
    <row r="311" spans="1:18" ht="42.6" customHeight="1" thickTop="1">
      <c r="A311" s="131"/>
      <c r="B311" s="808" t="s">
        <v>301</v>
      </c>
      <c r="C311" s="917" t="s">
        <v>303</v>
      </c>
      <c r="D311" s="917"/>
      <c r="E311" s="918"/>
      <c r="F311" s="49" t="s">
        <v>11</v>
      </c>
      <c r="G311" s="50" t="s">
        <v>11</v>
      </c>
      <c r="H311" s="217"/>
      <c r="I311" s="308"/>
    </row>
    <row r="312" spans="1:18" ht="54" customHeight="1">
      <c r="A312" s="131"/>
      <c r="B312" s="865"/>
      <c r="C312" s="764" t="s">
        <v>304</v>
      </c>
      <c r="D312" s="764"/>
      <c r="E312" s="765"/>
      <c r="F312" s="112" t="s">
        <v>11</v>
      </c>
      <c r="G312" s="102" t="s">
        <v>11</v>
      </c>
      <c r="H312" s="159"/>
      <c r="I312" s="308"/>
    </row>
    <row r="313" spans="1:18" ht="42.6" customHeight="1">
      <c r="A313" s="131"/>
      <c r="B313" s="809"/>
      <c r="C313" s="784" t="s">
        <v>305</v>
      </c>
      <c r="D313" s="784"/>
      <c r="E313" s="785"/>
      <c r="F313" s="51" t="s">
        <v>11</v>
      </c>
      <c r="G313" s="52" t="s">
        <v>11</v>
      </c>
      <c r="H313" s="316"/>
      <c r="I313" s="308"/>
    </row>
    <row r="314" spans="1:18" ht="33.6" customHeight="1">
      <c r="A314" s="130"/>
      <c r="B314" s="865" t="s">
        <v>302</v>
      </c>
      <c r="C314" s="892" t="s">
        <v>306</v>
      </c>
      <c r="D314" s="892"/>
      <c r="E314" s="893"/>
      <c r="F314" s="185" t="s">
        <v>11</v>
      </c>
      <c r="G314" s="186" t="s">
        <v>11</v>
      </c>
      <c r="H314" s="332"/>
      <c r="I314" s="308"/>
    </row>
    <row r="315" spans="1:18" ht="42" customHeight="1">
      <c r="A315" s="130"/>
      <c r="B315" s="865"/>
      <c r="C315" s="764" t="s">
        <v>307</v>
      </c>
      <c r="D315" s="764"/>
      <c r="E315" s="765"/>
      <c r="F315" s="112" t="s">
        <v>11</v>
      </c>
      <c r="G315" s="102" t="s">
        <v>11</v>
      </c>
      <c r="H315" s="159"/>
      <c r="I315" s="308"/>
    </row>
    <row r="316" spans="1:18" ht="42" customHeight="1" thickBot="1">
      <c r="A316" s="132"/>
      <c r="B316" s="869"/>
      <c r="C316" s="762" t="s">
        <v>308</v>
      </c>
      <c r="D316" s="762"/>
      <c r="E316" s="763"/>
      <c r="F316" s="120" t="s">
        <v>11</v>
      </c>
      <c r="G316" s="122" t="s">
        <v>11</v>
      </c>
      <c r="H316" s="318"/>
      <c r="I316" s="308"/>
    </row>
    <row r="317" spans="1:18" ht="272.45" customHeight="1" thickTop="1" thickBot="1">
      <c r="A317" s="184">
        <v>21</v>
      </c>
      <c r="B317" s="333" t="s">
        <v>507</v>
      </c>
      <c r="C317" s="334" t="s">
        <v>919</v>
      </c>
      <c r="D317" s="215" t="s">
        <v>916</v>
      </c>
      <c r="E317" s="335"/>
      <c r="F317" s="106" t="s">
        <v>508</v>
      </c>
      <c r="G317" s="107" t="s">
        <v>508</v>
      </c>
      <c r="H317" s="336" t="s">
        <v>120</v>
      </c>
      <c r="I317" s="308"/>
    </row>
    <row r="318" spans="1:18" ht="28.15" customHeight="1" thickTop="1">
      <c r="A318" s="131"/>
      <c r="B318" s="864" t="s">
        <v>509</v>
      </c>
      <c r="C318" s="337" t="s">
        <v>510</v>
      </c>
      <c r="D318" s="201"/>
      <c r="E318" s="338"/>
      <c r="F318" s="125" t="s">
        <v>7</v>
      </c>
      <c r="G318" s="126" t="s">
        <v>7</v>
      </c>
      <c r="H318" s="160" t="s">
        <v>120</v>
      </c>
      <c r="I318" s="308"/>
    </row>
    <row r="319" spans="1:18" ht="52.15" customHeight="1">
      <c r="A319" s="131"/>
      <c r="B319" s="731"/>
      <c r="C319" s="896" t="s">
        <v>512</v>
      </c>
      <c r="D319" s="703"/>
      <c r="E319" s="704"/>
      <c r="F319" s="113" t="s">
        <v>7</v>
      </c>
      <c r="G319" s="115" t="s">
        <v>7</v>
      </c>
      <c r="H319" s="323" t="s">
        <v>120</v>
      </c>
      <c r="I319" s="308"/>
    </row>
    <row r="320" spans="1:18" ht="69.599999999999994" customHeight="1">
      <c r="A320" s="131"/>
      <c r="B320" s="731"/>
      <c r="C320" s="897" t="s">
        <v>513</v>
      </c>
      <c r="D320" s="706"/>
      <c r="E320" s="707"/>
      <c r="F320" s="113" t="s">
        <v>7</v>
      </c>
      <c r="G320" s="115" t="s">
        <v>7</v>
      </c>
      <c r="H320" s="323" t="s">
        <v>120</v>
      </c>
      <c r="I320" s="308"/>
    </row>
    <row r="321" spans="1:9" ht="82.15" customHeight="1">
      <c r="A321" s="131"/>
      <c r="B321" s="731"/>
      <c r="C321" s="897" t="s">
        <v>514</v>
      </c>
      <c r="D321" s="706"/>
      <c r="E321" s="707"/>
      <c r="F321" s="113" t="s">
        <v>530</v>
      </c>
      <c r="G321" s="115" t="s">
        <v>530</v>
      </c>
      <c r="H321" s="323" t="s">
        <v>120</v>
      </c>
      <c r="I321" s="308"/>
    </row>
    <row r="322" spans="1:9" ht="45" customHeight="1">
      <c r="A322" s="131"/>
      <c r="B322" s="732"/>
      <c r="C322" s="897" t="s">
        <v>515</v>
      </c>
      <c r="D322" s="706"/>
      <c r="E322" s="707"/>
      <c r="F322" s="98" t="s">
        <v>530</v>
      </c>
      <c r="G322" s="115" t="s">
        <v>530</v>
      </c>
      <c r="H322" s="323" t="s">
        <v>120</v>
      </c>
      <c r="I322" s="308"/>
    </row>
    <row r="323" spans="1:9" ht="24" customHeight="1">
      <c r="A323" s="131"/>
      <c r="B323" s="898" t="s">
        <v>511</v>
      </c>
      <c r="C323" s="339" t="s">
        <v>510</v>
      </c>
      <c r="D323" s="202"/>
      <c r="E323" s="340"/>
      <c r="F323" s="185" t="s">
        <v>530</v>
      </c>
      <c r="G323" s="186" t="s">
        <v>530</v>
      </c>
      <c r="H323" s="332" t="s">
        <v>120</v>
      </c>
      <c r="I323" s="308"/>
    </row>
    <row r="324" spans="1:9" ht="31.15" customHeight="1">
      <c r="A324" s="131"/>
      <c r="B324" s="731"/>
      <c r="C324" s="896" t="s">
        <v>905</v>
      </c>
      <c r="D324" s="703"/>
      <c r="E324" s="341"/>
      <c r="F324" s="185" t="s">
        <v>530</v>
      </c>
      <c r="G324" s="186" t="s">
        <v>530</v>
      </c>
      <c r="H324" s="332" t="s">
        <v>120</v>
      </c>
      <c r="I324" s="308"/>
    </row>
    <row r="325" spans="1:9" ht="47.45" customHeight="1" thickBot="1">
      <c r="A325" s="131"/>
      <c r="B325" s="733"/>
      <c r="C325" s="899" t="s">
        <v>516</v>
      </c>
      <c r="D325" s="900"/>
      <c r="E325" s="901"/>
      <c r="F325" s="108" t="s">
        <v>530</v>
      </c>
      <c r="G325" s="109" t="s">
        <v>530</v>
      </c>
      <c r="H325" s="216" t="s">
        <v>120</v>
      </c>
      <c r="I325" s="308"/>
    </row>
    <row r="326" spans="1:9" ht="133.15" customHeight="1" thickTop="1">
      <c r="A326" s="740">
        <v>22</v>
      </c>
      <c r="B326" s="696" t="s">
        <v>473</v>
      </c>
      <c r="C326" s="20" t="s">
        <v>360</v>
      </c>
      <c r="D326" s="696" t="s">
        <v>747</v>
      </c>
      <c r="E326" s="696" t="s">
        <v>423</v>
      </c>
      <c r="F326" s="49" t="s">
        <v>361</v>
      </c>
      <c r="G326" s="185" t="s">
        <v>104</v>
      </c>
      <c r="H326" s="125" t="s">
        <v>120</v>
      </c>
      <c r="I326" s="308"/>
    </row>
    <row r="327" spans="1:9" ht="197.45" customHeight="1">
      <c r="A327" s="741"/>
      <c r="B327" s="697"/>
      <c r="C327" s="76" t="s">
        <v>422</v>
      </c>
      <c r="D327" s="697"/>
      <c r="E327" s="697"/>
      <c r="F327" s="51" t="s">
        <v>362</v>
      </c>
      <c r="G327" s="115" t="s">
        <v>363</v>
      </c>
      <c r="H327" s="113" t="s">
        <v>364</v>
      </c>
      <c r="I327" s="308"/>
    </row>
    <row r="328" spans="1:9" ht="103.9" customHeight="1">
      <c r="A328" s="267">
        <v>23</v>
      </c>
      <c r="B328" s="342" t="s">
        <v>474</v>
      </c>
      <c r="C328" s="105" t="s">
        <v>365</v>
      </c>
      <c r="D328" s="105" t="s">
        <v>748</v>
      </c>
      <c r="E328" s="42" t="s">
        <v>424</v>
      </c>
      <c r="F328" s="155" t="s">
        <v>7</v>
      </c>
      <c r="G328" s="68" t="s">
        <v>7</v>
      </c>
      <c r="H328" s="98" t="s">
        <v>120</v>
      </c>
      <c r="I328" s="308"/>
    </row>
    <row r="329" spans="1:9" ht="79.5" customHeight="1">
      <c r="A329" s="740">
        <v>24</v>
      </c>
      <c r="B329" s="883" t="s">
        <v>366</v>
      </c>
      <c r="C329" s="105" t="s">
        <v>309</v>
      </c>
      <c r="D329" s="105" t="s">
        <v>749</v>
      </c>
      <c r="E329" s="42" t="s">
        <v>425</v>
      </c>
      <c r="F329" s="155" t="s">
        <v>105</v>
      </c>
      <c r="G329" s="68" t="s">
        <v>104</v>
      </c>
      <c r="H329" s="155" t="s">
        <v>120</v>
      </c>
      <c r="I329" s="308"/>
    </row>
    <row r="330" spans="1:9" ht="42.6" customHeight="1">
      <c r="A330" s="829"/>
      <c r="B330" s="884"/>
      <c r="C330" s="894" t="s">
        <v>310</v>
      </c>
      <c r="D330" s="760"/>
      <c r="E330" s="761"/>
      <c r="F330" s="204" t="s">
        <v>312</v>
      </c>
      <c r="G330" s="206" t="s">
        <v>312</v>
      </c>
      <c r="H330" s="204"/>
      <c r="I330" s="308"/>
    </row>
    <row r="331" spans="1:9" ht="33" customHeight="1">
      <c r="A331" s="741"/>
      <c r="B331" s="885"/>
      <c r="C331" s="910" t="s">
        <v>311</v>
      </c>
      <c r="D331" s="876"/>
      <c r="E331" s="877"/>
      <c r="F331" s="119" t="s">
        <v>7</v>
      </c>
      <c r="G331" s="147" t="s">
        <v>104</v>
      </c>
      <c r="H331" s="119"/>
      <c r="I331" s="308"/>
    </row>
    <row r="332" spans="1:9" ht="99" customHeight="1">
      <c r="A332" s="343">
        <v>25</v>
      </c>
      <c r="B332" s="1163" t="s">
        <v>1148</v>
      </c>
      <c r="C332" s="344" t="s">
        <v>396</v>
      </c>
      <c r="D332" s="399" t="s">
        <v>750</v>
      </c>
      <c r="E332" s="41" t="s">
        <v>369</v>
      </c>
      <c r="F332" s="98" t="s">
        <v>120</v>
      </c>
      <c r="G332" s="98" t="s">
        <v>120</v>
      </c>
      <c r="H332" s="98" t="s">
        <v>120</v>
      </c>
      <c r="I332" s="308"/>
    </row>
    <row r="333" spans="1:9" ht="63.6" customHeight="1">
      <c r="A333" s="137"/>
      <c r="B333" s="1164"/>
      <c r="C333" s="914" t="s">
        <v>393</v>
      </c>
      <c r="D333" s="915"/>
      <c r="E333" s="916"/>
      <c r="F333" s="98" t="s">
        <v>7</v>
      </c>
      <c r="G333" s="98" t="s">
        <v>7</v>
      </c>
      <c r="H333" s="300"/>
      <c r="I333" s="345"/>
    </row>
    <row r="334" spans="1:9" ht="51" customHeight="1">
      <c r="A334" s="346"/>
      <c r="B334" s="347"/>
      <c r="C334" s="913" t="s">
        <v>394</v>
      </c>
      <c r="D334" s="747"/>
      <c r="E334" s="748"/>
      <c r="F334" s="185" t="s">
        <v>368</v>
      </c>
      <c r="G334" s="186" t="s">
        <v>7</v>
      </c>
      <c r="H334" s="297"/>
    </row>
    <row r="335" spans="1:9" ht="30" customHeight="1">
      <c r="A335" s="138"/>
      <c r="B335" s="103"/>
      <c r="C335" s="742" t="s">
        <v>395</v>
      </c>
      <c r="D335" s="743"/>
      <c r="E335" s="744"/>
      <c r="F335" s="51" t="s">
        <v>7</v>
      </c>
      <c r="G335" s="51" t="s">
        <v>7</v>
      </c>
      <c r="H335" s="298"/>
      <c r="I335" s="345"/>
    </row>
    <row r="336" spans="1:9" ht="66.75" customHeight="1">
      <c r="A336" s="358">
        <v>26</v>
      </c>
      <c r="B336" s="418" t="s">
        <v>475</v>
      </c>
      <c r="C336" s="29" t="s">
        <v>373</v>
      </c>
      <c r="D336" s="29" t="s">
        <v>751</v>
      </c>
      <c r="E336" s="29" t="s">
        <v>370</v>
      </c>
      <c r="F336" s="156" t="s">
        <v>371</v>
      </c>
      <c r="G336" s="156" t="s">
        <v>371</v>
      </c>
      <c r="H336" s="237" t="s">
        <v>371</v>
      </c>
    </row>
    <row r="337" spans="1:8" ht="52.9" customHeight="1">
      <c r="A337" s="420"/>
      <c r="B337" s="981"/>
      <c r="C337" s="767" t="s">
        <v>374</v>
      </c>
      <c r="D337" s="768"/>
      <c r="E337" s="769"/>
      <c r="F337" s="237" t="s">
        <v>120</v>
      </c>
      <c r="G337" s="237" t="s">
        <v>120</v>
      </c>
      <c r="H337" s="200"/>
    </row>
    <row r="338" spans="1:8" ht="53.45" customHeight="1">
      <c r="A338" s="421"/>
      <c r="B338" s="982"/>
      <c r="C338" s="770" t="s">
        <v>375</v>
      </c>
      <c r="D338" s="771"/>
      <c r="E338" s="772"/>
      <c r="F338" s="92" t="s">
        <v>120</v>
      </c>
      <c r="G338" s="92" t="s">
        <v>372</v>
      </c>
      <c r="H338" s="193"/>
    </row>
    <row r="339" spans="1:8" ht="148.9" customHeight="1" thickBot="1">
      <c r="A339" s="179">
        <v>27</v>
      </c>
      <c r="B339" s="348" t="s">
        <v>517</v>
      </c>
      <c r="C339" s="349" t="s">
        <v>522</v>
      </c>
      <c r="D339" s="422" t="s">
        <v>752</v>
      </c>
      <c r="E339" s="278"/>
      <c r="F339" s="161" t="s">
        <v>518</v>
      </c>
      <c r="G339" s="188" t="s">
        <v>518</v>
      </c>
      <c r="H339" s="161" t="s">
        <v>120</v>
      </c>
    </row>
    <row r="340" spans="1:8" ht="31.9" customHeight="1" thickTop="1">
      <c r="A340" s="128"/>
      <c r="B340" s="766" t="s">
        <v>520</v>
      </c>
      <c r="C340" s="972" t="s">
        <v>519</v>
      </c>
      <c r="D340" s="967"/>
      <c r="E340" s="968"/>
      <c r="F340" s="189" t="s">
        <v>518</v>
      </c>
      <c r="G340" s="190" t="s">
        <v>518</v>
      </c>
      <c r="H340" s="157" t="s">
        <v>120</v>
      </c>
    </row>
    <row r="341" spans="1:8" ht="38.450000000000003" customHeight="1">
      <c r="A341" s="128"/>
      <c r="B341" s="731"/>
      <c r="C341" s="958" t="s">
        <v>753</v>
      </c>
      <c r="D341" s="959"/>
      <c r="E341" s="960"/>
      <c r="F341" s="156" t="s">
        <v>518</v>
      </c>
      <c r="G341" s="187" t="s">
        <v>518</v>
      </c>
      <c r="H341" s="194" t="s">
        <v>120</v>
      </c>
    </row>
    <row r="342" spans="1:8" ht="55.9" customHeight="1">
      <c r="A342" s="128"/>
      <c r="B342" s="731"/>
      <c r="C342" s="961" t="s">
        <v>523</v>
      </c>
      <c r="D342" s="706"/>
      <c r="E342" s="707"/>
      <c r="F342" s="191" t="s">
        <v>518</v>
      </c>
      <c r="G342" s="192" t="s">
        <v>518</v>
      </c>
      <c r="H342" s="195" t="s">
        <v>120</v>
      </c>
    </row>
    <row r="343" spans="1:8" ht="42.6" customHeight="1">
      <c r="A343" s="128"/>
      <c r="B343" s="732"/>
      <c r="C343" s="962" t="s">
        <v>524</v>
      </c>
      <c r="D343" s="963"/>
      <c r="E343" s="964"/>
      <c r="F343" s="237" t="s">
        <v>518</v>
      </c>
      <c r="G343" s="203" t="s">
        <v>518</v>
      </c>
      <c r="H343" s="195" t="s">
        <v>120</v>
      </c>
    </row>
    <row r="344" spans="1:8" ht="61.15" customHeight="1" thickBot="1">
      <c r="A344" s="128"/>
      <c r="B344" s="350" t="s">
        <v>521</v>
      </c>
      <c r="C344" s="965" t="s">
        <v>525</v>
      </c>
      <c r="D344" s="900"/>
      <c r="E344" s="901"/>
      <c r="F344" s="196" t="s">
        <v>518</v>
      </c>
      <c r="G344" s="196" t="s">
        <v>518</v>
      </c>
      <c r="H344" s="158" t="s">
        <v>120</v>
      </c>
    </row>
    <row r="345" spans="1:8" ht="117.6" customHeight="1" thickTop="1">
      <c r="A345" s="154">
        <v>28</v>
      </c>
      <c r="B345" s="351" t="s">
        <v>526</v>
      </c>
      <c r="C345" s="352" t="s">
        <v>754</v>
      </c>
      <c r="D345" s="423" t="s">
        <v>755</v>
      </c>
      <c r="E345" s="197"/>
      <c r="F345" s="198" t="s">
        <v>534</v>
      </c>
      <c r="G345" s="199" t="s">
        <v>534</v>
      </c>
      <c r="H345" s="198" t="s">
        <v>120</v>
      </c>
    </row>
    <row r="346" spans="1:8" ht="157.15" customHeight="1" thickBot="1">
      <c r="A346" s="128">
        <v>29</v>
      </c>
      <c r="B346" s="353" t="s">
        <v>527</v>
      </c>
      <c r="C346" s="354" t="s">
        <v>531</v>
      </c>
      <c r="D346" s="29" t="s">
        <v>756</v>
      </c>
      <c r="E346" s="276"/>
      <c r="F346" s="156" t="s">
        <v>534</v>
      </c>
      <c r="G346" s="187" t="s">
        <v>534</v>
      </c>
      <c r="H346" s="161" t="s">
        <v>120</v>
      </c>
    </row>
    <row r="347" spans="1:8" ht="21" customHeight="1" thickTop="1">
      <c r="A347" s="128"/>
      <c r="B347" s="751" t="s">
        <v>528</v>
      </c>
      <c r="C347" s="966" t="s">
        <v>519</v>
      </c>
      <c r="D347" s="967"/>
      <c r="E347" s="968"/>
      <c r="F347" s="189" t="s">
        <v>534</v>
      </c>
      <c r="G347" s="190" t="s">
        <v>534</v>
      </c>
      <c r="H347" s="157" t="s">
        <v>120</v>
      </c>
    </row>
    <row r="348" spans="1:8" ht="42" customHeight="1">
      <c r="A348" s="128"/>
      <c r="B348" s="731"/>
      <c r="C348" s="904" t="s">
        <v>529</v>
      </c>
      <c r="D348" s="905"/>
      <c r="E348" s="906"/>
      <c r="F348" s="156" t="s">
        <v>534</v>
      </c>
      <c r="G348" s="187" t="s">
        <v>534</v>
      </c>
      <c r="H348" s="194" t="s">
        <v>120</v>
      </c>
    </row>
    <row r="349" spans="1:8" ht="102.6" customHeight="1">
      <c r="A349" s="128"/>
      <c r="B349" s="731"/>
      <c r="C349" s="702" t="s">
        <v>535</v>
      </c>
      <c r="D349" s="703"/>
      <c r="E349" s="704"/>
      <c r="F349" s="156" t="s">
        <v>534</v>
      </c>
      <c r="G349" s="187" t="s">
        <v>534</v>
      </c>
      <c r="H349" s="194" t="s">
        <v>120</v>
      </c>
    </row>
    <row r="350" spans="1:8" ht="33.6" customHeight="1">
      <c r="A350" s="128"/>
      <c r="B350" s="731"/>
      <c r="C350" s="705" t="s">
        <v>536</v>
      </c>
      <c r="D350" s="706"/>
      <c r="E350" s="707"/>
      <c r="F350" s="156" t="s">
        <v>534</v>
      </c>
      <c r="G350" s="187" t="s">
        <v>534</v>
      </c>
      <c r="H350" s="194" t="s">
        <v>120</v>
      </c>
    </row>
    <row r="351" spans="1:8" ht="22.15" customHeight="1">
      <c r="A351" s="128"/>
      <c r="B351" s="731"/>
      <c r="C351" s="705" t="s">
        <v>537</v>
      </c>
      <c r="D351" s="706"/>
      <c r="E351" s="707"/>
      <c r="F351" s="191" t="s">
        <v>534</v>
      </c>
      <c r="G351" s="192" t="s">
        <v>534</v>
      </c>
      <c r="H351" s="195" t="s">
        <v>120</v>
      </c>
    </row>
    <row r="352" spans="1:8" ht="41.45" customHeight="1">
      <c r="A352" s="128"/>
      <c r="B352" s="752"/>
      <c r="C352" s="705" t="s">
        <v>906</v>
      </c>
      <c r="D352" s="706"/>
      <c r="E352" s="707"/>
      <c r="F352" s="191" t="s">
        <v>534</v>
      </c>
      <c r="G352" s="192" t="s">
        <v>534</v>
      </c>
      <c r="H352" s="195" t="s">
        <v>120</v>
      </c>
    </row>
    <row r="353" spans="1:9" ht="33.6" customHeight="1">
      <c r="A353" s="128"/>
      <c r="B353" s="753"/>
      <c r="C353" s="705" t="s">
        <v>757</v>
      </c>
      <c r="D353" s="706"/>
      <c r="E353" s="707"/>
      <c r="F353" s="191" t="s">
        <v>534</v>
      </c>
      <c r="G353" s="192" t="s">
        <v>534</v>
      </c>
      <c r="H353" s="195" t="s">
        <v>120</v>
      </c>
    </row>
    <row r="354" spans="1:9" ht="21" customHeight="1">
      <c r="A354" s="128"/>
      <c r="B354" s="700" t="s">
        <v>532</v>
      </c>
      <c r="C354" s="754" t="s">
        <v>533</v>
      </c>
      <c r="D354" s="755"/>
      <c r="E354" s="756"/>
      <c r="F354" s="237" t="s">
        <v>534</v>
      </c>
      <c r="G354" s="203" t="s">
        <v>534</v>
      </c>
      <c r="H354" s="207" t="s">
        <v>120</v>
      </c>
    </row>
    <row r="355" spans="1:9" ht="69.599999999999994" customHeight="1" thickBot="1">
      <c r="A355" s="355"/>
      <c r="B355" s="701"/>
      <c r="C355" s="757" t="s">
        <v>758</v>
      </c>
      <c r="D355" s="758"/>
      <c r="E355" s="759"/>
      <c r="F355" s="161" t="s">
        <v>534</v>
      </c>
      <c r="G355" s="188" t="s">
        <v>534</v>
      </c>
      <c r="H355" s="158" t="s">
        <v>120</v>
      </c>
    </row>
    <row r="356" spans="1:9" ht="157.9" customHeight="1" thickTop="1" thickBot="1">
      <c r="A356" s="267">
        <v>30</v>
      </c>
      <c r="B356" s="55" t="s">
        <v>476</v>
      </c>
      <c r="C356" s="356" t="s">
        <v>760</v>
      </c>
      <c r="D356" s="381" t="s">
        <v>759</v>
      </c>
      <c r="E356" s="55" t="s">
        <v>106</v>
      </c>
      <c r="F356" s="49" t="s">
        <v>11</v>
      </c>
      <c r="G356" s="50" t="s">
        <v>11</v>
      </c>
      <c r="H356" s="336" t="s">
        <v>312</v>
      </c>
      <c r="I356" s="308"/>
    </row>
    <row r="357" spans="1:9" ht="76.900000000000006" customHeight="1" thickTop="1">
      <c r="A357" s="130"/>
      <c r="B357" s="808" t="s">
        <v>761</v>
      </c>
      <c r="C357" s="773" t="s">
        <v>907</v>
      </c>
      <c r="D357" s="773"/>
      <c r="E357" s="774"/>
      <c r="F357" s="125" t="s">
        <v>11</v>
      </c>
      <c r="G357" s="126" t="s">
        <v>11</v>
      </c>
      <c r="H357" s="160"/>
      <c r="I357" s="308"/>
    </row>
    <row r="358" spans="1:9" ht="33" customHeight="1">
      <c r="A358" s="130"/>
      <c r="B358" s="809"/>
      <c r="C358" s="742" t="s">
        <v>314</v>
      </c>
      <c r="D358" s="743"/>
      <c r="E358" s="744"/>
      <c r="F358" s="51" t="s">
        <v>11</v>
      </c>
      <c r="G358" s="52" t="s">
        <v>11</v>
      </c>
      <c r="H358" s="316"/>
      <c r="I358" s="308"/>
    </row>
    <row r="359" spans="1:9" ht="43.9" customHeight="1">
      <c r="A359" s="130"/>
      <c r="B359" s="868" t="s">
        <v>762</v>
      </c>
      <c r="C359" s="745" t="s">
        <v>313</v>
      </c>
      <c r="D359" s="745"/>
      <c r="E359" s="746"/>
      <c r="F359" s="204" t="s">
        <v>11</v>
      </c>
      <c r="G359" s="206" t="s">
        <v>11</v>
      </c>
      <c r="H359" s="329"/>
      <c r="I359" s="308"/>
    </row>
    <row r="360" spans="1:9" ht="33.6" customHeight="1">
      <c r="A360" s="130"/>
      <c r="B360" s="809"/>
      <c r="C360" s="743" t="s">
        <v>314</v>
      </c>
      <c r="D360" s="743"/>
      <c r="E360" s="744"/>
      <c r="F360" s="51" t="s">
        <v>11</v>
      </c>
      <c r="G360" s="52" t="s">
        <v>11</v>
      </c>
      <c r="H360" s="316"/>
      <c r="I360" s="308"/>
    </row>
    <row r="361" spans="1:9" ht="97.15" customHeight="1">
      <c r="A361" s="130"/>
      <c r="B361" s="865" t="s">
        <v>763</v>
      </c>
      <c r="C361" s="747" t="s">
        <v>377</v>
      </c>
      <c r="D361" s="747"/>
      <c r="E361" s="748"/>
      <c r="F361" s="185" t="s">
        <v>376</v>
      </c>
      <c r="G361" s="186" t="s">
        <v>11</v>
      </c>
      <c r="H361" s="332"/>
      <c r="I361" s="308"/>
    </row>
    <row r="362" spans="1:9" ht="33.6" customHeight="1" thickBot="1">
      <c r="A362" s="132"/>
      <c r="B362" s="869"/>
      <c r="C362" s="749" t="s">
        <v>314</v>
      </c>
      <c r="D362" s="749"/>
      <c r="E362" s="750"/>
      <c r="F362" s="123" t="s">
        <v>11</v>
      </c>
      <c r="G362" s="124" t="s">
        <v>11</v>
      </c>
      <c r="H362" s="320"/>
      <c r="I362" s="308"/>
    </row>
    <row r="363" spans="1:9" s="28" customFormat="1" ht="83.25" customHeight="1" thickTop="1">
      <c r="A363" s="360">
        <v>31</v>
      </c>
      <c r="B363" s="361" t="s">
        <v>539</v>
      </c>
      <c r="C363" s="362" t="s">
        <v>775</v>
      </c>
      <c r="D363" s="362" t="s">
        <v>628</v>
      </c>
      <c r="E363" s="363"/>
      <c r="F363" s="364" t="s">
        <v>7</v>
      </c>
      <c r="G363" s="364" t="s">
        <v>7</v>
      </c>
      <c r="H363" s="364" t="s">
        <v>120</v>
      </c>
      <c r="I363" s="118"/>
    </row>
    <row r="364" spans="1:9" s="28" customFormat="1" ht="165" customHeight="1" thickBot="1">
      <c r="A364" s="359"/>
      <c r="B364" s="469" t="s">
        <v>540</v>
      </c>
      <c r="C364" s="858"/>
      <c r="D364" s="859"/>
      <c r="E364" s="859"/>
      <c r="F364" s="859"/>
      <c r="G364" s="859"/>
      <c r="H364" s="860"/>
      <c r="I364" s="118"/>
    </row>
    <row r="365" spans="1:9" s="28" customFormat="1" ht="71.45" customHeight="1" thickTop="1">
      <c r="A365" s="359"/>
      <c r="B365" s="365" t="s">
        <v>107</v>
      </c>
      <c r="C365" s="775" t="s">
        <v>776</v>
      </c>
      <c r="D365" s="776"/>
      <c r="E365" s="366" t="s">
        <v>541</v>
      </c>
      <c r="F365" s="367" t="s">
        <v>7</v>
      </c>
      <c r="G365" s="367" t="s">
        <v>7</v>
      </c>
      <c r="H365" s="368"/>
      <c r="I365" s="118"/>
    </row>
    <row r="366" spans="1:9" s="28" customFormat="1" ht="52.9" customHeight="1">
      <c r="A366" s="359"/>
      <c r="B366" s="369" t="s">
        <v>108</v>
      </c>
      <c r="C366" s="777" t="s">
        <v>542</v>
      </c>
      <c r="D366" s="778"/>
      <c r="E366" s="213" t="s">
        <v>109</v>
      </c>
      <c r="F366" s="209" t="s">
        <v>7</v>
      </c>
      <c r="G366" s="209" t="s">
        <v>7</v>
      </c>
      <c r="H366" s="210"/>
      <c r="I366" s="118"/>
    </row>
    <row r="367" spans="1:9" s="28" customFormat="1" ht="48.6" customHeight="1">
      <c r="A367" s="360"/>
      <c r="B367" s="370" t="s">
        <v>378</v>
      </c>
      <c r="C367" s="779" t="s">
        <v>777</v>
      </c>
      <c r="D367" s="780"/>
      <c r="E367" s="371" t="s">
        <v>379</v>
      </c>
      <c r="F367" s="372" t="s">
        <v>7</v>
      </c>
      <c r="G367" s="372" t="s">
        <v>7</v>
      </c>
      <c r="H367" s="373"/>
      <c r="I367" s="118"/>
    </row>
    <row r="368" spans="1:9" s="28" customFormat="1" ht="59.45" customHeight="1">
      <c r="A368" s="360"/>
      <c r="B368" s="369" t="s">
        <v>380</v>
      </c>
      <c r="C368" s="777" t="s">
        <v>381</v>
      </c>
      <c r="D368" s="778"/>
      <c r="E368" s="213"/>
      <c r="F368" s="209" t="s">
        <v>7</v>
      </c>
      <c r="G368" s="209" t="s">
        <v>7</v>
      </c>
      <c r="H368" s="210"/>
      <c r="I368" s="118"/>
    </row>
    <row r="369" spans="1:11" s="28" customFormat="1" ht="51" customHeight="1">
      <c r="A369" s="360"/>
      <c r="B369" s="369" t="s">
        <v>114</v>
      </c>
      <c r="C369" s="726" t="s">
        <v>382</v>
      </c>
      <c r="D369" s="727"/>
      <c r="E369" s="374" t="s">
        <v>115</v>
      </c>
      <c r="F369" s="221" t="s">
        <v>7</v>
      </c>
      <c r="G369" s="221" t="s">
        <v>7</v>
      </c>
      <c r="H369" s="375"/>
      <c r="I369" s="118"/>
    </row>
    <row r="370" spans="1:11" s="28" customFormat="1" ht="64.900000000000006" customHeight="1">
      <c r="A370" s="360"/>
      <c r="B370" s="369" t="s">
        <v>543</v>
      </c>
      <c r="C370" s="782" t="s">
        <v>544</v>
      </c>
      <c r="D370" s="783"/>
      <c r="E370" s="374" t="s">
        <v>545</v>
      </c>
      <c r="F370" s="221" t="s">
        <v>7</v>
      </c>
      <c r="G370" s="221" t="s">
        <v>7</v>
      </c>
      <c r="H370" s="375"/>
      <c r="I370" s="118"/>
    </row>
    <row r="371" spans="1:11" s="28" customFormat="1" ht="88.9" customHeight="1">
      <c r="A371" s="360"/>
      <c r="B371" s="369" t="s">
        <v>546</v>
      </c>
      <c r="C371" s="782" t="s">
        <v>547</v>
      </c>
      <c r="D371" s="783"/>
      <c r="E371" s="213" t="s">
        <v>545</v>
      </c>
      <c r="F371" s="209" t="s">
        <v>7</v>
      </c>
      <c r="G371" s="209" t="s">
        <v>7</v>
      </c>
      <c r="H371" s="210" t="s">
        <v>11</v>
      </c>
      <c r="I371" s="118"/>
    </row>
    <row r="372" spans="1:11" s="28" customFormat="1" ht="205.9" customHeight="1">
      <c r="A372" s="360"/>
      <c r="B372" s="369" t="s">
        <v>548</v>
      </c>
      <c r="C372" s="777" t="s">
        <v>908</v>
      </c>
      <c r="D372" s="778"/>
      <c r="E372" s="208" t="s">
        <v>110</v>
      </c>
      <c r="F372" s="209" t="s">
        <v>7</v>
      </c>
      <c r="G372" s="209" t="s">
        <v>7</v>
      </c>
      <c r="H372" s="209"/>
      <c r="I372" s="118"/>
    </row>
    <row r="373" spans="1:11" s="28" customFormat="1" ht="161.44999999999999" customHeight="1">
      <c r="A373" s="360"/>
      <c r="B373" s="871" t="s">
        <v>111</v>
      </c>
      <c r="C373" s="726" t="s">
        <v>550</v>
      </c>
      <c r="D373" s="727"/>
      <c r="E373" s="374" t="s">
        <v>112</v>
      </c>
      <c r="F373" s="221" t="s">
        <v>7</v>
      </c>
      <c r="G373" s="221" t="s">
        <v>7</v>
      </c>
      <c r="H373" s="221"/>
      <c r="I373" s="118"/>
    </row>
    <row r="374" spans="1:11" s="28" customFormat="1" ht="27" customHeight="1">
      <c r="A374" s="360"/>
      <c r="B374" s="872"/>
      <c r="C374" s="728" t="s">
        <v>549</v>
      </c>
      <c r="D374" s="729"/>
      <c r="E374" s="211" t="s">
        <v>383</v>
      </c>
      <c r="F374" s="212" t="s">
        <v>7</v>
      </c>
      <c r="G374" s="212" t="s">
        <v>7</v>
      </c>
      <c r="H374" s="212"/>
      <c r="I374" s="118"/>
    </row>
    <row r="375" spans="1:11" s="28" customFormat="1" ht="83.45" customHeight="1">
      <c r="A375" s="360"/>
      <c r="B375" s="872"/>
      <c r="C375" s="781" t="s">
        <v>909</v>
      </c>
      <c r="D375" s="724"/>
      <c r="E375" s="30"/>
      <c r="F375" s="299"/>
      <c r="G375" s="299"/>
      <c r="H375" s="299"/>
      <c r="I375" s="118"/>
    </row>
    <row r="376" spans="1:11" s="28" customFormat="1" ht="204" customHeight="1">
      <c r="A376" s="360"/>
      <c r="B376" s="861" t="s">
        <v>551</v>
      </c>
      <c r="C376" s="726" t="s">
        <v>910</v>
      </c>
      <c r="D376" s="727"/>
      <c r="E376" s="376" t="s">
        <v>110</v>
      </c>
      <c r="F376" s="221" t="s">
        <v>7</v>
      </c>
      <c r="G376" s="221" t="s">
        <v>7</v>
      </c>
      <c r="H376" s="299"/>
      <c r="I376" s="118"/>
    </row>
    <row r="377" spans="1:11" s="28" customFormat="1" ht="42" customHeight="1">
      <c r="A377" s="360"/>
      <c r="B377" s="862"/>
      <c r="C377" s="728" t="s">
        <v>651</v>
      </c>
      <c r="D377" s="729"/>
      <c r="E377" s="211" t="s">
        <v>383</v>
      </c>
      <c r="F377" s="212" t="s">
        <v>7</v>
      </c>
      <c r="G377" s="212" t="s">
        <v>7</v>
      </c>
      <c r="H377" s="220"/>
      <c r="I377" s="118"/>
    </row>
    <row r="378" spans="1:11" s="28" customFormat="1" ht="114" customHeight="1">
      <c r="A378" s="360"/>
      <c r="B378" s="863"/>
      <c r="C378" s="777" t="s">
        <v>911</v>
      </c>
      <c r="D378" s="778"/>
      <c r="E378" s="211"/>
      <c r="F378" s="209"/>
      <c r="G378" s="209"/>
      <c r="H378" s="220"/>
      <c r="I378" s="118"/>
    </row>
    <row r="379" spans="1:11" s="28" customFormat="1" ht="137.44999999999999" customHeight="1">
      <c r="A379" s="360"/>
      <c r="B379" s="377" t="s">
        <v>552</v>
      </c>
      <c r="C379" s="782" t="s">
        <v>836</v>
      </c>
      <c r="D379" s="783"/>
      <c r="E379" s="208"/>
      <c r="F379" s="209" t="s">
        <v>7</v>
      </c>
      <c r="G379" s="209" t="s">
        <v>7</v>
      </c>
      <c r="H379" s="220"/>
      <c r="I379" s="118"/>
    </row>
    <row r="380" spans="1:11" s="28" customFormat="1" ht="80.45" customHeight="1">
      <c r="A380" s="360"/>
      <c r="B380" s="377" t="s">
        <v>553</v>
      </c>
      <c r="C380" s="788" t="s">
        <v>912</v>
      </c>
      <c r="D380" s="789"/>
      <c r="E380" s="171"/>
      <c r="F380" s="221" t="s">
        <v>7</v>
      </c>
      <c r="G380" s="221" t="s">
        <v>7</v>
      </c>
      <c r="H380" s="220"/>
      <c r="I380" s="118"/>
    </row>
    <row r="381" spans="1:11" s="28" customFormat="1" ht="93" customHeight="1">
      <c r="A381" s="360"/>
      <c r="B381" s="873" t="s">
        <v>554</v>
      </c>
      <c r="C381" s="726" t="s">
        <v>840</v>
      </c>
      <c r="D381" s="727"/>
      <c r="E381" s="376" t="s">
        <v>113</v>
      </c>
      <c r="F381" s="221" t="s">
        <v>7</v>
      </c>
      <c r="G381" s="221" t="s">
        <v>7</v>
      </c>
      <c r="H381" s="220"/>
      <c r="I381" s="118"/>
    </row>
    <row r="382" spans="1:11" s="28" customFormat="1" ht="150" customHeight="1" thickBot="1">
      <c r="A382" s="360"/>
      <c r="B382" s="873"/>
      <c r="C382" s="786" t="s">
        <v>839</v>
      </c>
      <c r="D382" s="787"/>
      <c r="E382" s="376" t="s">
        <v>113</v>
      </c>
      <c r="F382" s="378" t="s">
        <v>7</v>
      </c>
      <c r="G382" s="378" t="s">
        <v>7</v>
      </c>
      <c r="H382" s="219"/>
      <c r="I382" s="118"/>
      <c r="K382" s="27" t="s">
        <v>837</v>
      </c>
    </row>
    <row r="383" spans="1:11" s="28" customFormat="1" ht="107.45" customHeight="1" thickTop="1" thickBot="1">
      <c r="A383" s="360"/>
      <c r="B383" s="873"/>
      <c r="C383" s="792" t="s">
        <v>838</v>
      </c>
      <c r="D383" s="793"/>
      <c r="E383" s="376" t="s">
        <v>113</v>
      </c>
      <c r="F383" s="378" t="s">
        <v>7</v>
      </c>
      <c r="G383" s="378" t="s">
        <v>7</v>
      </c>
      <c r="H383" s="219"/>
      <c r="I383" s="118"/>
      <c r="K383" s="27"/>
    </row>
    <row r="384" spans="1:11" s="28" customFormat="1" ht="119.1" customHeight="1" thickTop="1" thickBot="1">
      <c r="A384" s="360"/>
      <c r="B384" s="873"/>
      <c r="C384" s="792" t="s">
        <v>841</v>
      </c>
      <c r="D384" s="793"/>
      <c r="E384" s="208"/>
      <c r="F384" s="378" t="s">
        <v>7</v>
      </c>
      <c r="G384" s="378" t="s">
        <v>7</v>
      </c>
      <c r="H384" s="219"/>
      <c r="I384" s="118"/>
    </row>
    <row r="385" spans="1:9" ht="45" customHeight="1" thickTop="1">
      <c r="A385" s="950" t="s">
        <v>494</v>
      </c>
      <c r="B385" s="951"/>
      <c r="C385" s="951"/>
      <c r="D385" s="951"/>
      <c r="E385" s="951"/>
      <c r="F385" s="951"/>
      <c r="G385" s="951"/>
      <c r="H385" s="952"/>
      <c r="I385" s="308"/>
    </row>
    <row r="386" spans="1:9" ht="64.150000000000006" customHeight="1">
      <c r="A386" s="740">
        <v>1</v>
      </c>
      <c r="B386" s="708" t="s">
        <v>83</v>
      </c>
      <c r="C386" s="100" t="s">
        <v>318</v>
      </c>
      <c r="D386" s="398" t="s">
        <v>315</v>
      </c>
      <c r="E386" s="695" t="s">
        <v>84</v>
      </c>
      <c r="F386" s="87" t="s">
        <v>11</v>
      </c>
      <c r="G386" s="69" t="s">
        <v>11</v>
      </c>
      <c r="H386" s="155"/>
      <c r="I386" s="308"/>
    </row>
    <row r="387" spans="1:9" ht="65.45" customHeight="1">
      <c r="A387" s="829"/>
      <c r="B387" s="709"/>
      <c r="C387" s="264" t="s">
        <v>319</v>
      </c>
      <c r="D387" s="66" t="s">
        <v>316</v>
      </c>
      <c r="E387" s="696"/>
      <c r="F387" s="101" t="s">
        <v>11</v>
      </c>
      <c r="G387" s="102" t="s">
        <v>11</v>
      </c>
      <c r="H387" s="112"/>
      <c r="I387" s="308"/>
    </row>
    <row r="388" spans="1:9" ht="51" customHeight="1">
      <c r="A388" s="741"/>
      <c r="B388" s="710"/>
      <c r="C388" s="103" t="s">
        <v>320</v>
      </c>
      <c r="D388" s="84" t="s">
        <v>317</v>
      </c>
      <c r="E388" s="697"/>
      <c r="F388" s="140" t="s">
        <v>11</v>
      </c>
      <c r="G388" s="115" t="s">
        <v>11</v>
      </c>
      <c r="H388" s="113"/>
      <c r="I388" s="308"/>
    </row>
    <row r="389" spans="1:9" ht="128.44999999999999" customHeight="1" thickBot="1">
      <c r="A389" s="266">
        <v>2</v>
      </c>
      <c r="B389" s="42" t="s">
        <v>116</v>
      </c>
      <c r="C389" s="105" t="s">
        <v>322</v>
      </c>
      <c r="D389" s="398" t="s">
        <v>325</v>
      </c>
      <c r="E389" s="250" t="s">
        <v>117</v>
      </c>
      <c r="F389" s="155" t="s">
        <v>11</v>
      </c>
      <c r="G389" s="68" t="s">
        <v>11</v>
      </c>
      <c r="H389" s="98"/>
      <c r="I389" s="308"/>
    </row>
    <row r="390" spans="1:9" ht="31.5" customHeight="1" thickTop="1">
      <c r="A390" s="176"/>
      <c r="B390" s="808" t="s">
        <v>323</v>
      </c>
      <c r="C390" s="790" t="s">
        <v>254</v>
      </c>
      <c r="D390" s="790"/>
      <c r="E390" s="791"/>
      <c r="F390" s="106" t="s">
        <v>11</v>
      </c>
      <c r="G390" s="106" t="s">
        <v>11</v>
      </c>
      <c r="H390" s="315" t="s">
        <v>120</v>
      </c>
      <c r="I390" s="308"/>
    </row>
    <row r="391" spans="1:9" ht="31.5" customHeight="1">
      <c r="A391" s="176"/>
      <c r="B391" s="865"/>
      <c r="C391" s="876" t="s">
        <v>255</v>
      </c>
      <c r="D391" s="876"/>
      <c r="E391" s="877"/>
      <c r="F391" s="119" t="s">
        <v>11</v>
      </c>
      <c r="G391" s="119" t="s">
        <v>11</v>
      </c>
      <c r="H391" s="218"/>
      <c r="I391" s="308"/>
    </row>
    <row r="392" spans="1:9" ht="31.5" customHeight="1">
      <c r="A392" s="176"/>
      <c r="B392" s="797" t="s">
        <v>324</v>
      </c>
      <c r="C392" s="760" t="s">
        <v>256</v>
      </c>
      <c r="D392" s="760"/>
      <c r="E392" s="761"/>
      <c r="F392" s="204" t="s">
        <v>11</v>
      </c>
      <c r="G392" s="204" t="s">
        <v>11</v>
      </c>
      <c r="H392" s="317" t="s">
        <v>120</v>
      </c>
      <c r="I392" s="308"/>
    </row>
    <row r="393" spans="1:9" ht="31.5" customHeight="1">
      <c r="A393" s="136"/>
      <c r="B393" s="798"/>
      <c r="C393" s="784" t="s">
        <v>255</v>
      </c>
      <c r="D393" s="784"/>
      <c r="E393" s="785"/>
      <c r="F393" s="51" t="s">
        <v>11</v>
      </c>
      <c r="G393" s="51" t="s">
        <v>11</v>
      </c>
      <c r="H393" s="316"/>
      <c r="I393" s="308"/>
    </row>
    <row r="394" spans="1:9" ht="31.5" customHeight="1">
      <c r="A394" s="176"/>
      <c r="B394" s="865" t="s">
        <v>326</v>
      </c>
      <c r="C394" s="917" t="s">
        <v>257</v>
      </c>
      <c r="D394" s="917"/>
      <c r="E394" s="918"/>
      <c r="F394" s="49" t="s">
        <v>11</v>
      </c>
      <c r="G394" s="49" t="s">
        <v>11</v>
      </c>
      <c r="H394" s="217" t="s">
        <v>120</v>
      </c>
      <c r="I394" s="308"/>
    </row>
    <row r="395" spans="1:9" ht="49.15" customHeight="1">
      <c r="A395" s="176"/>
      <c r="B395" s="865"/>
      <c r="C395" s="764" t="s">
        <v>732</v>
      </c>
      <c r="D395" s="764"/>
      <c r="E395" s="765"/>
      <c r="F395" s="112" t="s">
        <v>11</v>
      </c>
      <c r="G395" s="112" t="s">
        <v>11</v>
      </c>
      <c r="H395" s="159"/>
      <c r="I395" s="308"/>
    </row>
    <row r="396" spans="1:9" ht="109.15" customHeight="1">
      <c r="A396" s="176"/>
      <c r="B396" s="865"/>
      <c r="C396" s="764" t="s">
        <v>913</v>
      </c>
      <c r="D396" s="764"/>
      <c r="E396" s="765"/>
      <c r="F396" s="112" t="s">
        <v>11</v>
      </c>
      <c r="G396" s="112" t="s">
        <v>11</v>
      </c>
      <c r="H396" s="159"/>
      <c r="I396" s="308"/>
    </row>
    <row r="397" spans="1:9" ht="42" customHeight="1">
      <c r="A397" s="176"/>
      <c r="B397" s="865"/>
      <c r="C397" s="874" t="s">
        <v>470</v>
      </c>
      <c r="D397" s="874"/>
      <c r="E397" s="875"/>
      <c r="F397" s="112" t="s">
        <v>7</v>
      </c>
      <c r="G397" s="112" t="s">
        <v>7</v>
      </c>
      <c r="H397" s="159"/>
      <c r="I397" s="308"/>
    </row>
    <row r="398" spans="1:9" ht="42" customHeight="1">
      <c r="A398" s="176"/>
      <c r="B398" s="865"/>
      <c r="C398" s="874" t="s">
        <v>327</v>
      </c>
      <c r="D398" s="874"/>
      <c r="E398" s="875"/>
      <c r="F398" s="112" t="s">
        <v>7</v>
      </c>
      <c r="G398" s="112" t="s">
        <v>7</v>
      </c>
      <c r="H398" s="159"/>
      <c r="I398" s="308"/>
    </row>
    <row r="399" spans="1:9" ht="24" customHeight="1">
      <c r="A399" s="176"/>
      <c r="B399" s="865"/>
      <c r="C399" s="764" t="s">
        <v>259</v>
      </c>
      <c r="D399" s="764"/>
      <c r="E399" s="765"/>
      <c r="F399" s="112" t="s">
        <v>11</v>
      </c>
      <c r="G399" s="112" t="s">
        <v>11</v>
      </c>
      <c r="H399" s="159"/>
      <c r="I399" s="308"/>
    </row>
    <row r="400" spans="1:9" ht="36.6" customHeight="1">
      <c r="A400" s="176"/>
      <c r="B400" s="865"/>
      <c r="C400" s="764" t="s">
        <v>328</v>
      </c>
      <c r="D400" s="764"/>
      <c r="E400" s="765"/>
      <c r="F400" s="112" t="s">
        <v>11</v>
      </c>
      <c r="G400" s="112" t="s">
        <v>11</v>
      </c>
      <c r="H400" s="159"/>
      <c r="I400" s="308"/>
    </row>
    <row r="401" spans="1:9" ht="24" customHeight="1">
      <c r="A401" s="136"/>
      <c r="B401" s="865"/>
      <c r="C401" s="876" t="s">
        <v>261</v>
      </c>
      <c r="D401" s="876"/>
      <c r="E401" s="877"/>
      <c r="F401" s="119" t="s">
        <v>11</v>
      </c>
      <c r="G401" s="119" t="s">
        <v>11</v>
      </c>
      <c r="H401" s="218"/>
      <c r="I401" s="308"/>
    </row>
    <row r="402" spans="1:9" ht="33.6" customHeight="1">
      <c r="A402" s="176"/>
      <c r="B402" s="953" t="s">
        <v>632</v>
      </c>
      <c r="C402" s="956" t="s">
        <v>262</v>
      </c>
      <c r="D402" s="956"/>
      <c r="E402" s="957"/>
      <c r="F402" s="155" t="s">
        <v>11</v>
      </c>
      <c r="G402" s="155" t="s">
        <v>11</v>
      </c>
      <c r="H402" s="317" t="s">
        <v>120</v>
      </c>
      <c r="I402" s="308"/>
    </row>
    <row r="403" spans="1:9" ht="54.6" customHeight="1">
      <c r="A403" s="176"/>
      <c r="B403" s="954"/>
      <c r="C403" s="764" t="s">
        <v>732</v>
      </c>
      <c r="D403" s="764"/>
      <c r="E403" s="765"/>
      <c r="F403" s="112" t="s">
        <v>11</v>
      </c>
      <c r="G403" s="112" t="s">
        <v>11</v>
      </c>
      <c r="H403" s="159"/>
      <c r="I403" s="308"/>
    </row>
    <row r="404" spans="1:9" ht="117.6" customHeight="1">
      <c r="A404" s="176"/>
      <c r="B404" s="954"/>
      <c r="C404" s="764" t="s">
        <v>914</v>
      </c>
      <c r="D404" s="764"/>
      <c r="E404" s="765"/>
      <c r="F404" s="112" t="s">
        <v>11</v>
      </c>
      <c r="G404" s="112" t="s">
        <v>11</v>
      </c>
      <c r="H404" s="159"/>
      <c r="I404" s="308"/>
    </row>
    <row r="405" spans="1:9" ht="42" customHeight="1">
      <c r="A405" s="176"/>
      <c r="B405" s="954"/>
      <c r="C405" s="874" t="s">
        <v>252</v>
      </c>
      <c r="D405" s="874"/>
      <c r="E405" s="875"/>
      <c r="F405" s="112" t="s">
        <v>7</v>
      </c>
      <c r="G405" s="112" t="s">
        <v>7</v>
      </c>
      <c r="H405" s="159"/>
      <c r="I405" s="308"/>
    </row>
    <row r="406" spans="1:9" ht="42" customHeight="1">
      <c r="A406" s="176"/>
      <c r="B406" s="954"/>
      <c r="C406" s="874" t="s">
        <v>327</v>
      </c>
      <c r="D406" s="874"/>
      <c r="E406" s="875"/>
      <c r="F406" s="112" t="s">
        <v>7</v>
      </c>
      <c r="G406" s="112" t="s">
        <v>7</v>
      </c>
      <c r="H406" s="159"/>
      <c r="I406" s="308"/>
    </row>
    <row r="407" spans="1:9" ht="33.6" customHeight="1">
      <c r="A407" s="176"/>
      <c r="B407" s="954"/>
      <c r="C407" s="764" t="s">
        <v>259</v>
      </c>
      <c r="D407" s="764"/>
      <c r="E407" s="765"/>
      <c r="F407" s="112" t="s">
        <v>11</v>
      </c>
      <c r="G407" s="112" t="s">
        <v>11</v>
      </c>
      <c r="H407" s="159"/>
      <c r="I407" s="308"/>
    </row>
    <row r="408" spans="1:9" ht="42.6" customHeight="1">
      <c r="A408" s="176"/>
      <c r="B408" s="954"/>
      <c r="C408" s="764" t="s">
        <v>329</v>
      </c>
      <c r="D408" s="764"/>
      <c r="E408" s="765"/>
      <c r="F408" s="112" t="s">
        <v>11</v>
      </c>
      <c r="G408" s="112" t="s">
        <v>11</v>
      </c>
      <c r="H408" s="159"/>
      <c r="I408" s="308"/>
    </row>
    <row r="409" spans="1:9" ht="32.450000000000003" customHeight="1" thickBot="1">
      <c r="A409" s="222"/>
      <c r="B409" s="955"/>
      <c r="C409" s="762" t="s">
        <v>261</v>
      </c>
      <c r="D409" s="762"/>
      <c r="E409" s="763"/>
      <c r="F409" s="120" t="s">
        <v>11</v>
      </c>
      <c r="G409" s="120" t="s">
        <v>11</v>
      </c>
      <c r="H409" s="318"/>
      <c r="I409" s="308"/>
    </row>
    <row r="410" spans="1:9" ht="71.25" customHeight="1" thickTop="1">
      <c r="A410" s="267">
        <v>3</v>
      </c>
      <c r="B410" s="84" t="s">
        <v>264</v>
      </c>
      <c r="C410" s="84" t="s">
        <v>266</v>
      </c>
      <c r="D410" s="84" t="s">
        <v>330</v>
      </c>
      <c r="E410" s="251" t="s">
        <v>268</v>
      </c>
      <c r="F410" s="113" t="s">
        <v>120</v>
      </c>
      <c r="G410" s="113" t="s">
        <v>120</v>
      </c>
      <c r="H410" s="110" t="s">
        <v>120</v>
      </c>
      <c r="I410" s="308"/>
    </row>
    <row r="411" spans="1:9" ht="63" customHeight="1">
      <c r="A411" s="139">
        <v>4</v>
      </c>
      <c r="B411" s="41" t="s">
        <v>269</v>
      </c>
      <c r="C411" s="41" t="s">
        <v>271</v>
      </c>
      <c r="D411" s="41" t="s">
        <v>330</v>
      </c>
      <c r="E411" s="41" t="s">
        <v>270</v>
      </c>
      <c r="F411" s="98" t="s">
        <v>11</v>
      </c>
      <c r="G411" s="99" t="s">
        <v>11</v>
      </c>
      <c r="H411" s="53" t="s">
        <v>11</v>
      </c>
      <c r="I411" s="308"/>
    </row>
    <row r="412" spans="1:9" s="28" customFormat="1" ht="69" customHeight="1">
      <c r="A412" s="129">
        <v>5</v>
      </c>
      <c r="B412" s="866" t="s">
        <v>1149</v>
      </c>
      <c r="C412" s="282" t="s">
        <v>332</v>
      </c>
      <c r="D412" s="398" t="s">
        <v>331</v>
      </c>
      <c r="E412" s="41" t="s">
        <v>272</v>
      </c>
      <c r="F412" s="98" t="s">
        <v>11</v>
      </c>
      <c r="G412" s="99" t="s">
        <v>11</v>
      </c>
      <c r="H412" s="53" t="s">
        <v>120</v>
      </c>
    </row>
    <row r="413" spans="1:9" s="28" customFormat="1" ht="122.25" customHeight="1">
      <c r="A413" s="1"/>
      <c r="B413" s="867"/>
      <c r="C413" s="174"/>
      <c r="D413" s="920"/>
      <c r="E413" s="920"/>
      <c r="F413" s="921"/>
      <c r="G413" s="921"/>
      <c r="H413" s="121"/>
    </row>
    <row r="414" spans="1:9" ht="145.5" customHeight="1">
      <c r="A414" s="480">
        <v>6</v>
      </c>
      <c r="B414" s="105" t="s">
        <v>384</v>
      </c>
      <c r="C414" s="42" t="s">
        <v>842</v>
      </c>
      <c r="D414" s="398" t="s">
        <v>333</v>
      </c>
      <c r="E414" s="72"/>
      <c r="F414" s="155" t="s">
        <v>7</v>
      </c>
      <c r="G414" s="68" t="s">
        <v>7</v>
      </c>
      <c r="H414" s="155" t="s">
        <v>120</v>
      </c>
      <c r="I414" s="308"/>
    </row>
    <row r="415" spans="1:9" ht="66.599999999999994" customHeight="1">
      <c r="A415" s="137"/>
      <c r="B415" s="356"/>
      <c r="C415" s="894" t="s">
        <v>334</v>
      </c>
      <c r="D415" s="760"/>
      <c r="E415" s="761"/>
      <c r="F415" s="204" t="s">
        <v>7</v>
      </c>
      <c r="G415" s="204" t="s">
        <v>7</v>
      </c>
      <c r="H415" s="204"/>
      <c r="I415" s="308"/>
    </row>
    <row r="416" spans="1:9" ht="99.75" customHeight="1">
      <c r="A416" s="138"/>
      <c r="B416" s="356"/>
      <c r="C416" s="895" t="s">
        <v>335</v>
      </c>
      <c r="D416" s="784"/>
      <c r="E416" s="785"/>
      <c r="F416" s="51" t="s">
        <v>7</v>
      </c>
      <c r="G416" s="52" t="s">
        <v>7</v>
      </c>
      <c r="H416" s="51"/>
      <c r="I416" s="308"/>
    </row>
    <row r="417" spans="1:9" ht="90.75" customHeight="1">
      <c r="A417" s="154">
        <v>7</v>
      </c>
      <c r="B417" s="41" t="s">
        <v>471</v>
      </c>
      <c r="C417" s="41" t="s">
        <v>359</v>
      </c>
      <c r="D417" s="84" t="s">
        <v>385</v>
      </c>
      <c r="E417" s="84" t="s">
        <v>358</v>
      </c>
      <c r="F417" s="113" t="s">
        <v>11</v>
      </c>
      <c r="G417" s="115" t="s">
        <v>11</v>
      </c>
      <c r="H417" s="301" t="s">
        <v>120</v>
      </c>
    </row>
    <row r="418" spans="1:9" ht="101.45" customHeight="1" thickBot="1">
      <c r="A418" s="267">
        <v>8</v>
      </c>
      <c r="B418" s="127" t="s">
        <v>90</v>
      </c>
      <c r="C418" s="55" t="s">
        <v>280</v>
      </c>
      <c r="D418" s="55" t="s">
        <v>386</v>
      </c>
      <c r="E418" s="269" t="s">
        <v>91</v>
      </c>
      <c r="F418" s="49" t="s">
        <v>11</v>
      </c>
      <c r="G418" s="50" t="s">
        <v>11</v>
      </c>
      <c r="H418" s="120" t="s">
        <v>120</v>
      </c>
      <c r="I418" s="308"/>
    </row>
    <row r="419" spans="1:9" ht="33.6" customHeight="1" thickTop="1">
      <c r="A419" s="130"/>
      <c r="B419" s="808" t="s">
        <v>281</v>
      </c>
      <c r="C419" s="790" t="s">
        <v>291</v>
      </c>
      <c r="D419" s="790"/>
      <c r="E419" s="791"/>
      <c r="F419" s="106" t="s">
        <v>11</v>
      </c>
      <c r="G419" s="107" t="s">
        <v>11</v>
      </c>
      <c r="H419" s="315"/>
      <c r="I419" s="308"/>
    </row>
    <row r="420" spans="1:9" ht="33.6" customHeight="1">
      <c r="A420" s="130"/>
      <c r="B420" s="865"/>
      <c r="C420" s="764" t="s">
        <v>292</v>
      </c>
      <c r="D420" s="764"/>
      <c r="E420" s="765"/>
      <c r="F420" s="112" t="s">
        <v>11</v>
      </c>
      <c r="G420" s="102" t="s">
        <v>11</v>
      </c>
      <c r="H420" s="159"/>
      <c r="I420" s="308"/>
    </row>
    <row r="421" spans="1:9" ht="33.6" customHeight="1">
      <c r="A421" s="130"/>
      <c r="B421" s="809"/>
      <c r="C421" s="902" t="s">
        <v>293</v>
      </c>
      <c r="D421" s="902"/>
      <c r="E421" s="903"/>
      <c r="F421" s="113" t="s">
        <v>11</v>
      </c>
      <c r="G421" s="115" t="s">
        <v>11</v>
      </c>
      <c r="H421" s="323"/>
      <c r="I421" s="308"/>
    </row>
    <row r="422" spans="1:9" ht="33" customHeight="1">
      <c r="A422" s="130"/>
      <c r="B422" s="865" t="s">
        <v>282</v>
      </c>
      <c r="C422" s="917" t="s">
        <v>294</v>
      </c>
      <c r="D422" s="917"/>
      <c r="E422" s="918"/>
      <c r="F422" s="49" t="s">
        <v>11</v>
      </c>
      <c r="G422" s="50" t="s">
        <v>11</v>
      </c>
      <c r="H422" s="217"/>
      <c r="I422" s="308"/>
    </row>
    <row r="423" spans="1:9" ht="33" customHeight="1">
      <c r="A423" s="130"/>
      <c r="B423" s="865"/>
      <c r="C423" s="764" t="s">
        <v>295</v>
      </c>
      <c r="D423" s="764"/>
      <c r="E423" s="765"/>
      <c r="F423" s="112" t="s">
        <v>11</v>
      </c>
      <c r="G423" s="102" t="s">
        <v>11</v>
      </c>
      <c r="H423" s="159"/>
      <c r="I423" s="308"/>
    </row>
    <row r="424" spans="1:9" ht="42" customHeight="1" thickBot="1">
      <c r="A424" s="130"/>
      <c r="B424" s="869"/>
      <c r="C424" s="762" t="s">
        <v>296</v>
      </c>
      <c r="D424" s="762"/>
      <c r="E424" s="763"/>
      <c r="F424" s="120" t="s">
        <v>11</v>
      </c>
      <c r="G424" s="122" t="s">
        <v>11</v>
      </c>
      <c r="H424" s="318"/>
      <c r="I424" s="308"/>
    </row>
    <row r="425" spans="1:9" ht="103.15" customHeight="1" thickTop="1">
      <c r="A425" s="139">
        <v>9</v>
      </c>
      <c r="B425" s="84" t="s">
        <v>92</v>
      </c>
      <c r="C425" s="103" t="s">
        <v>336</v>
      </c>
      <c r="D425" s="84" t="s">
        <v>387</v>
      </c>
      <c r="E425" s="84" t="s">
        <v>93</v>
      </c>
      <c r="F425" s="113" t="s">
        <v>11</v>
      </c>
      <c r="G425" s="115" t="s">
        <v>11</v>
      </c>
      <c r="H425" s="110" t="s">
        <v>120</v>
      </c>
      <c r="I425" s="308"/>
    </row>
    <row r="426" spans="1:9" ht="132.6" customHeight="1">
      <c r="A426" s="139">
        <v>10</v>
      </c>
      <c r="B426" s="41" t="s">
        <v>94</v>
      </c>
      <c r="C426" s="282" t="s">
        <v>283</v>
      </c>
      <c r="D426" s="41" t="s">
        <v>388</v>
      </c>
      <c r="E426" s="114"/>
      <c r="F426" s="98" t="s">
        <v>11</v>
      </c>
      <c r="G426" s="99" t="s">
        <v>11</v>
      </c>
      <c r="H426" s="98" t="s">
        <v>120</v>
      </c>
      <c r="I426" s="308"/>
    </row>
    <row r="427" spans="1:9" ht="86.45" customHeight="1">
      <c r="A427" s="740">
        <v>11</v>
      </c>
      <c r="B427" s="695" t="s">
        <v>285</v>
      </c>
      <c r="C427" s="105" t="s">
        <v>367</v>
      </c>
      <c r="D427" s="695" t="s">
        <v>389</v>
      </c>
      <c r="E427" s="324"/>
      <c r="F427" s="926" t="s">
        <v>7</v>
      </c>
      <c r="G427" s="926" t="s">
        <v>7</v>
      </c>
      <c r="H427" s="926" t="s">
        <v>120</v>
      </c>
      <c r="I427" s="308"/>
    </row>
    <row r="428" spans="1:9" ht="82.9" customHeight="1">
      <c r="A428" s="829"/>
      <c r="B428" s="697"/>
      <c r="C428" s="84" t="s">
        <v>286</v>
      </c>
      <c r="D428" s="697"/>
      <c r="E428" s="259"/>
      <c r="F428" s="927"/>
      <c r="G428" s="927"/>
      <c r="H428" s="927"/>
      <c r="I428" s="308"/>
    </row>
    <row r="429" spans="1:9" ht="72" customHeight="1" thickBot="1">
      <c r="A429" s="139">
        <v>12</v>
      </c>
      <c r="B429" s="41" t="s">
        <v>95</v>
      </c>
      <c r="C429" s="103" t="s">
        <v>645</v>
      </c>
      <c r="D429" s="84" t="s">
        <v>337</v>
      </c>
      <c r="E429" s="251" t="s">
        <v>96</v>
      </c>
      <c r="F429" s="113" t="s">
        <v>11</v>
      </c>
      <c r="G429" s="115" t="s">
        <v>11</v>
      </c>
      <c r="H429" s="98"/>
      <c r="I429" s="308"/>
    </row>
    <row r="430" spans="1:9" ht="103.15" customHeight="1" thickTop="1">
      <c r="A430" s="468">
        <v>13</v>
      </c>
      <c r="B430" s="419" t="s">
        <v>492</v>
      </c>
      <c r="C430" s="474" t="s">
        <v>843</v>
      </c>
      <c r="D430" s="84" t="s">
        <v>390</v>
      </c>
      <c r="E430" s="183"/>
      <c r="F430" s="110" t="s">
        <v>7</v>
      </c>
      <c r="G430" s="111" t="s">
        <v>7</v>
      </c>
      <c r="H430" s="110" t="s">
        <v>120</v>
      </c>
      <c r="I430" s="308"/>
    </row>
    <row r="431" spans="1:9" ht="154.15" customHeight="1">
      <c r="A431" s="266">
        <v>14</v>
      </c>
      <c r="B431" s="84" t="s">
        <v>100</v>
      </c>
      <c r="C431" s="103" t="s">
        <v>338</v>
      </c>
      <c r="D431" s="84" t="s">
        <v>844</v>
      </c>
      <c r="E431" s="84" t="s">
        <v>101</v>
      </c>
      <c r="F431" s="113" t="s">
        <v>11</v>
      </c>
      <c r="G431" s="115" t="s">
        <v>11</v>
      </c>
      <c r="H431" s="113" t="s">
        <v>120</v>
      </c>
      <c r="I431" s="308"/>
    </row>
    <row r="432" spans="1:9" ht="194.25" customHeight="1" thickBot="1">
      <c r="A432" s="266">
        <v>15</v>
      </c>
      <c r="B432" s="127" t="s">
        <v>102</v>
      </c>
      <c r="C432" s="116" t="s">
        <v>845</v>
      </c>
      <c r="D432" s="127" t="s">
        <v>918</v>
      </c>
      <c r="E432" s="127" t="s">
        <v>103</v>
      </c>
      <c r="F432" s="108" t="s">
        <v>11</v>
      </c>
      <c r="G432" s="109" t="s">
        <v>11</v>
      </c>
      <c r="H432" s="108" t="s">
        <v>120</v>
      </c>
      <c r="I432" s="308"/>
    </row>
    <row r="433" spans="1:9" ht="42" customHeight="1" thickTop="1">
      <c r="A433" s="131"/>
      <c r="B433" s="808" t="s">
        <v>301</v>
      </c>
      <c r="C433" s="790" t="s">
        <v>303</v>
      </c>
      <c r="D433" s="790"/>
      <c r="E433" s="791"/>
      <c r="F433" s="106" t="s">
        <v>11</v>
      </c>
      <c r="G433" s="107" t="s">
        <v>11</v>
      </c>
      <c r="H433" s="315"/>
      <c r="I433" s="308"/>
    </row>
    <row r="434" spans="1:9" ht="55.15" customHeight="1">
      <c r="A434" s="131"/>
      <c r="B434" s="865"/>
      <c r="C434" s="764" t="s">
        <v>304</v>
      </c>
      <c r="D434" s="764"/>
      <c r="E434" s="765"/>
      <c r="F434" s="112" t="s">
        <v>11</v>
      </c>
      <c r="G434" s="102" t="s">
        <v>11</v>
      </c>
      <c r="H434" s="159"/>
      <c r="I434" s="308"/>
    </row>
    <row r="435" spans="1:9" ht="42.6" customHeight="1">
      <c r="A435" s="131"/>
      <c r="B435" s="809"/>
      <c r="C435" s="784" t="s">
        <v>305</v>
      </c>
      <c r="D435" s="784"/>
      <c r="E435" s="785"/>
      <c r="F435" s="51" t="s">
        <v>11</v>
      </c>
      <c r="G435" s="52" t="s">
        <v>11</v>
      </c>
      <c r="H435" s="316"/>
      <c r="I435" s="308"/>
    </row>
    <row r="436" spans="1:9" ht="33.6" customHeight="1">
      <c r="A436" s="130"/>
      <c r="B436" s="865" t="s">
        <v>302</v>
      </c>
      <c r="C436" s="892" t="s">
        <v>306</v>
      </c>
      <c r="D436" s="892"/>
      <c r="E436" s="893"/>
      <c r="F436" s="185" t="s">
        <v>11</v>
      </c>
      <c r="G436" s="186" t="s">
        <v>11</v>
      </c>
      <c r="H436" s="332"/>
      <c r="I436" s="308"/>
    </row>
    <row r="437" spans="1:9" ht="42.6" customHeight="1">
      <c r="A437" s="130"/>
      <c r="B437" s="865"/>
      <c r="C437" s="764" t="s">
        <v>307</v>
      </c>
      <c r="D437" s="764"/>
      <c r="E437" s="765"/>
      <c r="F437" s="112" t="s">
        <v>11</v>
      </c>
      <c r="G437" s="102" t="s">
        <v>11</v>
      </c>
      <c r="H437" s="159"/>
      <c r="I437" s="308"/>
    </row>
    <row r="438" spans="1:9" ht="42.6" customHeight="1" thickBot="1">
      <c r="A438" s="132"/>
      <c r="B438" s="869"/>
      <c r="C438" s="762" t="s">
        <v>308</v>
      </c>
      <c r="D438" s="762"/>
      <c r="E438" s="763"/>
      <c r="F438" s="120" t="s">
        <v>11</v>
      </c>
      <c r="G438" s="122" t="s">
        <v>11</v>
      </c>
      <c r="H438" s="318"/>
      <c r="I438" s="308"/>
    </row>
    <row r="439" spans="1:9" ht="272.45" customHeight="1" thickTop="1" thickBot="1">
      <c r="A439" s="184">
        <v>16</v>
      </c>
      <c r="B439" s="333" t="s">
        <v>507</v>
      </c>
      <c r="C439" s="334" t="s">
        <v>920</v>
      </c>
      <c r="D439" s="215" t="s">
        <v>917</v>
      </c>
      <c r="E439" s="335"/>
      <c r="F439" s="106" t="s">
        <v>120</v>
      </c>
      <c r="G439" s="107" t="s">
        <v>120</v>
      </c>
      <c r="H439" s="336" t="s">
        <v>120</v>
      </c>
      <c r="I439" s="308"/>
    </row>
    <row r="440" spans="1:9" ht="28.15" customHeight="1" thickTop="1">
      <c r="A440" s="131"/>
      <c r="B440" s="864" t="s">
        <v>509</v>
      </c>
      <c r="C440" s="337" t="s">
        <v>510</v>
      </c>
      <c r="D440" s="201"/>
      <c r="E440" s="338"/>
      <c r="F440" s="125" t="s">
        <v>7</v>
      </c>
      <c r="G440" s="126" t="s">
        <v>7</v>
      </c>
      <c r="H440" s="160" t="s">
        <v>120</v>
      </c>
      <c r="I440" s="308"/>
    </row>
    <row r="441" spans="1:9" ht="52.15" customHeight="1">
      <c r="A441" s="131"/>
      <c r="B441" s="731"/>
      <c r="C441" s="896" t="s">
        <v>512</v>
      </c>
      <c r="D441" s="703"/>
      <c r="E441" s="704"/>
      <c r="F441" s="473" t="s">
        <v>7</v>
      </c>
      <c r="G441" s="115" t="s">
        <v>7</v>
      </c>
      <c r="H441" s="323" t="s">
        <v>120</v>
      </c>
      <c r="I441" s="308"/>
    </row>
    <row r="442" spans="1:9" ht="69.599999999999994" customHeight="1">
      <c r="A442" s="131"/>
      <c r="B442" s="731"/>
      <c r="C442" s="897" t="s">
        <v>513</v>
      </c>
      <c r="D442" s="706"/>
      <c r="E442" s="707"/>
      <c r="F442" s="473" t="s">
        <v>7</v>
      </c>
      <c r="G442" s="115" t="s">
        <v>7</v>
      </c>
      <c r="H442" s="323" t="s">
        <v>120</v>
      </c>
      <c r="I442" s="308"/>
    </row>
    <row r="443" spans="1:9" ht="82.15" customHeight="1">
      <c r="A443" s="131"/>
      <c r="B443" s="731"/>
      <c r="C443" s="897" t="s">
        <v>514</v>
      </c>
      <c r="D443" s="706"/>
      <c r="E443" s="707"/>
      <c r="F443" s="473" t="s">
        <v>120</v>
      </c>
      <c r="G443" s="115" t="s">
        <v>120</v>
      </c>
      <c r="H443" s="323" t="s">
        <v>120</v>
      </c>
      <c r="I443" s="308"/>
    </row>
    <row r="444" spans="1:9" ht="45" customHeight="1">
      <c r="A444" s="131"/>
      <c r="B444" s="732"/>
      <c r="C444" s="897" t="s">
        <v>515</v>
      </c>
      <c r="D444" s="706"/>
      <c r="E444" s="707"/>
      <c r="F444" s="98" t="s">
        <v>120</v>
      </c>
      <c r="G444" s="115" t="s">
        <v>120</v>
      </c>
      <c r="H444" s="323" t="s">
        <v>120</v>
      </c>
      <c r="I444" s="308"/>
    </row>
    <row r="445" spans="1:9" ht="24" customHeight="1">
      <c r="A445" s="131"/>
      <c r="B445" s="898" t="s">
        <v>511</v>
      </c>
      <c r="C445" s="339" t="s">
        <v>510</v>
      </c>
      <c r="D445" s="202"/>
      <c r="E445" s="340"/>
      <c r="F445" s="185" t="s">
        <v>120</v>
      </c>
      <c r="G445" s="186" t="s">
        <v>120</v>
      </c>
      <c r="H445" s="332" t="s">
        <v>120</v>
      </c>
      <c r="I445" s="308"/>
    </row>
    <row r="446" spans="1:9" ht="31.15" customHeight="1">
      <c r="A446" s="131"/>
      <c r="B446" s="731"/>
      <c r="C446" s="896" t="s">
        <v>905</v>
      </c>
      <c r="D446" s="703"/>
      <c r="E446" s="472"/>
      <c r="F446" s="185" t="s">
        <v>120</v>
      </c>
      <c r="G446" s="186" t="s">
        <v>120</v>
      </c>
      <c r="H446" s="332" t="s">
        <v>120</v>
      </c>
      <c r="I446" s="308"/>
    </row>
    <row r="447" spans="1:9" ht="47.45" customHeight="1" thickBot="1">
      <c r="A447" s="131"/>
      <c r="B447" s="733"/>
      <c r="C447" s="899" t="s">
        <v>516</v>
      </c>
      <c r="D447" s="900"/>
      <c r="E447" s="901"/>
      <c r="F447" s="108" t="s">
        <v>120</v>
      </c>
      <c r="G447" s="109" t="s">
        <v>120</v>
      </c>
      <c r="H447" s="216" t="s">
        <v>120</v>
      </c>
      <c r="I447" s="308"/>
    </row>
    <row r="448" spans="1:9" ht="136.15" customHeight="1" thickTop="1">
      <c r="A448" s="740">
        <v>17</v>
      </c>
      <c r="B448" s="870" t="s">
        <v>473</v>
      </c>
      <c r="C448" s="379" t="s">
        <v>391</v>
      </c>
      <c r="D448" s="870" t="s">
        <v>921</v>
      </c>
      <c r="E448" s="870" t="s">
        <v>633</v>
      </c>
      <c r="F448" s="110" t="s">
        <v>7</v>
      </c>
      <c r="G448" s="110" t="s">
        <v>7</v>
      </c>
      <c r="H448" s="110" t="s">
        <v>120</v>
      </c>
      <c r="I448" s="308"/>
    </row>
    <row r="449" spans="1:9" ht="184.9" customHeight="1">
      <c r="A449" s="741"/>
      <c r="B449" s="697"/>
      <c r="C449" s="76" t="s">
        <v>392</v>
      </c>
      <c r="D449" s="697"/>
      <c r="E449" s="697"/>
      <c r="F449" s="113" t="s">
        <v>120</v>
      </c>
      <c r="G449" s="115" t="s">
        <v>120</v>
      </c>
      <c r="H449" s="98" t="s">
        <v>120</v>
      </c>
      <c r="I449" s="308"/>
    </row>
    <row r="450" spans="1:9" ht="118.9" customHeight="1">
      <c r="A450" s="139">
        <v>18</v>
      </c>
      <c r="B450" s="277" t="s">
        <v>474</v>
      </c>
      <c r="C450" s="282" t="s">
        <v>365</v>
      </c>
      <c r="D450" s="399" t="s">
        <v>923</v>
      </c>
      <c r="E450" s="41" t="s">
        <v>424</v>
      </c>
      <c r="F450" s="98" t="s">
        <v>7</v>
      </c>
      <c r="G450" s="99" t="s">
        <v>7</v>
      </c>
      <c r="H450" s="98" t="s">
        <v>120</v>
      </c>
      <c r="I450" s="308"/>
    </row>
    <row r="451" spans="1:9" ht="75.599999999999994" customHeight="1">
      <c r="A451" s="343">
        <v>19</v>
      </c>
      <c r="B451" s="105" t="s">
        <v>1146</v>
      </c>
      <c r="C451" s="105" t="s">
        <v>309</v>
      </c>
      <c r="D451" s="105" t="s">
        <v>922</v>
      </c>
      <c r="E451" s="42" t="s">
        <v>425</v>
      </c>
      <c r="F451" s="155" t="s">
        <v>7</v>
      </c>
      <c r="G451" s="68" t="s">
        <v>7</v>
      </c>
      <c r="H451" s="155" t="s">
        <v>120</v>
      </c>
      <c r="I451" s="308"/>
    </row>
    <row r="452" spans="1:9" ht="42" customHeight="1">
      <c r="A452" s="346"/>
      <c r="B452" s="356"/>
      <c r="C452" s="894" t="s">
        <v>310</v>
      </c>
      <c r="D452" s="760"/>
      <c r="E452" s="761"/>
      <c r="F452" s="204" t="s">
        <v>312</v>
      </c>
      <c r="G452" s="206" t="s">
        <v>312</v>
      </c>
      <c r="H452" s="204"/>
      <c r="I452" s="308"/>
    </row>
    <row r="453" spans="1:9" ht="33" customHeight="1">
      <c r="A453" s="380"/>
      <c r="B453" s="103"/>
      <c r="C453" s="895" t="s">
        <v>311</v>
      </c>
      <c r="D453" s="784"/>
      <c r="E453" s="785"/>
      <c r="F453" s="51" t="s">
        <v>7</v>
      </c>
      <c r="G453" s="52" t="s">
        <v>7</v>
      </c>
      <c r="H453" s="51"/>
      <c r="I453" s="308"/>
    </row>
    <row r="454" spans="1:9" ht="99.6" customHeight="1">
      <c r="A454" s="343">
        <v>20</v>
      </c>
      <c r="B454" s="1163" t="s">
        <v>1148</v>
      </c>
      <c r="C454" s="379" t="s">
        <v>396</v>
      </c>
      <c r="D454" s="356" t="s">
        <v>924</v>
      </c>
      <c r="E454" s="55" t="s">
        <v>369</v>
      </c>
      <c r="F454" s="49" t="s">
        <v>120</v>
      </c>
      <c r="G454" s="50" t="s">
        <v>120</v>
      </c>
      <c r="H454" s="49" t="s">
        <v>120</v>
      </c>
      <c r="I454" s="308"/>
    </row>
    <row r="455" spans="1:9" ht="64.150000000000006" customHeight="1">
      <c r="A455" s="137"/>
      <c r="B455" s="1164"/>
      <c r="C455" s="886" t="s">
        <v>393</v>
      </c>
      <c r="D455" s="745"/>
      <c r="E455" s="746"/>
      <c r="F455" s="155" t="s">
        <v>7</v>
      </c>
      <c r="G455" s="68" t="s">
        <v>7</v>
      </c>
      <c r="H455" s="299"/>
      <c r="I455" s="345"/>
    </row>
    <row r="456" spans="1:9" ht="55.5" customHeight="1">
      <c r="A456" s="346"/>
      <c r="B456" s="1164"/>
      <c r="C456" s="887" t="s">
        <v>394</v>
      </c>
      <c r="D456" s="888"/>
      <c r="E456" s="889"/>
      <c r="F456" s="112" t="s">
        <v>368</v>
      </c>
      <c r="G456" s="102" t="s">
        <v>7</v>
      </c>
      <c r="H456" s="297"/>
    </row>
    <row r="457" spans="1:9" ht="33.6" customHeight="1">
      <c r="A457" s="137"/>
      <c r="B457" s="1165"/>
      <c r="C457" s="742" t="s">
        <v>395</v>
      </c>
      <c r="D457" s="743"/>
      <c r="E457" s="744"/>
      <c r="F457" s="51" t="s">
        <v>7</v>
      </c>
      <c r="G457" s="51" t="s">
        <v>7</v>
      </c>
      <c r="H457" s="298"/>
      <c r="I457" s="345"/>
    </row>
    <row r="458" spans="1:9" ht="60" customHeight="1">
      <c r="A458" s="129">
        <v>21</v>
      </c>
      <c r="B458" s="475" t="s">
        <v>475</v>
      </c>
      <c r="C458" s="29" t="s">
        <v>373</v>
      </c>
      <c r="D458" s="29" t="s">
        <v>925</v>
      </c>
      <c r="E458" s="29" t="s">
        <v>370</v>
      </c>
      <c r="F458" s="156" t="s">
        <v>371</v>
      </c>
      <c r="G458" s="156" t="s">
        <v>371</v>
      </c>
      <c r="H458" s="156" t="s">
        <v>371</v>
      </c>
    </row>
    <row r="459" spans="1:9" ht="48.6" customHeight="1">
      <c r="A459" s="822"/>
      <c r="B459" s="1156"/>
      <c r="C459" s="890" t="s">
        <v>374</v>
      </c>
      <c r="D459" s="891"/>
      <c r="E459" s="789"/>
      <c r="F459" s="191" t="s">
        <v>120</v>
      </c>
      <c r="G459" s="191" t="s">
        <v>120</v>
      </c>
      <c r="H459" s="191"/>
    </row>
    <row r="460" spans="1:9" ht="51" customHeight="1">
      <c r="A460" s="823"/>
      <c r="B460" s="1157"/>
      <c r="C460" s="890" t="s">
        <v>397</v>
      </c>
      <c r="D460" s="891"/>
      <c r="E460" s="789"/>
      <c r="F460" s="191" t="s">
        <v>120</v>
      </c>
      <c r="G460" s="191" t="s">
        <v>372</v>
      </c>
      <c r="H460" s="191"/>
    </row>
    <row r="461" spans="1:9" ht="148.9" customHeight="1" thickBot="1">
      <c r="A461" s="470">
        <v>22</v>
      </c>
      <c r="B461" s="471" t="s">
        <v>517</v>
      </c>
      <c r="C461" s="349" t="s">
        <v>846</v>
      </c>
      <c r="D461" s="422" t="s">
        <v>926</v>
      </c>
      <c r="E461" s="278"/>
      <c r="F461" s="161" t="s">
        <v>120</v>
      </c>
      <c r="G461" s="188" t="s">
        <v>120</v>
      </c>
      <c r="H461" s="161" t="s">
        <v>120</v>
      </c>
    </row>
    <row r="462" spans="1:9" ht="31.9" customHeight="1" thickTop="1">
      <c r="A462" s="128"/>
      <c r="B462" s="766" t="s">
        <v>520</v>
      </c>
      <c r="C462" s="972" t="s">
        <v>519</v>
      </c>
      <c r="D462" s="967"/>
      <c r="E462" s="968"/>
      <c r="F462" s="189" t="s">
        <v>120</v>
      </c>
      <c r="G462" s="190" t="s">
        <v>120</v>
      </c>
      <c r="H462" s="157" t="s">
        <v>120</v>
      </c>
    </row>
    <row r="463" spans="1:9" ht="38.450000000000003" customHeight="1">
      <c r="A463" s="128"/>
      <c r="B463" s="731"/>
      <c r="C463" s="958" t="s">
        <v>753</v>
      </c>
      <c r="D463" s="959"/>
      <c r="E463" s="960"/>
      <c r="F463" s="467" t="s">
        <v>120</v>
      </c>
      <c r="G463" s="187" t="s">
        <v>120</v>
      </c>
      <c r="H463" s="194" t="s">
        <v>120</v>
      </c>
    </row>
    <row r="464" spans="1:9" ht="55.9" customHeight="1">
      <c r="A464" s="128"/>
      <c r="B464" s="731"/>
      <c r="C464" s="961" t="s">
        <v>523</v>
      </c>
      <c r="D464" s="706"/>
      <c r="E464" s="707"/>
      <c r="F464" s="191" t="s">
        <v>120</v>
      </c>
      <c r="G464" s="192" t="s">
        <v>120</v>
      </c>
      <c r="H464" s="195" t="s">
        <v>120</v>
      </c>
    </row>
    <row r="465" spans="1:9" ht="42.6" customHeight="1">
      <c r="A465" s="128"/>
      <c r="B465" s="732"/>
      <c r="C465" s="962" t="s">
        <v>524</v>
      </c>
      <c r="D465" s="963"/>
      <c r="E465" s="964"/>
      <c r="F465" s="465" t="s">
        <v>120</v>
      </c>
      <c r="G465" s="203" t="s">
        <v>120</v>
      </c>
      <c r="H465" s="195" t="s">
        <v>120</v>
      </c>
    </row>
    <row r="466" spans="1:9" ht="61.15" customHeight="1" thickBot="1">
      <c r="A466" s="128"/>
      <c r="B466" s="350" t="s">
        <v>521</v>
      </c>
      <c r="C466" s="965" t="s">
        <v>525</v>
      </c>
      <c r="D466" s="900"/>
      <c r="E466" s="901"/>
      <c r="F466" s="196" t="s">
        <v>120</v>
      </c>
      <c r="G466" s="196" t="s">
        <v>120</v>
      </c>
      <c r="H466" s="158" t="s">
        <v>120</v>
      </c>
    </row>
    <row r="467" spans="1:9" ht="117.6" customHeight="1" thickTop="1">
      <c r="A467" s="154">
        <v>23</v>
      </c>
      <c r="B467" s="351" t="s">
        <v>526</v>
      </c>
      <c r="C467" s="352" t="s">
        <v>847</v>
      </c>
      <c r="D467" s="423" t="s">
        <v>927</v>
      </c>
      <c r="E467" s="197"/>
      <c r="F467" s="198" t="s">
        <v>120</v>
      </c>
      <c r="G467" s="199" t="s">
        <v>120</v>
      </c>
      <c r="H467" s="198" t="s">
        <v>120</v>
      </c>
    </row>
    <row r="468" spans="1:9" ht="157.15" customHeight="1" thickBot="1">
      <c r="A468" s="128">
        <v>24</v>
      </c>
      <c r="B468" s="353" t="s">
        <v>527</v>
      </c>
      <c r="C468" s="466" t="s">
        <v>848</v>
      </c>
      <c r="D468" s="29" t="s">
        <v>928</v>
      </c>
      <c r="E468" s="276"/>
      <c r="F468" s="467" t="s">
        <v>120</v>
      </c>
      <c r="G468" s="187" t="s">
        <v>120</v>
      </c>
      <c r="H468" s="161" t="s">
        <v>120</v>
      </c>
    </row>
    <row r="469" spans="1:9" ht="21" customHeight="1" thickTop="1">
      <c r="A469" s="128"/>
      <c r="B469" s="751" t="s">
        <v>528</v>
      </c>
      <c r="C469" s="966" t="s">
        <v>519</v>
      </c>
      <c r="D469" s="967"/>
      <c r="E469" s="968"/>
      <c r="F469" s="189" t="s">
        <v>120</v>
      </c>
      <c r="G469" s="190" t="s">
        <v>120</v>
      </c>
      <c r="H469" s="157" t="s">
        <v>120</v>
      </c>
    </row>
    <row r="470" spans="1:9" ht="42" customHeight="1">
      <c r="A470" s="128"/>
      <c r="B470" s="731"/>
      <c r="C470" s="904" t="s">
        <v>529</v>
      </c>
      <c r="D470" s="905"/>
      <c r="E470" s="906"/>
      <c r="F470" s="467" t="s">
        <v>120</v>
      </c>
      <c r="G470" s="187" t="s">
        <v>120</v>
      </c>
      <c r="H470" s="194" t="s">
        <v>120</v>
      </c>
    </row>
    <row r="471" spans="1:9" ht="102.6" customHeight="1">
      <c r="A471" s="128"/>
      <c r="B471" s="731"/>
      <c r="C471" s="702" t="s">
        <v>535</v>
      </c>
      <c r="D471" s="703"/>
      <c r="E471" s="704"/>
      <c r="F471" s="467" t="s">
        <v>120</v>
      </c>
      <c r="G471" s="187" t="s">
        <v>120</v>
      </c>
      <c r="H471" s="194" t="s">
        <v>120</v>
      </c>
    </row>
    <row r="472" spans="1:9" ht="33.6" customHeight="1">
      <c r="A472" s="128"/>
      <c r="B472" s="731"/>
      <c r="C472" s="705" t="s">
        <v>536</v>
      </c>
      <c r="D472" s="706"/>
      <c r="E472" s="707"/>
      <c r="F472" s="467" t="s">
        <v>120</v>
      </c>
      <c r="G472" s="187" t="s">
        <v>120</v>
      </c>
      <c r="H472" s="194" t="s">
        <v>120</v>
      </c>
    </row>
    <row r="473" spans="1:9" ht="22.15" customHeight="1">
      <c r="A473" s="128"/>
      <c r="B473" s="731"/>
      <c r="C473" s="705" t="s">
        <v>537</v>
      </c>
      <c r="D473" s="706"/>
      <c r="E473" s="707"/>
      <c r="F473" s="191" t="s">
        <v>120</v>
      </c>
      <c r="G473" s="192" t="s">
        <v>120</v>
      </c>
      <c r="H473" s="195" t="s">
        <v>120</v>
      </c>
    </row>
    <row r="474" spans="1:9" ht="41.45" customHeight="1">
      <c r="A474" s="128"/>
      <c r="B474" s="752"/>
      <c r="C474" s="705" t="s">
        <v>538</v>
      </c>
      <c r="D474" s="706"/>
      <c r="E474" s="707"/>
      <c r="F474" s="191" t="s">
        <v>120</v>
      </c>
      <c r="G474" s="192" t="s">
        <v>120</v>
      </c>
      <c r="H474" s="195" t="s">
        <v>120</v>
      </c>
    </row>
    <row r="475" spans="1:9" ht="33.6" customHeight="1">
      <c r="A475" s="128"/>
      <c r="B475" s="753"/>
      <c r="C475" s="705" t="s">
        <v>757</v>
      </c>
      <c r="D475" s="706"/>
      <c r="E475" s="707"/>
      <c r="F475" s="191" t="s">
        <v>120</v>
      </c>
      <c r="G475" s="192" t="s">
        <v>120</v>
      </c>
      <c r="H475" s="195" t="s">
        <v>120</v>
      </c>
    </row>
    <row r="476" spans="1:9" ht="21" customHeight="1">
      <c r="A476" s="128"/>
      <c r="B476" s="700" t="s">
        <v>532</v>
      </c>
      <c r="C476" s="754" t="s">
        <v>533</v>
      </c>
      <c r="D476" s="755"/>
      <c r="E476" s="756"/>
      <c r="F476" s="465" t="s">
        <v>120</v>
      </c>
      <c r="G476" s="203" t="s">
        <v>120</v>
      </c>
      <c r="H476" s="207" t="s">
        <v>120</v>
      </c>
    </row>
    <row r="477" spans="1:9" ht="69.599999999999994" customHeight="1" thickBot="1">
      <c r="A477" s="355"/>
      <c r="B477" s="701"/>
      <c r="C477" s="757" t="s">
        <v>758</v>
      </c>
      <c r="D477" s="758"/>
      <c r="E477" s="759"/>
      <c r="F477" s="161" t="s">
        <v>120</v>
      </c>
      <c r="G477" s="188" t="s">
        <v>120</v>
      </c>
      <c r="H477" s="158" t="s">
        <v>120</v>
      </c>
    </row>
    <row r="478" spans="1:9" ht="147.75" customHeight="1" thickTop="1" thickBot="1">
      <c r="A478" s="266">
        <v>25</v>
      </c>
      <c r="B478" s="381" t="s">
        <v>476</v>
      </c>
      <c r="C478" s="382" t="s">
        <v>398</v>
      </c>
      <c r="D478" s="381" t="s">
        <v>929</v>
      </c>
      <c r="E478" s="381" t="s">
        <v>106</v>
      </c>
      <c r="F478" s="120" t="s">
        <v>11</v>
      </c>
      <c r="G478" s="122" t="s">
        <v>11</v>
      </c>
      <c r="H478" s="120" t="s">
        <v>312</v>
      </c>
      <c r="I478" s="308"/>
    </row>
    <row r="479" spans="1:9" ht="75.599999999999994" customHeight="1" thickTop="1">
      <c r="A479" s="130"/>
      <c r="B479" s="808" t="s">
        <v>761</v>
      </c>
      <c r="C479" s="773" t="s">
        <v>915</v>
      </c>
      <c r="D479" s="773"/>
      <c r="E479" s="774"/>
      <c r="F479" s="125" t="s">
        <v>11</v>
      </c>
      <c r="G479" s="126" t="s">
        <v>11</v>
      </c>
      <c r="H479" s="160"/>
      <c r="I479" s="308"/>
    </row>
    <row r="480" spans="1:9" ht="33" customHeight="1">
      <c r="A480" s="130"/>
      <c r="B480" s="865"/>
      <c r="C480" s="979" t="s">
        <v>314</v>
      </c>
      <c r="D480" s="979"/>
      <c r="E480" s="980"/>
      <c r="F480" s="119" t="s">
        <v>11</v>
      </c>
      <c r="G480" s="147" t="s">
        <v>11</v>
      </c>
      <c r="H480" s="218"/>
      <c r="I480" s="308"/>
    </row>
    <row r="481" spans="1:9" ht="42.6" customHeight="1">
      <c r="A481" s="130"/>
      <c r="B481" s="868" t="s">
        <v>762</v>
      </c>
      <c r="C481" s="745" t="s">
        <v>313</v>
      </c>
      <c r="D481" s="745"/>
      <c r="E481" s="746"/>
      <c r="F481" s="204" t="s">
        <v>11</v>
      </c>
      <c r="G481" s="206" t="s">
        <v>11</v>
      </c>
      <c r="H481" s="329"/>
      <c r="I481" s="308"/>
    </row>
    <row r="482" spans="1:9" ht="33.6" customHeight="1">
      <c r="A482" s="130"/>
      <c r="B482" s="809"/>
      <c r="C482" s="743" t="s">
        <v>314</v>
      </c>
      <c r="D482" s="743"/>
      <c r="E482" s="744"/>
      <c r="F482" s="51" t="s">
        <v>11</v>
      </c>
      <c r="G482" s="52" t="s">
        <v>11</v>
      </c>
      <c r="H482" s="316"/>
      <c r="I482" s="308"/>
    </row>
    <row r="483" spans="1:9" ht="93.6" customHeight="1">
      <c r="A483" s="130"/>
      <c r="B483" s="865" t="s">
        <v>763</v>
      </c>
      <c r="C483" s="747" t="s">
        <v>377</v>
      </c>
      <c r="D483" s="747"/>
      <c r="E483" s="748"/>
      <c r="F483" s="185" t="s">
        <v>376</v>
      </c>
      <c r="G483" s="186" t="s">
        <v>11</v>
      </c>
      <c r="H483" s="332"/>
      <c r="I483" s="308"/>
    </row>
    <row r="484" spans="1:9" ht="33.6" customHeight="1" thickBot="1">
      <c r="A484" s="223"/>
      <c r="B484" s="869"/>
      <c r="C484" s="749" t="s">
        <v>314</v>
      </c>
      <c r="D484" s="749"/>
      <c r="E484" s="750"/>
      <c r="F484" s="123" t="s">
        <v>11</v>
      </c>
      <c r="G484" s="124" t="s">
        <v>11</v>
      </c>
      <c r="H484" s="320"/>
      <c r="I484" s="308"/>
    </row>
    <row r="485" spans="1:9" ht="14.25" thickTop="1"/>
  </sheetData>
  <mergeCells count="498">
    <mergeCell ref="B36:B37"/>
    <mergeCell ref="B459:B460"/>
    <mergeCell ref="B332:B333"/>
    <mergeCell ref="B454:B457"/>
    <mergeCell ref="B476:B477"/>
    <mergeCell ref="C476:E476"/>
    <mergeCell ref="C477:E477"/>
    <mergeCell ref="B462:B465"/>
    <mergeCell ref="C462:E462"/>
    <mergeCell ref="C463:E463"/>
    <mergeCell ref="C464:E464"/>
    <mergeCell ref="C465:E465"/>
    <mergeCell ref="C466:E466"/>
    <mergeCell ref="B469:B475"/>
    <mergeCell ref="C469:E469"/>
    <mergeCell ref="C470:E470"/>
    <mergeCell ref="C471:E471"/>
    <mergeCell ref="C472:E472"/>
    <mergeCell ref="C473:E473"/>
    <mergeCell ref="C474:E474"/>
    <mergeCell ref="C475:E475"/>
    <mergeCell ref="B483:B484"/>
    <mergeCell ref="C483:E483"/>
    <mergeCell ref="C484:E484"/>
    <mergeCell ref="C172:H172"/>
    <mergeCell ref="D209:D210"/>
    <mergeCell ref="E209:E210"/>
    <mergeCell ref="C198:H198"/>
    <mergeCell ref="C199:H199"/>
    <mergeCell ref="C200:H200"/>
    <mergeCell ref="D201:D203"/>
    <mergeCell ref="E201:E203"/>
    <mergeCell ref="F201:F202"/>
    <mergeCell ref="G201:G202"/>
    <mergeCell ref="H201:H202"/>
    <mergeCell ref="C190:H190"/>
    <mergeCell ref="C176:H176"/>
    <mergeCell ref="B479:B480"/>
    <mergeCell ref="C479:E479"/>
    <mergeCell ref="C480:E480"/>
    <mergeCell ref="C460:E460"/>
    <mergeCell ref="B481:B482"/>
    <mergeCell ref="B337:B338"/>
    <mergeCell ref="C481:E481"/>
    <mergeCell ref="C482:E482"/>
    <mergeCell ref="C304:E304"/>
    <mergeCell ref="C313:E313"/>
    <mergeCell ref="C324:D324"/>
    <mergeCell ref="C340:E340"/>
    <mergeCell ref="H229:H230"/>
    <mergeCell ref="H183:H184"/>
    <mergeCell ref="F181:F182"/>
    <mergeCell ref="G181:G182"/>
    <mergeCell ref="H284:H285"/>
    <mergeCell ref="G227:G228"/>
    <mergeCell ref="C289:E289"/>
    <mergeCell ref="C290:E290"/>
    <mergeCell ref="C264:E264"/>
    <mergeCell ref="C298:E298"/>
    <mergeCell ref="C314:E314"/>
    <mergeCell ref="C315:E315"/>
    <mergeCell ref="A238:H238"/>
    <mergeCell ref="H227:H228"/>
    <mergeCell ref="F231:F232"/>
    <mergeCell ref="C299:E299"/>
    <mergeCell ref="C394:E394"/>
    <mergeCell ref="C341:E341"/>
    <mergeCell ref="C342:E342"/>
    <mergeCell ref="C343:E343"/>
    <mergeCell ref="C344:E344"/>
    <mergeCell ref="C347:E347"/>
    <mergeCell ref="C291:E291"/>
    <mergeCell ref="C292:E292"/>
    <mergeCell ref="F186:F188"/>
    <mergeCell ref="F229:F230"/>
    <mergeCell ref="C303:E303"/>
    <mergeCell ref="C250:E250"/>
    <mergeCell ref="C251:E251"/>
    <mergeCell ref="C252:E252"/>
    <mergeCell ref="C277:E277"/>
    <mergeCell ref="C278:E278"/>
    <mergeCell ref="C279:E279"/>
    <mergeCell ref="C280:E280"/>
    <mergeCell ref="C281:E281"/>
    <mergeCell ref="C300:E300"/>
    <mergeCell ref="C301:E301"/>
    <mergeCell ref="F227:F228"/>
    <mergeCell ref="C253:E253"/>
    <mergeCell ref="C249:E249"/>
    <mergeCell ref="G36:G37"/>
    <mergeCell ref="H427:H428"/>
    <mergeCell ref="G427:G428"/>
    <mergeCell ref="C415:E415"/>
    <mergeCell ref="C416:E416"/>
    <mergeCell ref="C424:E424"/>
    <mergeCell ref="A385:H385"/>
    <mergeCell ref="D413:G413"/>
    <mergeCell ref="C422:E422"/>
    <mergeCell ref="A427:A428"/>
    <mergeCell ref="F427:F428"/>
    <mergeCell ref="B402:B409"/>
    <mergeCell ref="C402:E402"/>
    <mergeCell ref="C403:E403"/>
    <mergeCell ref="C404:E404"/>
    <mergeCell ref="C405:E405"/>
    <mergeCell ref="C406:E406"/>
    <mergeCell ref="C399:E399"/>
    <mergeCell ref="C400:E400"/>
    <mergeCell ref="C401:E401"/>
    <mergeCell ref="C409:E409"/>
    <mergeCell ref="C395:E395"/>
    <mergeCell ref="C396:E396"/>
    <mergeCell ref="C397:E397"/>
    <mergeCell ref="B64:B67"/>
    <mergeCell ref="A3:B4"/>
    <mergeCell ref="C3:C4"/>
    <mergeCell ref="D3:D4"/>
    <mergeCell ref="E3:E4"/>
    <mergeCell ref="C53:H53"/>
    <mergeCell ref="A55:A56"/>
    <mergeCell ref="B55:B56"/>
    <mergeCell ref="C57:H57"/>
    <mergeCell ref="C58:H58"/>
    <mergeCell ref="A57:A63"/>
    <mergeCell ref="A48:H48"/>
    <mergeCell ref="F3:H3"/>
    <mergeCell ref="A10:A11"/>
    <mergeCell ref="A12:H12"/>
    <mergeCell ref="A53:A54"/>
    <mergeCell ref="B53:B54"/>
    <mergeCell ref="A21:A23"/>
    <mergeCell ref="H27:H33"/>
    <mergeCell ref="G27:G33"/>
    <mergeCell ref="B13:B20"/>
    <mergeCell ref="A13:A20"/>
    <mergeCell ref="B21:B23"/>
    <mergeCell ref="A40:H40"/>
    <mergeCell ref="F36:F37"/>
    <mergeCell ref="C13:H13"/>
    <mergeCell ref="C14:H14"/>
    <mergeCell ref="C24:H24"/>
    <mergeCell ref="C25:H25"/>
    <mergeCell ref="B158:B159"/>
    <mergeCell ref="F146:F148"/>
    <mergeCell ref="H36:H37"/>
    <mergeCell ref="C97:H97"/>
    <mergeCell ref="C98:H98"/>
    <mergeCell ref="C92:H92"/>
    <mergeCell ref="C93:H93"/>
    <mergeCell ref="C64:H64"/>
    <mergeCell ref="H152:H154"/>
    <mergeCell ref="C42:H42"/>
    <mergeCell ref="H146:H148"/>
    <mergeCell ref="F152:F154"/>
    <mergeCell ref="C128:H128"/>
    <mergeCell ref="C50:H50"/>
    <mergeCell ref="C49:H49"/>
    <mergeCell ref="B149:B154"/>
    <mergeCell ref="D153:D154"/>
    <mergeCell ref="E152:E154"/>
    <mergeCell ref="E146:E148"/>
    <mergeCell ref="C297:E297"/>
    <mergeCell ref="C287:E287"/>
    <mergeCell ref="C288:E288"/>
    <mergeCell ref="B5:B8"/>
    <mergeCell ref="D15:D17"/>
    <mergeCell ref="C205:H205"/>
    <mergeCell ref="C206:H206"/>
    <mergeCell ref="C207:H207"/>
    <mergeCell ref="C208:H208"/>
    <mergeCell ref="C179:H179"/>
    <mergeCell ref="E181:E182"/>
    <mergeCell ref="C175:H175"/>
    <mergeCell ref="C140:H140"/>
    <mergeCell ref="C99:H99"/>
    <mergeCell ref="C96:H96"/>
    <mergeCell ref="C112:H112"/>
    <mergeCell ref="C119:H119"/>
    <mergeCell ref="C118:H118"/>
    <mergeCell ref="C95:H95"/>
    <mergeCell ref="E120:E122"/>
    <mergeCell ref="G146:G148"/>
    <mergeCell ref="C137:H137"/>
    <mergeCell ref="D147:D148"/>
    <mergeCell ref="D144:D145"/>
    <mergeCell ref="D268:G268"/>
    <mergeCell ref="C270:E270"/>
    <mergeCell ref="C271:E271"/>
    <mergeCell ref="F284:F285"/>
    <mergeCell ref="B276:B278"/>
    <mergeCell ref="B279:B281"/>
    <mergeCell ref="C276:E276"/>
    <mergeCell ref="D284:D285"/>
    <mergeCell ref="C296:E296"/>
    <mergeCell ref="G284:G285"/>
    <mergeCell ref="C257:E257"/>
    <mergeCell ref="C258:E258"/>
    <mergeCell ref="C259:E259"/>
    <mergeCell ref="C256:E256"/>
    <mergeCell ref="C260:E260"/>
    <mergeCell ref="C261:E261"/>
    <mergeCell ref="C262:E262"/>
    <mergeCell ref="C263:E263"/>
    <mergeCell ref="C254:E254"/>
    <mergeCell ref="C255:E255"/>
    <mergeCell ref="C352:E352"/>
    <mergeCell ref="C348:E348"/>
    <mergeCell ref="E326:E327"/>
    <mergeCell ref="C305:E305"/>
    <mergeCell ref="C330:E330"/>
    <mergeCell ref="C331:E331"/>
    <mergeCell ref="C351:E351"/>
    <mergeCell ref="G306:G307"/>
    <mergeCell ref="B318:B320"/>
    <mergeCell ref="B321:B322"/>
    <mergeCell ref="B323:B325"/>
    <mergeCell ref="C334:E334"/>
    <mergeCell ref="C335:E335"/>
    <mergeCell ref="C333:E333"/>
    <mergeCell ref="C319:E319"/>
    <mergeCell ref="C320:E320"/>
    <mergeCell ref="C321:E321"/>
    <mergeCell ref="C322:E322"/>
    <mergeCell ref="C325:E325"/>
    <mergeCell ref="D326:D327"/>
    <mergeCell ref="C311:E311"/>
    <mergeCell ref="F306:F307"/>
    <mergeCell ref="B311:B313"/>
    <mergeCell ref="B314:B316"/>
    <mergeCell ref="C433:E433"/>
    <mergeCell ref="C434:E434"/>
    <mergeCell ref="C435:E435"/>
    <mergeCell ref="E448:E449"/>
    <mergeCell ref="D427:D428"/>
    <mergeCell ref="C423:E423"/>
    <mergeCell ref="C419:E419"/>
    <mergeCell ref="C420:E420"/>
    <mergeCell ref="C421:E421"/>
    <mergeCell ref="C455:E455"/>
    <mergeCell ref="C456:E456"/>
    <mergeCell ref="C457:E457"/>
    <mergeCell ref="C459:E459"/>
    <mergeCell ref="B436:B438"/>
    <mergeCell ref="C436:E436"/>
    <mergeCell ref="C437:E437"/>
    <mergeCell ref="C438:E438"/>
    <mergeCell ref="D448:D449"/>
    <mergeCell ref="C452:E452"/>
    <mergeCell ref="C453:E453"/>
    <mergeCell ref="B440:B442"/>
    <mergeCell ref="C441:E441"/>
    <mergeCell ref="C442:E442"/>
    <mergeCell ref="B443:B444"/>
    <mergeCell ref="C443:E443"/>
    <mergeCell ref="C444:E444"/>
    <mergeCell ref="B445:B447"/>
    <mergeCell ref="C446:D446"/>
    <mergeCell ref="C447:E447"/>
    <mergeCell ref="A284:A285"/>
    <mergeCell ref="B284:B285"/>
    <mergeCell ref="B249:B253"/>
    <mergeCell ref="A241:A243"/>
    <mergeCell ref="B241:B243"/>
    <mergeCell ref="B427:B428"/>
    <mergeCell ref="B422:B424"/>
    <mergeCell ref="B419:B421"/>
    <mergeCell ref="B394:B401"/>
    <mergeCell ref="A287:A292"/>
    <mergeCell ref="B287:B289"/>
    <mergeCell ref="A295:A298"/>
    <mergeCell ref="A329:A331"/>
    <mergeCell ref="B329:B331"/>
    <mergeCell ref="B254:B256"/>
    <mergeCell ref="B257:B264"/>
    <mergeCell ref="B299:B301"/>
    <mergeCell ref="B267:B268"/>
    <mergeCell ref="C364:H364"/>
    <mergeCell ref="C392:E392"/>
    <mergeCell ref="B376:B378"/>
    <mergeCell ref="B392:B393"/>
    <mergeCell ref="C378:D378"/>
    <mergeCell ref="B296:B298"/>
    <mergeCell ref="A459:A460"/>
    <mergeCell ref="B412:B413"/>
    <mergeCell ref="B386:B388"/>
    <mergeCell ref="A386:A388"/>
    <mergeCell ref="B390:B391"/>
    <mergeCell ref="B357:B358"/>
    <mergeCell ref="B359:B360"/>
    <mergeCell ref="B361:B362"/>
    <mergeCell ref="A448:A449"/>
    <mergeCell ref="B448:B449"/>
    <mergeCell ref="B433:B435"/>
    <mergeCell ref="B373:B375"/>
    <mergeCell ref="B381:B384"/>
    <mergeCell ref="C407:E407"/>
    <mergeCell ref="C408:E408"/>
    <mergeCell ref="C398:E398"/>
    <mergeCell ref="C391:E391"/>
    <mergeCell ref="A1:H1"/>
    <mergeCell ref="A9:H9"/>
    <mergeCell ref="E123:E125"/>
    <mergeCell ref="C68:H68"/>
    <mergeCell ref="C69:H69"/>
    <mergeCell ref="D26:D33"/>
    <mergeCell ref="E26:E33"/>
    <mergeCell ref="E36:E37"/>
    <mergeCell ref="A38:A39"/>
    <mergeCell ref="B38:B39"/>
    <mergeCell ref="C77:H77"/>
    <mergeCell ref="C78:H78"/>
    <mergeCell ref="C79:H79"/>
    <mergeCell ref="E10:E11"/>
    <mergeCell ref="E15:E20"/>
    <mergeCell ref="E22:E23"/>
    <mergeCell ref="B41:B47"/>
    <mergeCell ref="C41:H41"/>
    <mergeCell ref="C111:H111"/>
    <mergeCell ref="C65:H65"/>
    <mergeCell ref="A5:A8"/>
    <mergeCell ref="F27:F33"/>
    <mergeCell ref="C80:H80"/>
    <mergeCell ref="B68:B75"/>
    <mergeCell ref="A77:A90"/>
    <mergeCell ref="B137:B145"/>
    <mergeCell ref="A137:A145"/>
    <mergeCell ref="A116:A117"/>
    <mergeCell ref="B111:B115"/>
    <mergeCell ref="B116:B117"/>
    <mergeCell ref="A118:A122"/>
    <mergeCell ref="B118:B122"/>
    <mergeCell ref="B196:B197"/>
    <mergeCell ref="B194:B195"/>
    <mergeCell ref="A175:A182"/>
    <mergeCell ref="A183:A185"/>
    <mergeCell ref="B175:B182"/>
    <mergeCell ref="A126:A127"/>
    <mergeCell ref="B126:B127"/>
    <mergeCell ref="A132:A133"/>
    <mergeCell ref="B183:B185"/>
    <mergeCell ref="A168:A174"/>
    <mergeCell ref="B168:B174"/>
    <mergeCell ref="A107:A110"/>
    <mergeCell ref="A123:A125"/>
    <mergeCell ref="B123:B125"/>
    <mergeCell ref="A149:A154"/>
    <mergeCell ref="B135:B136"/>
    <mergeCell ref="D87:D90"/>
    <mergeCell ref="C135:H135"/>
    <mergeCell ref="E81:E82"/>
    <mergeCell ref="C94:H94"/>
    <mergeCell ref="E126:E127"/>
    <mergeCell ref="C149:H149"/>
    <mergeCell ref="C138:H138"/>
    <mergeCell ref="E103:E104"/>
    <mergeCell ref="C139:H139"/>
    <mergeCell ref="C129:H129"/>
    <mergeCell ref="E130:E131"/>
    <mergeCell ref="E132:E133"/>
    <mergeCell ref="E144:E145"/>
    <mergeCell ref="C141:H141"/>
    <mergeCell ref="E142:E143"/>
    <mergeCell ref="B214:B221"/>
    <mergeCell ref="B205:B213"/>
    <mergeCell ref="A135:A136"/>
    <mergeCell ref="A158:A159"/>
    <mergeCell ref="B132:B133"/>
    <mergeCell ref="A128:A131"/>
    <mergeCell ref="B128:B131"/>
    <mergeCell ref="E155:E156"/>
    <mergeCell ref="B155:B157"/>
    <mergeCell ref="C151:H151"/>
    <mergeCell ref="A155:A157"/>
    <mergeCell ref="B146:B148"/>
    <mergeCell ref="A146:A148"/>
    <mergeCell ref="E160:E166"/>
    <mergeCell ref="C169:H169"/>
    <mergeCell ref="C158:H158"/>
    <mergeCell ref="C189:H189"/>
    <mergeCell ref="C168:H168"/>
    <mergeCell ref="C150:H150"/>
    <mergeCell ref="G152:G154"/>
    <mergeCell ref="H181:H182"/>
    <mergeCell ref="G186:G188"/>
    <mergeCell ref="C170:H170"/>
    <mergeCell ref="C171:H171"/>
    <mergeCell ref="A49:A51"/>
    <mergeCell ref="A64:A67"/>
    <mergeCell ref="A236:A237"/>
    <mergeCell ref="B236:B237"/>
    <mergeCell ref="C218:H218"/>
    <mergeCell ref="A196:A197"/>
    <mergeCell ref="C177:H177"/>
    <mergeCell ref="F183:F184"/>
    <mergeCell ref="G183:G184"/>
    <mergeCell ref="E227:E228"/>
    <mergeCell ref="E231:E232"/>
    <mergeCell ref="A198:A203"/>
    <mergeCell ref="B198:B203"/>
    <mergeCell ref="B189:B193"/>
    <mergeCell ref="A189:A193"/>
    <mergeCell ref="A222:A226"/>
    <mergeCell ref="E183:E184"/>
    <mergeCell ref="A227:A234"/>
    <mergeCell ref="B222:B226"/>
    <mergeCell ref="B227:B234"/>
    <mergeCell ref="A214:A221"/>
    <mergeCell ref="A205:A213"/>
    <mergeCell ref="A194:A195"/>
    <mergeCell ref="C194:H194"/>
    <mergeCell ref="A240:H240"/>
    <mergeCell ref="E241:E243"/>
    <mergeCell ref="B247:B248"/>
    <mergeCell ref="C247:E247"/>
    <mergeCell ref="C248:E248"/>
    <mergeCell ref="E229:E230"/>
    <mergeCell ref="C222:H222"/>
    <mergeCell ref="C223:H223"/>
    <mergeCell ref="C224:H224"/>
    <mergeCell ref="C225:H225"/>
    <mergeCell ref="G231:G232"/>
    <mergeCell ref="H231:H232"/>
    <mergeCell ref="B245:B246"/>
    <mergeCell ref="C245:E245"/>
    <mergeCell ref="C246:E246"/>
    <mergeCell ref="E233:E234"/>
    <mergeCell ref="F233:F234"/>
    <mergeCell ref="G233:G234"/>
    <mergeCell ref="H233:H234"/>
    <mergeCell ref="G229:G230"/>
    <mergeCell ref="C393:E393"/>
    <mergeCell ref="C381:D381"/>
    <mergeCell ref="C382:D382"/>
    <mergeCell ref="C379:D379"/>
    <mergeCell ref="C380:D380"/>
    <mergeCell ref="C390:E390"/>
    <mergeCell ref="E386:E388"/>
    <mergeCell ref="C384:D384"/>
    <mergeCell ref="C383:D383"/>
    <mergeCell ref="C365:D365"/>
    <mergeCell ref="C366:D366"/>
    <mergeCell ref="C367:D367"/>
    <mergeCell ref="C372:D372"/>
    <mergeCell ref="C373:D373"/>
    <mergeCell ref="C374:D374"/>
    <mergeCell ref="C375:D375"/>
    <mergeCell ref="C370:D370"/>
    <mergeCell ref="C371:D371"/>
    <mergeCell ref="C368:D368"/>
    <mergeCell ref="C369:D369"/>
    <mergeCell ref="C376:D376"/>
    <mergeCell ref="C377:D377"/>
    <mergeCell ref="B302:B304"/>
    <mergeCell ref="B305:B307"/>
    <mergeCell ref="C306:E306"/>
    <mergeCell ref="C307:E307"/>
    <mergeCell ref="A326:A327"/>
    <mergeCell ref="C358:E358"/>
    <mergeCell ref="C359:E359"/>
    <mergeCell ref="C360:E360"/>
    <mergeCell ref="C361:E361"/>
    <mergeCell ref="C362:E362"/>
    <mergeCell ref="C353:E353"/>
    <mergeCell ref="B347:B353"/>
    <mergeCell ref="C354:E354"/>
    <mergeCell ref="C355:E355"/>
    <mergeCell ref="C302:E302"/>
    <mergeCell ref="C316:E316"/>
    <mergeCell ref="C312:E312"/>
    <mergeCell ref="B340:B343"/>
    <mergeCell ref="B326:B327"/>
    <mergeCell ref="C337:E337"/>
    <mergeCell ref="C338:E338"/>
    <mergeCell ref="C357:E357"/>
    <mergeCell ref="B107:B110"/>
    <mergeCell ref="B24:B35"/>
    <mergeCell ref="A24:A35"/>
    <mergeCell ref="B354:B355"/>
    <mergeCell ref="C349:E349"/>
    <mergeCell ref="C350:E350"/>
    <mergeCell ref="B160:B161"/>
    <mergeCell ref="A160:A161"/>
    <mergeCell ref="B186:B188"/>
    <mergeCell ref="A186:A188"/>
    <mergeCell ref="C214:H214"/>
    <mergeCell ref="C215:H215"/>
    <mergeCell ref="C216:H216"/>
    <mergeCell ref="C217:H217"/>
    <mergeCell ref="A92:A104"/>
    <mergeCell ref="B92:B104"/>
    <mergeCell ref="A105:A106"/>
    <mergeCell ref="B105:B106"/>
    <mergeCell ref="A111:A115"/>
    <mergeCell ref="B77:B90"/>
    <mergeCell ref="B49:B51"/>
    <mergeCell ref="A68:A75"/>
    <mergeCell ref="B57:B63"/>
    <mergeCell ref="A41:A47"/>
  </mergeCells>
  <phoneticPr fontId="3"/>
  <pageMargins left="0.70866141732283472" right="0.70866141732283472" top="0.74803149606299213" bottom="0.74803149606299213" header="0.31496062992125984" footer="0.31496062992125984"/>
  <pageSetup paperSize="9" scale="90" fitToHeight="0" orientation="portrait" r:id="rId1"/>
  <headerFooter>
    <oddFooter>&amp;R&amp;9認知症対応型共同生活介護・介護予防認知症対応型共同生活介護・&amp;P</oddFooter>
  </headerFooter>
  <rowBreaks count="44" manualBreakCount="44">
    <brk id="8" max="7" man="1"/>
    <brk id="19" max="7" man="1"/>
    <brk id="34" max="7" man="1"/>
    <brk id="45" max="7" man="1"/>
    <brk id="56" max="7" man="1"/>
    <brk id="71" max="7" man="1"/>
    <brk id="101" max="7" man="1"/>
    <brk id="110" max="7" man="1"/>
    <brk id="122" max="7" man="1"/>
    <brk id="125" max="7" man="1"/>
    <brk id="134" max="7" man="1"/>
    <brk id="143" max="7" man="1"/>
    <brk id="148" max="7" man="1"/>
    <brk id="156" max="7" man="1"/>
    <brk id="161" max="7" man="1"/>
    <brk id="180" max="7" man="1"/>
    <brk id="185" max="7" man="1"/>
    <brk id="195" max="7" man="1"/>
    <brk id="209" max="7" man="1"/>
    <brk id="213" max="7" man="1"/>
    <brk id="221" max="7" man="1"/>
    <brk id="229" max="7" man="1"/>
    <brk id="235" max="7" man="1"/>
    <brk id="239" max="7" man="1"/>
    <brk id="253" max="7" man="1"/>
    <brk id="268" max="7" man="1"/>
    <brk id="278" max="7" man="1"/>
    <brk id="289" max="7" man="1"/>
    <brk id="298" max="7" man="1"/>
    <brk id="309" max="7" man="1"/>
    <brk id="317" max="7" man="1"/>
    <brk id="328" max="7" man="1"/>
    <brk id="339" max="7" man="1"/>
    <brk id="353" max="7" man="1"/>
    <brk id="364" max="7" man="1"/>
    <brk id="372" max="7" man="1"/>
    <brk id="379" max="7" man="1"/>
    <brk id="384" max="7" man="1"/>
    <brk id="401" max="7" man="1"/>
    <brk id="413" max="7" man="1"/>
    <brk id="439" max="7" man="1"/>
    <brk id="450" max="7" man="1"/>
    <brk id="461" max="7" man="1"/>
    <brk id="475"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BDF1E-DAA1-4148-8D02-2D3DB29A583F}">
  <sheetPr>
    <pageSetUpPr fitToPage="1"/>
  </sheetPr>
  <dimension ref="A1:BM135"/>
  <sheetViews>
    <sheetView showGridLines="0" view="pageBreakPreview" zoomScale="50" zoomScaleNormal="55" zoomScaleSheetLayoutView="50" workbookViewId="0"/>
  </sheetViews>
  <sheetFormatPr defaultColWidth="4.875" defaultRowHeight="14.25"/>
  <cols>
    <col min="1" max="1" width="0.875" style="521" customWidth="1"/>
    <col min="2" max="5" width="6.25" style="521" customWidth="1"/>
    <col min="6" max="7" width="6.25" style="521" hidden="1" customWidth="1"/>
    <col min="8" max="60" width="6.25" style="521" customWidth="1"/>
    <col min="61" max="61" width="1.125" style="521" customWidth="1"/>
    <col min="62" max="64" width="4.875" style="521"/>
    <col min="65" max="65" width="113.5" style="521" bestFit="1" customWidth="1"/>
    <col min="66" max="16384" width="4.875" style="521"/>
  </cols>
  <sheetData>
    <row r="1" spans="2:65" s="481" customFormat="1" ht="20.25" customHeight="1">
      <c r="C1" s="482" t="s">
        <v>930</v>
      </c>
      <c r="D1" s="482"/>
      <c r="E1" s="482"/>
      <c r="F1" s="482"/>
      <c r="G1" s="482"/>
      <c r="H1" s="482"/>
      <c r="K1" s="483" t="s">
        <v>931</v>
      </c>
      <c r="N1" s="482"/>
      <c r="O1" s="482"/>
      <c r="P1" s="482"/>
      <c r="Q1" s="482"/>
      <c r="R1" s="482"/>
      <c r="S1" s="482"/>
      <c r="T1" s="482"/>
      <c r="U1" s="482"/>
      <c r="AQ1" s="484" t="s">
        <v>932</v>
      </c>
      <c r="AR1" s="1149" t="s">
        <v>933</v>
      </c>
      <c r="AS1" s="1150"/>
      <c r="AT1" s="1150"/>
      <c r="AU1" s="1150"/>
      <c r="AV1" s="1150"/>
      <c r="AW1" s="1150"/>
      <c r="AX1" s="1150"/>
      <c r="AY1" s="1150"/>
      <c r="AZ1" s="1150"/>
      <c r="BA1" s="1150"/>
      <c r="BB1" s="1150"/>
      <c r="BC1" s="1150"/>
      <c r="BD1" s="1150"/>
      <c r="BE1" s="1150"/>
      <c r="BF1" s="1150"/>
      <c r="BG1" s="1150"/>
      <c r="BH1" s="484" t="s">
        <v>934</v>
      </c>
    </row>
    <row r="2" spans="2:65" s="485" customFormat="1" ht="20.25" customHeight="1">
      <c r="H2" s="483"/>
      <c r="K2" s="483"/>
      <c r="L2" s="483"/>
      <c r="N2" s="484"/>
      <c r="O2" s="484"/>
      <c r="P2" s="484"/>
      <c r="Q2" s="484"/>
      <c r="R2" s="484"/>
      <c r="S2" s="484"/>
      <c r="T2" s="484"/>
      <c r="U2" s="484"/>
      <c r="Z2" s="486" t="s">
        <v>935</v>
      </c>
      <c r="AA2" s="1151">
        <v>7</v>
      </c>
      <c r="AB2" s="1151"/>
      <c r="AC2" s="486" t="s">
        <v>936</v>
      </c>
      <c r="AD2" s="1152">
        <f>IF(AA2=0,"",YEAR(DATE(2018+AA2,1,1)))</f>
        <v>2025</v>
      </c>
      <c r="AE2" s="1152"/>
      <c r="AF2" s="487" t="s">
        <v>937</v>
      </c>
      <c r="AG2" s="487" t="s">
        <v>938</v>
      </c>
      <c r="AH2" s="1151">
        <v>4</v>
      </c>
      <c r="AI2" s="1151"/>
      <c r="AJ2" s="487" t="s">
        <v>939</v>
      </c>
      <c r="AQ2" s="484" t="s">
        <v>940</v>
      </c>
      <c r="AR2" s="1151" t="s">
        <v>941</v>
      </c>
      <c r="AS2" s="1151"/>
      <c r="AT2" s="1151"/>
      <c r="AU2" s="1151"/>
      <c r="AV2" s="1151"/>
      <c r="AW2" s="1151"/>
      <c r="AX2" s="1151"/>
      <c r="AY2" s="1151"/>
      <c r="AZ2" s="1151"/>
      <c r="BA2" s="1151"/>
      <c r="BB2" s="1151"/>
      <c r="BC2" s="1151"/>
      <c r="BD2" s="1151"/>
      <c r="BE2" s="1151"/>
      <c r="BF2" s="1151"/>
      <c r="BG2" s="1151"/>
      <c r="BH2" s="484" t="s">
        <v>934</v>
      </c>
      <c r="BI2" s="484"/>
      <c r="BJ2" s="484"/>
      <c r="BK2" s="484"/>
    </row>
    <row r="3" spans="2:65" s="485" customFormat="1" ht="20.25" customHeight="1">
      <c r="H3" s="483"/>
      <c r="K3" s="483"/>
      <c r="M3" s="484"/>
      <c r="N3" s="484"/>
      <c r="O3" s="484"/>
      <c r="P3" s="484"/>
      <c r="Q3" s="484"/>
      <c r="R3" s="484"/>
      <c r="S3" s="484"/>
      <c r="AA3" s="488"/>
      <c r="AB3" s="488"/>
      <c r="AC3" s="489"/>
      <c r="AD3" s="490"/>
      <c r="AE3" s="489"/>
      <c r="BB3" s="491" t="s">
        <v>942</v>
      </c>
      <c r="BC3" s="1141" t="s">
        <v>943</v>
      </c>
      <c r="BD3" s="1142"/>
      <c r="BE3" s="1142"/>
      <c r="BF3" s="1143"/>
      <c r="BG3" s="484"/>
    </row>
    <row r="4" spans="2:65" s="485" customFormat="1" ht="20.25" customHeight="1">
      <c r="H4" s="483"/>
      <c r="K4" s="483"/>
      <c r="M4" s="484"/>
      <c r="N4" s="484"/>
      <c r="O4" s="484"/>
      <c r="P4" s="484"/>
      <c r="Q4" s="484"/>
      <c r="R4" s="484"/>
      <c r="S4" s="484"/>
      <c r="AA4" s="488"/>
      <c r="AB4" s="488"/>
      <c r="AC4" s="489"/>
      <c r="AD4" s="490"/>
      <c r="AE4" s="489"/>
      <c r="BB4" s="491" t="s">
        <v>944</v>
      </c>
      <c r="BC4" s="1141" t="s">
        <v>945</v>
      </c>
      <c r="BD4" s="1142"/>
      <c r="BE4" s="1142"/>
      <c r="BF4" s="1143"/>
      <c r="BG4" s="484"/>
    </row>
    <row r="5" spans="2:65" s="485" customFormat="1" ht="5.0999999999999996" customHeight="1">
      <c r="H5" s="483"/>
      <c r="K5" s="483"/>
      <c r="M5" s="484"/>
      <c r="N5" s="484"/>
      <c r="O5" s="484"/>
      <c r="P5" s="484"/>
      <c r="Q5" s="484"/>
      <c r="R5" s="484"/>
      <c r="S5" s="484"/>
      <c r="AA5" s="492"/>
      <c r="AB5" s="492"/>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93"/>
      <c r="BG5" s="493"/>
    </row>
    <row r="6" spans="2:65" s="485" customFormat="1" ht="21" customHeight="1">
      <c r="B6" s="494"/>
      <c r="C6" s="495"/>
      <c r="D6" s="495"/>
      <c r="E6" s="495"/>
      <c r="F6" s="495"/>
      <c r="G6" s="495"/>
      <c r="H6" s="495"/>
      <c r="I6" s="496"/>
      <c r="J6" s="496"/>
      <c r="K6" s="496"/>
      <c r="L6" s="497"/>
      <c r="M6" s="496"/>
      <c r="N6" s="496"/>
      <c r="O6" s="496"/>
      <c r="P6" s="498"/>
      <c r="Q6" s="498"/>
      <c r="R6" s="498"/>
      <c r="S6" s="498"/>
      <c r="T6" s="498"/>
      <c r="U6" s="498"/>
      <c r="V6" s="498"/>
      <c r="W6" s="498"/>
      <c r="X6" s="498"/>
      <c r="Y6" s="498"/>
      <c r="Z6" s="498"/>
      <c r="AA6" s="498"/>
      <c r="AB6" s="498"/>
      <c r="AC6" s="498"/>
      <c r="AD6" s="498"/>
      <c r="AE6" s="498"/>
      <c r="AF6" s="498"/>
      <c r="AG6" s="498"/>
      <c r="AH6" s="499"/>
      <c r="AI6" s="499"/>
      <c r="AJ6" s="499"/>
      <c r="AK6" s="499"/>
      <c r="AL6" s="499"/>
      <c r="AM6" s="499" t="s">
        <v>946</v>
      </c>
      <c r="AN6" s="481"/>
      <c r="AO6" s="481"/>
      <c r="AP6" s="481"/>
      <c r="AQ6" s="481"/>
      <c r="AR6" s="481"/>
      <c r="AS6" s="481"/>
      <c r="AU6" s="500"/>
      <c r="AV6" s="500"/>
      <c r="AW6" s="501"/>
      <c r="AX6" s="481"/>
      <c r="AY6" s="1144">
        <v>40</v>
      </c>
      <c r="AZ6" s="1145"/>
      <c r="BA6" s="501" t="s">
        <v>947</v>
      </c>
      <c r="BB6" s="481"/>
      <c r="BC6" s="1144">
        <v>160</v>
      </c>
      <c r="BD6" s="1145"/>
      <c r="BE6" s="501" t="s">
        <v>948</v>
      </c>
      <c r="BF6" s="481"/>
      <c r="BG6" s="493"/>
    </row>
    <row r="7" spans="2:65" s="485" customFormat="1" ht="5.0999999999999996" customHeight="1">
      <c r="B7" s="494"/>
      <c r="C7" s="502"/>
      <c r="D7" s="502"/>
      <c r="E7" s="502"/>
      <c r="F7" s="502"/>
      <c r="G7" s="502"/>
      <c r="H7" s="496"/>
      <c r="I7" s="496"/>
      <c r="J7" s="496"/>
      <c r="K7" s="496"/>
      <c r="L7" s="496"/>
      <c r="M7" s="496"/>
      <c r="N7" s="496"/>
      <c r="O7" s="496"/>
      <c r="P7" s="498"/>
      <c r="Q7" s="498"/>
      <c r="R7" s="498"/>
      <c r="S7" s="498"/>
      <c r="T7" s="498"/>
      <c r="U7" s="498"/>
      <c r="V7" s="498"/>
      <c r="W7" s="498"/>
      <c r="X7" s="498"/>
      <c r="Y7" s="498"/>
      <c r="Z7" s="498"/>
      <c r="AA7" s="498"/>
      <c r="AB7" s="498"/>
      <c r="AC7" s="498"/>
      <c r="AD7" s="498"/>
      <c r="AE7" s="498"/>
      <c r="AF7" s="498"/>
      <c r="AG7" s="498"/>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c r="BF7" s="503"/>
      <c r="BG7" s="503"/>
      <c r="BH7" s="498"/>
    </row>
    <row r="8" spans="2:65" s="485" customFormat="1" ht="21" customHeight="1">
      <c r="B8" s="504"/>
      <c r="C8" s="497"/>
      <c r="D8" s="497"/>
      <c r="E8" s="497"/>
      <c r="F8" s="497"/>
      <c r="G8" s="497"/>
      <c r="H8" s="496"/>
      <c r="I8" s="496"/>
      <c r="J8" s="496"/>
      <c r="K8" s="496"/>
      <c r="L8" s="496"/>
      <c r="M8" s="496"/>
      <c r="N8" s="496"/>
      <c r="O8" s="496"/>
      <c r="P8" s="498"/>
      <c r="Q8" s="498"/>
      <c r="R8" s="498"/>
      <c r="S8" s="498"/>
      <c r="T8" s="498"/>
      <c r="U8" s="498"/>
      <c r="V8" s="498"/>
      <c r="W8" s="498"/>
      <c r="X8" s="498"/>
      <c r="Y8" s="498"/>
      <c r="Z8" s="498"/>
      <c r="AA8" s="498"/>
      <c r="AB8" s="498"/>
      <c r="AC8" s="498"/>
      <c r="AD8" s="498"/>
      <c r="AE8" s="498"/>
      <c r="AF8" s="498"/>
      <c r="AG8" s="498"/>
      <c r="AH8" s="505"/>
      <c r="AI8" s="505"/>
      <c r="AJ8" s="505"/>
      <c r="AK8" s="495"/>
      <c r="AL8" s="506"/>
      <c r="AM8" s="507"/>
      <c r="AN8" s="507"/>
      <c r="AO8" s="494"/>
      <c r="AP8" s="508"/>
      <c r="AQ8" s="508"/>
      <c r="AR8" s="508"/>
      <c r="AS8" s="509"/>
      <c r="AT8" s="509"/>
      <c r="AU8" s="499"/>
      <c r="AV8" s="508"/>
      <c r="AW8" s="508"/>
      <c r="AX8" s="497"/>
      <c r="AY8" s="499"/>
      <c r="AZ8" s="499" t="s">
        <v>949</v>
      </c>
      <c r="BA8" s="499"/>
      <c r="BB8" s="499"/>
      <c r="BC8" s="1146">
        <f>DAY(EOMONTH(DATE(AD2,AH2,1),0))</f>
        <v>30</v>
      </c>
      <c r="BD8" s="1147"/>
      <c r="BE8" s="499" t="s">
        <v>950</v>
      </c>
      <c r="BF8" s="499"/>
      <c r="BG8" s="499"/>
      <c r="BH8" s="498"/>
      <c r="BK8" s="484"/>
      <c r="BL8" s="484"/>
      <c r="BM8" s="484"/>
    </row>
    <row r="9" spans="2:65" s="485" customFormat="1" ht="5.0999999999999996" customHeight="1">
      <c r="B9" s="504"/>
      <c r="C9" s="510"/>
      <c r="D9" s="510"/>
      <c r="E9" s="510"/>
      <c r="F9" s="510"/>
      <c r="G9" s="510"/>
      <c r="H9" s="508"/>
      <c r="I9" s="508"/>
      <c r="J9" s="508"/>
      <c r="K9" s="508"/>
      <c r="L9" s="508"/>
      <c r="M9" s="508"/>
      <c r="N9" s="508"/>
      <c r="O9" s="508"/>
      <c r="P9" s="498"/>
      <c r="Q9" s="498"/>
      <c r="R9" s="498"/>
      <c r="S9" s="498"/>
      <c r="T9" s="498"/>
      <c r="U9" s="498"/>
      <c r="V9" s="498"/>
      <c r="W9" s="498"/>
      <c r="X9" s="498"/>
      <c r="Y9" s="498"/>
      <c r="Z9" s="498"/>
      <c r="AA9" s="498"/>
      <c r="AB9" s="498"/>
      <c r="AC9" s="498"/>
      <c r="AD9" s="498"/>
      <c r="AE9" s="498"/>
      <c r="AF9" s="498"/>
      <c r="AG9" s="498"/>
      <c r="AH9" s="502"/>
      <c r="AI9" s="495"/>
      <c r="AJ9" s="511"/>
      <c r="AK9" s="505"/>
      <c r="AL9" s="495"/>
      <c r="AM9" s="495"/>
      <c r="AN9" s="495"/>
      <c r="AO9" s="495"/>
      <c r="AP9" s="511"/>
      <c r="AQ9" s="499"/>
      <c r="AR9" s="512"/>
      <c r="AS9" s="512"/>
      <c r="AT9" s="512"/>
      <c r="AU9" s="499"/>
      <c r="AV9" s="499"/>
      <c r="AW9" s="499"/>
      <c r="AX9" s="499"/>
      <c r="AY9" s="499"/>
      <c r="AZ9" s="499"/>
      <c r="BA9" s="499"/>
      <c r="BB9" s="499"/>
      <c r="BC9" s="499"/>
      <c r="BD9" s="499"/>
      <c r="BE9" s="499"/>
      <c r="BF9" s="499"/>
      <c r="BG9" s="499"/>
      <c r="BH9" s="498"/>
      <c r="BK9" s="484"/>
      <c r="BL9" s="484"/>
      <c r="BM9" s="484"/>
    </row>
    <row r="10" spans="2:65" s="485" customFormat="1" ht="21" customHeight="1">
      <c r="B10" s="504"/>
      <c r="C10" s="510"/>
      <c r="D10" s="510"/>
      <c r="E10" s="510"/>
      <c r="F10" s="510"/>
      <c r="G10" s="510"/>
      <c r="H10" s="508"/>
      <c r="I10" s="508"/>
      <c r="J10" s="508"/>
      <c r="K10" s="508"/>
      <c r="L10" s="508"/>
      <c r="M10" s="508"/>
      <c r="N10" s="508"/>
      <c r="O10" s="508"/>
      <c r="P10" s="498"/>
      <c r="Q10" s="498"/>
      <c r="R10" s="498"/>
      <c r="S10" s="498"/>
      <c r="T10" s="498"/>
      <c r="U10" s="498"/>
      <c r="V10" s="498"/>
      <c r="W10" s="498"/>
      <c r="X10" s="498"/>
      <c r="Y10" s="498"/>
      <c r="Z10" s="498"/>
      <c r="AA10" s="498"/>
      <c r="AB10" s="498"/>
      <c r="AC10" s="498"/>
      <c r="AD10" s="498"/>
      <c r="AE10" s="498"/>
      <c r="AF10" s="498"/>
      <c r="AG10" s="498"/>
      <c r="AH10" s="502"/>
      <c r="AI10" s="495"/>
      <c r="AJ10" s="511"/>
      <c r="AK10" s="505"/>
      <c r="AL10" s="495"/>
      <c r="AM10" s="495"/>
      <c r="AN10" s="495"/>
      <c r="AO10" s="495"/>
      <c r="AP10" s="511"/>
      <c r="AQ10" s="499" t="s">
        <v>951</v>
      </c>
      <c r="AR10" s="495"/>
      <c r="AS10" s="495"/>
      <c r="AT10" s="511"/>
      <c r="AU10" s="499"/>
      <c r="AV10" s="512"/>
      <c r="AW10" s="512"/>
      <c r="AX10" s="512"/>
      <c r="AY10" s="499"/>
      <c r="AZ10" s="499"/>
      <c r="BA10" s="503" t="s">
        <v>952</v>
      </c>
      <c r="BB10" s="499"/>
      <c r="BC10" s="1144"/>
      <c r="BD10" s="1145"/>
      <c r="BE10" s="501" t="s">
        <v>953</v>
      </c>
      <c r="BF10" s="499"/>
      <c r="BG10" s="499"/>
      <c r="BH10" s="498"/>
      <c r="BK10" s="484"/>
      <c r="BL10" s="484"/>
      <c r="BM10" s="484"/>
    </row>
    <row r="11" spans="2:65" s="485" customFormat="1" ht="5.0999999999999996" customHeight="1">
      <c r="B11" s="504"/>
      <c r="C11" s="510"/>
      <c r="D11" s="510"/>
      <c r="E11" s="510"/>
      <c r="F11" s="510"/>
      <c r="G11" s="510"/>
      <c r="H11" s="508"/>
      <c r="I11" s="508"/>
      <c r="J11" s="508"/>
      <c r="K11" s="508"/>
      <c r="L11" s="508"/>
      <c r="M11" s="508"/>
      <c r="N11" s="508"/>
      <c r="O11" s="508"/>
      <c r="P11" s="498"/>
      <c r="Q11" s="498"/>
      <c r="R11" s="498"/>
      <c r="S11" s="498"/>
      <c r="T11" s="498"/>
      <c r="U11" s="498"/>
      <c r="V11" s="498"/>
      <c r="W11" s="498"/>
      <c r="X11" s="498"/>
      <c r="Y11" s="498"/>
      <c r="Z11" s="498"/>
      <c r="AA11" s="498"/>
      <c r="AB11" s="498"/>
      <c r="AC11" s="498"/>
      <c r="AD11" s="498"/>
      <c r="AE11" s="498"/>
      <c r="AF11" s="498"/>
      <c r="AG11" s="498"/>
      <c r="AH11" s="502"/>
      <c r="AI11" s="495"/>
      <c r="AJ11" s="511"/>
      <c r="AK11" s="505"/>
      <c r="AL11" s="495"/>
      <c r="AM11" s="495"/>
      <c r="AN11" s="495"/>
      <c r="AO11" s="495"/>
      <c r="AP11" s="511"/>
      <c r="AQ11" s="499"/>
      <c r="AR11" s="512"/>
      <c r="AS11" s="512"/>
      <c r="AT11" s="512"/>
      <c r="AU11" s="499"/>
      <c r="AV11" s="499"/>
      <c r="AW11" s="499"/>
      <c r="AX11" s="499"/>
      <c r="AY11" s="499"/>
      <c r="AZ11" s="499"/>
      <c r="BA11" s="499"/>
      <c r="BB11" s="499"/>
      <c r="BC11" s="499"/>
      <c r="BD11" s="499"/>
      <c r="BE11" s="499"/>
      <c r="BF11" s="499"/>
      <c r="BG11" s="499"/>
      <c r="BH11" s="498"/>
      <c r="BK11" s="484"/>
      <c r="BL11" s="484"/>
      <c r="BM11" s="484"/>
    </row>
    <row r="12" spans="2:65" s="485" customFormat="1" ht="21" customHeight="1">
      <c r="R12" s="496"/>
      <c r="S12" s="496"/>
      <c r="T12" s="506"/>
      <c r="U12" s="1148"/>
      <c r="V12" s="1148"/>
      <c r="W12" s="494"/>
      <c r="X12" s="513"/>
      <c r="Y12" s="498"/>
      <c r="Z12" s="498"/>
      <c r="AA12" s="502"/>
      <c r="AB12" s="507"/>
      <c r="AC12" s="494"/>
      <c r="AD12" s="502"/>
      <c r="AE12" s="502"/>
      <c r="AF12" s="502"/>
      <c r="AG12" s="514"/>
      <c r="AH12" s="505"/>
      <c r="AI12" s="511" t="s">
        <v>954</v>
      </c>
      <c r="AJ12" s="505"/>
      <c r="AK12" s="511"/>
      <c r="AL12" s="506"/>
      <c r="AM12" s="507"/>
      <c r="AN12" s="499"/>
      <c r="AO12" s="511"/>
      <c r="AP12" s="511"/>
      <c r="AQ12" s="511"/>
      <c r="AR12" s="511"/>
      <c r="AS12" s="494" t="s">
        <v>955</v>
      </c>
      <c r="AT12" s="511"/>
      <c r="AU12" s="511"/>
      <c r="AV12" s="511"/>
      <c r="AW12" s="511"/>
      <c r="AX12" s="511"/>
      <c r="AY12" s="511"/>
      <c r="AZ12" s="511"/>
      <c r="BA12" s="511"/>
      <c r="BB12" s="511"/>
      <c r="BC12" s="502"/>
      <c r="BD12" s="505"/>
      <c r="BE12" s="495"/>
      <c r="BF12" s="495"/>
      <c r="BG12" s="502"/>
      <c r="BH12" s="495"/>
      <c r="BK12" s="484"/>
      <c r="BL12" s="484"/>
      <c r="BM12" s="484"/>
    </row>
    <row r="13" spans="2:65" s="485" customFormat="1" ht="21" customHeight="1">
      <c r="R13" s="511"/>
      <c r="S13" s="495"/>
      <c r="T13" s="495"/>
      <c r="U13" s="495"/>
      <c r="V13" s="495"/>
      <c r="W13" s="498"/>
      <c r="X13" s="498"/>
      <c r="Y13" s="498"/>
      <c r="Z13" s="498"/>
      <c r="AA13" s="511"/>
      <c r="AB13" s="495"/>
      <c r="AC13" s="495"/>
      <c r="AD13" s="511"/>
      <c r="AE13" s="511"/>
      <c r="AF13" s="511"/>
      <c r="AG13" s="514"/>
      <c r="AH13" s="502"/>
      <c r="AI13" s="505"/>
      <c r="AJ13" s="495"/>
      <c r="AK13" s="505"/>
      <c r="AL13" s="495"/>
      <c r="AM13" s="1137"/>
      <c r="AN13" s="1137"/>
      <c r="AO13" s="499" t="s">
        <v>956</v>
      </c>
      <c r="AP13" s="494"/>
      <c r="AQ13" s="502"/>
      <c r="AR13" s="502"/>
      <c r="AS13" s="494" t="s">
        <v>957</v>
      </c>
      <c r="AT13" s="495"/>
      <c r="AU13" s="495"/>
      <c r="AV13" s="495"/>
      <c r="AW13" s="495"/>
      <c r="AX13" s="495"/>
      <c r="AY13" s="495"/>
      <c r="AZ13" s="495"/>
      <c r="BA13" s="495"/>
      <c r="BB13" s="1138">
        <v>0.29166666666666669</v>
      </c>
      <c r="BC13" s="1139"/>
      <c r="BD13" s="1140"/>
      <c r="BE13" s="497" t="s">
        <v>958</v>
      </c>
      <c r="BF13" s="1138">
        <v>0.83333333333333337</v>
      </c>
      <c r="BG13" s="1139"/>
      <c r="BH13" s="1140"/>
      <c r="BK13" s="484"/>
      <c r="BL13" s="484"/>
      <c r="BM13" s="484"/>
    </row>
    <row r="14" spans="2:65" s="485" customFormat="1" ht="21" customHeight="1">
      <c r="R14" s="515"/>
      <c r="S14" s="515"/>
      <c r="T14" s="515"/>
      <c r="U14" s="515"/>
      <c r="V14" s="515"/>
      <c r="W14" s="515"/>
      <c r="X14" s="498"/>
      <c r="Y14" s="498"/>
      <c r="Z14" s="498"/>
      <c r="AA14" s="497"/>
      <c r="AB14" s="515"/>
      <c r="AC14" s="515"/>
      <c r="AD14" s="497"/>
      <c r="AE14" s="502"/>
      <c r="AF14" s="502"/>
      <c r="AG14" s="516"/>
      <c r="AH14" s="494"/>
      <c r="AI14" s="505"/>
      <c r="AJ14" s="495"/>
      <c r="AK14" s="505"/>
      <c r="AL14" s="495"/>
      <c r="AM14" s="1137"/>
      <c r="AN14" s="1137"/>
      <c r="AO14" s="517" t="s">
        <v>959</v>
      </c>
      <c r="AP14" s="518"/>
      <c r="AQ14" s="518"/>
      <c r="AR14" s="496"/>
      <c r="AS14" s="494" t="s">
        <v>960</v>
      </c>
      <c r="AT14" s="495"/>
      <c r="AU14" s="495"/>
      <c r="AV14" s="495"/>
      <c r="AW14" s="495"/>
      <c r="AX14" s="495"/>
      <c r="AY14" s="495"/>
      <c r="AZ14" s="495"/>
      <c r="BA14" s="495"/>
      <c r="BB14" s="1138">
        <v>0.83333333333333337</v>
      </c>
      <c r="BC14" s="1139"/>
      <c r="BD14" s="1140"/>
      <c r="BE14" s="497" t="s">
        <v>958</v>
      </c>
      <c r="BF14" s="1138">
        <v>0.29166666666666669</v>
      </c>
      <c r="BG14" s="1139"/>
      <c r="BH14" s="1140"/>
      <c r="BK14" s="484"/>
      <c r="BL14" s="484"/>
      <c r="BM14" t="s">
        <v>933</v>
      </c>
    </row>
    <row r="15" spans="2:65" ht="12" customHeight="1" thickBot="1">
      <c r="B15" s="519"/>
      <c r="C15" s="520"/>
      <c r="D15" s="520"/>
      <c r="E15" s="520"/>
      <c r="F15" s="520"/>
      <c r="G15" s="520"/>
      <c r="H15" s="520"/>
      <c r="I15" s="519"/>
      <c r="J15" s="519"/>
      <c r="K15" s="519"/>
      <c r="L15" s="519"/>
      <c r="M15" s="519"/>
      <c r="N15" s="519"/>
      <c r="O15" s="519"/>
      <c r="P15" s="519"/>
      <c r="Q15" s="519"/>
      <c r="R15" s="519"/>
      <c r="S15" s="519"/>
      <c r="T15" s="519"/>
      <c r="U15" s="519"/>
      <c r="V15" s="519"/>
      <c r="W15" s="519"/>
      <c r="X15" s="519"/>
      <c r="Y15" s="519"/>
      <c r="Z15" s="519"/>
      <c r="AA15" s="520"/>
      <c r="AB15" s="519"/>
      <c r="AC15" s="519"/>
      <c r="AD15" s="519"/>
      <c r="AE15" s="519"/>
      <c r="AF15" s="519"/>
      <c r="AG15" s="519"/>
      <c r="AH15" s="519"/>
      <c r="AI15" s="519"/>
      <c r="AJ15" s="519"/>
      <c r="AK15" s="519"/>
      <c r="AL15" s="519"/>
      <c r="AM15" s="519"/>
      <c r="AR15" s="522"/>
      <c r="BI15" s="523"/>
      <c r="BJ15" s="523"/>
      <c r="BK15" s="523"/>
      <c r="BM15" t="s">
        <v>1136</v>
      </c>
    </row>
    <row r="16" spans="2:65" ht="21.6" customHeight="1">
      <c r="B16" s="1125" t="s">
        <v>961</v>
      </c>
      <c r="C16" s="1113" t="s">
        <v>962</v>
      </c>
      <c r="D16" s="1114"/>
      <c r="E16" s="1128"/>
      <c r="F16" s="524"/>
      <c r="G16" s="525"/>
      <c r="H16" s="1131" t="s">
        <v>963</v>
      </c>
      <c r="I16" s="1134" t="s">
        <v>964</v>
      </c>
      <c r="J16" s="1114"/>
      <c r="K16" s="1114"/>
      <c r="L16" s="1128"/>
      <c r="M16" s="1134" t="s">
        <v>965</v>
      </c>
      <c r="N16" s="1114"/>
      <c r="O16" s="1128"/>
      <c r="P16" s="1134" t="s">
        <v>966</v>
      </c>
      <c r="Q16" s="1114"/>
      <c r="R16" s="1114"/>
      <c r="S16" s="1114"/>
      <c r="T16" s="1115"/>
      <c r="U16" s="526"/>
      <c r="V16" s="527"/>
      <c r="W16" s="527"/>
      <c r="X16" s="527"/>
      <c r="Y16" s="527"/>
      <c r="Z16" s="527"/>
      <c r="AA16" s="527"/>
      <c r="AB16" s="527"/>
      <c r="AC16" s="527"/>
      <c r="AD16" s="527"/>
      <c r="AE16" s="527"/>
      <c r="AF16" s="527"/>
      <c r="AG16" s="527"/>
      <c r="AH16" s="527"/>
      <c r="AI16" s="528" t="s">
        <v>967</v>
      </c>
      <c r="AJ16" s="527"/>
      <c r="AK16" s="527"/>
      <c r="AL16" s="527"/>
      <c r="AM16" s="527"/>
      <c r="AN16" s="527" t="s">
        <v>968</v>
      </c>
      <c r="AO16" s="527"/>
      <c r="AP16" s="529"/>
      <c r="AQ16" s="530"/>
      <c r="AR16" s="527" t="s">
        <v>934</v>
      </c>
      <c r="AS16" s="527"/>
      <c r="AT16" s="527"/>
      <c r="AU16" s="527"/>
      <c r="AV16" s="527"/>
      <c r="AW16" s="527"/>
      <c r="AX16" s="527"/>
      <c r="AY16" s="531"/>
      <c r="AZ16" s="1101" t="str">
        <f>IF(BC3="計画","(12)1～4週目の勤務時間数合計","(12)1か月の勤務時間数　合計")</f>
        <v>(12)1か月の勤務時間数　合計</v>
      </c>
      <c r="BA16" s="1102"/>
      <c r="BB16" s="1107" t="s">
        <v>969</v>
      </c>
      <c r="BC16" s="1108"/>
      <c r="BD16" s="1113" t="s">
        <v>970</v>
      </c>
      <c r="BE16" s="1114"/>
      <c r="BF16" s="1114"/>
      <c r="BG16" s="1114"/>
      <c r="BH16" s="1115"/>
      <c r="BM16" t="s">
        <v>1137</v>
      </c>
    </row>
    <row r="17" spans="2:65" ht="20.25" customHeight="1">
      <c r="B17" s="1126"/>
      <c r="C17" s="1116"/>
      <c r="D17" s="1117"/>
      <c r="E17" s="1129"/>
      <c r="F17" s="532"/>
      <c r="G17" s="533"/>
      <c r="H17" s="1132"/>
      <c r="I17" s="1135"/>
      <c r="J17" s="1117"/>
      <c r="K17" s="1117"/>
      <c r="L17" s="1129"/>
      <c r="M17" s="1135"/>
      <c r="N17" s="1117"/>
      <c r="O17" s="1129"/>
      <c r="P17" s="1135"/>
      <c r="Q17" s="1117"/>
      <c r="R17" s="1117"/>
      <c r="S17" s="1117"/>
      <c r="T17" s="1118"/>
      <c r="U17" s="1122" t="s">
        <v>971</v>
      </c>
      <c r="V17" s="1122"/>
      <c r="W17" s="1122"/>
      <c r="X17" s="1122"/>
      <c r="Y17" s="1122"/>
      <c r="Z17" s="1122"/>
      <c r="AA17" s="1123"/>
      <c r="AB17" s="1124" t="s">
        <v>972</v>
      </c>
      <c r="AC17" s="1122"/>
      <c r="AD17" s="1122"/>
      <c r="AE17" s="1122"/>
      <c r="AF17" s="1122"/>
      <c r="AG17" s="1122"/>
      <c r="AH17" s="1123"/>
      <c r="AI17" s="1124" t="s">
        <v>973</v>
      </c>
      <c r="AJ17" s="1122"/>
      <c r="AK17" s="1122"/>
      <c r="AL17" s="1122"/>
      <c r="AM17" s="1122"/>
      <c r="AN17" s="1122"/>
      <c r="AO17" s="1123"/>
      <c r="AP17" s="1124" t="s">
        <v>974</v>
      </c>
      <c r="AQ17" s="1122"/>
      <c r="AR17" s="1122"/>
      <c r="AS17" s="1122"/>
      <c r="AT17" s="1122"/>
      <c r="AU17" s="1122"/>
      <c r="AV17" s="1123"/>
      <c r="AW17" s="1124" t="s">
        <v>975</v>
      </c>
      <c r="AX17" s="1122"/>
      <c r="AY17" s="1122"/>
      <c r="AZ17" s="1103"/>
      <c r="BA17" s="1104"/>
      <c r="BB17" s="1109"/>
      <c r="BC17" s="1110"/>
      <c r="BD17" s="1116"/>
      <c r="BE17" s="1117"/>
      <c r="BF17" s="1117"/>
      <c r="BG17" s="1117"/>
      <c r="BH17" s="1118"/>
      <c r="BM17" t="s">
        <v>1138</v>
      </c>
    </row>
    <row r="18" spans="2:65" ht="20.25" customHeight="1">
      <c r="B18" s="1126"/>
      <c r="C18" s="1116"/>
      <c r="D18" s="1117"/>
      <c r="E18" s="1129"/>
      <c r="F18" s="532"/>
      <c r="G18" s="533"/>
      <c r="H18" s="1132"/>
      <c r="I18" s="1135"/>
      <c r="J18" s="1117"/>
      <c r="K18" s="1117"/>
      <c r="L18" s="1129"/>
      <c r="M18" s="1135"/>
      <c r="N18" s="1117"/>
      <c r="O18" s="1129"/>
      <c r="P18" s="1135"/>
      <c r="Q18" s="1117"/>
      <c r="R18" s="1117"/>
      <c r="S18" s="1117"/>
      <c r="T18" s="1118"/>
      <c r="U18" s="534">
        <v>1</v>
      </c>
      <c r="V18" s="535">
        <v>2</v>
      </c>
      <c r="W18" s="535">
        <v>3</v>
      </c>
      <c r="X18" s="535">
        <v>4</v>
      </c>
      <c r="Y18" s="535">
        <v>5</v>
      </c>
      <c r="Z18" s="535">
        <v>6</v>
      </c>
      <c r="AA18" s="536">
        <v>7</v>
      </c>
      <c r="AB18" s="537">
        <v>8</v>
      </c>
      <c r="AC18" s="535">
        <v>9</v>
      </c>
      <c r="AD18" s="535">
        <v>10</v>
      </c>
      <c r="AE18" s="535">
        <v>11</v>
      </c>
      <c r="AF18" s="535">
        <v>12</v>
      </c>
      <c r="AG18" s="535">
        <v>13</v>
      </c>
      <c r="AH18" s="536">
        <v>14</v>
      </c>
      <c r="AI18" s="534">
        <v>15</v>
      </c>
      <c r="AJ18" s="535">
        <v>16</v>
      </c>
      <c r="AK18" s="535">
        <v>17</v>
      </c>
      <c r="AL18" s="535">
        <v>18</v>
      </c>
      <c r="AM18" s="535">
        <v>19</v>
      </c>
      <c r="AN18" s="535">
        <v>20</v>
      </c>
      <c r="AO18" s="536">
        <v>21</v>
      </c>
      <c r="AP18" s="537">
        <v>22</v>
      </c>
      <c r="AQ18" s="535">
        <v>23</v>
      </c>
      <c r="AR18" s="535">
        <v>24</v>
      </c>
      <c r="AS18" s="535">
        <v>25</v>
      </c>
      <c r="AT18" s="535">
        <v>26</v>
      </c>
      <c r="AU18" s="535">
        <v>27</v>
      </c>
      <c r="AV18" s="536">
        <v>28</v>
      </c>
      <c r="AW18" s="538" t="str">
        <f>IF($BC$3="暦月",IF(DAY(DATE($AD$2,$AH$2,29))=29,29,""),"")</f>
        <v/>
      </c>
      <c r="AX18" s="539" t="str">
        <f>IF($BC$3="暦月",IF(DAY(DATE($AD$2,$AH$2,30))=30,30,""),"")</f>
        <v/>
      </c>
      <c r="AY18" s="540" t="str">
        <f>IF($BC$3="暦月",IF(DAY(DATE($AD$2,$AH$2,31))=31,31,""),"")</f>
        <v/>
      </c>
      <c r="AZ18" s="1103"/>
      <c r="BA18" s="1104"/>
      <c r="BB18" s="1109"/>
      <c r="BC18" s="1110"/>
      <c r="BD18" s="1116"/>
      <c r="BE18" s="1117"/>
      <c r="BF18" s="1117"/>
      <c r="BG18" s="1117"/>
      <c r="BH18" s="1118"/>
      <c r="BM18" t="s">
        <v>1139</v>
      </c>
    </row>
    <row r="19" spans="2:65" ht="20.25" hidden="1" customHeight="1">
      <c r="B19" s="1126"/>
      <c r="C19" s="1116"/>
      <c r="D19" s="1117"/>
      <c r="E19" s="1129"/>
      <c r="F19" s="532"/>
      <c r="G19" s="533"/>
      <c r="H19" s="1132"/>
      <c r="I19" s="1135"/>
      <c r="J19" s="1117"/>
      <c r="K19" s="1117"/>
      <c r="L19" s="1129"/>
      <c r="M19" s="1135"/>
      <c r="N19" s="1117"/>
      <c r="O19" s="1129"/>
      <c r="P19" s="1135"/>
      <c r="Q19" s="1117"/>
      <c r="R19" s="1117"/>
      <c r="S19" s="1117"/>
      <c r="T19" s="1118"/>
      <c r="U19" s="534">
        <f>WEEKDAY(DATE($AD$2,$AH$2,1))</f>
        <v>3</v>
      </c>
      <c r="V19" s="535">
        <f>WEEKDAY(DATE($AD$2,$AH$2,2))</f>
        <v>4</v>
      </c>
      <c r="W19" s="535">
        <f>WEEKDAY(DATE($AD$2,$AH$2,3))</f>
        <v>5</v>
      </c>
      <c r="X19" s="535">
        <f>WEEKDAY(DATE($AD$2,$AH$2,4))</f>
        <v>6</v>
      </c>
      <c r="Y19" s="535">
        <f>WEEKDAY(DATE($AD$2,$AH$2,5))</f>
        <v>7</v>
      </c>
      <c r="Z19" s="535">
        <f>WEEKDAY(DATE($AD$2,$AH$2,6))</f>
        <v>1</v>
      </c>
      <c r="AA19" s="536">
        <f>WEEKDAY(DATE($AD$2,$AH$2,7))</f>
        <v>2</v>
      </c>
      <c r="AB19" s="537">
        <f>WEEKDAY(DATE($AD$2,$AH$2,8))</f>
        <v>3</v>
      </c>
      <c r="AC19" s="535">
        <f>WEEKDAY(DATE($AD$2,$AH$2,9))</f>
        <v>4</v>
      </c>
      <c r="AD19" s="535">
        <f>WEEKDAY(DATE($AD$2,$AH$2,10))</f>
        <v>5</v>
      </c>
      <c r="AE19" s="535">
        <f>WEEKDAY(DATE($AD$2,$AH$2,11))</f>
        <v>6</v>
      </c>
      <c r="AF19" s="535">
        <f>WEEKDAY(DATE($AD$2,$AH$2,12))</f>
        <v>7</v>
      </c>
      <c r="AG19" s="535">
        <f>WEEKDAY(DATE($AD$2,$AH$2,13))</f>
        <v>1</v>
      </c>
      <c r="AH19" s="536">
        <f>WEEKDAY(DATE($AD$2,$AH$2,14))</f>
        <v>2</v>
      </c>
      <c r="AI19" s="537">
        <f>WEEKDAY(DATE($AD$2,$AH$2,15))</f>
        <v>3</v>
      </c>
      <c r="AJ19" s="535">
        <f>WEEKDAY(DATE($AD$2,$AH$2,16))</f>
        <v>4</v>
      </c>
      <c r="AK19" s="535">
        <f>WEEKDAY(DATE($AD$2,$AH$2,17))</f>
        <v>5</v>
      </c>
      <c r="AL19" s="535">
        <f>WEEKDAY(DATE($AD$2,$AH$2,18))</f>
        <v>6</v>
      </c>
      <c r="AM19" s="535">
        <f>WEEKDAY(DATE($AD$2,$AH$2,19))</f>
        <v>7</v>
      </c>
      <c r="AN19" s="535">
        <f>WEEKDAY(DATE($AD$2,$AH$2,20))</f>
        <v>1</v>
      </c>
      <c r="AO19" s="536">
        <f>WEEKDAY(DATE($AD$2,$AH$2,21))</f>
        <v>2</v>
      </c>
      <c r="AP19" s="537">
        <f>WEEKDAY(DATE($AD$2,$AH$2,22))</f>
        <v>3</v>
      </c>
      <c r="AQ19" s="535">
        <f>WEEKDAY(DATE($AD$2,$AH$2,23))</f>
        <v>4</v>
      </c>
      <c r="AR19" s="535">
        <f>WEEKDAY(DATE($AD$2,$AH$2,24))</f>
        <v>5</v>
      </c>
      <c r="AS19" s="535">
        <f>WEEKDAY(DATE($AD$2,$AH$2,25))</f>
        <v>6</v>
      </c>
      <c r="AT19" s="535">
        <f>WEEKDAY(DATE($AD$2,$AH$2,26))</f>
        <v>7</v>
      </c>
      <c r="AU19" s="535">
        <f>WEEKDAY(DATE($AD$2,$AH$2,27))</f>
        <v>1</v>
      </c>
      <c r="AV19" s="536">
        <f>WEEKDAY(DATE($AD$2,$AH$2,28))</f>
        <v>2</v>
      </c>
      <c r="AW19" s="537">
        <f>IF(AW18=29,WEEKDAY(DATE($AD$2,$AH$2,29)),0)</f>
        <v>0</v>
      </c>
      <c r="AX19" s="535">
        <f>IF(AX18=30,WEEKDAY(DATE($AD$2,$AH$2,30)),0)</f>
        <v>0</v>
      </c>
      <c r="AY19" s="536">
        <f>IF(AY18=31,WEEKDAY(DATE($AD$2,$AH$2,31)),0)</f>
        <v>0</v>
      </c>
      <c r="AZ19" s="1103"/>
      <c r="BA19" s="1104"/>
      <c r="BB19" s="1109"/>
      <c r="BC19" s="1110"/>
      <c r="BD19" s="1116"/>
      <c r="BE19" s="1117"/>
      <c r="BF19" s="1117"/>
      <c r="BG19" s="1117"/>
      <c r="BH19" s="1118"/>
      <c r="BM19"/>
    </row>
    <row r="20" spans="2:65" ht="20.25" customHeight="1" thickBot="1">
      <c r="B20" s="1127"/>
      <c r="C20" s="1119"/>
      <c r="D20" s="1120"/>
      <c r="E20" s="1130"/>
      <c r="F20" s="541"/>
      <c r="G20" s="542"/>
      <c r="H20" s="1133"/>
      <c r="I20" s="1136"/>
      <c r="J20" s="1120"/>
      <c r="K20" s="1120"/>
      <c r="L20" s="1130"/>
      <c r="M20" s="1136"/>
      <c r="N20" s="1120"/>
      <c r="O20" s="1130"/>
      <c r="P20" s="1136"/>
      <c r="Q20" s="1120"/>
      <c r="R20" s="1120"/>
      <c r="S20" s="1120"/>
      <c r="T20" s="1121"/>
      <c r="U20" s="543" t="str">
        <f>IF(U19=1,"日",IF(U19=2,"月",IF(U19=3,"火",IF(U19=4,"水",IF(U19=5,"木",IF(U19=6,"金","土"))))))</f>
        <v>火</v>
      </c>
      <c r="V20" s="544" t="str">
        <f t="shared" ref="V20:AV20" si="0">IF(V19=1,"日",IF(V19=2,"月",IF(V19=3,"火",IF(V19=4,"水",IF(V19=5,"木",IF(V19=6,"金","土"))))))</f>
        <v>水</v>
      </c>
      <c r="W20" s="544" t="str">
        <f t="shared" si="0"/>
        <v>木</v>
      </c>
      <c r="X20" s="544" t="str">
        <f t="shared" si="0"/>
        <v>金</v>
      </c>
      <c r="Y20" s="544" t="str">
        <f t="shared" si="0"/>
        <v>土</v>
      </c>
      <c r="Z20" s="544" t="str">
        <f t="shared" si="0"/>
        <v>日</v>
      </c>
      <c r="AA20" s="545" t="str">
        <f t="shared" si="0"/>
        <v>月</v>
      </c>
      <c r="AB20" s="546" t="str">
        <f>IF(AB19=1,"日",IF(AB19=2,"月",IF(AB19=3,"火",IF(AB19=4,"水",IF(AB19=5,"木",IF(AB19=6,"金","土"))))))</f>
        <v>火</v>
      </c>
      <c r="AC20" s="544" t="str">
        <f t="shared" si="0"/>
        <v>水</v>
      </c>
      <c r="AD20" s="544" t="str">
        <f t="shared" si="0"/>
        <v>木</v>
      </c>
      <c r="AE20" s="544" t="str">
        <f t="shared" si="0"/>
        <v>金</v>
      </c>
      <c r="AF20" s="544" t="str">
        <f t="shared" si="0"/>
        <v>土</v>
      </c>
      <c r="AG20" s="544" t="str">
        <f t="shared" si="0"/>
        <v>日</v>
      </c>
      <c r="AH20" s="545" t="str">
        <f t="shared" si="0"/>
        <v>月</v>
      </c>
      <c r="AI20" s="546" t="str">
        <f>IF(AI19=1,"日",IF(AI19=2,"月",IF(AI19=3,"火",IF(AI19=4,"水",IF(AI19=5,"木",IF(AI19=6,"金","土"))))))</f>
        <v>火</v>
      </c>
      <c r="AJ20" s="544" t="str">
        <f t="shared" si="0"/>
        <v>水</v>
      </c>
      <c r="AK20" s="544" t="str">
        <f t="shared" si="0"/>
        <v>木</v>
      </c>
      <c r="AL20" s="544" t="str">
        <f t="shared" si="0"/>
        <v>金</v>
      </c>
      <c r="AM20" s="544" t="str">
        <f t="shared" si="0"/>
        <v>土</v>
      </c>
      <c r="AN20" s="544" t="str">
        <f t="shared" si="0"/>
        <v>日</v>
      </c>
      <c r="AO20" s="545" t="str">
        <f t="shared" si="0"/>
        <v>月</v>
      </c>
      <c r="AP20" s="546" t="str">
        <f>IF(AP19=1,"日",IF(AP19=2,"月",IF(AP19=3,"火",IF(AP19=4,"水",IF(AP19=5,"木",IF(AP19=6,"金","土"))))))</f>
        <v>火</v>
      </c>
      <c r="AQ20" s="544" t="str">
        <f t="shared" si="0"/>
        <v>水</v>
      </c>
      <c r="AR20" s="544" t="str">
        <f t="shared" si="0"/>
        <v>木</v>
      </c>
      <c r="AS20" s="544" t="str">
        <f t="shared" si="0"/>
        <v>金</v>
      </c>
      <c r="AT20" s="544" t="str">
        <f t="shared" si="0"/>
        <v>土</v>
      </c>
      <c r="AU20" s="544" t="str">
        <f t="shared" si="0"/>
        <v>日</v>
      </c>
      <c r="AV20" s="545" t="str">
        <f t="shared" si="0"/>
        <v>月</v>
      </c>
      <c r="AW20" s="544" t="str">
        <f>IF(AW19=1,"日",IF(AW19=2,"月",IF(AW19=3,"火",IF(AW19=4,"水",IF(AW19=5,"木",IF(AW19=6,"金",IF(AW19=0,"","土")))))))</f>
        <v/>
      </c>
      <c r="AX20" s="544" t="str">
        <f>IF(AX19=1,"日",IF(AX19=2,"月",IF(AX19=3,"火",IF(AX19=4,"水",IF(AX19=5,"木",IF(AX19=6,"金",IF(AX19=0,"","土")))))))</f>
        <v/>
      </c>
      <c r="AY20" s="544" t="str">
        <f>IF(AY19=1,"日",IF(AY19=2,"月",IF(AY19=3,"火",IF(AY19=4,"水",IF(AY19=5,"木",IF(AY19=6,"金",IF(AY19=0,"","土")))))))</f>
        <v/>
      </c>
      <c r="AZ20" s="1105"/>
      <c r="BA20" s="1106"/>
      <c r="BB20" s="1111"/>
      <c r="BC20" s="1112"/>
      <c r="BD20" s="1119"/>
      <c r="BE20" s="1120"/>
      <c r="BF20" s="1120"/>
      <c r="BG20" s="1120"/>
      <c r="BH20" s="1121"/>
      <c r="BM20"/>
    </row>
    <row r="21" spans="2:65" ht="20.25" customHeight="1">
      <c r="B21" s="547"/>
      <c r="C21" s="1088"/>
      <c r="D21" s="1089"/>
      <c r="E21" s="1090"/>
      <c r="F21" s="548"/>
      <c r="G21" s="549"/>
      <c r="H21" s="1091"/>
      <c r="I21" s="1092"/>
      <c r="J21" s="1093"/>
      <c r="K21" s="1093"/>
      <c r="L21" s="1094"/>
      <c r="M21" s="1095"/>
      <c r="N21" s="1096"/>
      <c r="O21" s="1097"/>
      <c r="P21" s="550" t="s">
        <v>980</v>
      </c>
      <c r="Q21" s="551"/>
      <c r="R21" s="551"/>
      <c r="S21" s="552"/>
      <c r="T21" s="553"/>
      <c r="U21" s="554"/>
      <c r="V21" s="554"/>
      <c r="W21" s="554"/>
      <c r="X21" s="554"/>
      <c r="Y21" s="554"/>
      <c r="Z21" s="554"/>
      <c r="AA21" s="555"/>
      <c r="AB21" s="556"/>
      <c r="AC21" s="554"/>
      <c r="AD21" s="554"/>
      <c r="AE21" s="554"/>
      <c r="AF21" s="554"/>
      <c r="AG21" s="554"/>
      <c r="AH21" s="555"/>
      <c r="AI21" s="556"/>
      <c r="AJ21" s="554"/>
      <c r="AK21" s="554"/>
      <c r="AL21" s="554"/>
      <c r="AM21" s="554"/>
      <c r="AN21" s="554"/>
      <c r="AO21" s="555"/>
      <c r="AP21" s="556"/>
      <c r="AQ21" s="554"/>
      <c r="AR21" s="554"/>
      <c r="AS21" s="554"/>
      <c r="AT21" s="554"/>
      <c r="AU21" s="554"/>
      <c r="AV21" s="555"/>
      <c r="AW21" s="556"/>
      <c r="AX21" s="554"/>
      <c r="AY21" s="554"/>
      <c r="AZ21" s="1098"/>
      <c r="BA21" s="1099"/>
      <c r="BB21" s="1100"/>
      <c r="BC21" s="1099"/>
      <c r="BD21" s="1084"/>
      <c r="BE21" s="1085"/>
      <c r="BF21" s="1085"/>
      <c r="BG21" s="1085"/>
      <c r="BH21" s="1086"/>
      <c r="BM21" t="s">
        <v>1142</v>
      </c>
    </row>
    <row r="22" spans="2:65" ht="20.25" customHeight="1">
      <c r="B22" s="557">
        <v>1</v>
      </c>
      <c r="C22" s="1046"/>
      <c r="D22" s="1047"/>
      <c r="E22" s="1048"/>
      <c r="F22" s="558">
        <f>C21</f>
        <v>0</v>
      </c>
      <c r="G22" s="559"/>
      <c r="H22" s="1053"/>
      <c r="I22" s="1058"/>
      <c r="J22" s="1059"/>
      <c r="K22" s="1059"/>
      <c r="L22" s="1060"/>
      <c r="M22" s="1067"/>
      <c r="N22" s="1068"/>
      <c r="O22" s="1069"/>
      <c r="P22" s="560" t="s">
        <v>983</v>
      </c>
      <c r="Q22" s="561"/>
      <c r="R22" s="561"/>
      <c r="S22" s="562"/>
      <c r="T22" s="563"/>
      <c r="U22" s="564" t="str">
        <f>IF(U21="","",VLOOKUP(U21,'シフト記号表（勤務時間帯）'!$D$6:$X$47,21,FALSE))</f>
        <v/>
      </c>
      <c r="V22" s="565" t="str">
        <f>IF(V21="","",VLOOKUP(V21,'シフト記号表（勤務時間帯）'!$D$6:$X$47,21,FALSE))</f>
        <v/>
      </c>
      <c r="W22" s="565" t="str">
        <f>IF(W21="","",VLOOKUP(W21,'シフト記号表（勤務時間帯）'!$D$6:$X$47,21,FALSE))</f>
        <v/>
      </c>
      <c r="X22" s="565" t="str">
        <f>IF(X21="","",VLOOKUP(X21,'シフト記号表（勤務時間帯）'!$D$6:$X$47,21,FALSE))</f>
        <v/>
      </c>
      <c r="Y22" s="565" t="str">
        <f>IF(Y21="","",VLOOKUP(Y21,'シフト記号表（勤務時間帯）'!$D$6:$X$47,21,FALSE))</f>
        <v/>
      </c>
      <c r="Z22" s="565" t="str">
        <f>IF(Z21="","",VLOOKUP(Z21,'シフト記号表（勤務時間帯）'!$D$6:$X$47,21,FALSE))</f>
        <v/>
      </c>
      <c r="AA22" s="566" t="str">
        <f>IF(AA21="","",VLOOKUP(AA21,'シフト記号表（勤務時間帯）'!$D$6:$X$47,21,FALSE))</f>
        <v/>
      </c>
      <c r="AB22" s="564" t="str">
        <f>IF(AB21="","",VLOOKUP(AB21,'シフト記号表（勤務時間帯）'!$D$6:$X$47,21,FALSE))</f>
        <v/>
      </c>
      <c r="AC22" s="565" t="str">
        <f>IF(AC21="","",VLOOKUP(AC21,'シフト記号表（勤務時間帯）'!$D$6:$X$47,21,FALSE))</f>
        <v/>
      </c>
      <c r="AD22" s="565" t="str">
        <f>IF(AD21="","",VLOOKUP(AD21,'シフト記号表（勤務時間帯）'!$D$6:$X$47,21,FALSE))</f>
        <v/>
      </c>
      <c r="AE22" s="565" t="str">
        <f>IF(AE21="","",VLOOKUP(AE21,'シフト記号表（勤務時間帯）'!$D$6:$X$47,21,FALSE))</f>
        <v/>
      </c>
      <c r="AF22" s="565" t="str">
        <f>IF(AF21="","",VLOOKUP(AF21,'シフト記号表（勤務時間帯）'!$D$6:$X$47,21,FALSE))</f>
        <v/>
      </c>
      <c r="AG22" s="565" t="str">
        <f>IF(AG21="","",VLOOKUP(AG21,'シフト記号表（勤務時間帯）'!$D$6:$X$47,21,FALSE))</f>
        <v/>
      </c>
      <c r="AH22" s="566" t="str">
        <f>IF(AH21="","",VLOOKUP(AH21,'シフト記号表（勤務時間帯）'!$D$6:$X$47,21,FALSE))</f>
        <v/>
      </c>
      <c r="AI22" s="564" t="str">
        <f>IF(AI21="","",VLOOKUP(AI21,'シフト記号表（勤務時間帯）'!$D$6:$X$47,21,FALSE))</f>
        <v/>
      </c>
      <c r="AJ22" s="565" t="str">
        <f>IF(AJ21="","",VLOOKUP(AJ21,'シフト記号表（勤務時間帯）'!$D$6:$X$47,21,FALSE))</f>
        <v/>
      </c>
      <c r="AK22" s="565" t="str">
        <f>IF(AK21="","",VLOOKUP(AK21,'シフト記号表（勤務時間帯）'!$D$6:$X$47,21,FALSE))</f>
        <v/>
      </c>
      <c r="AL22" s="565" t="str">
        <f>IF(AL21="","",VLOOKUP(AL21,'シフト記号表（勤務時間帯）'!$D$6:$X$47,21,FALSE))</f>
        <v/>
      </c>
      <c r="AM22" s="565" t="str">
        <f>IF(AM21="","",VLOOKUP(AM21,'シフト記号表（勤務時間帯）'!$D$6:$X$47,21,FALSE))</f>
        <v/>
      </c>
      <c r="AN22" s="565" t="str">
        <f>IF(AN21="","",VLOOKUP(AN21,'シフト記号表（勤務時間帯）'!$D$6:$X$47,21,FALSE))</f>
        <v/>
      </c>
      <c r="AO22" s="566" t="str">
        <f>IF(AO21="","",VLOOKUP(AO21,'シフト記号表（勤務時間帯）'!$D$6:$X$47,21,FALSE))</f>
        <v/>
      </c>
      <c r="AP22" s="564" t="str">
        <f>IF(AP21="","",VLOOKUP(AP21,'シフト記号表（勤務時間帯）'!$D$6:$X$47,21,FALSE))</f>
        <v/>
      </c>
      <c r="AQ22" s="565" t="str">
        <f>IF(AQ21="","",VLOOKUP(AQ21,'シフト記号表（勤務時間帯）'!$D$6:$X$47,21,FALSE))</f>
        <v/>
      </c>
      <c r="AR22" s="565" t="str">
        <f>IF(AR21="","",VLOOKUP(AR21,'シフト記号表（勤務時間帯）'!$D$6:$X$47,21,FALSE))</f>
        <v/>
      </c>
      <c r="AS22" s="565" t="str">
        <f>IF(AS21="","",VLOOKUP(AS21,'シフト記号表（勤務時間帯）'!$D$6:$X$47,21,FALSE))</f>
        <v/>
      </c>
      <c r="AT22" s="565" t="str">
        <f>IF(AT21="","",VLOOKUP(AT21,'シフト記号表（勤務時間帯）'!$D$6:$X$47,21,FALSE))</f>
        <v/>
      </c>
      <c r="AU22" s="565" t="str">
        <f>IF(AU21="","",VLOOKUP(AU21,'シフト記号表（勤務時間帯）'!$D$6:$X$47,21,FALSE))</f>
        <v/>
      </c>
      <c r="AV22" s="566" t="str">
        <f>IF(AV21="","",VLOOKUP(AV21,'シフト記号表（勤務時間帯）'!$D$6:$X$47,21,FALSE))</f>
        <v/>
      </c>
      <c r="AW22" s="564" t="str">
        <f>IF(AW21="","",VLOOKUP(AW21,'シフト記号表（勤務時間帯）'!$D$6:$X$47,21,FALSE))</f>
        <v/>
      </c>
      <c r="AX22" s="565" t="str">
        <f>IF(AX21="","",VLOOKUP(AX21,'シフト記号表（勤務時間帯）'!$D$6:$X$47,21,FALSE))</f>
        <v/>
      </c>
      <c r="AY22" s="565" t="str">
        <f>IF(AY21="","",VLOOKUP(AY21,'シフト記号表（勤務時間帯）'!$D$6:$X$47,21,FALSE))</f>
        <v/>
      </c>
      <c r="AZ22" s="1034">
        <f>IF($BC$3="４週",SUM(U22:AV22),IF($BC$3="暦月",SUM(U22:AY22),""))</f>
        <v>0</v>
      </c>
      <c r="BA22" s="1035"/>
      <c r="BB22" s="1036">
        <f>IF($BC$3="４週",AZ22/4,IF($BC$3="暦月",(AZ22/($BC$8/7)),""))</f>
        <v>0</v>
      </c>
      <c r="BC22" s="1035"/>
      <c r="BD22" s="1031"/>
      <c r="BE22" s="1032"/>
      <c r="BF22" s="1032"/>
      <c r="BG22" s="1032"/>
      <c r="BH22" s="1033"/>
      <c r="BM22" t="s">
        <v>1143</v>
      </c>
    </row>
    <row r="23" spans="2:65" ht="20.25" customHeight="1">
      <c r="B23" s="567"/>
      <c r="C23" s="1074"/>
      <c r="D23" s="1075"/>
      <c r="E23" s="1076"/>
      <c r="F23" s="568"/>
      <c r="G23" s="569">
        <f>C21</f>
        <v>0</v>
      </c>
      <c r="H23" s="1077"/>
      <c r="I23" s="1078"/>
      <c r="J23" s="1079"/>
      <c r="K23" s="1079"/>
      <c r="L23" s="1080"/>
      <c r="M23" s="1081"/>
      <c r="N23" s="1082"/>
      <c r="O23" s="1083"/>
      <c r="P23" s="570" t="s">
        <v>984</v>
      </c>
      <c r="Q23" s="571"/>
      <c r="R23" s="571"/>
      <c r="S23" s="572"/>
      <c r="T23" s="573"/>
      <c r="U23" s="574" t="str">
        <f>IF(U21="","",VLOOKUP(U21,'シフト記号表（勤務時間帯）'!$D$6:$Z$47,23,FALSE))</f>
        <v/>
      </c>
      <c r="V23" s="575" t="str">
        <f>IF(V21="","",VLOOKUP(V21,'シフト記号表（勤務時間帯）'!$D$6:$Z$47,23,FALSE))</f>
        <v/>
      </c>
      <c r="W23" s="575" t="str">
        <f>IF(W21="","",VLOOKUP(W21,'シフト記号表（勤務時間帯）'!$D$6:$Z$47,23,FALSE))</f>
        <v/>
      </c>
      <c r="X23" s="575" t="str">
        <f>IF(X21="","",VLOOKUP(X21,'シフト記号表（勤務時間帯）'!$D$6:$Z$47,23,FALSE))</f>
        <v/>
      </c>
      <c r="Y23" s="575" t="str">
        <f>IF(Y21="","",VLOOKUP(Y21,'シフト記号表（勤務時間帯）'!$D$6:$Z$47,23,FALSE))</f>
        <v/>
      </c>
      <c r="Z23" s="575" t="str">
        <f>IF(Z21="","",VLOOKUP(Z21,'シフト記号表（勤務時間帯）'!$D$6:$Z$47,23,FALSE))</f>
        <v/>
      </c>
      <c r="AA23" s="576" t="str">
        <f>IF(AA21="","",VLOOKUP(AA21,'シフト記号表（勤務時間帯）'!$D$6:$Z$47,23,FALSE))</f>
        <v/>
      </c>
      <c r="AB23" s="574" t="str">
        <f>IF(AB21="","",VLOOKUP(AB21,'シフト記号表（勤務時間帯）'!$D$6:$Z$47,23,FALSE))</f>
        <v/>
      </c>
      <c r="AC23" s="575" t="str">
        <f>IF(AC21="","",VLOOKUP(AC21,'シフト記号表（勤務時間帯）'!$D$6:$Z$47,23,FALSE))</f>
        <v/>
      </c>
      <c r="AD23" s="575" t="str">
        <f>IF(AD21="","",VLOOKUP(AD21,'シフト記号表（勤務時間帯）'!$D$6:$Z$47,23,FALSE))</f>
        <v/>
      </c>
      <c r="AE23" s="575" t="str">
        <f>IF(AE21="","",VLOOKUP(AE21,'シフト記号表（勤務時間帯）'!$D$6:$Z$47,23,FALSE))</f>
        <v/>
      </c>
      <c r="AF23" s="575" t="str">
        <f>IF(AF21="","",VLOOKUP(AF21,'シフト記号表（勤務時間帯）'!$D$6:$Z$47,23,FALSE))</f>
        <v/>
      </c>
      <c r="AG23" s="575" t="str">
        <f>IF(AG21="","",VLOOKUP(AG21,'シフト記号表（勤務時間帯）'!$D$6:$Z$47,23,FALSE))</f>
        <v/>
      </c>
      <c r="AH23" s="576" t="str">
        <f>IF(AH21="","",VLOOKUP(AH21,'シフト記号表（勤務時間帯）'!$D$6:$Z$47,23,FALSE))</f>
        <v/>
      </c>
      <c r="AI23" s="574" t="str">
        <f>IF(AI21="","",VLOOKUP(AI21,'シフト記号表（勤務時間帯）'!$D$6:$Z$47,23,FALSE))</f>
        <v/>
      </c>
      <c r="AJ23" s="575" t="str">
        <f>IF(AJ21="","",VLOOKUP(AJ21,'シフト記号表（勤務時間帯）'!$D$6:$Z$47,23,FALSE))</f>
        <v/>
      </c>
      <c r="AK23" s="575" t="str">
        <f>IF(AK21="","",VLOOKUP(AK21,'シフト記号表（勤務時間帯）'!$D$6:$Z$47,23,FALSE))</f>
        <v/>
      </c>
      <c r="AL23" s="575" t="str">
        <f>IF(AL21="","",VLOOKUP(AL21,'シフト記号表（勤務時間帯）'!$D$6:$Z$47,23,FALSE))</f>
        <v/>
      </c>
      <c r="AM23" s="575" t="str">
        <f>IF(AM21="","",VLOOKUP(AM21,'シフト記号表（勤務時間帯）'!$D$6:$Z$47,23,FALSE))</f>
        <v/>
      </c>
      <c r="AN23" s="575" t="str">
        <f>IF(AN21="","",VLOOKUP(AN21,'シフト記号表（勤務時間帯）'!$D$6:$Z$47,23,FALSE))</f>
        <v/>
      </c>
      <c r="AO23" s="576" t="str">
        <f>IF(AO21="","",VLOOKUP(AO21,'シフト記号表（勤務時間帯）'!$D$6:$Z$47,23,FALSE))</f>
        <v/>
      </c>
      <c r="AP23" s="574" t="str">
        <f>IF(AP21="","",VLOOKUP(AP21,'シフト記号表（勤務時間帯）'!$D$6:$Z$47,23,FALSE))</f>
        <v/>
      </c>
      <c r="AQ23" s="575" t="str">
        <f>IF(AQ21="","",VLOOKUP(AQ21,'シフト記号表（勤務時間帯）'!$D$6:$Z$47,23,FALSE))</f>
        <v/>
      </c>
      <c r="AR23" s="575" t="str">
        <f>IF(AR21="","",VLOOKUP(AR21,'シフト記号表（勤務時間帯）'!$D$6:$Z$47,23,FALSE))</f>
        <v/>
      </c>
      <c r="AS23" s="575" t="str">
        <f>IF(AS21="","",VLOOKUP(AS21,'シフト記号表（勤務時間帯）'!$D$6:$Z$47,23,FALSE))</f>
        <v/>
      </c>
      <c r="AT23" s="575" t="str">
        <f>IF(AT21="","",VLOOKUP(AT21,'シフト記号表（勤務時間帯）'!$D$6:$Z$47,23,FALSE))</f>
        <v/>
      </c>
      <c r="AU23" s="575" t="str">
        <f>IF(AU21="","",VLOOKUP(AU21,'シフト記号表（勤務時間帯）'!$D$6:$Z$47,23,FALSE))</f>
        <v/>
      </c>
      <c r="AV23" s="576" t="str">
        <f>IF(AV21="","",VLOOKUP(AV21,'シフト記号表（勤務時間帯）'!$D$6:$Z$47,23,FALSE))</f>
        <v/>
      </c>
      <c r="AW23" s="574" t="str">
        <f>IF(AW21="","",VLOOKUP(AW21,'シフト記号表（勤務時間帯）'!$D$6:$Z$47,23,FALSE))</f>
        <v/>
      </c>
      <c r="AX23" s="575" t="str">
        <f>IF(AX21="","",VLOOKUP(AX21,'シフト記号表（勤務時間帯）'!$D$6:$Z$47,23,FALSE))</f>
        <v/>
      </c>
      <c r="AY23" s="575" t="str">
        <f>IF(AY21="","",VLOOKUP(AY21,'シフト記号表（勤務時間帯）'!$D$6:$Z$47,23,FALSE))</f>
        <v/>
      </c>
      <c r="AZ23" s="1037">
        <f>IF($BC$3="４週",SUM(U23:AV23),IF($BC$3="暦月",SUM(U23:AY23),""))</f>
        <v>0</v>
      </c>
      <c r="BA23" s="1038"/>
      <c r="BB23" s="1039">
        <f>IF($BC$3="４週",AZ23/4,IF($BC$3="暦月",(AZ23/($BC$8/7)),""))</f>
        <v>0</v>
      </c>
      <c r="BC23" s="1038"/>
      <c r="BD23" s="1040"/>
      <c r="BE23" s="1041"/>
      <c r="BF23" s="1041"/>
      <c r="BG23" s="1041"/>
      <c r="BH23" s="1042"/>
      <c r="BM23" t="s">
        <v>1144</v>
      </c>
    </row>
    <row r="24" spans="2:65" ht="20.25" customHeight="1">
      <c r="B24" s="577"/>
      <c r="C24" s="1043"/>
      <c r="D24" s="1044"/>
      <c r="E24" s="1045"/>
      <c r="F24" s="578"/>
      <c r="G24" s="579"/>
      <c r="H24" s="1087"/>
      <c r="I24" s="1055"/>
      <c r="J24" s="1056"/>
      <c r="K24" s="1056"/>
      <c r="L24" s="1057"/>
      <c r="M24" s="1064"/>
      <c r="N24" s="1065"/>
      <c r="O24" s="1066"/>
      <c r="P24" s="580" t="s">
        <v>980</v>
      </c>
      <c r="Q24" s="581"/>
      <c r="R24" s="581"/>
      <c r="S24" s="582"/>
      <c r="T24" s="583"/>
      <c r="U24" s="584"/>
      <c r="V24" s="585"/>
      <c r="W24" s="585"/>
      <c r="X24" s="585"/>
      <c r="Y24" s="585"/>
      <c r="Z24" s="585"/>
      <c r="AA24" s="586"/>
      <c r="AB24" s="584"/>
      <c r="AC24" s="585"/>
      <c r="AD24" s="585"/>
      <c r="AE24" s="585"/>
      <c r="AF24" s="585"/>
      <c r="AG24" s="585"/>
      <c r="AH24" s="586"/>
      <c r="AI24" s="584"/>
      <c r="AJ24" s="585"/>
      <c r="AK24" s="585"/>
      <c r="AL24" s="585"/>
      <c r="AM24" s="585"/>
      <c r="AN24" s="585"/>
      <c r="AO24" s="586"/>
      <c r="AP24" s="584"/>
      <c r="AQ24" s="585"/>
      <c r="AR24" s="585"/>
      <c r="AS24" s="585"/>
      <c r="AT24" s="585"/>
      <c r="AU24" s="585"/>
      <c r="AV24" s="586"/>
      <c r="AW24" s="584"/>
      <c r="AX24" s="585"/>
      <c r="AY24" s="585"/>
      <c r="AZ24" s="1073"/>
      <c r="BA24" s="1027"/>
      <c r="BB24" s="1026"/>
      <c r="BC24" s="1027"/>
      <c r="BD24" s="1028"/>
      <c r="BE24" s="1029"/>
      <c r="BF24" s="1029"/>
      <c r="BG24" s="1029"/>
      <c r="BH24" s="1030"/>
    </row>
    <row r="25" spans="2:65" ht="20.25" customHeight="1">
      <c r="B25" s="557">
        <f>B22+1</f>
        <v>2</v>
      </c>
      <c r="C25" s="1046"/>
      <c r="D25" s="1047"/>
      <c r="E25" s="1048"/>
      <c r="F25" s="558">
        <f>C24</f>
        <v>0</v>
      </c>
      <c r="G25" s="559"/>
      <c r="H25" s="1053"/>
      <c r="I25" s="1058"/>
      <c r="J25" s="1059"/>
      <c r="K25" s="1059"/>
      <c r="L25" s="1060"/>
      <c r="M25" s="1067"/>
      <c r="N25" s="1068"/>
      <c r="O25" s="1069"/>
      <c r="P25" s="560" t="s">
        <v>983</v>
      </c>
      <c r="Q25" s="561"/>
      <c r="R25" s="561"/>
      <c r="S25" s="562"/>
      <c r="T25" s="563"/>
      <c r="U25" s="564" t="str">
        <f>IF(U24="","",VLOOKUP(U24,'シフト記号表（勤務時間帯）'!$D$6:$X$47,21,FALSE))</f>
        <v/>
      </c>
      <c r="V25" s="565" t="str">
        <f>IF(V24="","",VLOOKUP(V24,'シフト記号表（勤務時間帯）'!$D$6:$X$47,21,FALSE))</f>
        <v/>
      </c>
      <c r="W25" s="565" t="str">
        <f>IF(W24="","",VLOOKUP(W24,'シフト記号表（勤務時間帯）'!$D$6:$X$47,21,FALSE))</f>
        <v/>
      </c>
      <c r="X25" s="565" t="str">
        <f>IF(X24="","",VLOOKUP(X24,'シフト記号表（勤務時間帯）'!$D$6:$X$47,21,FALSE))</f>
        <v/>
      </c>
      <c r="Y25" s="565" t="str">
        <f>IF(Y24="","",VLOOKUP(Y24,'シフト記号表（勤務時間帯）'!$D$6:$X$47,21,FALSE))</f>
        <v/>
      </c>
      <c r="Z25" s="565" t="str">
        <f>IF(Z24="","",VLOOKUP(Z24,'シフト記号表（勤務時間帯）'!$D$6:$X$47,21,FALSE))</f>
        <v/>
      </c>
      <c r="AA25" s="566" t="str">
        <f>IF(AA24="","",VLOOKUP(AA24,'シフト記号表（勤務時間帯）'!$D$6:$X$47,21,FALSE))</f>
        <v/>
      </c>
      <c r="AB25" s="564" t="str">
        <f>IF(AB24="","",VLOOKUP(AB24,'シフト記号表（勤務時間帯）'!$D$6:$X$47,21,FALSE))</f>
        <v/>
      </c>
      <c r="AC25" s="565" t="str">
        <f>IF(AC24="","",VLOOKUP(AC24,'シフト記号表（勤務時間帯）'!$D$6:$X$47,21,FALSE))</f>
        <v/>
      </c>
      <c r="AD25" s="565" t="str">
        <f>IF(AD24="","",VLOOKUP(AD24,'シフト記号表（勤務時間帯）'!$D$6:$X$47,21,FALSE))</f>
        <v/>
      </c>
      <c r="AE25" s="565" t="str">
        <f>IF(AE24="","",VLOOKUP(AE24,'シフト記号表（勤務時間帯）'!$D$6:$X$47,21,FALSE))</f>
        <v/>
      </c>
      <c r="AF25" s="565" t="str">
        <f>IF(AF24="","",VLOOKUP(AF24,'シフト記号表（勤務時間帯）'!$D$6:$X$47,21,FALSE))</f>
        <v/>
      </c>
      <c r="AG25" s="565" t="str">
        <f>IF(AG24="","",VLOOKUP(AG24,'シフト記号表（勤務時間帯）'!$D$6:$X$47,21,FALSE))</f>
        <v/>
      </c>
      <c r="AH25" s="566" t="str">
        <f>IF(AH24="","",VLOOKUP(AH24,'シフト記号表（勤務時間帯）'!$D$6:$X$47,21,FALSE))</f>
        <v/>
      </c>
      <c r="AI25" s="564" t="str">
        <f>IF(AI24="","",VLOOKUP(AI24,'シフト記号表（勤務時間帯）'!$D$6:$X$47,21,FALSE))</f>
        <v/>
      </c>
      <c r="AJ25" s="565" t="str">
        <f>IF(AJ24="","",VLOOKUP(AJ24,'シフト記号表（勤務時間帯）'!$D$6:$X$47,21,FALSE))</f>
        <v/>
      </c>
      <c r="AK25" s="565" t="str">
        <f>IF(AK24="","",VLOOKUP(AK24,'シフト記号表（勤務時間帯）'!$D$6:$X$47,21,FALSE))</f>
        <v/>
      </c>
      <c r="AL25" s="565" t="str">
        <f>IF(AL24="","",VLOOKUP(AL24,'シフト記号表（勤務時間帯）'!$D$6:$X$47,21,FALSE))</f>
        <v/>
      </c>
      <c r="AM25" s="565" t="str">
        <f>IF(AM24="","",VLOOKUP(AM24,'シフト記号表（勤務時間帯）'!$D$6:$X$47,21,FALSE))</f>
        <v/>
      </c>
      <c r="AN25" s="565" t="str">
        <f>IF(AN24="","",VLOOKUP(AN24,'シフト記号表（勤務時間帯）'!$D$6:$X$47,21,FALSE))</f>
        <v/>
      </c>
      <c r="AO25" s="566" t="str">
        <f>IF(AO24="","",VLOOKUP(AO24,'シフト記号表（勤務時間帯）'!$D$6:$X$47,21,FALSE))</f>
        <v/>
      </c>
      <c r="AP25" s="564" t="str">
        <f>IF(AP24="","",VLOOKUP(AP24,'シフト記号表（勤務時間帯）'!$D$6:$X$47,21,FALSE))</f>
        <v/>
      </c>
      <c r="AQ25" s="565" t="str">
        <f>IF(AQ24="","",VLOOKUP(AQ24,'シフト記号表（勤務時間帯）'!$D$6:$X$47,21,FALSE))</f>
        <v/>
      </c>
      <c r="AR25" s="565" t="str">
        <f>IF(AR24="","",VLOOKUP(AR24,'シフト記号表（勤務時間帯）'!$D$6:$X$47,21,FALSE))</f>
        <v/>
      </c>
      <c r="AS25" s="565" t="str">
        <f>IF(AS24="","",VLOOKUP(AS24,'シフト記号表（勤務時間帯）'!$D$6:$X$47,21,FALSE))</f>
        <v/>
      </c>
      <c r="AT25" s="565" t="str">
        <f>IF(AT24="","",VLOOKUP(AT24,'シフト記号表（勤務時間帯）'!$D$6:$X$47,21,FALSE))</f>
        <v/>
      </c>
      <c r="AU25" s="565" t="str">
        <f>IF(AU24="","",VLOOKUP(AU24,'シフト記号表（勤務時間帯）'!$D$6:$X$47,21,FALSE))</f>
        <v/>
      </c>
      <c r="AV25" s="566" t="str">
        <f>IF(AV24="","",VLOOKUP(AV24,'シフト記号表（勤務時間帯）'!$D$6:$X$47,21,FALSE))</f>
        <v/>
      </c>
      <c r="AW25" s="564" t="str">
        <f>IF(AW24="","",VLOOKUP(AW24,'シフト記号表（勤務時間帯）'!$D$6:$X$47,21,FALSE))</f>
        <v/>
      </c>
      <c r="AX25" s="565" t="str">
        <f>IF(AX24="","",VLOOKUP(AX24,'シフト記号表（勤務時間帯）'!$D$6:$X$47,21,FALSE))</f>
        <v/>
      </c>
      <c r="AY25" s="565" t="str">
        <f>IF(AY24="","",VLOOKUP(AY24,'シフト記号表（勤務時間帯）'!$D$6:$X$47,21,FALSE))</f>
        <v/>
      </c>
      <c r="AZ25" s="1034">
        <f>IF($BC$3="４週",SUM(U25:AV25),IF($BC$3="暦月",SUM(U25:AY25),""))</f>
        <v>0</v>
      </c>
      <c r="BA25" s="1035"/>
      <c r="BB25" s="1036">
        <f>IF($BC$3="４週",AZ25/4,IF($BC$3="暦月",(AZ25/($BC$8/7)),""))</f>
        <v>0</v>
      </c>
      <c r="BC25" s="1035"/>
      <c r="BD25" s="1031"/>
      <c r="BE25" s="1032"/>
      <c r="BF25" s="1032"/>
      <c r="BG25" s="1032"/>
      <c r="BH25" s="1033"/>
      <c r="BM25" t="s">
        <v>978</v>
      </c>
    </row>
    <row r="26" spans="2:65" ht="20.25" customHeight="1">
      <c r="B26" s="567"/>
      <c r="C26" s="1074"/>
      <c r="D26" s="1075"/>
      <c r="E26" s="1076"/>
      <c r="F26" s="568"/>
      <c r="G26" s="569">
        <f>C24</f>
        <v>0</v>
      </c>
      <c r="H26" s="1077"/>
      <c r="I26" s="1078"/>
      <c r="J26" s="1079"/>
      <c r="K26" s="1079"/>
      <c r="L26" s="1080"/>
      <c r="M26" s="1081"/>
      <c r="N26" s="1082"/>
      <c r="O26" s="1083"/>
      <c r="P26" s="570" t="s">
        <v>984</v>
      </c>
      <c r="Q26" s="571"/>
      <c r="R26" s="571"/>
      <c r="S26" s="572"/>
      <c r="T26" s="573"/>
      <c r="U26" s="574" t="str">
        <f>IF(U24="","",VLOOKUP(U24,'シフト記号表（勤務時間帯）'!$D$6:$Z$47,23,FALSE))</f>
        <v/>
      </c>
      <c r="V26" s="575" t="str">
        <f>IF(V24="","",VLOOKUP(V24,'シフト記号表（勤務時間帯）'!$D$6:$Z$47,23,FALSE))</f>
        <v/>
      </c>
      <c r="W26" s="575" t="str">
        <f>IF(W24="","",VLOOKUP(W24,'シフト記号表（勤務時間帯）'!$D$6:$Z$47,23,FALSE))</f>
        <v/>
      </c>
      <c r="X26" s="575" t="str">
        <f>IF(X24="","",VLOOKUP(X24,'シフト記号表（勤務時間帯）'!$D$6:$Z$47,23,FALSE))</f>
        <v/>
      </c>
      <c r="Y26" s="575" t="str">
        <f>IF(Y24="","",VLOOKUP(Y24,'シフト記号表（勤務時間帯）'!$D$6:$Z$47,23,FALSE))</f>
        <v/>
      </c>
      <c r="Z26" s="575" t="str">
        <f>IF(Z24="","",VLOOKUP(Z24,'シフト記号表（勤務時間帯）'!$D$6:$Z$47,23,FALSE))</f>
        <v/>
      </c>
      <c r="AA26" s="576" t="str">
        <f>IF(AA24="","",VLOOKUP(AA24,'シフト記号表（勤務時間帯）'!$D$6:$Z$47,23,FALSE))</f>
        <v/>
      </c>
      <c r="AB26" s="574" t="str">
        <f>IF(AB24="","",VLOOKUP(AB24,'シフト記号表（勤務時間帯）'!$D$6:$Z$47,23,FALSE))</f>
        <v/>
      </c>
      <c r="AC26" s="575" t="str">
        <f>IF(AC24="","",VLOOKUP(AC24,'シフト記号表（勤務時間帯）'!$D$6:$Z$47,23,FALSE))</f>
        <v/>
      </c>
      <c r="AD26" s="575" t="str">
        <f>IF(AD24="","",VLOOKUP(AD24,'シフト記号表（勤務時間帯）'!$D$6:$Z$47,23,FALSE))</f>
        <v/>
      </c>
      <c r="AE26" s="575" t="str">
        <f>IF(AE24="","",VLOOKUP(AE24,'シフト記号表（勤務時間帯）'!$D$6:$Z$47,23,FALSE))</f>
        <v/>
      </c>
      <c r="AF26" s="575" t="str">
        <f>IF(AF24="","",VLOOKUP(AF24,'シフト記号表（勤務時間帯）'!$D$6:$Z$47,23,FALSE))</f>
        <v/>
      </c>
      <c r="AG26" s="575" t="str">
        <f>IF(AG24="","",VLOOKUP(AG24,'シフト記号表（勤務時間帯）'!$D$6:$Z$47,23,FALSE))</f>
        <v/>
      </c>
      <c r="AH26" s="576" t="str">
        <f>IF(AH24="","",VLOOKUP(AH24,'シフト記号表（勤務時間帯）'!$D$6:$Z$47,23,FALSE))</f>
        <v/>
      </c>
      <c r="AI26" s="574" t="str">
        <f>IF(AI24="","",VLOOKUP(AI24,'シフト記号表（勤務時間帯）'!$D$6:$Z$47,23,FALSE))</f>
        <v/>
      </c>
      <c r="AJ26" s="575" t="str">
        <f>IF(AJ24="","",VLOOKUP(AJ24,'シフト記号表（勤務時間帯）'!$D$6:$Z$47,23,FALSE))</f>
        <v/>
      </c>
      <c r="AK26" s="575" t="str">
        <f>IF(AK24="","",VLOOKUP(AK24,'シフト記号表（勤務時間帯）'!$D$6:$Z$47,23,FALSE))</f>
        <v/>
      </c>
      <c r="AL26" s="575" t="str">
        <f>IF(AL24="","",VLOOKUP(AL24,'シフト記号表（勤務時間帯）'!$D$6:$Z$47,23,FALSE))</f>
        <v/>
      </c>
      <c r="AM26" s="575" t="str">
        <f>IF(AM24="","",VLOOKUP(AM24,'シフト記号表（勤務時間帯）'!$D$6:$Z$47,23,FALSE))</f>
        <v/>
      </c>
      <c r="AN26" s="575" t="str">
        <f>IF(AN24="","",VLOOKUP(AN24,'シフト記号表（勤務時間帯）'!$D$6:$Z$47,23,FALSE))</f>
        <v/>
      </c>
      <c r="AO26" s="576" t="str">
        <f>IF(AO24="","",VLOOKUP(AO24,'シフト記号表（勤務時間帯）'!$D$6:$Z$47,23,FALSE))</f>
        <v/>
      </c>
      <c r="AP26" s="574" t="str">
        <f>IF(AP24="","",VLOOKUP(AP24,'シフト記号表（勤務時間帯）'!$D$6:$Z$47,23,FALSE))</f>
        <v/>
      </c>
      <c r="AQ26" s="575" t="str">
        <f>IF(AQ24="","",VLOOKUP(AQ24,'シフト記号表（勤務時間帯）'!$D$6:$Z$47,23,FALSE))</f>
        <v/>
      </c>
      <c r="AR26" s="575" t="str">
        <f>IF(AR24="","",VLOOKUP(AR24,'シフト記号表（勤務時間帯）'!$D$6:$Z$47,23,FALSE))</f>
        <v/>
      </c>
      <c r="AS26" s="575" t="str">
        <f>IF(AS24="","",VLOOKUP(AS24,'シフト記号表（勤務時間帯）'!$D$6:$Z$47,23,FALSE))</f>
        <v/>
      </c>
      <c r="AT26" s="575" t="str">
        <f>IF(AT24="","",VLOOKUP(AT24,'シフト記号表（勤務時間帯）'!$D$6:$Z$47,23,FALSE))</f>
        <v/>
      </c>
      <c r="AU26" s="575" t="str">
        <f>IF(AU24="","",VLOOKUP(AU24,'シフト記号表（勤務時間帯）'!$D$6:$Z$47,23,FALSE))</f>
        <v/>
      </c>
      <c r="AV26" s="576" t="str">
        <f>IF(AV24="","",VLOOKUP(AV24,'シフト記号表（勤務時間帯）'!$D$6:$Z$47,23,FALSE))</f>
        <v/>
      </c>
      <c r="AW26" s="574" t="str">
        <f>IF(AW24="","",VLOOKUP(AW24,'シフト記号表（勤務時間帯）'!$D$6:$Z$47,23,FALSE))</f>
        <v/>
      </c>
      <c r="AX26" s="575" t="str">
        <f>IF(AX24="","",VLOOKUP(AX24,'シフト記号表（勤務時間帯）'!$D$6:$Z$47,23,FALSE))</f>
        <v/>
      </c>
      <c r="AY26" s="575" t="str">
        <f>IF(AY24="","",VLOOKUP(AY24,'シフト記号表（勤務時間帯）'!$D$6:$Z$47,23,FALSE))</f>
        <v/>
      </c>
      <c r="AZ26" s="1037">
        <f>IF($BC$3="４週",SUM(U26:AV26),IF($BC$3="暦月",SUM(U26:AY26),""))</f>
        <v>0</v>
      </c>
      <c r="BA26" s="1038"/>
      <c r="BB26" s="1039">
        <f>IF($BC$3="４週",AZ26/4,IF($BC$3="暦月",(AZ26/($BC$8/7)),""))</f>
        <v>0</v>
      </c>
      <c r="BC26" s="1038"/>
      <c r="BD26" s="1040"/>
      <c r="BE26" s="1041"/>
      <c r="BF26" s="1041"/>
      <c r="BG26" s="1041"/>
      <c r="BH26" s="1042"/>
      <c r="BM26" t="s">
        <v>991</v>
      </c>
    </row>
    <row r="27" spans="2:65" ht="20.25" customHeight="1">
      <c r="B27" s="577"/>
      <c r="C27" s="1043"/>
      <c r="D27" s="1044"/>
      <c r="E27" s="1045"/>
      <c r="F27" s="558"/>
      <c r="G27" s="559"/>
      <c r="H27" s="1052"/>
      <c r="I27" s="1055"/>
      <c r="J27" s="1056"/>
      <c r="K27" s="1056"/>
      <c r="L27" s="1057"/>
      <c r="M27" s="1064"/>
      <c r="N27" s="1065"/>
      <c r="O27" s="1066"/>
      <c r="P27" s="580" t="s">
        <v>980</v>
      </c>
      <c r="Q27" s="581"/>
      <c r="R27" s="581"/>
      <c r="S27" s="582"/>
      <c r="T27" s="583"/>
      <c r="U27" s="584"/>
      <c r="V27" s="585"/>
      <c r="W27" s="585"/>
      <c r="X27" s="585"/>
      <c r="Y27" s="585"/>
      <c r="Z27" s="585"/>
      <c r="AA27" s="586"/>
      <c r="AB27" s="584"/>
      <c r="AC27" s="585"/>
      <c r="AD27" s="585"/>
      <c r="AE27" s="585"/>
      <c r="AF27" s="585"/>
      <c r="AG27" s="585"/>
      <c r="AH27" s="586"/>
      <c r="AI27" s="584"/>
      <c r="AJ27" s="585"/>
      <c r="AK27" s="585"/>
      <c r="AL27" s="585"/>
      <c r="AM27" s="585"/>
      <c r="AN27" s="585"/>
      <c r="AO27" s="586"/>
      <c r="AP27" s="584"/>
      <c r="AQ27" s="585"/>
      <c r="AR27" s="585"/>
      <c r="AS27" s="585"/>
      <c r="AT27" s="585"/>
      <c r="AU27" s="585"/>
      <c r="AV27" s="586"/>
      <c r="AW27" s="584"/>
      <c r="AX27" s="585"/>
      <c r="AY27" s="585"/>
      <c r="AZ27" s="1073"/>
      <c r="BA27" s="1027"/>
      <c r="BB27" s="1026"/>
      <c r="BC27" s="1027"/>
      <c r="BD27" s="1028"/>
      <c r="BE27" s="1029"/>
      <c r="BF27" s="1029"/>
      <c r="BG27" s="1029"/>
      <c r="BH27" s="1030"/>
      <c r="BM27" t="s">
        <v>1007</v>
      </c>
    </row>
    <row r="28" spans="2:65" ht="20.25" customHeight="1">
      <c r="B28" s="557">
        <f>B25+1</f>
        <v>3</v>
      </c>
      <c r="C28" s="1046"/>
      <c r="D28" s="1047"/>
      <c r="E28" s="1048"/>
      <c r="F28" s="558">
        <f>C27</f>
        <v>0</v>
      </c>
      <c r="G28" s="559"/>
      <c r="H28" s="1053"/>
      <c r="I28" s="1058"/>
      <c r="J28" s="1059"/>
      <c r="K28" s="1059"/>
      <c r="L28" s="1060"/>
      <c r="M28" s="1067"/>
      <c r="N28" s="1068"/>
      <c r="O28" s="1069"/>
      <c r="P28" s="560" t="s">
        <v>983</v>
      </c>
      <c r="Q28" s="561"/>
      <c r="R28" s="561"/>
      <c r="S28" s="562"/>
      <c r="T28" s="563"/>
      <c r="U28" s="564" t="str">
        <f>IF(U27="","",VLOOKUP(U27,'シフト記号表（勤務時間帯）'!$D$6:$X$47,21,FALSE))</f>
        <v/>
      </c>
      <c r="V28" s="565" t="str">
        <f>IF(V27="","",VLOOKUP(V27,'シフト記号表（勤務時間帯）'!$D$6:$X$47,21,FALSE))</f>
        <v/>
      </c>
      <c r="W28" s="565" t="str">
        <f>IF(W27="","",VLOOKUP(W27,'シフト記号表（勤務時間帯）'!$D$6:$X$47,21,FALSE))</f>
        <v/>
      </c>
      <c r="X28" s="565" t="str">
        <f>IF(X27="","",VLOOKUP(X27,'シフト記号表（勤務時間帯）'!$D$6:$X$47,21,FALSE))</f>
        <v/>
      </c>
      <c r="Y28" s="565" t="str">
        <f>IF(Y27="","",VLOOKUP(Y27,'シフト記号表（勤務時間帯）'!$D$6:$X$47,21,FALSE))</f>
        <v/>
      </c>
      <c r="Z28" s="565" t="str">
        <f>IF(Z27="","",VLOOKUP(Z27,'シフト記号表（勤務時間帯）'!$D$6:$X$47,21,FALSE))</f>
        <v/>
      </c>
      <c r="AA28" s="566" t="str">
        <f>IF(AA27="","",VLOOKUP(AA27,'シフト記号表（勤務時間帯）'!$D$6:$X$47,21,FALSE))</f>
        <v/>
      </c>
      <c r="AB28" s="564" t="str">
        <f>IF(AB27="","",VLOOKUP(AB27,'シフト記号表（勤務時間帯）'!$D$6:$X$47,21,FALSE))</f>
        <v/>
      </c>
      <c r="AC28" s="565" t="str">
        <f>IF(AC27="","",VLOOKUP(AC27,'シフト記号表（勤務時間帯）'!$D$6:$X$47,21,FALSE))</f>
        <v/>
      </c>
      <c r="AD28" s="565" t="str">
        <f>IF(AD27="","",VLOOKUP(AD27,'シフト記号表（勤務時間帯）'!$D$6:$X$47,21,FALSE))</f>
        <v/>
      </c>
      <c r="AE28" s="565" t="str">
        <f>IF(AE27="","",VLOOKUP(AE27,'シフト記号表（勤務時間帯）'!$D$6:$X$47,21,FALSE))</f>
        <v/>
      </c>
      <c r="AF28" s="565" t="str">
        <f>IF(AF27="","",VLOOKUP(AF27,'シフト記号表（勤務時間帯）'!$D$6:$X$47,21,FALSE))</f>
        <v/>
      </c>
      <c r="AG28" s="565" t="str">
        <f>IF(AG27="","",VLOOKUP(AG27,'シフト記号表（勤務時間帯）'!$D$6:$X$47,21,FALSE))</f>
        <v/>
      </c>
      <c r="AH28" s="566" t="str">
        <f>IF(AH27="","",VLOOKUP(AH27,'シフト記号表（勤務時間帯）'!$D$6:$X$47,21,FALSE))</f>
        <v/>
      </c>
      <c r="AI28" s="564" t="str">
        <f>IF(AI27="","",VLOOKUP(AI27,'シフト記号表（勤務時間帯）'!$D$6:$X$47,21,FALSE))</f>
        <v/>
      </c>
      <c r="AJ28" s="565" t="str">
        <f>IF(AJ27="","",VLOOKUP(AJ27,'シフト記号表（勤務時間帯）'!$D$6:$X$47,21,FALSE))</f>
        <v/>
      </c>
      <c r="AK28" s="565" t="str">
        <f>IF(AK27="","",VLOOKUP(AK27,'シフト記号表（勤務時間帯）'!$D$6:$X$47,21,FALSE))</f>
        <v/>
      </c>
      <c r="AL28" s="565" t="str">
        <f>IF(AL27="","",VLOOKUP(AL27,'シフト記号表（勤務時間帯）'!$D$6:$X$47,21,FALSE))</f>
        <v/>
      </c>
      <c r="AM28" s="565" t="str">
        <f>IF(AM27="","",VLOOKUP(AM27,'シフト記号表（勤務時間帯）'!$D$6:$X$47,21,FALSE))</f>
        <v/>
      </c>
      <c r="AN28" s="565" t="str">
        <f>IF(AN27="","",VLOOKUP(AN27,'シフト記号表（勤務時間帯）'!$D$6:$X$47,21,FALSE))</f>
        <v/>
      </c>
      <c r="AO28" s="566" t="str">
        <f>IF(AO27="","",VLOOKUP(AO27,'シフト記号表（勤務時間帯）'!$D$6:$X$47,21,FALSE))</f>
        <v/>
      </c>
      <c r="AP28" s="564" t="str">
        <f>IF(AP27="","",VLOOKUP(AP27,'シフト記号表（勤務時間帯）'!$D$6:$X$47,21,FALSE))</f>
        <v/>
      </c>
      <c r="AQ28" s="565" t="str">
        <f>IF(AQ27="","",VLOOKUP(AQ27,'シフト記号表（勤務時間帯）'!$D$6:$X$47,21,FALSE))</f>
        <v/>
      </c>
      <c r="AR28" s="565" t="str">
        <f>IF(AR27="","",VLOOKUP(AR27,'シフト記号表（勤務時間帯）'!$D$6:$X$47,21,FALSE))</f>
        <v/>
      </c>
      <c r="AS28" s="565" t="str">
        <f>IF(AS27="","",VLOOKUP(AS27,'シフト記号表（勤務時間帯）'!$D$6:$X$47,21,FALSE))</f>
        <v/>
      </c>
      <c r="AT28" s="565" t="str">
        <f>IF(AT27="","",VLOOKUP(AT27,'シフト記号表（勤務時間帯）'!$D$6:$X$47,21,FALSE))</f>
        <v/>
      </c>
      <c r="AU28" s="565" t="str">
        <f>IF(AU27="","",VLOOKUP(AU27,'シフト記号表（勤務時間帯）'!$D$6:$X$47,21,FALSE))</f>
        <v/>
      </c>
      <c r="AV28" s="566" t="str">
        <f>IF(AV27="","",VLOOKUP(AV27,'シフト記号表（勤務時間帯）'!$D$6:$X$47,21,FALSE))</f>
        <v/>
      </c>
      <c r="AW28" s="564" t="str">
        <f>IF(AW27="","",VLOOKUP(AW27,'シフト記号表（勤務時間帯）'!$D$6:$X$47,21,FALSE))</f>
        <v/>
      </c>
      <c r="AX28" s="565" t="str">
        <f>IF(AX27="","",VLOOKUP(AX27,'シフト記号表（勤務時間帯）'!$D$6:$X$47,21,FALSE))</f>
        <v/>
      </c>
      <c r="AY28" s="565" t="str">
        <f>IF(AY27="","",VLOOKUP(AY27,'シフト記号表（勤務時間帯）'!$D$6:$X$47,21,FALSE))</f>
        <v/>
      </c>
      <c r="AZ28" s="1034">
        <f>IF($BC$3="４週",SUM(U28:AV28),IF($BC$3="暦月",SUM(U28:AY28),""))</f>
        <v>0</v>
      </c>
      <c r="BA28" s="1035"/>
      <c r="BB28" s="1036">
        <f>IF($BC$3="４週",AZ28/4,IF($BC$3="暦月",(AZ28/($BC$8/7)),""))</f>
        <v>0</v>
      </c>
      <c r="BC28" s="1035"/>
      <c r="BD28" s="1031"/>
      <c r="BE28" s="1032"/>
      <c r="BF28" s="1032"/>
      <c r="BG28" s="1032"/>
      <c r="BH28" s="1033"/>
      <c r="BM28" t="s">
        <v>996</v>
      </c>
    </row>
    <row r="29" spans="2:65" ht="20.25" customHeight="1">
      <c r="B29" s="567"/>
      <c r="C29" s="1074"/>
      <c r="D29" s="1075"/>
      <c r="E29" s="1076"/>
      <c r="F29" s="568"/>
      <c r="G29" s="569">
        <f>C27</f>
        <v>0</v>
      </c>
      <c r="H29" s="1077"/>
      <c r="I29" s="1078"/>
      <c r="J29" s="1079"/>
      <c r="K29" s="1079"/>
      <c r="L29" s="1080"/>
      <c r="M29" s="1081"/>
      <c r="N29" s="1082"/>
      <c r="O29" s="1083"/>
      <c r="P29" s="570" t="s">
        <v>984</v>
      </c>
      <c r="Q29" s="587"/>
      <c r="R29" s="587"/>
      <c r="S29" s="588"/>
      <c r="T29" s="589"/>
      <c r="U29" s="574" t="str">
        <f>IF(U27="","",VLOOKUP(U27,'シフト記号表（勤務時間帯）'!$D$6:$Z$47,23,FALSE))</f>
        <v/>
      </c>
      <c r="V29" s="575" t="str">
        <f>IF(V27="","",VLOOKUP(V27,'シフト記号表（勤務時間帯）'!$D$6:$Z$47,23,FALSE))</f>
        <v/>
      </c>
      <c r="W29" s="575" t="str">
        <f>IF(W27="","",VLOOKUP(W27,'シフト記号表（勤務時間帯）'!$D$6:$Z$47,23,FALSE))</f>
        <v/>
      </c>
      <c r="X29" s="575" t="str">
        <f>IF(X27="","",VLOOKUP(X27,'シフト記号表（勤務時間帯）'!$D$6:$Z$47,23,FALSE))</f>
        <v/>
      </c>
      <c r="Y29" s="575" t="str">
        <f>IF(Y27="","",VLOOKUP(Y27,'シフト記号表（勤務時間帯）'!$D$6:$Z$47,23,FALSE))</f>
        <v/>
      </c>
      <c r="Z29" s="575" t="str">
        <f>IF(Z27="","",VLOOKUP(Z27,'シフト記号表（勤務時間帯）'!$D$6:$Z$47,23,FALSE))</f>
        <v/>
      </c>
      <c r="AA29" s="576" t="str">
        <f>IF(AA27="","",VLOOKUP(AA27,'シフト記号表（勤務時間帯）'!$D$6:$Z$47,23,FALSE))</f>
        <v/>
      </c>
      <c r="AB29" s="574" t="str">
        <f>IF(AB27="","",VLOOKUP(AB27,'シフト記号表（勤務時間帯）'!$D$6:$Z$47,23,FALSE))</f>
        <v/>
      </c>
      <c r="AC29" s="575" t="str">
        <f>IF(AC27="","",VLOOKUP(AC27,'シフト記号表（勤務時間帯）'!$D$6:$Z$47,23,FALSE))</f>
        <v/>
      </c>
      <c r="AD29" s="575" t="str">
        <f>IF(AD27="","",VLOOKUP(AD27,'シフト記号表（勤務時間帯）'!$D$6:$Z$47,23,FALSE))</f>
        <v/>
      </c>
      <c r="AE29" s="575" t="str">
        <f>IF(AE27="","",VLOOKUP(AE27,'シフト記号表（勤務時間帯）'!$D$6:$Z$47,23,FALSE))</f>
        <v/>
      </c>
      <c r="AF29" s="575" t="str">
        <f>IF(AF27="","",VLOOKUP(AF27,'シフト記号表（勤務時間帯）'!$D$6:$Z$47,23,FALSE))</f>
        <v/>
      </c>
      <c r="AG29" s="575" t="str">
        <f>IF(AG27="","",VLOOKUP(AG27,'シフト記号表（勤務時間帯）'!$D$6:$Z$47,23,FALSE))</f>
        <v/>
      </c>
      <c r="AH29" s="576" t="str">
        <f>IF(AH27="","",VLOOKUP(AH27,'シフト記号表（勤務時間帯）'!$D$6:$Z$47,23,FALSE))</f>
        <v/>
      </c>
      <c r="AI29" s="574" t="str">
        <f>IF(AI27="","",VLOOKUP(AI27,'シフト記号表（勤務時間帯）'!$D$6:$Z$47,23,FALSE))</f>
        <v/>
      </c>
      <c r="AJ29" s="575" t="str">
        <f>IF(AJ27="","",VLOOKUP(AJ27,'シフト記号表（勤務時間帯）'!$D$6:$Z$47,23,FALSE))</f>
        <v/>
      </c>
      <c r="AK29" s="575" t="str">
        <f>IF(AK27="","",VLOOKUP(AK27,'シフト記号表（勤務時間帯）'!$D$6:$Z$47,23,FALSE))</f>
        <v/>
      </c>
      <c r="AL29" s="575" t="str">
        <f>IF(AL27="","",VLOOKUP(AL27,'シフト記号表（勤務時間帯）'!$D$6:$Z$47,23,FALSE))</f>
        <v/>
      </c>
      <c r="AM29" s="575" t="str">
        <f>IF(AM27="","",VLOOKUP(AM27,'シフト記号表（勤務時間帯）'!$D$6:$Z$47,23,FALSE))</f>
        <v/>
      </c>
      <c r="AN29" s="575" t="str">
        <f>IF(AN27="","",VLOOKUP(AN27,'シフト記号表（勤務時間帯）'!$D$6:$Z$47,23,FALSE))</f>
        <v/>
      </c>
      <c r="AO29" s="576" t="str">
        <f>IF(AO27="","",VLOOKUP(AO27,'シフト記号表（勤務時間帯）'!$D$6:$Z$47,23,FALSE))</f>
        <v/>
      </c>
      <c r="AP29" s="574" t="str">
        <f>IF(AP27="","",VLOOKUP(AP27,'シフト記号表（勤務時間帯）'!$D$6:$Z$47,23,FALSE))</f>
        <v/>
      </c>
      <c r="AQ29" s="575" t="str">
        <f>IF(AQ27="","",VLOOKUP(AQ27,'シフト記号表（勤務時間帯）'!$D$6:$Z$47,23,FALSE))</f>
        <v/>
      </c>
      <c r="AR29" s="575" t="str">
        <f>IF(AR27="","",VLOOKUP(AR27,'シフト記号表（勤務時間帯）'!$D$6:$Z$47,23,FALSE))</f>
        <v/>
      </c>
      <c r="AS29" s="575" t="str">
        <f>IF(AS27="","",VLOOKUP(AS27,'シフト記号表（勤務時間帯）'!$D$6:$Z$47,23,FALSE))</f>
        <v/>
      </c>
      <c r="AT29" s="575" t="str">
        <f>IF(AT27="","",VLOOKUP(AT27,'シフト記号表（勤務時間帯）'!$D$6:$Z$47,23,FALSE))</f>
        <v/>
      </c>
      <c r="AU29" s="575" t="str">
        <f>IF(AU27="","",VLOOKUP(AU27,'シフト記号表（勤務時間帯）'!$D$6:$Z$47,23,FALSE))</f>
        <v/>
      </c>
      <c r="AV29" s="576" t="str">
        <f>IF(AV27="","",VLOOKUP(AV27,'シフト記号表（勤務時間帯）'!$D$6:$Z$47,23,FALSE))</f>
        <v/>
      </c>
      <c r="AW29" s="574" t="str">
        <f>IF(AW27="","",VLOOKUP(AW27,'シフト記号表（勤務時間帯）'!$D$6:$Z$47,23,FALSE))</f>
        <v/>
      </c>
      <c r="AX29" s="575" t="str">
        <f>IF(AX27="","",VLOOKUP(AX27,'シフト記号表（勤務時間帯）'!$D$6:$Z$47,23,FALSE))</f>
        <v/>
      </c>
      <c r="AY29" s="575" t="str">
        <f>IF(AY27="","",VLOOKUP(AY27,'シフト記号表（勤務時間帯）'!$D$6:$Z$47,23,FALSE))</f>
        <v/>
      </c>
      <c r="AZ29" s="1037">
        <f>IF($BC$3="４週",SUM(U29:AV29),IF($BC$3="暦月",SUM(U29:AY29),""))</f>
        <v>0</v>
      </c>
      <c r="BA29" s="1038"/>
      <c r="BB29" s="1039">
        <f>IF($BC$3="４週",AZ29/4,IF($BC$3="暦月",(AZ29/($BC$8/7)),""))</f>
        <v>0</v>
      </c>
      <c r="BC29" s="1038"/>
      <c r="BD29" s="1040"/>
      <c r="BE29" s="1041"/>
      <c r="BF29" s="1041"/>
      <c r="BG29" s="1041"/>
      <c r="BH29" s="1042"/>
      <c r="BM29" t="s">
        <v>986</v>
      </c>
    </row>
    <row r="30" spans="2:65" ht="20.25" customHeight="1">
      <c r="B30" s="577"/>
      <c r="C30" s="1043"/>
      <c r="D30" s="1044"/>
      <c r="E30" s="1045"/>
      <c r="F30" s="558"/>
      <c r="G30" s="559"/>
      <c r="H30" s="1052"/>
      <c r="I30" s="1055"/>
      <c r="J30" s="1056"/>
      <c r="K30" s="1056"/>
      <c r="L30" s="1057"/>
      <c r="M30" s="1064"/>
      <c r="N30" s="1065"/>
      <c r="O30" s="1066"/>
      <c r="P30" s="580" t="s">
        <v>980</v>
      </c>
      <c r="Q30" s="581"/>
      <c r="R30" s="581"/>
      <c r="S30" s="582"/>
      <c r="T30" s="583"/>
      <c r="U30" s="584"/>
      <c r="V30" s="585"/>
      <c r="W30" s="585"/>
      <c r="X30" s="585"/>
      <c r="Y30" s="585"/>
      <c r="Z30" s="585"/>
      <c r="AA30" s="586"/>
      <c r="AB30" s="584"/>
      <c r="AC30" s="585"/>
      <c r="AD30" s="585"/>
      <c r="AE30" s="585"/>
      <c r="AF30" s="585"/>
      <c r="AG30" s="585"/>
      <c r="AH30" s="586"/>
      <c r="AI30" s="584"/>
      <c r="AJ30" s="585"/>
      <c r="AK30" s="585"/>
      <c r="AL30" s="585"/>
      <c r="AM30" s="585"/>
      <c r="AN30" s="585"/>
      <c r="AO30" s="586"/>
      <c r="AP30" s="584"/>
      <c r="AQ30" s="585"/>
      <c r="AR30" s="585"/>
      <c r="AS30" s="585"/>
      <c r="AT30" s="585"/>
      <c r="AU30" s="585"/>
      <c r="AV30" s="586"/>
      <c r="AW30" s="584"/>
      <c r="AX30" s="585"/>
      <c r="AY30" s="585"/>
      <c r="AZ30" s="1073"/>
      <c r="BA30" s="1027"/>
      <c r="BB30" s="1026"/>
      <c r="BC30" s="1027"/>
      <c r="BD30" s="1028"/>
      <c r="BE30" s="1029"/>
      <c r="BF30" s="1029"/>
      <c r="BG30" s="1029"/>
      <c r="BH30" s="1030"/>
      <c r="BM30" t="s">
        <v>1140</v>
      </c>
    </row>
    <row r="31" spans="2:65" ht="20.25" customHeight="1">
      <c r="B31" s="557">
        <f>B28+1</f>
        <v>4</v>
      </c>
      <c r="C31" s="1046"/>
      <c r="D31" s="1047"/>
      <c r="E31" s="1048"/>
      <c r="F31" s="558">
        <f>C30</f>
        <v>0</v>
      </c>
      <c r="G31" s="559"/>
      <c r="H31" s="1053"/>
      <c r="I31" s="1058"/>
      <c r="J31" s="1059"/>
      <c r="K31" s="1059"/>
      <c r="L31" s="1060"/>
      <c r="M31" s="1067"/>
      <c r="N31" s="1068"/>
      <c r="O31" s="1069"/>
      <c r="P31" s="560" t="s">
        <v>983</v>
      </c>
      <c r="Q31" s="561"/>
      <c r="R31" s="561"/>
      <c r="S31" s="562"/>
      <c r="T31" s="563"/>
      <c r="U31" s="564" t="str">
        <f>IF(U30="","",VLOOKUP(U30,'シフト記号表（勤務時間帯）'!$D$6:$X$47,21,FALSE))</f>
        <v/>
      </c>
      <c r="V31" s="565" t="str">
        <f>IF(V30="","",VLOOKUP(V30,'シフト記号表（勤務時間帯）'!$D$6:$X$47,21,FALSE))</f>
        <v/>
      </c>
      <c r="W31" s="565" t="str">
        <f>IF(W30="","",VLOOKUP(W30,'シフト記号表（勤務時間帯）'!$D$6:$X$47,21,FALSE))</f>
        <v/>
      </c>
      <c r="X31" s="565" t="str">
        <f>IF(X30="","",VLOOKUP(X30,'シフト記号表（勤務時間帯）'!$D$6:$X$47,21,FALSE))</f>
        <v/>
      </c>
      <c r="Y31" s="565" t="str">
        <f>IF(Y30="","",VLOOKUP(Y30,'シフト記号表（勤務時間帯）'!$D$6:$X$47,21,FALSE))</f>
        <v/>
      </c>
      <c r="Z31" s="565" t="str">
        <f>IF(Z30="","",VLOOKUP(Z30,'シフト記号表（勤務時間帯）'!$D$6:$X$47,21,FALSE))</f>
        <v/>
      </c>
      <c r="AA31" s="566" t="str">
        <f>IF(AA30="","",VLOOKUP(AA30,'シフト記号表（勤務時間帯）'!$D$6:$X$47,21,FALSE))</f>
        <v/>
      </c>
      <c r="AB31" s="564" t="str">
        <f>IF(AB30="","",VLOOKUP(AB30,'シフト記号表（勤務時間帯）'!$D$6:$X$47,21,FALSE))</f>
        <v/>
      </c>
      <c r="AC31" s="565" t="str">
        <f>IF(AC30="","",VLOOKUP(AC30,'シフト記号表（勤務時間帯）'!$D$6:$X$47,21,FALSE))</f>
        <v/>
      </c>
      <c r="AD31" s="565" t="str">
        <f>IF(AD30="","",VLOOKUP(AD30,'シフト記号表（勤務時間帯）'!$D$6:$X$47,21,FALSE))</f>
        <v/>
      </c>
      <c r="AE31" s="565" t="str">
        <f>IF(AE30="","",VLOOKUP(AE30,'シフト記号表（勤務時間帯）'!$D$6:$X$47,21,FALSE))</f>
        <v/>
      </c>
      <c r="AF31" s="565" t="str">
        <f>IF(AF30="","",VLOOKUP(AF30,'シフト記号表（勤務時間帯）'!$D$6:$X$47,21,FALSE))</f>
        <v/>
      </c>
      <c r="AG31" s="565" t="str">
        <f>IF(AG30="","",VLOOKUP(AG30,'シフト記号表（勤務時間帯）'!$D$6:$X$47,21,FALSE))</f>
        <v/>
      </c>
      <c r="AH31" s="566" t="str">
        <f>IF(AH30="","",VLOOKUP(AH30,'シフト記号表（勤務時間帯）'!$D$6:$X$47,21,FALSE))</f>
        <v/>
      </c>
      <c r="AI31" s="564" t="str">
        <f>IF(AI30="","",VLOOKUP(AI30,'シフト記号表（勤務時間帯）'!$D$6:$X$47,21,FALSE))</f>
        <v/>
      </c>
      <c r="AJ31" s="565" t="str">
        <f>IF(AJ30="","",VLOOKUP(AJ30,'シフト記号表（勤務時間帯）'!$D$6:$X$47,21,FALSE))</f>
        <v/>
      </c>
      <c r="AK31" s="565" t="str">
        <f>IF(AK30="","",VLOOKUP(AK30,'シフト記号表（勤務時間帯）'!$D$6:$X$47,21,FALSE))</f>
        <v/>
      </c>
      <c r="AL31" s="565" t="str">
        <f>IF(AL30="","",VLOOKUP(AL30,'シフト記号表（勤務時間帯）'!$D$6:$X$47,21,FALSE))</f>
        <v/>
      </c>
      <c r="AM31" s="565" t="str">
        <f>IF(AM30="","",VLOOKUP(AM30,'シフト記号表（勤務時間帯）'!$D$6:$X$47,21,FALSE))</f>
        <v/>
      </c>
      <c r="AN31" s="565" t="str">
        <f>IF(AN30="","",VLOOKUP(AN30,'シフト記号表（勤務時間帯）'!$D$6:$X$47,21,FALSE))</f>
        <v/>
      </c>
      <c r="AO31" s="566" t="str">
        <f>IF(AO30="","",VLOOKUP(AO30,'シフト記号表（勤務時間帯）'!$D$6:$X$47,21,FALSE))</f>
        <v/>
      </c>
      <c r="AP31" s="564" t="str">
        <f>IF(AP30="","",VLOOKUP(AP30,'シフト記号表（勤務時間帯）'!$D$6:$X$47,21,FALSE))</f>
        <v/>
      </c>
      <c r="AQ31" s="565" t="str">
        <f>IF(AQ30="","",VLOOKUP(AQ30,'シフト記号表（勤務時間帯）'!$D$6:$X$47,21,FALSE))</f>
        <v/>
      </c>
      <c r="AR31" s="565" t="str">
        <f>IF(AR30="","",VLOOKUP(AR30,'シフト記号表（勤務時間帯）'!$D$6:$X$47,21,FALSE))</f>
        <v/>
      </c>
      <c r="AS31" s="565" t="str">
        <f>IF(AS30="","",VLOOKUP(AS30,'シフト記号表（勤務時間帯）'!$D$6:$X$47,21,FALSE))</f>
        <v/>
      </c>
      <c r="AT31" s="565" t="str">
        <f>IF(AT30="","",VLOOKUP(AT30,'シフト記号表（勤務時間帯）'!$D$6:$X$47,21,FALSE))</f>
        <v/>
      </c>
      <c r="AU31" s="565" t="str">
        <f>IF(AU30="","",VLOOKUP(AU30,'シフト記号表（勤務時間帯）'!$D$6:$X$47,21,FALSE))</f>
        <v/>
      </c>
      <c r="AV31" s="566" t="str">
        <f>IF(AV30="","",VLOOKUP(AV30,'シフト記号表（勤務時間帯）'!$D$6:$X$47,21,FALSE))</f>
        <v/>
      </c>
      <c r="AW31" s="564" t="str">
        <f>IF(AW30="","",VLOOKUP(AW30,'シフト記号表（勤務時間帯）'!$D$6:$X$47,21,FALSE))</f>
        <v/>
      </c>
      <c r="AX31" s="565" t="str">
        <f>IF(AX30="","",VLOOKUP(AX30,'シフト記号表（勤務時間帯）'!$D$6:$X$47,21,FALSE))</f>
        <v/>
      </c>
      <c r="AY31" s="565" t="str">
        <f>IF(AY30="","",VLOOKUP(AY30,'シフト記号表（勤務時間帯）'!$D$6:$X$47,21,FALSE))</f>
        <v/>
      </c>
      <c r="AZ31" s="1034">
        <f>IF($BC$3="４週",SUM(U31:AV31),IF($BC$3="暦月",SUM(U31:AY31),""))</f>
        <v>0</v>
      </c>
      <c r="BA31" s="1035"/>
      <c r="BB31" s="1036">
        <f>IF($BC$3="４週",AZ31/4,IF($BC$3="暦月",(AZ31/($BC$8/7)),""))</f>
        <v>0</v>
      </c>
      <c r="BC31" s="1035"/>
      <c r="BD31" s="1031"/>
      <c r="BE31" s="1032"/>
      <c r="BF31" s="1032"/>
      <c r="BG31" s="1032"/>
      <c r="BH31" s="1033"/>
      <c r="BM31" t="s">
        <v>1141</v>
      </c>
    </row>
    <row r="32" spans="2:65" ht="20.25" customHeight="1">
      <c r="B32" s="567"/>
      <c r="C32" s="1074"/>
      <c r="D32" s="1075"/>
      <c r="E32" s="1076"/>
      <c r="F32" s="568"/>
      <c r="G32" s="569">
        <f>C30</f>
        <v>0</v>
      </c>
      <c r="H32" s="1077"/>
      <c r="I32" s="1078"/>
      <c r="J32" s="1079"/>
      <c r="K32" s="1079"/>
      <c r="L32" s="1080"/>
      <c r="M32" s="1081"/>
      <c r="N32" s="1082"/>
      <c r="O32" s="1083"/>
      <c r="P32" s="570" t="s">
        <v>984</v>
      </c>
      <c r="Q32" s="590"/>
      <c r="R32" s="590"/>
      <c r="S32" s="572"/>
      <c r="T32" s="573"/>
      <c r="U32" s="574" t="str">
        <f>IF(U30="","",VLOOKUP(U30,'シフト記号表（勤務時間帯）'!$D$6:$Z$47,23,FALSE))</f>
        <v/>
      </c>
      <c r="V32" s="575" t="str">
        <f>IF(V30="","",VLOOKUP(V30,'シフト記号表（勤務時間帯）'!$D$6:$Z$47,23,FALSE))</f>
        <v/>
      </c>
      <c r="W32" s="575" t="str">
        <f>IF(W30="","",VLOOKUP(W30,'シフト記号表（勤務時間帯）'!$D$6:$Z$47,23,FALSE))</f>
        <v/>
      </c>
      <c r="X32" s="575" t="str">
        <f>IF(X30="","",VLOOKUP(X30,'シフト記号表（勤務時間帯）'!$D$6:$Z$47,23,FALSE))</f>
        <v/>
      </c>
      <c r="Y32" s="575" t="str">
        <f>IF(Y30="","",VLOOKUP(Y30,'シフト記号表（勤務時間帯）'!$D$6:$Z$47,23,FALSE))</f>
        <v/>
      </c>
      <c r="Z32" s="575" t="str">
        <f>IF(Z30="","",VLOOKUP(Z30,'シフト記号表（勤務時間帯）'!$D$6:$Z$47,23,FALSE))</f>
        <v/>
      </c>
      <c r="AA32" s="576" t="str">
        <f>IF(AA30="","",VLOOKUP(AA30,'シフト記号表（勤務時間帯）'!$D$6:$Z$47,23,FALSE))</f>
        <v/>
      </c>
      <c r="AB32" s="574" t="str">
        <f>IF(AB30="","",VLOOKUP(AB30,'シフト記号表（勤務時間帯）'!$D$6:$Z$47,23,FALSE))</f>
        <v/>
      </c>
      <c r="AC32" s="575" t="str">
        <f>IF(AC30="","",VLOOKUP(AC30,'シフト記号表（勤務時間帯）'!$D$6:$Z$47,23,FALSE))</f>
        <v/>
      </c>
      <c r="AD32" s="575" t="str">
        <f>IF(AD30="","",VLOOKUP(AD30,'シフト記号表（勤務時間帯）'!$D$6:$Z$47,23,FALSE))</f>
        <v/>
      </c>
      <c r="AE32" s="575" t="str">
        <f>IF(AE30="","",VLOOKUP(AE30,'シフト記号表（勤務時間帯）'!$D$6:$Z$47,23,FALSE))</f>
        <v/>
      </c>
      <c r="AF32" s="575" t="str">
        <f>IF(AF30="","",VLOOKUP(AF30,'シフト記号表（勤務時間帯）'!$D$6:$Z$47,23,FALSE))</f>
        <v/>
      </c>
      <c r="AG32" s="575" t="str">
        <f>IF(AG30="","",VLOOKUP(AG30,'シフト記号表（勤務時間帯）'!$D$6:$Z$47,23,FALSE))</f>
        <v/>
      </c>
      <c r="AH32" s="576" t="str">
        <f>IF(AH30="","",VLOOKUP(AH30,'シフト記号表（勤務時間帯）'!$D$6:$Z$47,23,FALSE))</f>
        <v/>
      </c>
      <c r="AI32" s="574" t="str">
        <f>IF(AI30="","",VLOOKUP(AI30,'シフト記号表（勤務時間帯）'!$D$6:$Z$47,23,FALSE))</f>
        <v/>
      </c>
      <c r="AJ32" s="575" t="str">
        <f>IF(AJ30="","",VLOOKUP(AJ30,'シフト記号表（勤務時間帯）'!$D$6:$Z$47,23,FALSE))</f>
        <v/>
      </c>
      <c r="AK32" s="575" t="str">
        <f>IF(AK30="","",VLOOKUP(AK30,'シフト記号表（勤務時間帯）'!$D$6:$Z$47,23,FALSE))</f>
        <v/>
      </c>
      <c r="AL32" s="575" t="str">
        <f>IF(AL30="","",VLOOKUP(AL30,'シフト記号表（勤務時間帯）'!$D$6:$Z$47,23,FALSE))</f>
        <v/>
      </c>
      <c r="AM32" s="575" t="str">
        <f>IF(AM30="","",VLOOKUP(AM30,'シフト記号表（勤務時間帯）'!$D$6:$Z$47,23,FALSE))</f>
        <v/>
      </c>
      <c r="AN32" s="575" t="str">
        <f>IF(AN30="","",VLOOKUP(AN30,'シフト記号表（勤務時間帯）'!$D$6:$Z$47,23,FALSE))</f>
        <v/>
      </c>
      <c r="AO32" s="576" t="str">
        <f>IF(AO30="","",VLOOKUP(AO30,'シフト記号表（勤務時間帯）'!$D$6:$Z$47,23,FALSE))</f>
        <v/>
      </c>
      <c r="AP32" s="574" t="str">
        <f>IF(AP30="","",VLOOKUP(AP30,'シフト記号表（勤務時間帯）'!$D$6:$Z$47,23,FALSE))</f>
        <v/>
      </c>
      <c r="AQ32" s="575" t="str">
        <f>IF(AQ30="","",VLOOKUP(AQ30,'シフト記号表（勤務時間帯）'!$D$6:$Z$47,23,FALSE))</f>
        <v/>
      </c>
      <c r="AR32" s="575" t="str">
        <f>IF(AR30="","",VLOOKUP(AR30,'シフト記号表（勤務時間帯）'!$D$6:$Z$47,23,FALSE))</f>
        <v/>
      </c>
      <c r="AS32" s="575" t="str">
        <f>IF(AS30="","",VLOOKUP(AS30,'シフト記号表（勤務時間帯）'!$D$6:$Z$47,23,FALSE))</f>
        <v/>
      </c>
      <c r="AT32" s="575" t="str">
        <f>IF(AT30="","",VLOOKUP(AT30,'シフト記号表（勤務時間帯）'!$D$6:$Z$47,23,FALSE))</f>
        <v/>
      </c>
      <c r="AU32" s="575" t="str">
        <f>IF(AU30="","",VLOOKUP(AU30,'シフト記号表（勤務時間帯）'!$D$6:$Z$47,23,FALSE))</f>
        <v/>
      </c>
      <c r="AV32" s="576" t="str">
        <f>IF(AV30="","",VLOOKUP(AV30,'シフト記号表（勤務時間帯）'!$D$6:$Z$47,23,FALSE))</f>
        <v/>
      </c>
      <c r="AW32" s="574" t="str">
        <f>IF(AW30="","",VLOOKUP(AW30,'シフト記号表（勤務時間帯）'!$D$6:$Z$47,23,FALSE))</f>
        <v/>
      </c>
      <c r="AX32" s="575" t="str">
        <f>IF(AX30="","",VLOOKUP(AX30,'シフト記号表（勤務時間帯）'!$D$6:$Z$47,23,FALSE))</f>
        <v/>
      </c>
      <c r="AY32" s="575" t="str">
        <f>IF(AY30="","",VLOOKUP(AY30,'シフト記号表（勤務時間帯）'!$D$6:$Z$47,23,FALSE))</f>
        <v/>
      </c>
      <c r="AZ32" s="1037">
        <f>IF($BC$3="４週",SUM(U32:AV32),IF($BC$3="暦月",SUM(U32:AY32),""))</f>
        <v>0</v>
      </c>
      <c r="BA32" s="1038"/>
      <c r="BB32" s="1039">
        <f>IF($BC$3="４週",AZ32/4,IF($BC$3="暦月",(AZ32/($BC$8/7)),""))</f>
        <v>0</v>
      </c>
      <c r="BC32" s="1038"/>
      <c r="BD32" s="1040"/>
      <c r="BE32" s="1041"/>
      <c r="BF32" s="1041"/>
      <c r="BG32" s="1041"/>
      <c r="BH32" s="1042"/>
    </row>
    <row r="33" spans="2:60" ht="20.25" customHeight="1">
      <c r="B33" s="577"/>
      <c r="C33" s="1043"/>
      <c r="D33" s="1044"/>
      <c r="E33" s="1045"/>
      <c r="F33" s="558"/>
      <c r="G33" s="559"/>
      <c r="H33" s="1052"/>
      <c r="I33" s="1055"/>
      <c r="J33" s="1056"/>
      <c r="K33" s="1056"/>
      <c r="L33" s="1057"/>
      <c r="M33" s="1064"/>
      <c r="N33" s="1065"/>
      <c r="O33" s="1066"/>
      <c r="P33" s="580" t="s">
        <v>980</v>
      </c>
      <c r="Q33" s="581"/>
      <c r="R33" s="581"/>
      <c r="S33" s="582"/>
      <c r="T33" s="583"/>
      <c r="U33" s="584"/>
      <c r="V33" s="585"/>
      <c r="W33" s="585"/>
      <c r="X33" s="585"/>
      <c r="Y33" s="585"/>
      <c r="Z33" s="585"/>
      <c r="AA33" s="586"/>
      <c r="AB33" s="584"/>
      <c r="AC33" s="585"/>
      <c r="AD33" s="585"/>
      <c r="AE33" s="585"/>
      <c r="AF33" s="585"/>
      <c r="AG33" s="585"/>
      <c r="AH33" s="586"/>
      <c r="AI33" s="584"/>
      <c r="AJ33" s="585"/>
      <c r="AK33" s="585"/>
      <c r="AL33" s="585"/>
      <c r="AM33" s="585"/>
      <c r="AN33" s="585"/>
      <c r="AO33" s="586"/>
      <c r="AP33" s="584"/>
      <c r="AQ33" s="585"/>
      <c r="AR33" s="585"/>
      <c r="AS33" s="585"/>
      <c r="AT33" s="585"/>
      <c r="AU33" s="585"/>
      <c r="AV33" s="586"/>
      <c r="AW33" s="584"/>
      <c r="AX33" s="585"/>
      <c r="AY33" s="585"/>
      <c r="AZ33" s="1073"/>
      <c r="BA33" s="1027"/>
      <c r="BB33" s="1026"/>
      <c r="BC33" s="1027"/>
      <c r="BD33" s="1028"/>
      <c r="BE33" s="1029"/>
      <c r="BF33" s="1029"/>
      <c r="BG33" s="1029"/>
      <c r="BH33" s="1030"/>
    </row>
    <row r="34" spans="2:60" ht="20.25" customHeight="1">
      <c r="B34" s="557">
        <f>B31+1</f>
        <v>5</v>
      </c>
      <c r="C34" s="1046"/>
      <c r="D34" s="1047"/>
      <c r="E34" s="1048"/>
      <c r="F34" s="558">
        <f>C33</f>
        <v>0</v>
      </c>
      <c r="G34" s="559"/>
      <c r="H34" s="1053"/>
      <c r="I34" s="1058"/>
      <c r="J34" s="1059"/>
      <c r="K34" s="1059"/>
      <c r="L34" s="1060"/>
      <c r="M34" s="1067"/>
      <c r="N34" s="1068"/>
      <c r="O34" s="1069"/>
      <c r="P34" s="560" t="s">
        <v>983</v>
      </c>
      <c r="Q34" s="561"/>
      <c r="R34" s="561"/>
      <c r="S34" s="562"/>
      <c r="T34" s="563"/>
      <c r="U34" s="564" t="str">
        <f>IF(U33="","",VLOOKUP(U33,'シフト記号表（勤務時間帯）'!$D$6:$X$47,21,FALSE))</f>
        <v/>
      </c>
      <c r="V34" s="565" t="str">
        <f>IF(V33="","",VLOOKUP(V33,'シフト記号表（勤務時間帯）'!$D$6:$X$47,21,FALSE))</f>
        <v/>
      </c>
      <c r="W34" s="565" t="str">
        <f>IF(W33="","",VLOOKUP(W33,'シフト記号表（勤務時間帯）'!$D$6:$X$47,21,FALSE))</f>
        <v/>
      </c>
      <c r="X34" s="565" t="str">
        <f>IF(X33="","",VLOOKUP(X33,'シフト記号表（勤務時間帯）'!$D$6:$X$47,21,FALSE))</f>
        <v/>
      </c>
      <c r="Y34" s="565" t="str">
        <f>IF(Y33="","",VLOOKUP(Y33,'シフト記号表（勤務時間帯）'!$D$6:$X$47,21,FALSE))</f>
        <v/>
      </c>
      <c r="Z34" s="565" t="str">
        <f>IF(Z33="","",VLOOKUP(Z33,'シフト記号表（勤務時間帯）'!$D$6:$X$47,21,FALSE))</f>
        <v/>
      </c>
      <c r="AA34" s="566" t="str">
        <f>IF(AA33="","",VLOOKUP(AA33,'シフト記号表（勤務時間帯）'!$D$6:$X$47,21,FALSE))</f>
        <v/>
      </c>
      <c r="AB34" s="564" t="str">
        <f>IF(AB33="","",VLOOKUP(AB33,'シフト記号表（勤務時間帯）'!$D$6:$X$47,21,FALSE))</f>
        <v/>
      </c>
      <c r="AC34" s="565" t="str">
        <f>IF(AC33="","",VLOOKUP(AC33,'シフト記号表（勤務時間帯）'!$D$6:$X$47,21,FALSE))</f>
        <v/>
      </c>
      <c r="AD34" s="565" t="str">
        <f>IF(AD33="","",VLOOKUP(AD33,'シフト記号表（勤務時間帯）'!$D$6:$X$47,21,FALSE))</f>
        <v/>
      </c>
      <c r="AE34" s="565" t="str">
        <f>IF(AE33="","",VLOOKUP(AE33,'シフト記号表（勤務時間帯）'!$D$6:$X$47,21,FALSE))</f>
        <v/>
      </c>
      <c r="AF34" s="565" t="str">
        <f>IF(AF33="","",VLOOKUP(AF33,'シフト記号表（勤務時間帯）'!$D$6:$X$47,21,FALSE))</f>
        <v/>
      </c>
      <c r="AG34" s="565" t="str">
        <f>IF(AG33="","",VLOOKUP(AG33,'シフト記号表（勤務時間帯）'!$D$6:$X$47,21,FALSE))</f>
        <v/>
      </c>
      <c r="AH34" s="566" t="str">
        <f>IF(AH33="","",VLOOKUP(AH33,'シフト記号表（勤務時間帯）'!$D$6:$X$47,21,FALSE))</f>
        <v/>
      </c>
      <c r="AI34" s="564" t="str">
        <f>IF(AI33="","",VLOOKUP(AI33,'シフト記号表（勤務時間帯）'!$D$6:$X$47,21,FALSE))</f>
        <v/>
      </c>
      <c r="AJ34" s="565" t="str">
        <f>IF(AJ33="","",VLOOKUP(AJ33,'シフト記号表（勤務時間帯）'!$D$6:$X$47,21,FALSE))</f>
        <v/>
      </c>
      <c r="AK34" s="565" t="str">
        <f>IF(AK33="","",VLOOKUP(AK33,'シフト記号表（勤務時間帯）'!$D$6:$X$47,21,FALSE))</f>
        <v/>
      </c>
      <c r="AL34" s="565" t="str">
        <f>IF(AL33="","",VLOOKUP(AL33,'シフト記号表（勤務時間帯）'!$D$6:$X$47,21,FALSE))</f>
        <v/>
      </c>
      <c r="AM34" s="565" t="str">
        <f>IF(AM33="","",VLOOKUP(AM33,'シフト記号表（勤務時間帯）'!$D$6:$X$47,21,FALSE))</f>
        <v/>
      </c>
      <c r="AN34" s="565" t="str">
        <f>IF(AN33="","",VLOOKUP(AN33,'シフト記号表（勤務時間帯）'!$D$6:$X$47,21,FALSE))</f>
        <v/>
      </c>
      <c r="AO34" s="566" t="str">
        <f>IF(AO33="","",VLOOKUP(AO33,'シフト記号表（勤務時間帯）'!$D$6:$X$47,21,FALSE))</f>
        <v/>
      </c>
      <c r="AP34" s="564" t="str">
        <f>IF(AP33="","",VLOOKUP(AP33,'シフト記号表（勤務時間帯）'!$D$6:$X$47,21,FALSE))</f>
        <v/>
      </c>
      <c r="AQ34" s="565" t="str">
        <f>IF(AQ33="","",VLOOKUP(AQ33,'シフト記号表（勤務時間帯）'!$D$6:$X$47,21,FALSE))</f>
        <v/>
      </c>
      <c r="AR34" s="565" t="str">
        <f>IF(AR33="","",VLOOKUP(AR33,'シフト記号表（勤務時間帯）'!$D$6:$X$47,21,FALSE))</f>
        <v/>
      </c>
      <c r="AS34" s="565" t="str">
        <f>IF(AS33="","",VLOOKUP(AS33,'シフト記号表（勤務時間帯）'!$D$6:$X$47,21,FALSE))</f>
        <v/>
      </c>
      <c r="AT34" s="565" t="str">
        <f>IF(AT33="","",VLOOKUP(AT33,'シフト記号表（勤務時間帯）'!$D$6:$X$47,21,FALSE))</f>
        <v/>
      </c>
      <c r="AU34" s="565" t="str">
        <f>IF(AU33="","",VLOOKUP(AU33,'シフト記号表（勤務時間帯）'!$D$6:$X$47,21,FALSE))</f>
        <v/>
      </c>
      <c r="AV34" s="566" t="str">
        <f>IF(AV33="","",VLOOKUP(AV33,'シフト記号表（勤務時間帯）'!$D$6:$X$47,21,FALSE))</f>
        <v/>
      </c>
      <c r="AW34" s="564" t="str">
        <f>IF(AW33="","",VLOOKUP(AW33,'シフト記号表（勤務時間帯）'!$D$6:$X$47,21,FALSE))</f>
        <v/>
      </c>
      <c r="AX34" s="565" t="str">
        <f>IF(AX33="","",VLOOKUP(AX33,'シフト記号表（勤務時間帯）'!$D$6:$X$47,21,FALSE))</f>
        <v/>
      </c>
      <c r="AY34" s="565" t="str">
        <f>IF(AY33="","",VLOOKUP(AY33,'シフト記号表（勤務時間帯）'!$D$6:$X$47,21,FALSE))</f>
        <v/>
      </c>
      <c r="AZ34" s="1034">
        <f>IF($BC$3="４週",SUM(U34:AV34),IF($BC$3="暦月",SUM(U34:AY34),""))</f>
        <v>0</v>
      </c>
      <c r="BA34" s="1035"/>
      <c r="BB34" s="1036">
        <f>IF($BC$3="４週",AZ34/4,IF($BC$3="暦月",(AZ34/($BC$8/7)),""))</f>
        <v>0</v>
      </c>
      <c r="BC34" s="1035"/>
      <c r="BD34" s="1031"/>
      <c r="BE34" s="1032"/>
      <c r="BF34" s="1032"/>
      <c r="BG34" s="1032"/>
      <c r="BH34" s="1033"/>
    </row>
    <row r="35" spans="2:60" ht="20.25" customHeight="1">
      <c r="B35" s="567"/>
      <c r="C35" s="1074"/>
      <c r="D35" s="1075"/>
      <c r="E35" s="1076"/>
      <c r="F35" s="568"/>
      <c r="G35" s="569">
        <f>C33</f>
        <v>0</v>
      </c>
      <c r="H35" s="1077"/>
      <c r="I35" s="1078"/>
      <c r="J35" s="1079"/>
      <c r="K35" s="1079"/>
      <c r="L35" s="1080"/>
      <c r="M35" s="1081"/>
      <c r="N35" s="1082"/>
      <c r="O35" s="1083"/>
      <c r="P35" s="570" t="s">
        <v>984</v>
      </c>
      <c r="Q35" s="571"/>
      <c r="R35" s="571"/>
      <c r="S35" s="591"/>
      <c r="T35" s="592"/>
      <c r="U35" s="574" t="str">
        <f>IF(U33="","",VLOOKUP(U33,'シフト記号表（勤務時間帯）'!$D$6:$Z$47,23,FALSE))</f>
        <v/>
      </c>
      <c r="V35" s="575" t="str">
        <f>IF(V33="","",VLOOKUP(V33,'シフト記号表（勤務時間帯）'!$D$6:$Z$47,23,FALSE))</f>
        <v/>
      </c>
      <c r="W35" s="575" t="str">
        <f>IF(W33="","",VLOOKUP(W33,'シフト記号表（勤務時間帯）'!$D$6:$Z$47,23,FALSE))</f>
        <v/>
      </c>
      <c r="X35" s="575" t="str">
        <f>IF(X33="","",VLOOKUP(X33,'シフト記号表（勤務時間帯）'!$D$6:$Z$47,23,FALSE))</f>
        <v/>
      </c>
      <c r="Y35" s="575" t="str">
        <f>IF(Y33="","",VLOOKUP(Y33,'シフト記号表（勤務時間帯）'!$D$6:$Z$47,23,FALSE))</f>
        <v/>
      </c>
      <c r="Z35" s="575" t="str">
        <f>IF(Z33="","",VLOOKUP(Z33,'シフト記号表（勤務時間帯）'!$D$6:$Z$47,23,FALSE))</f>
        <v/>
      </c>
      <c r="AA35" s="576" t="str">
        <f>IF(AA33="","",VLOOKUP(AA33,'シフト記号表（勤務時間帯）'!$D$6:$Z$47,23,FALSE))</f>
        <v/>
      </c>
      <c r="AB35" s="574" t="str">
        <f>IF(AB33="","",VLOOKUP(AB33,'シフト記号表（勤務時間帯）'!$D$6:$Z$47,23,FALSE))</f>
        <v/>
      </c>
      <c r="AC35" s="575" t="str">
        <f>IF(AC33="","",VLOOKUP(AC33,'シフト記号表（勤務時間帯）'!$D$6:$Z$47,23,FALSE))</f>
        <v/>
      </c>
      <c r="AD35" s="575" t="str">
        <f>IF(AD33="","",VLOOKUP(AD33,'シフト記号表（勤務時間帯）'!$D$6:$Z$47,23,FALSE))</f>
        <v/>
      </c>
      <c r="AE35" s="575" t="str">
        <f>IF(AE33="","",VLOOKUP(AE33,'シフト記号表（勤務時間帯）'!$D$6:$Z$47,23,FALSE))</f>
        <v/>
      </c>
      <c r="AF35" s="575" t="str">
        <f>IF(AF33="","",VLOOKUP(AF33,'シフト記号表（勤務時間帯）'!$D$6:$Z$47,23,FALSE))</f>
        <v/>
      </c>
      <c r="AG35" s="575" t="str">
        <f>IF(AG33="","",VLOOKUP(AG33,'シフト記号表（勤務時間帯）'!$D$6:$Z$47,23,FALSE))</f>
        <v/>
      </c>
      <c r="AH35" s="576" t="str">
        <f>IF(AH33="","",VLOOKUP(AH33,'シフト記号表（勤務時間帯）'!$D$6:$Z$47,23,FALSE))</f>
        <v/>
      </c>
      <c r="AI35" s="574" t="str">
        <f>IF(AI33="","",VLOOKUP(AI33,'シフト記号表（勤務時間帯）'!$D$6:$Z$47,23,FALSE))</f>
        <v/>
      </c>
      <c r="AJ35" s="575" t="str">
        <f>IF(AJ33="","",VLOOKUP(AJ33,'シフト記号表（勤務時間帯）'!$D$6:$Z$47,23,FALSE))</f>
        <v/>
      </c>
      <c r="AK35" s="575" t="str">
        <f>IF(AK33="","",VLOOKUP(AK33,'シフト記号表（勤務時間帯）'!$D$6:$Z$47,23,FALSE))</f>
        <v/>
      </c>
      <c r="AL35" s="575" t="str">
        <f>IF(AL33="","",VLOOKUP(AL33,'シフト記号表（勤務時間帯）'!$D$6:$Z$47,23,FALSE))</f>
        <v/>
      </c>
      <c r="AM35" s="575" t="str">
        <f>IF(AM33="","",VLOOKUP(AM33,'シフト記号表（勤務時間帯）'!$D$6:$Z$47,23,FALSE))</f>
        <v/>
      </c>
      <c r="AN35" s="575" t="str">
        <f>IF(AN33="","",VLOOKUP(AN33,'シフト記号表（勤務時間帯）'!$D$6:$Z$47,23,FALSE))</f>
        <v/>
      </c>
      <c r="AO35" s="576" t="str">
        <f>IF(AO33="","",VLOOKUP(AO33,'シフト記号表（勤務時間帯）'!$D$6:$Z$47,23,FALSE))</f>
        <v/>
      </c>
      <c r="AP35" s="574" t="str">
        <f>IF(AP33="","",VLOOKUP(AP33,'シフト記号表（勤務時間帯）'!$D$6:$Z$47,23,FALSE))</f>
        <v/>
      </c>
      <c r="AQ35" s="575" t="str">
        <f>IF(AQ33="","",VLOOKUP(AQ33,'シフト記号表（勤務時間帯）'!$D$6:$Z$47,23,FALSE))</f>
        <v/>
      </c>
      <c r="AR35" s="575" t="str">
        <f>IF(AR33="","",VLOOKUP(AR33,'シフト記号表（勤務時間帯）'!$D$6:$Z$47,23,FALSE))</f>
        <v/>
      </c>
      <c r="AS35" s="575" t="str">
        <f>IF(AS33="","",VLOOKUP(AS33,'シフト記号表（勤務時間帯）'!$D$6:$Z$47,23,FALSE))</f>
        <v/>
      </c>
      <c r="AT35" s="575" t="str">
        <f>IF(AT33="","",VLOOKUP(AT33,'シフト記号表（勤務時間帯）'!$D$6:$Z$47,23,FALSE))</f>
        <v/>
      </c>
      <c r="AU35" s="575" t="str">
        <f>IF(AU33="","",VLOOKUP(AU33,'シフト記号表（勤務時間帯）'!$D$6:$Z$47,23,FALSE))</f>
        <v/>
      </c>
      <c r="AV35" s="576" t="str">
        <f>IF(AV33="","",VLOOKUP(AV33,'シフト記号表（勤務時間帯）'!$D$6:$Z$47,23,FALSE))</f>
        <v/>
      </c>
      <c r="AW35" s="574" t="str">
        <f>IF(AW33="","",VLOOKUP(AW33,'シフト記号表（勤務時間帯）'!$D$6:$Z$47,23,FALSE))</f>
        <v/>
      </c>
      <c r="AX35" s="575" t="str">
        <f>IF(AX33="","",VLOOKUP(AX33,'シフト記号表（勤務時間帯）'!$D$6:$Z$47,23,FALSE))</f>
        <v/>
      </c>
      <c r="AY35" s="575" t="str">
        <f>IF(AY33="","",VLOOKUP(AY33,'シフト記号表（勤務時間帯）'!$D$6:$Z$47,23,FALSE))</f>
        <v/>
      </c>
      <c r="AZ35" s="1037">
        <f>IF($BC$3="４週",SUM(U35:AV35),IF($BC$3="暦月",SUM(U35:AY35),""))</f>
        <v>0</v>
      </c>
      <c r="BA35" s="1038"/>
      <c r="BB35" s="1039">
        <f>IF($BC$3="４週",AZ35/4,IF($BC$3="暦月",(AZ35/($BC$8/7)),""))</f>
        <v>0</v>
      </c>
      <c r="BC35" s="1038"/>
      <c r="BD35" s="1040"/>
      <c r="BE35" s="1041"/>
      <c r="BF35" s="1041"/>
      <c r="BG35" s="1041"/>
      <c r="BH35" s="1042"/>
    </row>
    <row r="36" spans="2:60" ht="20.25" customHeight="1">
      <c r="B36" s="577"/>
      <c r="C36" s="1043"/>
      <c r="D36" s="1044"/>
      <c r="E36" s="1045"/>
      <c r="F36" s="558"/>
      <c r="G36" s="559"/>
      <c r="H36" s="1052"/>
      <c r="I36" s="1055"/>
      <c r="J36" s="1056"/>
      <c r="K36" s="1056"/>
      <c r="L36" s="1057"/>
      <c r="M36" s="1064"/>
      <c r="N36" s="1065"/>
      <c r="O36" s="1066"/>
      <c r="P36" s="580" t="s">
        <v>980</v>
      </c>
      <c r="Q36" s="587"/>
      <c r="R36" s="587"/>
      <c r="S36" s="588"/>
      <c r="T36" s="593"/>
      <c r="U36" s="584"/>
      <c r="V36" s="585"/>
      <c r="W36" s="585"/>
      <c r="X36" s="585"/>
      <c r="Y36" s="585"/>
      <c r="Z36" s="585"/>
      <c r="AA36" s="586"/>
      <c r="AB36" s="584"/>
      <c r="AC36" s="585"/>
      <c r="AD36" s="585"/>
      <c r="AE36" s="585"/>
      <c r="AF36" s="585"/>
      <c r="AG36" s="585"/>
      <c r="AH36" s="586"/>
      <c r="AI36" s="584"/>
      <c r="AJ36" s="585"/>
      <c r="AK36" s="585"/>
      <c r="AL36" s="585"/>
      <c r="AM36" s="585"/>
      <c r="AN36" s="585"/>
      <c r="AO36" s="586"/>
      <c r="AP36" s="584"/>
      <c r="AQ36" s="585"/>
      <c r="AR36" s="585"/>
      <c r="AS36" s="585"/>
      <c r="AT36" s="585"/>
      <c r="AU36" s="585"/>
      <c r="AV36" s="586"/>
      <c r="AW36" s="584"/>
      <c r="AX36" s="585"/>
      <c r="AY36" s="585"/>
      <c r="AZ36" s="1073"/>
      <c r="BA36" s="1027"/>
      <c r="BB36" s="1026"/>
      <c r="BC36" s="1027"/>
      <c r="BD36" s="1028"/>
      <c r="BE36" s="1029"/>
      <c r="BF36" s="1029"/>
      <c r="BG36" s="1029"/>
      <c r="BH36" s="1030"/>
    </row>
    <row r="37" spans="2:60" ht="20.25" customHeight="1">
      <c r="B37" s="557">
        <f>B34+1</f>
        <v>6</v>
      </c>
      <c r="C37" s="1046"/>
      <c r="D37" s="1047"/>
      <c r="E37" s="1048"/>
      <c r="F37" s="558">
        <f>C36</f>
        <v>0</v>
      </c>
      <c r="G37" s="559"/>
      <c r="H37" s="1053"/>
      <c r="I37" s="1058"/>
      <c r="J37" s="1059"/>
      <c r="K37" s="1059"/>
      <c r="L37" s="1060"/>
      <c r="M37" s="1067"/>
      <c r="N37" s="1068"/>
      <c r="O37" s="1069"/>
      <c r="P37" s="560" t="s">
        <v>983</v>
      </c>
      <c r="Q37" s="561"/>
      <c r="R37" s="561"/>
      <c r="S37" s="562"/>
      <c r="T37" s="563"/>
      <c r="U37" s="564" t="str">
        <f>IF(U36="","",VLOOKUP(U36,'シフト記号表（勤務時間帯）'!$D$6:$X$47,21,FALSE))</f>
        <v/>
      </c>
      <c r="V37" s="565" t="str">
        <f>IF(V36="","",VLOOKUP(V36,'シフト記号表（勤務時間帯）'!$D$6:$X$47,21,FALSE))</f>
        <v/>
      </c>
      <c r="W37" s="565" t="str">
        <f>IF(W36="","",VLOOKUP(W36,'シフト記号表（勤務時間帯）'!$D$6:$X$47,21,FALSE))</f>
        <v/>
      </c>
      <c r="X37" s="565" t="str">
        <f>IF(X36="","",VLOOKUP(X36,'シフト記号表（勤務時間帯）'!$D$6:$X$47,21,FALSE))</f>
        <v/>
      </c>
      <c r="Y37" s="565" t="str">
        <f>IF(Y36="","",VLOOKUP(Y36,'シフト記号表（勤務時間帯）'!$D$6:$X$47,21,FALSE))</f>
        <v/>
      </c>
      <c r="Z37" s="565" t="str">
        <f>IF(Z36="","",VLOOKUP(Z36,'シフト記号表（勤務時間帯）'!$D$6:$X$47,21,FALSE))</f>
        <v/>
      </c>
      <c r="AA37" s="566" t="str">
        <f>IF(AA36="","",VLOOKUP(AA36,'シフト記号表（勤務時間帯）'!$D$6:$X$47,21,FALSE))</f>
        <v/>
      </c>
      <c r="AB37" s="564" t="str">
        <f>IF(AB36="","",VLOOKUP(AB36,'シフト記号表（勤務時間帯）'!$D$6:$X$47,21,FALSE))</f>
        <v/>
      </c>
      <c r="AC37" s="565" t="str">
        <f>IF(AC36="","",VLOOKUP(AC36,'シフト記号表（勤務時間帯）'!$D$6:$X$47,21,FALSE))</f>
        <v/>
      </c>
      <c r="AD37" s="565" t="str">
        <f>IF(AD36="","",VLOOKUP(AD36,'シフト記号表（勤務時間帯）'!$D$6:$X$47,21,FALSE))</f>
        <v/>
      </c>
      <c r="AE37" s="565" t="str">
        <f>IF(AE36="","",VLOOKUP(AE36,'シフト記号表（勤務時間帯）'!$D$6:$X$47,21,FALSE))</f>
        <v/>
      </c>
      <c r="AF37" s="565" t="str">
        <f>IF(AF36="","",VLOOKUP(AF36,'シフト記号表（勤務時間帯）'!$D$6:$X$47,21,FALSE))</f>
        <v/>
      </c>
      <c r="AG37" s="565" t="str">
        <f>IF(AG36="","",VLOOKUP(AG36,'シフト記号表（勤務時間帯）'!$D$6:$X$47,21,FALSE))</f>
        <v/>
      </c>
      <c r="AH37" s="566" t="str">
        <f>IF(AH36="","",VLOOKUP(AH36,'シフト記号表（勤務時間帯）'!$D$6:$X$47,21,FALSE))</f>
        <v/>
      </c>
      <c r="AI37" s="564" t="str">
        <f>IF(AI36="","",VLOOKUP(AI36,'シフト記号表（勤務時間帯）'!$D$6:$X$47,21,FALSE))</f>
        <v/>
      </c>
      <c r="AJ37" s="565" t="str">
        <f>IF(AJ36="","",VLOOKUP(AJ36,'シフト記号表（勤務時間帯）'!$D$6:$X$47,21,FALSE))</f>
        <v/>
      </c>
      <c r="AK37" s="565" t="str">
        <f>IF(AK36="","",VLOOKUP(AK36,'シフト記号表（勤務時間帯）'!$D$6:$X$47,21,FALSE))</f>
        <v/>
      </c>
      <c r="AL37" s="565" t="str">
        <f>IF(AL36="","",VLOOKUP(AL36,'シフト記号表（勤務時間帯）'!$D$6:$X$47,21,FALSE))</f>
        <v/>
      </c>
      <c r="AM37" s="565" t="str">
        <f>IF(AM36="","",VLOOKUP(AM36,'シフト記号表（勤務時間帯）'!$D$6:$X$47,21,FALSE))</f>
        <v/>
      </c>
      <c r="AN37" s="565" t="str">
        <f>IF(AN36="","",VLOOKUP(AN36,'シフト記号表（勤務時間帯）'!$D$6:$X$47,21,FALSE))</f>
        <v/>
      </c>
      <c r="AO37" s="566" t="str">
        <f>IF(AO36="","",VLOOKUP(AO36,'シフト記号表（勤務時間帯）'!$D$6:$X$47,21,FALSE))</f>
        <v/>
      </c>
      <c r="AP37" s="564" t="str">
        <f>IF(AP36="","",VLOOKUP(AP36,'シフト記号表（勤務時間帯）'!$D$6:$X$47,21,FALSE))</f>
        <v/>
      </c>
      <c r="AQ37" s="565" t="str">
        <f>IF(AQ36="","",VLOOKUP(AQ36,'シフト記号表（勤務時間帯）'!$D$6:$X$47,21,FALSE))</f>
        <v/>
      </c>
      <c r="AR37" s="565" t="str">
        <f>IF(AR36="","",VLOOKUP(AR36,'シフト記号表（勤務時間帯）'!$D$6:$X$47,21,FALSE))</f>
        <v/>
      </c>
      <c r="AS37" s="565" t="str">
        <f>IF(AS36="","",VLOOKUP(AS36,'シフト記号表（勤務時間帯）'!$D$6:$X$47,21,FALSE))</f>
        <v/>
      </c>
      <c r="AT37" s="565" t="str">
        <f>IF(AT36="","",VLOOKUP(AT36,'シフト記号表（勤務時間帯）'!$D$6:$X$47,21,FALSE))</f>
        <v/>
      </c>
      <c r="AU37" s="565" t="str">
        <f>IF(AU36="","",VLOOKUP(AU36,'シフト記号表（勤務時間帯）'!$D$6:$X$47,21,FALSE))</f>
        <v/>
      </c>
      <c r="AV37" s="566" t="str">
        <f>IF(AV36="","",VLOOKUP(AV36,'シフト記号表（勤務時間帯）'!$D$6:$X$47,21,FALSE))</f>
        <v/>
      </c>
      <c r="AW37" s="564" t="str">
        <f>IF(AW36="","",VLOOKUP(AW36,'シフト記号表（勤務時間帯）'!$D$6:$X$47,21,FALSE))</f>
        <v/>
      </c>
      <c r="AX37" s="565" t="str">
        <f>IF(AX36="","",VLOOKUP(AX36,'シフト記号表（勤務時間帯）'!$D$6:$X$47,21,FALSE))</f>
        <v/>
      </c>
      <c r="AY37" s="565" t="str">
        <f>IF(AY36="","",VLOOKUP(AY36,'シフト記号表（勤務時間帯）'!$D$6:$X$47,21,FALSE))</f>
        <v/>
      </c>
      <c r="AZ37" s="1034">
        <f>IF($BC$3="４週",SUM(U37:AV37),IF($BC$3="暦月",SUM(U37:AY37),""))</f>
        <v>0</v>
      </c>
      <c r="BA37" s="1035"/>
      <c r="BB37" s="1036">
        <f>IF($BC$3="４週",AZ37/4,IF($BC$3="暦月",(AZ37/($BC$8/7)),""))</f>
        <v>0</v>
      </c>
      <c r="BC37" s="1035"/>
      <c r="BD37" s="1031"/>
      <c r="BE37" s="1032"/>
      <c r="BF37" s="1032"/>
      <c r="BG37" s="1032"/>
      <c r="BH37" s="1033"/>
    </row>
    <row r="38" spans="2:60" ht="20.25" customHeight="1">
      <c r="B38" s="567"/>
      <c r="C38" s="1074"/>
      <c r="D38" s="1075"/>
      <c r="E38" s="1076"/>
      <c r="F38" s="568"/>
      <c r="G38" s="569">
        <f>C36</f>
        <v>0</v>
      </c>
      <c r="H38" s="1077"/>
      <c r="I38" s="1078"/>
      <c r="J38" s="1079"/>
      <c r="K38" s="1079"/>
      <c r="L38" s="1080"/>
      <c r="M38" s="1081"/>
      <c r="N38" s="1082"/>
      <c r="O38" s="1083"/>
      <c r="P38" s="570" t="s">
        <v>984</v>
      </c>
      <c r="Q38" s="590"/>
      <c r="R38" s="590"/>
      <c r="S38" s="572"/>
      <c r="T38" s="573"/>
      <c r="U38" s="574" t="str">
        <f>IF(U36="","",VLOOKUP(U36,'シフト記号表（勤務時間帯）'!$D$6:$Z$47,23,FALSE))</f>
        <v/>
      </c>
      <c r="V38" s="575" t="str">
        <f>IF(V36="","",VLOOKUP(V36,'シフト記号表（勤務時間帯）'!$D$6:$Z$47,23,FALSE))</f>
        <v/>
      </c>
      <c r="W38" s="575" t="str">
        <f>IF(W36="","",VLOOKUP(W36,'シフト記号表（勤務時間帯）'!$D$6:$Z$47,23,FALSE))</f>
        <v/>
      </c>
      <c r="X38" s="575" t="str">
        <f>IF(X36="","",VLOOKUP(X36,'シフト記号表（勤務時間帯）'!$D$6:$Z$47,23,FALSE))</f>
        <v/>
      </c>
      <c r="Y38" s="575" t="str">
        <f>IF(Y36="","",VLOOKUP(Y36,'シフト記号表（勤務時間帯）'!$D$6:$Z$47,23,FALSE))</f>
        <v/>
      </c>
      <c r="Z38" s="575" t="str">
        <f>IF(Z36="","",VLOOKUP(Z36,'シフト記号表（勤務時間帯）'!$D$6:$Z$47,23,FALSE))</f>
        <v/>
      </c>
      <c r="AA38" s="576" t="str">
        <f>IF(AA36="","",VLOOKUP(AA36,'シフト記号表（勤務時間帯）'!$D$6:$Z$47,23,FALSE))</f>
        <v/>
      </c>
      <c r="AB38" s="574" t="str">
        <f>IF(AB36="","",VLOOKUP(AB36,'シフト記号表（勤務時間帯）'!$D$6:$Z$47,23,FALSE))</f>
        <v/>
      </c>
      <c r="AC38" s="575" t="str">
        <f>IF(AC36="","",VLOOKUP(AC36,'シフト記号表（勤務時間帯）'!$D$6:$Z$47,23,FALSE))</f>
        <v/>
      </c>
      <c r="AD38" s="575" t="str">
        <f>IF(AD36="","",VLOOKUP(AD36,'シフト記号表（勤務時間帯）'!$D$6:$Z$47,23,FALSE))</f>
        <v/>
      </c>
      <c r="AE38" s="575" t="str">
        <f>IF(AE36="","",VLOOKUP(AE36,'シフト記号表（勤務時間帯）'!$D$6:$Z$47,23,FALSE))</f>
        <v/>
      </c>
      <c r="AF38" s="575" t="str">
        <f>IF(AF36="","",VLOOKUP(AF36,'シフト記号表（勤務時間帯）'!$D$6:$Z$47,23,FALSE))</f>
        <v/>
      </c>
      <c r="AG38" s="575" t="str">
        <f>IF(AG36="","",VLOOKUP(AG36,'シフト記号表（勤務時間帯）'!$D$6:$Z$47,23,FALSE))</f>
        <v/>
      </c>
      <c r="AH38" s="576" t="str">
        <f>IF(AH36="","",VLOOKUP(AH36,'シフト記号表（勤務時間帯）'!$D$6:$Z$47,23,FALSE))</f>
        <v/>
      </c>
      <c r="AI38" s="574" t="str">
        <f>IF(AI36="","",VLOOKUP(AI36,'シフト記号表（勤務時間帯）'!$D$6:$Z$47,23,FALSE))</f>
        <v/>
      </c>
      <c r="AJ38" s="575" t="str">
        <f>IF(AJ36="","",VLOOKUP(AJ36,'シフト記号表（勤務時間帯）'!$D$6:$Z$47,23,FALSE))</f>
        <v/>
      </c>
      <c r="AK38" s="575" t="str">
        <f>IF(AK36="","",VLOOKUP(AK36,'シフト記号表（勤務時間帯）'!$D$6:$Z$47,23,FALSE))</f>
        <v/>
      </c>
      <c r="AL38" s="575" t="str">
        <f>IF(AL36="","",VLOOKUP(AL36,'シフト記号表（勤務時間帯）'!$D$6:$Z$47,23,FALSE))</f>
        <v/>
      </c>
      <c r="AM38" s="575" t="str">
        <f>IF(AM36="","",VLOOKUP(AM36,'シフト記号表（勤務時間帯）'!$D$6:$Z$47,23,FALSE))</f>
        <v/>
      </c>
      <c r="AN38" s="575" t="str">
        <f>IF(AN36="","",VLOOKUP(AN36,'シフト記号表（勤務時間帯）'!$D$6:$Z$47,23,FALSE))</f>
        <v/>
      </c>
      <c r="AO38" s="576" t="str">
        <f>IF(AO36="","",VLOOKUP(AO36,'シフト記号表（勤務時間帯）'!$D$6:$Z$47,23,FALSE))</f>
        <v/>
      </c>
      <c r="AP38" s="574" t="str">
        <f>IF(AP36="","",VLOOKUP(AP36,'シフト記号表（勤務時間帯）'!$D$6:$Z$47,23,FALSE))</f>
        <v/>
      </c>
      <c r="AQ38" s="575" t="str">
        <f>IF(AQ36="","",VLOOKUP(AQ36,'シフト記号表（勤務時間帯）'!$D$6:$Z$47,23,FALSE))</f>
        <v/>
      </c>
      <c r="AR38" s="575" t="str">
        <f>IF(AR36="","",VLOOKUP(AR36,'シフト記号表（勤務時間帯）'!$D$6:$Z$47,23,FALSE))</f>
        <v/>
      </c>
      <c r="AS38" s="575" t="str">
        <f>IF(AS36="","",VLOOKUP(AS36,'シフト記号表（勤務時間帯）'!$D$6:$Z$47,23,FALSE))</f>
        <v/>
      </c>
      <c r="AT38" s="575" t="str">
        <f>IF(AT36="","",VLOOKUP(AT36,'シフト記号表（勤務時間帯）'!$D$6:$Z$47,23,FALSE))</f>
        <v/>
      </c>
      <c r="AU38" s="575" t="str">
        <f>IF(AU36="","",VLOOKUP(AU36,'シフト記号表（勤務時間帯）'!$D$6:$Z$47,23,FALSE))</f>
        <v/>
      </c>
      <c r="AV38" s="576" t="str">
        <f>IF(AV36="","",VLOOKUP(AV36,'シフト記号表（勤務時間帯）'!$D$6:$Z$47,23,FALSE))</f>
        <v/>
      </c>
      <c r="AW38" s="574" t="str">
        <f>IF(AW36="","",VLOOKUP(AW36,'シフト記号表（勤務時間帯）'!$D$6:$Z$47,23,FALSE))</f>
        <v/>
      </c>
      <c r="AX38" s="575" t="str">
        <f>IF(AX36="","",VLOOKUP(AX36,'シフト記号表（勤務時間帯）'!$D$6:$Z$47,23,FALSE))</f>
        <v/>
      </c>
      <c r="AY38" s="575" t="str">
        <f>IF(AY36="","",VLOOKUP(AY36,'シフト記号表（勤務時間帯）'!$D$6:$Z$47,23,FALSE))</f>
        <v/>
      </c>
      <c r="AZ38" s="1037">
        <f>IF($BC$3="４週",SUM(U38:AV38),IF($BC$3="暦月",SUM(U38:AY38),""))</f>
        <v>0</v>
      </c>
      <c r="BA38" s="1038"/>
      <c r="BB38" s="1039">
        <f>IF($BC$3="４週",AZ38/4,IF($BC$3="暦月",(AZ38/($BC$8/7)),""))</f>
        <v>0</v>
      </c>
      <c r="BC38" s="1038"/>
      <c r="BD38" s="1040"/>
      <c r="BE38" s="1041"/>
      <c r="BF38" s="1041"/>
      <c r="BG38" s="1041"/>
      <c r="BH38" s="1042"/>
    </row>
    <row r="39" spans="2:60" ht="20.25" customHeight="1">
      <c r="B39" s="577"/>
      <c r="C39" s="1043"/>
      <c r="D39" s="1044"/>
      <c r="E39" s="1045"/>
      <c r="F39" s="558"/>
      <c r="G39" s="559"/>
      <c r="H39" s="1052"/>
      <c r="I39" s="1055"/>
      <c r="J39" s="1056"/>
      <c r="K39" s="1056"/>
      <c r="L39" s="1057"/>
      <c r="M39" s="1064"/>
      <c r="N39" s="1065"/>
      <c r="O39" s="1066"/>
      <c r="P39" s="580" t="s">
        <v>980</v>
      </c>
      <c r="Q39" s="581"/>
      <c r="R39" s="581"/>
      <c r="S39" s="582"/>
      <c r="T39" s="583"/>
      <c r="U39" s="584"/>
      <c r="V39" s="585"/>
      <c r="W39" s="585"/>
      <c r="X39" s="585"/>
      <c r="Y39" s="585"/>
      <c r="Z39" s="585"/>
      <c r="AA39" s="586"/>
      <c r="AB39" s="584"/>
      <c r="AC39" s="585"/>
      <c r="AD39" s="585"/>
      <c r="AE39" s="585"/>
      <c r="AF39" s="585"/>
      <c r="AG39" s="585"/>
      <c r="AH39" s="586"/>
      <c r="AI39" s="584"/>
      <c r="AJ39" s="585"/>
      <c r="AK39" s="585"/>
      <c r="AL39" s="585"/>
      <c r="AM39" s="585"/>
      <c r="AN39" s="585"/>
      <c r="AO39" s="586"/>
      <c r="AP39" s="584"/>
      <c r="AQ39" s="585"/>
      <c r="AR39" s="585"/>
      <c r="AS39" s="585"/>
      <c r="AT39" s="585"/>
      <c r="AU39" s="585"/>
      <c r="AV39" s="586"/>
      <c r="AW39" s="584"/>
      <c r="AX39" s="585"/>
      <c r="AY39" s="585"/>
      <c r="AZ39" s="1073"/>
      <c r="BA39" s="1027"/>
      <c r="BB39" s="1026"/>
      <c r="BC39" s="1027"/>
      <c r="BD39" s="1028"/>
      <c r="BE39" s="1029"/>
      <c r="BF39" s="1029"/>
      <c r="BG39" s="1029"/>
      <c r="BH39" s="1030"/>
    </row>
    <row r="40" spans="2:60" ht="20.25" customHeight="1">
      <c r="B40" s="557">
        <f>B37+1</f>
        <v>7</v>
      </c>
      <c r="C40" s="1046"/>
      <c r="D40" s="1047"/>
      <c r="E40" s="1048"/>
      <c r="F40" s="558">
        <f>C39</f>
        <v>0</v>
      </c>
      <c r="G40" s="559"/>
      <c r="H40" s="1053"/>
      <c r="I40" s="1058"/>
      <c r="J40" s="1059"/>
      <c r="K40" s="1059"/>
      <c r="L40" s="1060"/>
      <c r="M40" s="1067"/>
      <c r="N40" s="1068"/>
      <c r="O40" s="1069"/>
      <c r="P40" s="560" t="s">
        <v>983</v>
      </c>
      <c r="Q40" s="561"/>
      <c r="R40" s="561"/>
      <c r="S40" s="562"/>
      <c r="T40" s="563"/>
      <c r="U40" s="564" t="str">
        <f>IF(U39="","",VLOOKUP(U39,'シフト記号表（勤務時間帯）'!$D$6:$X$47,21,FALSE))</f>
        <v/>
      </c>
      <c r="V40" s="565" t="str">
        <f>IF(V39="","",VLOOKUP(V39,'シフト記号表（勤務時間帯）'!$D$6:$X$47,21,FALSE))</f>
        <v/>
      </c>
      <c r="W40" s="565" t="str">
        <f>IF(W39="","",VLOOKUP(W39,'シフト記号表（勤務時間帯）'!$D$6:$X$47,21,FALSE))</f>
        <v/>
      </c>
      <c r="X40" s="565" t="str">
        <f>IF(X39="","",VLOOKUP(X39,'シフト記号表（勤務時間帯）'!$D$6:$X$47,21,FALSE))</f>
        <v/>
      </c>
      <c r="Y40" s="565" t="str">
        <f>IF(Y39="","",VLOOKUP(Y39,'シフト記号表（勤務時間帯）'!$D$6:$X$47,21,FALSE))</f>
        <v/>
      </c>
      <c r="Z40" s="565" t="str">
        <f>IF(Z39="","",VLOOKUP(Z39,'シフト記号表（勤務時間帯）'!$D$6:$X$47,21,FALSE))</f>
        <v/>
      </c>
      <c r="AA40" s="566" t="str">
        <f>IF(AA39="","",VLOOKUP(AA39,'シフト記号表（勤務時間帯）'!$D$6:$X$47,21,FALSE))</f>
        <v/>
      </c>
      <c r="AB40" s="564" t="str">
        <f>IF(AB39="","",VLOOKUP(AB39,'シフト記号表（勤務時間帯）'!$D$6:$X$47,21,FALSE))</f>
        <v/>
      </c>
      <c r="AC40" s="565" t="str">
        <f>IF(AC39="","",VLOOKUP(AC39,'シフト記号表（勤務時間帯）'!$D$6:$X$47,21,FALSE))</f>
        <v/>
      </c>
      <c r="AD40" s="565" t="str">
        <f>IF(AD39="","",VLOOKUP(AD39,'シフト記号表（勤務時間帯）'!$D$6:$X$47,21,FALSE))</f>
        <v/>
      </c>
      <c r="AE40" s="565" t="str">
        <f>IF(AE39="","",VLOOKUP(AE39,'シフト記号表（勤務時間帯）'!$D$6:$X$47,21,FALSE))</f>
        <v/>
      </c>
      <c r="AF40" s="565" t="str">
        <f>IF(AF39="","",VLOOKUP(AF39,'シフト記号表（勤務時間帯）'!$D$6:$X$47,21,FALSE))</f>
        <v/>
      </c>
      <c r="AG40" s="565" t="str">
        <f>IF(AG39="","",VLOOKUP(AG39,'シフト記号表（勤務時間帯）'!$D$6:$X$47,21,FALSE))</f>
        <v/>
      </c>
      <c r="AH40" s="566" t="str">
        <f>IF(AH39="","",VLOOKUP(AH39,'シフト記号表（勤務時間帯）'!$D$6:$X$47,21,FALSE))</f>
        <v/>
      </c>
      <c r="AI40" s="564" t="str">
        <f>IF(AI39="","",VLOOKUP(AI39,'シフト記号表（勤務時間帯）'!$D$6:$X$47,21,FALSE))</f>
        <v/>
      </c>
      <c r="AJ40" s="565" t="str">
        <f>IF(AJ39="","",VLOOKUP(AJ39,'シフト記号表（勤務時間帯）'!$D$6:$X$47,21,FALSE))</f>
        <v/>
      </c>
      <c r="AK40" s="565" t="str">
        <f>IF(AK39="","",VLOOKUP(AK39,'シフト記号表（勤務時間帯）'!$D$6:$X$47,21,FALSE))</f>
        <v/>
      </c>
      <c r="AL40" s="565" t="str">
        <f>IF(AL39="","",VLOOKUP(AL39,'シフト記号表（勤務時間帯）'!$D$6:$X$47,21,FALSE))</f>
        <v/>
      </c>
      <c r="AM40" s="565" t="str">
        <f>IF(AM39="","",VLOOKUP(AM39,'シフト記号表（勤務時間帯）'!$D$6:$X$47,21,FALSE))</f>
        <v/>
      </c>
      <c r="AN40" s="565" t="str">
        <f>IF(AN39="","",VLOOKUP(AN39,'シフト記号表（勤務時間帯）'!$D$6:$X$47,21,FALSE))</f>
        <v/>
      </c>
      <c r="AO40" s="566" t="str">
        <f>IF(AO39="","",VLOOKUP(AO39,'シフト記号表（勤務時間帯）'!$D$6:$X$47,21,FALSE))</f>
        <v/>
      </c>
      <c r="AP40" s="564" t="str">
        <f>IF(AP39="","",VLOOKUP(AP39,'シフト記号表（勤務時間帯）'!$D$6:$X$47,21,FALSE))</f>
        <v/>
      </c>
      <c r="AQ40" s="565" t="str">
        <f>IF(AQ39="","",VLOOKUP(AQ39,'シフト記号表（勤務時間帯）'!$D$6:$X$47,21,FALSE))</f>
        <v/>
      </c>
      <c r="AR40" s="565" t="str">
        <f>IF(AR39="","",VLOOKUP(AR39,'シフト記号表（勤務時間帯）'!$D$6:$X$47,21,FALSE))</f>
        <v/>
      </c>
      <c r="AS40" s="565" t="str">
        <f>IF(AS39="","",VLOOKUP(AS39,'シフト記号表（勤務時間帯）'!$D$6:$X$47,21,FALSE))</f>
        <v/>
      </c>
      <c r="AT40" s="565" t="str">
        <f>IF(AT39="","",VLOOKUP(AT39,'シフト記号表（勤務時間帯）'!$D$6:$X$47,21,FALSE))</f>
        <v/>
      </c>
      <c r="AU40" s="565" t="str">
        <f>IF(AU39="","",VLOOKUP(AU39,'シフト記号表（勤務時間帯）'!$D$6:$X$47,21,FALSE))</f>
        <v/>
      </c>
      <c r="AV40" s="566" t="str">
        <f>IF(AV39="","",VLOOKUP(AV39,'シフト記号表（勤務時間帯）'!$D$6:$X$47,21,FALSE))</f>
        <v/>
      </c>
      <c r="AW40" s="564" t="str">
        <f>IF(AW39="","",VLOOKUP(AW39,'シフト記号表（勤務時間帯）'!$D$6:$X$47,21,FALSE))</f>
        <v/>
      </c>
      <c r="AX40" s="565" t="str">
        <f>IF(AX39="","",VLOOKUP(AX39,'シフト記号表（勤務時間帯）'!$D$6:$X$47,21,FALSE))</f>
        <v/>
      </c>
      <c r="AY40" s="565" t="str">
        <f>IF(AY39="","",VLOOKUP(AY39,'シフト記号表（勤務時間帯）'!$D$6:$X$47,21,FALSE))</f>
        <v/>
      </c>
      <c r="AZ40" s="1034">
        <f>IF($BC$3="４週",SUM(U40:AV40),IF($BC$3="暦月",SUM(U40:AY40),""))</f>
        <v>0</v>
      </c>
      <c r="BA40" s="1035"/>
      <c r="BB40" s="1036">
        <f>IF($BC$3="４週",AZ40/4,IF($BC$3="暦月",(AZ40/($BC$8/7)),""))</f>
        <v>0</v>
      </c>
      <c r="BC40" s="1035"/>
      <c r="BD40" s="1031"/>
      <c r="BE40" s="1032"/>
      <c r="BF40" s="1032"/>
      <c r="BG40" s="1032"/>
      <c r="BH40" s="1033"/>
    </row>
    <row r="41" spans="2:60" ht="20.25" customHeight="1">
      <c r="B41" s="567"/>
      <c r="C41" s="1074"/>
      <c r="D41" s="1075"/>
      <c r="E41" s="1076"/>
      <c r="F41" s="568"/>
      <c r="G41" s="569">
        <f>C39</f>
        <v>0</v>
      </c>
      <c r="H41" s="1077"/>
      <c r="I41" s="1078"/>
      <c r="J41" s="1079"/>
      <c r="K41" s="1079"/>
      <c r="L41" s="1080"/>
      <c r="M41" s="1081"/>
      <c r="N41" s="1082"/>
      <c r="O41" s="1083"/>
      <c r="P41" s="570" t="s">
        <v>984</v>
      </c>
      <c r="Q41" s="587"/>
      <c r="R41" s="587"/>
      <c r="S41" s="588"/>
      <c r="T41" s="589"/>
      <c r="U41" s="574" t="str">
        <f>IF(U39="","",VLOOKUP(U39,'シフト記号表（勤務時間帯）'!$D$6:$Z$47,23,FALSE))</f>
        <v/>
      </c>
      <c r="V41" s="575" t="str">
        <f>IF(V39="","",VLOOKUP(V39,'シフト記号表（勤務時間帯）'!$D$6:$Z$47,23,FALSE))</f>
        <v/>
      </c>
      <c r="W41" s="575" t="str">
        <f>IF(W39="","",VLOOKUP(W39,'シフト記号表（勤務時間帯）'!$D$6:$Z$47,23,FALSE))</f>
        <v/>
      </c>
      <c r="X41" s="575" t="str">
        <f>IF(X39="","",VLOOKUP(X39,'シフト記号表（勤務時間帯）'!$D$6:$Z$47,23,FALSE))</f>
        <v/>
      </c>
      <c r="Y41" s="575" t="str">
        <f>IF(Y39="","",VLOOKUP(Y39,'シフト記号表（勤務時間帯）'!$D$6:$Z$47,23,FALSE))</f>
        <v/>
      </c>
      <c r="Z41" s="575" t="str">
        <f>IF(Z39="","",VLOOKUP(Z39,'シフト記号表（勤務時間帯）'!$D$6:$Z$47,23,FALSE))</f>
        <v/>
      </c>
      <c r="AA41" s="576" t="str">
        <f>IF(AA39="","",VLOOKUP(AA39,'シフト記号表（勤務時間帯）'!$D$6:$Z$47,23,FALSE))</f>
        <v/>
      </c>
      <c r="AB41" s="574" t="str">
        <f>IF(AB39="","",VLOOKUP(AB39,'シフト記号表（勤務時間帯）'!$D$6:$Z$47,23,FALSE))</f>
        <v/>
      </c>
      <c r="AC41" s="575" t="str">
        <f>IF(AC39="","",VLOOKUP(AC39,'シフト記号表（勤務時間帯）'!$D$6:$Z$47,23,FALSE))</f>
        <v/>
      </c>
      <c r="AD41" s="575" t="str">
        <f>IF(AD39="","",VLOOKUP(AD39,'シフト記号表（勤務時間帯）'!$D$6:$Z$47,23,FALSE))</f>
        <v/>
      </c>
      <c r="AE41" s="575" t="str">
        <f>IF(AE39="","",VLOOKUP(AE39,'シフト記号表（勤務時間帯）'!$D$6:$Z$47,23,FALSE))</f>
        <v/>
      </c>
      <c r="AF41" s="575" t="str">
        <f>IF(AF39="","",VLOOKUP(AF39,'シフト記号表（勤務時間帯）'!$D$6:$Z$47,23,FALSE))</f>
        <v/>
      </c>
      <c r="AG41" s="575" t="str">
        <f>IF(AG39="","",VLOOKUP(AG39,'シフト記号表（勤務時間帯）'!$D$6:$Z$47,23,FALSE))</f>
        <v/>
      </c>
      <c r="AH41" s="576" t="str">
        <f>IF(AH39="","",VLOOKUP(AH39,'シフト記号表（勤務時間帯）'!$D$6:$Z$47,23,FALSE))</f>
        <v/>
      </c>
      <c r="AI41" s="574" t="str">
        <f>IF(AI39="","",VLOOKUP(AI39,'シフト記号表（勤務時間帯）'!$D$6:$Z$47,23,FALSE))</f>
        <v/>
      </c>
      <c r="AJ41" s="575" t="str">
        <f>IF(AJ39="","",VLOOKUP(AJ39,'シフト記号表（勤務時間帯）'!$D$6:$Z$47,23,FALSE))</f>
        <v/>
      </c>
      <c r="AK41" s="575" t="str">
        <f>IF(AK39="","",VLOOKUP(AK39,'シフト記号表（勤務時間帯）'!$D$6:$Z$47,23,FALSE))</f>
        <v/>
      </c>
      <c r="AL41" s="575" t="str">
        <f>IF(AL39="","",VLOOKUP(AL39,'シフト記号表（勤務時間帯）'!$D$6:$Z$47,23,FALSE))</f>
        <v/>
      </c>
      <c r="AM41" s="575" t="str">
        <f>IF(AM39="","",VLOOKUP(AM39,'シフト記号表（勤務時間帯）'!$D$6:$Z$47,23,FALSE))</f>
        <v/>
      </c>
      <c r="AN41" s="575" t="str">
        <f>IF(AN39="","",VLOOKUP(AN39,'シフト記号表（勤務時間帯）'!$D$6:$Z$47,23,FALSE))</f>
        <v/>
      </c>
      <c r="AO41" s="576" t="str">
        <f>IF(AO39="","",VLOOKUP(AO39,'シフト記号表（勤務時間帯）'!$D$6:$Z$47,23,FALSE))</f>
        <v/>
      </c>
      <c r="AP41" s="574" t="str">
        <f>IF(AP39="","",VLOOKUP(AP39,'シフト記号表（勤務時間帯）'!$D$6:$Z$47,23,FALSE))</f>
        <v/>
      </c>
      <c r="AQ41" s="575" t="str">
        <f>IF(AQ39="","",VLOOKUP(AQ39,'シフト記号表（勤務時間帯）'!$D$6:$Z$47,23,FALSE))</f>
        <v/>
      </c>
      <c r="AR41" s="575" t="str">
        <f>IF(AR39="","",VLOOKUP(AR39,'シフト記号表（勤務時間帯）'!$D$6:$Z$47,23,FALSE))</f>
        <v/>
      </c>
      <c r="AS41" s="575" t="str">
        <f>IF(AS39="","",VLOOKUP(AS39,'シフト記号表（勤務時間帯）'!$D$6:$Z$47,23,FALSE))</f>
        <v/>
      </c>
      <c r="AT41" s="575" t="str">
        <f>IF(AT39="","",VLOOKUP(AT39,'シフト記号表（勤務時間帯）'!$D$6:$Z$47,23,FALSE))</f>
        <v/>
      </c>
      <c r="AU41" s="575" t="str">
        <f>IF(AU39="","",VLOOKUP(AU39,'シフト記号表（勤務時間帯）'!$D$6:$Z$47,23,FALSE))</f>
        <v/>
      </c>
      <c r="AV41" s="576" t="str">
        <f>IF(AV39="","",VLOOKUP(AV39,'シフト記号表（勤務時間帯）'!$D$6:$Z$47,23,FALSE))</f>
        <v/>
      </c>
      <c r="AW41" s="574" t="str">
        <f>IF(AW39="","",VLOOKUP(AW39,'シフト記号表（勤務時間帯）'!$D$6:$Z$47,23,FALSE))</f>
        <v/>
      </c>
      <c r="AX41" s="575" t="str">
        <f>IF(AX39="","",VLOOKUP(AX39,'シフト記号表（勤務時間帯）'!$D$6:$Z$47,23,FALSE))</f>
        <v/>
      </c>
      <c r="AY41" s="575" t="str">
        <f>IF(AY39="","",VLOOKUP(AY39,'シフト記号表（勤務時間帯）'!$D$6:$Z$47,23,FALSE))</f>
        <v/>
      </c>
      <c r="AZ41" s="1037">
        <f>IF($BC$3="４週",SUM(U41:AV41),IF($BC$3="暦月",SUM(U41:AY41),""))</f>
        <v>0</v>
      </c>
      <c r="BA41" s="1038"/>
      <c r="BB41" s="1039">
        <f>IF($BC$3="４週",AZ41/4,IF($BC$3="暦月",(AZ41/($BC$8/7)),""))</f>
        <v>0</v>
      </c>
      <c r="BC41" s="1038"/>
      <c r="BD41" s="1040"/>
      <c r="BE41" s="1041"/>
      <c r="BF41" s="1041"/>
      <c r="BG41" s="1041"/>
      <c r="BH41" s="1042"/>
    </row>
    <row r="42" spans="2:60" ht="20.25" customHeight="1">
      <c r="B42" s="577"/>
      <c r="C42" s="1043"/>
      <c r="D42" s="1044"/>
      <c r="E42" s="1045"/>
      <c r="F42" s="558"/>
      <c r="G42" s="559"/>
      <c r="H42" s="1052"/>
      <c r="I42" s="1055"/>
      <c r="J42" s="1056"/>
      <c r="K42" s="1056"/>
      <c r="L42" s="1057"/>
      <c r="M42" s="1064"/>
      <c r="N42" s="1065"/>
      <c r="O42" s="1066"/>
      <c r="P42" s="580" t="s">
        <v>980</v>
      </c>
      <c r="Q42" s="581"/>
      <c r="R42" s="581"/>
      <c r="S42" s="582"/>
      <c r="T42" s="583"/>
      <c r="U42" s="584"/>
      <c r="V42" s="585"/>
      <c r="W42" s="585"/>
      <c r="X42" s="585"/>
      <c r="Y42" s="585"/>
      <c r="Z42" s="585"/>
      <c r="AA42" s="586"/>
      <c r="AB42" s="584"/>
      <c r="AC42" s="585"/>
      <c r="AD42" s="585"/>
      <c r="AE42" s="585"/>
      <c r="AF42" s="585"/>
      <c r="AG42" s="585"/>
      <c r="AH42" s="586"/>
      <c r="AI42" s="584"/>
      <c r="AJ42" s="585"/>
      <c r="AK42" s="585"/>
      <c r="AL42" s="585"/>
      <c r="AM42" s="585"/>
      <c r="AN42" s="585"/>
      <c r="AO42" s="586"/>
      <c r="AP42" s="584"/>
      <c r="AQ42" s="585"/>
      <c r="AR42" s="585"/>
      <c r="AS42" s="585"/>
      <c r="AT42" s="585"/>
      <c r="AU42" s="585"/>
      <c r="AV42" s="586"/>
      <c r="AW42" s="584"/>
      <c r="AX42" s="585"/>
      <c r="AY42" s="585"/>
      <c r="AZ42" s="1073"/>
      <c r="BA42" s="1027"/>
      <c r="BB42" s="1026"/>
      <c r="BC42" s="1027"/>
      <c r="BD42" s="1028"/>
      <c r="BE42" s="1029"/>
      <c r="BF42" s="1029"/>
      <c r="BG42" s="1029"/>
      <c r="BH42" s="1030"/>
    </row>
    <row r="43" spans="2:60" ht="20.25" customHeight="1">
      <c r="B43" s="557">
        <f>B40+1</f>
        <v>8</v>
      </c>
      <c r="C43" s="1046"/>
      <c r="D43" s="1047"/>
      <c r="E43" s="1048"/>
      <c r="F43" s="558">
        <f>C42</f>
        <v>0</v>
      </c>
      <c r="G43" s="559"/>
      <c r="H43" s="1053"/>
      <c r="I43" s="1058"/>
      <c r="J43" s="1059"/>
      <c r="K43" s="1059"/>
      <c r="L43" s="1060"/>
      <c r="M43" s="1067"/>
      <c r="N43" s="1068"/>
      <c r="O43" s="1069"/>
      <c r="P43" s="560" t="s">
        <v>983</v>
      </c>
      <c r="Q43" s="561"/>
      <c r="R43" s="561"/>
      <c r="S43" s="562"/>
      <c r="T43" s="563"/>
      <c r="U43" s="564" t="str">
        <f>IF(U42="","",VLOOKUP(U42,'シフト記号表（勤務時間帯）'!$D$6:$X$47,21,FALSE))</f>
        <v/>
      </c>
      <c r="V43" s="565" t="str">
        <f>IF(V42="","",VLOOKUP(V42,'シフト記号表（勤務時間帯）'!$D$6:$X$47,21,FALSE))</f>
        <v/>
      </c>
      <c r="W43" s="565" t="str">
        <f>IF(W42="","",VLOOKUP(W42,'シフト記号表（勤務時間帯）'!$D$6:$X$47,21,FALSE))</f>
        <v/>
      </c>
      <c r="X43" s="565" t="str">
        <f>IF(X42="","",VLOOKUP(X42,'シフト記号表（勤務時間帯）'!$D$6:$X$47,21,FALSE))</f>
        <v/>
      </c>
      <c r="Y43" s="565" t="str">
        <f>IF(Y42="","",VLOOKUP(Y42,'シフト記号表（勤務時間帯）'!$D$6:$X$47,21,FALSE))</f>
        <v/>
      </c>
      <c r="Z43" s="565" t="str">
        <f>IF(Z42="","",VLOOKUP(Z42,'シフト記号表（勤務時間帯）'!$D$6:$X$47,21,FALSE))</f>
        <v/>
      </c>
      <c r="AA43" s="566" t="str">
        <f>IF(AA42="","",VLOOKUP(AA42,'シフト記号表（勤務時間帯）'!$D$6:$X$47,21,FALSE))</f>
        <v/>
      </c>
      <c r="AB43" s="564" t="str">
        <f>IF(AB42="","",VLOOKUP(AB42,'シフト記号表（勤務時間帯）'!$D$6:$X$47,21,FALSE))</f>
        <v/>
      </c>
      <c r="AC43" s="565" t="str">
        <f>IF(AC42="","",VLOOKUP(AC42,'シフト記号表（勤務時間帯）'!$D$6:$X$47,21,FALSE))</f>
        <v/>
      </c>
      <c r="AD43" s="565" t="str">
        <f>IF(AD42="","",VLOOKUP(AD42,'シフト記号表（勤務時間帯）'!$D$6:$X$47,21,FALSE))</f>
        <v/>
      </c>
      <c r="AE43" s="565" t="str">
        <f>IF(AE42="","",VLOOKUP(AE42,'シフト記号表（勤務時間帯）'!$D$6:$X$47,21,FALSE))</f>
        <v/>
      </c>
      <c r="AF43" s="565" t="str">
        <f>IF(AF42="","",VLOOKUP(AF42,'シフト記号表（勤務時間帯）'!$D$6:$X$47,21,FALSE))</f>
        <v/>
      </c>
      <c r="AG43" s="565" t="str">
        <f>IF(AG42="","",VLOOKUP(AG42,'シフト記号表（勤務時間帯）'!$D$6:$X$47,21,FALSE))</f>
        <v/>
      </c>
      <c r="AH43" s="566" t="str">
        <f>IF(AH42="","",VLOOKUP(AH42,'シフト記号表（勤務時間帯）'!$D$6:$X$47,21,FALSE))</f>
        <v/>
      </c>
      <c r="AI43" s="564" t="str">
        <f>IF(AI42="","",VLOOKUP(AI42,'シフト記号表（勤務時間帯）'!$D$6:$X$47,21,FALSE))</f>
        <v/>
      </c>
      <c r="AJ43" s="565" t="str">
        <f>IF(AJ42="","",VLOOKUP(AJ42,'シフト記号表（勤務時間帯）'!$D$6:$X$47,21,FALSE))</f>
        <v/>
      </c>
      <c r="AK43" s="565" t="str">
        <f>IF(AK42="","",VLOOKUP(AK42,'シフト記号表（勤務時間帯）'!$D$6:$X$47,21,FALSE))</f>
        <v/>
      </c>
      <c r="AL43" s="565" t="str">
        <f>IF(AL42="","",VLOOKUP(AL42,'シフト記号表（勤務時間帯）'!$D$6:$X$47,21,FALSE))</f>
        <v/>
      </c>
      <c r="AM43" s="565" t="str">
        <f>IF(AM42="","",VLOOKUP(AM42,'シフト記号表（勤務時間帯）'!$D$6:$X$47,21,FALSE))</f>
        <v/>
      </c>
      <c r="AN43" s="565" t="str">
        <f>IF(AN42="","",VLOOKUP(AN42,'シフト記号表（勤務時間帯）'!$D$6:$X$47,21,FALSE))</f>
        <v/>
      </c>
      <c r="AO43" s="566" t="str">
        <f>IF(AO42="","",VLOOKUP(AO42,'シフト記号表（勤務時間帯）'!$D$6:$X$47,21,FALSE))</f>
        <v/>
      </c>
      <c r="AP43" s="564" t="str">
        <f>IF(AP42="","",VLOOKUP(AP42,'シフト記号表（勤務時間帯）'!$D$6:$X$47,21,FALSE))</f>
        <v/>
      </c>
      <c r="AQ43" s="565" t="str">
        <f>IF(AQ42="","",VLOOKUP(AQ42,'シフト記号表（勤務時間帯）'!$D$6:$X$47,21,FALSE))</f>
        <v/>
      </c>
      <c r="AR43" s="565" t="str">
        <f>IF(AR42="","",VLOOKUP(AR42,'シフト記号表（勤務時間帯）'!$D$6:$X$47,21,FALSE))</f>
        <v/>
      </c>
      <c r="AS43" s="565" t="str">
        <f>IF(AS42="","",VLOOKUP(AS42,'シフト記号表（勤務時間帯）'!$D$6:$X$47,21,FALSE))</f>
        <v/>
      </c>
      <c r="AT43" s="565" t="str">
        <f>IF(AT42="","",VLOOKUP(AT42,'シフト記号表（勤務時間帯）'!$D$6:$X$47,21,FALSE))</f>
        <v/>
      </c>
      <c r="AU43" s="565" t="str">
        <f>IF(AU42="","",VLOOKUP(AU42,'シフト記号表（勤務時間帯）'!$D$6:$X$47,21,FALSE))</f>
        <v/>
      </c>
      <c r="AV43" s="566" t="str">
        <f>IF(AV42="","",VLOOKUP(AV42,'シフト記号表（勤務時間帯）'!$D$6:$X$47,21,FALSE))</f>
        <v/>
      </c>
      <c r="AW43" s="564" t="str">
        <f>IF(AW42="","",VLOOKUP(AW42,'シフト記号表（勤務時間帯）'!$D$6:$X$47,21,FALSE))</f>
        <v/>
      </c>
      <c r="AX43" s="565" t="str">
        <f>IF(AX42="","",VLOOKUP(AX42,'シフト記号表（勤務時間帯）'!$D$6:$X$47,21,FALSE))</f>
        <v/>
      </c>
      <c r="AY43" s="565" t="str">
        <f>IF(AY42="","",VLOOKUP(AY42,'シフト記号表（勤務時間帯）'!$D$6:$X$47,21,FALSE))</f>
        <v/>
      </c>
      <c r="AZ43" s="1034">
        <f>IF($BC$3="４週",SUM(U43:AV43),IF($BC$3="暦月",SUM(U43:AY43),""))</f>
        <v>0</v>
      </c>
      <c r="BA43" s="1035"/>
      <c r="BB43" s="1036">
        <f>IF($BC$3="４週",AZ43/4,IF($BC$3="暦月",(AZ43/($BC$8/7)),""))</f>
        <v>0</v>
      </c>
      <c r="BC43" s="1035"/>
      <c r="BD43" s="1031"/>
      <c r="BE43" s="1032"/>
      <c r="BF43" s="1032"/>
      <c r="BG43" s="1032"/>
      <c r="BH43" s="1033"/>
    </row>
    <row r="44" spans="2:60" ht="20.25" customHeight="1">
      <c r="B44" s="567"/>
      <c r="C44" s="1074"/>
      <c r="D44" s="1075"/>
      <c r="E44" s="1076"/>
      <c r="F44" s="568"/>
      <c r="G44" s="569">
        <f>C42</f>
        <v>0</v>
      </c>
      <c r="H44" s="1077"/>
      <c r="I44" s="1078"/>
      <c r="J44" s="1079"/>
      <c r="K44" s="1079"/>
      <c r="L44" s="1080"/>
      <c r="M44" s="1081"/>
      <c r="N44" s="1082"/>
      <c r="O44" s="1083"/>
      <c r="P44" s="570" t="s">
        <v>984</v>
      </c>
      <c r="Q44" s="590"/>
      <c r="R44" s="590"/>
      <c r="S44" s="572"/>
      <c r="T44" s="573"/>
      <c r="U44" s="574" t="str">
        <f>IF(U42="","",VLOOKUP(U42,'シフト記号表（勤務時間帯）'!$D$6:$Z$47,23,FALSE))</f>
        <v/>
      </c>
      <c r="V44" s="575" t="str">
        <f>IF(V42="","",VLOOKUP(V42,'シフト記号表（勤務時間帯）'!$D$6:$Z$47,23,FALSE))</f>
        <v/>
      </c>
      <c r="W44" s="575" t="str">
        <f>IF(W42="","",VLOOKUP(W42,'シフト記号表（勤務時間帯）'!$D$6:$Z$47,23,FALSE))</f>
        <v/>
      </c>
      <c r="X44" s="575" t="str">
        <f>IF(X42="","",VLOOKUP(X42,'シフト記号表（勤務時間帯）'!$D$6:$Z$47,23,FALSE))</f>
        <v/>
      </c>
      <c r="Y44" s="575" t="str">
        <f>IF(Y42="","",VLOOKUP(Y42,'シフト記号表（勤務時間帯）'!$D$6:$Z$47,23,FALSE))</f>
        <v/>
      </c>
      <c r="Z44" s="575" t="str">
        <f>IF(Z42="","",VLOOKUP(Z42,'シフト記号表（勤務時間帯）'!$D$6:$Z$47,23,FALSE))</f>
        <v/>
      </c>
      <c r="AA44" s="576" t="str">
        <f>IF(AA42="","",VLOOKUP(AA42,'シフト記号表（勤務時間帯）'!$D$6:$Z$47,23,FALSE))</f>
        <v/>
      </c>
      <c r="AB44" s="574" t="str">
        <f>IF(AB42="","",VLOOKUP(AB42,'シフト記号表（勤務時間帯）'!$D$6:$Z$47,23,FALSE))</f>
        <v/>
      </c>
      <c r="AC44" s="575" t="str">
        <f>IF(AC42="","",VLOOKUP(AC42,'シフト記号表（勤務時間帯）'!$D$6:$Z$47,23,FALSE))</f>
        <v/>
      </c>
      <c r="AD44" s="575" t="str">
        <f>IF(AD42="","",VLOOKUP(AD42,'シフト記号表（勤務時間帯）'!$D$6:$Z$47,23,FALSE))</f>
        <v/>
      </c>
      <c r="AE44" s="575" t="str">
        <f>IF(AE42="","",VLOOKUP(AE42,'シフト記号表（勤務時間帯）'!$D$6:$Z$47,23,FALSE))</f>
        <v/>
      </c>
      <c r="AF44" s="575" t="str">
        <f>IF(AF42="","",VLOOKUP(AF42,'シフト記号表（勤務時間帯）'!$D$6:$Z$47,23,FALSE))</f>
        <v/>
      </c>
      <c r="AG44" s="575" t="str">
        <f>IF(AG42="","",VLOOKUP(AG42,'シフト記号表（勤務時間帯）'!$D$6:$Z$47,23,FALSE))</f>
        <v/>
      </c>
      <c r="AH44" s="576" t="str">
        <f>IF(AH42="","",VLOOKUP(AH42,'シフト記号表（勤務時間帯）'!$D$6:$Z$47,23,FALSE))</f>
        <v/>
      </c>
      <c r="AI44" s="574" t="str">
        <f>IF(AI42="","",VLOOKUP(AI42,'シフト記号表（勤務時間帯）'!$D$6:$Z$47,23,FALSE))</f>
        <v/>
      </c>
      <c r="AJ44" s="575" t="str">
        <f>IF(AJ42="","",VLOOKUP(AJ42,'シフト記号表（勤務時間帯）'!$D$6:$Z$47,23,FALSE))</f>
        <v/>
      </c>
      <c r="AK44" s="575" t="str">
        <f>IF(AK42="","",VLOOKUP(AK42,'シフト記号表（勤務時間帯）'!$D$6:$Z$47,23,FALSE))</f>
        <v/>
      </c>
      <c r="AL44" s="575" t="str">
        <f>IF(AL42="","",VLOOKUP(AL42,'シフト記号表（勤務時間帯）'!$D$6:$Z$47,23,FALSE))</f>
        <v/>
      </c>
      <c r="AM44" s="575" t="str">
        <f>IF(AM42="","",VLOOKUP(AM42,'シフト記号表（勤務時間帯）'!$D$6:$Z$47,23,FALSE))</f>
        <v/>
      </c>
      <c r="AN44" s="575" t="str">
        <f>IF(AN42="","",VLOOKUP(AN42,'シフト記号表（勤務時間帯）'!$D$6:$Z$47,23,FALSE))</f>
        <v/>
      </c>
      <c r="AO44" s="576" t="str">
        <f>IF(AO42="","",VLOOKUP(AO42,'シフト記号表（勤務時間帯）'!$D$6:$Z$47,23,FALSE))</f>
        <v/>
      </c>
      <c r="AP44" s="574" t="str">
        <f>IF(AP42="","",VLOOKUP(AP42,'シフト記号表（勤務時間帯）'!$D$6:$Z$47,23,FALSE))</f>
        <v/>
      </c>
      <c r="AQ44" s="575" t="str">
        <f>IF(AQ42="","",VLOOKUP(AQ42,'シフト記号表（勤務時間帯）'!$D$6:$Z$47,23,FALSE))</f>
        <v/>
      </c>
      <c r="AR44" s="575" t="str">
        <f>IF(AR42="","",VLOOKUP(AR42,'シフト記号表（勤務時間帯）'!$D$6:$Z$47,23,FALSE))</f>
        <v/>
      </c>
      <c r="AS44" s="575" t="str">
        <f>IF(AS42="","",VLOOKUP(AS42,'シフト記号表（勤務時間帯）'!$D$6:$Z$47,23,FALSE))</f>
        <v/>
      </c>
      <c r="AT44" s="575" t="str">
        <f>IF(AT42="","",VLOOKUP(AT42,'シフト記号表（勤務時間帯）'!$D$6:$Z$47,23,FALSE))</f>
        <v/>
      </c>
      <c r="AU44" s="575" t="str">
        <f>IF(AU42="","",VLOOKUP(AU42,'シフト記号表（勤務時間帯）'!$D$6:$Z$47,23,FALSE))</f>
        <v/>
      </c>
      <c r="AV44" s="576" t="str">
        <f>IF(AV42="","",VLOOKUP(AV42,'シフト記号表（勤務時間帯）'!$D$6:$Z$47,23,FALSE))</f>
        <v/>
      </c>
      <c r="AW44" s="574" t="str">
        <f>IF(AW42="","",VLOOKUP(AW42,'シフト記号表（勤務時間帯）'!$D$6:$Z$47,23,FALSE))</f>
        <v/>
      </c>
      <c r="AX44" s="575" t="str">
        <f>IF(AX42="","",VLOOKUP(AX42,'シフト記号表（勤務時間帯）'!$D$6:$Z$47,23,FALSE))</f>
        <v/>
      </c>
      <c r="AY44" s="575" t="str">
        <f>IF(AY42="","",VLOOKUP(AY42,'シフト記号表（勤務時間帯）'!$D$6:$Z$47,23,FALSE))</f>
        <v/>
      </c>
      <c r="AZ44" s="1037">
        <f>IF($BC$3="４週",SUM(U44:AV44),IF($BC$3="暦月",SUM(U44:AY44),""))</f>
        <v>0</v>
      </c>
      <c r="BA44" s="1038"/>
      <c r="BB44" s="1039">
        <f>IF($BC$3="４週",AZ44/4,IF($BC$3="暦月",(AZ44/($BC$8/7)),""))</f>
        <v>0</v>
      </c>
      <c r="BC44" s="1038"/>
      <c r="BD44" s="1040"/>
      <c r="BE44" s="1041"/>
      <c r="BF44" s="1041"/>
      <c r="BG44" s="1041"/>
      <c r="BH44" s="1042"/>
    </row>
    <row r="45" spans="2:60" ht="20.25" customHeight="1">
      <c r="B45" s="577"/>
      <c r="C45" s="1043"/>
      <c r="D45" s="1044"/>
      <c r="E45" s="1045"/>
      <c r="F45" s="558"/>
      <c r="G45" s="559"/>
      <c r="H45" s="1052"/>
      <c r="I45" s="1055"/>
      <c r="J45" s="1056"/>
      <c r="K45" s="1056"/>
      <c r="L45" s="1057"/>
      <c r="M45" s="1064"/>
      <c r="N45" s="1065"/>
      <c r="O45" s="1066"/>
      <c r="P45" s="580" t="s">
        <v>980</v>
      </c>
      <c r="Q45" s="581"/>
      <c r="R45" s="581"/>
      <c r="S45" s="582"/>
      <c r="T45" s="583"/>
      <c r="U45" s="584"/>
      <c r="V45" s="585"/>
      <c r="W45" s="585"/>
      <c r="X45" s="585"/>
      <c r="Y45" s="585"/>
      <c r="Z45" s="585"/>
      <c r="AA45" s="586"/>
      <c r="AB45" s="584"/>
      <c r="AC45" s="585"/>
      <c r="AD45" s="585"/>
      <c r="AE45" s="585"/>
      <c r="AF45" s="585"/>
      <c r="AG45" s="585"/>
      <c r="AH45" s="586"/>
      <c r="AI45" s="584"/>
      <c r="AJ45" s="585"/>
      <c r="AK45" s="585"/>
      <c r="AL45" s="585"/>
      <c r="AM45" s="585"/>
      <c r="AN45" s="585"/>
      <c r="AO45" s="586"/>
      <c r="AP45" s="584"/>
      <c r="AQ45" s="585"/>
      <c r="AR45" s="585"/>
      <c r="AS45" s="585"/>
      <c r="AT45" s="585"/>
      <c r="AU45" s="585"/>
      <c r="AV45" s="586"/>
      <c r="AW45" s="584"/>
      <c r="AX45" s="585"/>
      <c r="AY45" s="585"/>
      <c r="AZ45" s="1073"/>
      <c r="BA45" s="1027"/>
      <c r="BB45" s="1026"/>
      <c r="BC45" s="1027"/>
      <c r="BD45" s="1028"/>
      <c r="BE45" s="1029"/>
      <c r="BF45" s="1029"/>
      <c r="BG45" s="1029"/>
      <c r="BH45" s="1030"/>
    </row>
    <row r="46" spans="2:60" ht="20.25" customHeight="1">
      <c r="B46" s="557">
        <f>B43+1</f>
        <v>9</v>
      </c>
      <c r="C46" s="1046"/>
      <c r="D46" s="1047"/>
      <c r="E46" s="1048"/>
      <c r="F46" s="558">
        <f>C45</f>
        <v>0</v>
      </c>
      <c r="G46" s="559"/>
      <c r="H46" s="1053"/>
      <c r="I46" s="1058"/>
      <c r="J46" s="1059"/>
      <c r="K46" s="1059"/>
      <c r="L46" s="1060"/>
      <c r="M46" s="1067"/>
      <c r="N46" s="1068"/>
      <c r="O46" s="1069"/>
      <c r="P46" s="560" t="s">
        <v>983</v>
      </c>
      <c r="Q46" s="561"/>
      <c r="R46" s="561"/>
      <c r="S46" s="562"/>
      <c r="T46" s="563"/>
      <c r="U46" s="564" t="str">
        <f>IF(U45="","",VLOOKUP(U45,'シフト記号表（勤務時間帯）'!$D$6:$X$47,21,FALSE))</f>
        <v/>
      </c>
      <c r="V46" s="565" t="str">
        <f>IF(V45="","",VLOOKUP(V45,'シフト記号表（勤務時間帯）'!$D$6:$X$47,21,FALSE))</f>
        <v/>
      </c>
      <c r="W46" s="565" t="str">
        <f>IF(W45="","",VLOOKUP(W45,'シフト記号表（勤務時間帯）'!$D$6:$X$47,21,FALSE))</f>
        <v/>
      </c>
      <c r="X46" s="565" t="str">
        <f>IF(X45="","",VLOOKUP(X45,'シフト記号表（勤務時間帯）'!$D$6:$X$47,21,FALSE))</f>
        <v/>
      </c>
      <c r="Y46" s="565" t="str">
        <f>IF(Y45="","",VLOOKUP(Y45,'シフト記号表（勤務時間帯）'!$D$6:$X$47,21,FALSE))</f>
        <v/>
      </c>
      <c r="Z46" s="565" t="str">
        <f>IF(Z45="","",VLOOKUP(Z45,'シフト記号表（勤務時間帯）'!$D$6:$X$47,21,FALSE))</f>
        <v/>
      </c>
      <c r="AA46" s="566" t="str">
        <f>IF(AA45="","",VLOOKUP(AA45,'シフト記号表（勤務時間帯）'!$D$6:$X$47,21,FALSE))</f>
        <v/>
      </c>
      <c r="AB46" s="564" t="str">
        <f>IF(AB45="","",VLOOKUP(AB45,'シフト記号表（勤務時間帯）'!$D$6:$X$47,21,FALSE))</f>
        <v/>
      </c>
      <c r="AC46" s="565" t="str">
        <f>IF(AC45="","",VLOOKUP(AC45,'シフト記号表（勤務時間帯）'!$D$6:$X$47,21,FALSE))</f>
        <v/>
      </c>
      <c r="AD46" s="565" t="str">
        <f>IF(AD45="","",VLOOKUP(AD45,'シフト記号表（勤務時間帯）'!$D$6:$X$47,21,FALSE))</f>
        <v/>
      </c>
      <c r="AE46" s="565" t="str">
        <f>IF(AE45="","",VLOOKUP(AE45,'シフト記号表（勤務時間帯）'!$D$6:$X$47,21,FALSE))</f>
        <v/>
      </c>
      <c r="AF46" s="565" t="str">
        <f>IF(AF45="","",VLOOKUP(AF45,'シフト記号表（勤務時間帯）'!$D$6:$X$47,21,FALSE))</f>
        <v/>
      </c>
      <c r="AG46" s="565" t="str">
        <f>IF(AG45="","",VLOOKUP(AG45,'シフト記号表（勤務時間帯）'!$D$6:$X$47,21,FALSE))</f>
        <v/>
      </c>
      <c r="AH46" s="566" t="str">
        <f>IF(AH45="","",VLOOKUP(AH45,'シフト記号表（勤務時間帯）'!$D$6:$X$47,21,FALSE))</f>
        <v/>
      </c>
      <c r="AI46" s="564" t="str">
        <f>IF(AI45="","",VLOOKUP(AI45,'シフト記号表（勤務時間帯）'!$D$6:$X$47,21,FALSE))</f>
        <v/>
      </c>
      <c r="AJ46" s="565" t="str">
        <f>IF(AJ45="","",VLOOKUP(AJ45,'シフト記号表（勤務時間帯）'!$D$6:$X$47,21,FALSE))</f>
        <v/>
      </c>
      <c r="AK46" s="565" t="str">
        <f>IF(AK45="","",VLOOKUP(AK45,'シフト記号表（勤務時間帯）'!$D$6:$X$47,21,FALSE))</f>
        <v/>
      </c>
      <c r="AL46" s="565" t="str">
        <f>IF(AL45="","",VLOOKUP(AL45,'シフト記号表（勤務時間帯）'!$D$6:$X$47,21,FALSE))</f>
        <v/>
      </c>
      <c r="AM46" s="565" t="str">
        <f>IF(AM45="","",VLOOKUP(AM45,'シフト記号表（勤務時間帯）'!$D$6:$X$47,21,FALSE))</f>
        <v/>
      </c>
      <c r="AN46" s="565" t="str">
        <f>IF(AN45="","",VLOOKUP(AN45,'シフト記号表（勤務時間帯）'!$D$6:$X$47,21,FALSE))</f>
        <v/>
      </c>
      <c r="AO46" s="566" t="str">
        <f>IF(AO45="","",VLOOKUP(AO45,'シフト記号表（勤務時間帯）'!$D$6:$X$47,21,FALSE))</f>
        <v/>
      </c>
      <c r="AP46" s="564" t="str">
        <f>IF(AP45="","",VLOOKUP(AP45,'シフト記号表（勤務時間帯）'!$D$6:$X$47,21,FALSE))</f>
        <v/>
      </c>
      <c r="AQ46" s="565" t="str">
        <f>IF(AQ45="","",VLOOKUP(AQ45,'シフト記号表（勤務時間帯）'!$D$6:$X$47,21,FALSE))</f>
        <v/>
      </c>
      <c r="AR46" s="565" t="str">
        <f>IF(AR45="","",VLOOKUP(AR45,'シフト記号表（勤務時間帯）'!$D$6:$X$47,21,FALSE))</f>
        <v/>
      </c>
      <c r="AS46" s="565" t="str">
        <f>IF(AS45="","",VLOOKUP(AS45,'シフト記号表（勤務時間帯）'!$D$6:$X$47,21,FALSE))</f>
        <v/>
      </c>
      <c r="AT46" s="565" t="str">
        <f>IF(AT45="","",VLOOKUP(AT45,'シフト記号表（勤務時間帯）'!$D$6:$X$47,21,FALSE))</f>
        <v/>
      </c>
      <c r="AU46" s="565" t="str">
        <f>IF(AU45="","",VLOOKUP(AU45,'シフト記号表（勤務時間帯）'!$D$6:$X$47,21,FALSE))</f>
        <v/>
      </c>
      <c r="AV46" s="566" t="str">
        <f>IF(AV45="","",VLOOKUP(AV45,'シフト記号表（勤務時間帯）'!$D$6:$X$47,21,FALSE))</f>
        <v/>
      </c>
      <c r="AW46" s="564" t="str">
        <f>IF(AW45="","",VLOOKUP(AW45,'シフト記号表（勤務時間帯）'!$D$6:$X$47,21,FALSE))</f>
        <v/>
      </c>
      <c r="AX46" s="565" t="str">
        <f>IF(AX45="","",VLOOKUP(AX45,'シフト記号表（勤務時間帯）'!$D$6:$X$47,21,FALSE))</f>
        <v/>
      </c>
      <c r="AY46" s="565" t="str">
        <f>IF(AY45="","",VLOOKUP(AY45,'シフト記号表（勤務時間帯）'!$D$6:$X$47,21,FALSE))</f>
        <v/>
      </c>
      <c r="AZ46" s="1034">
        <f>IF($BC$3="４週",SUM(U46:AV46),IF($BC$3="暦月",SUM(U46:AY46),""))</f>
        <v>0</v>
      </c>
      <c r="BA46" s="1035"/>
      <c r="BB46" s="1036">
        <f>IF($BC$3="４週",AZ46/4,IF($BC$3="暦月",(AZ46/($BC$8/7)),""))</f>
        <v>0</v>
      </c>
      <c r="BC46" s="1035"/>
      <c r="BD46" s="1031"/>
      <c r="BE46" s="1032"/>
      <c r="BF46" s="1032"/>
      <c r="BG46" s="1032"/>
      <c r="BH46" s="1033"/>
    </row>
    <row r="47" spans="2:60" ht="20.25" customHeight="1">
      <c r="B47" s="567"/>
      <c r="C47" s="1074"/>
      <c r="D47" s="1075"/>
      <c r="E47" s="1076"/>
      <c r="F47" s="568"/>
      <c r="G47" s="569">
        <f>C45</f>
        <v>0</v>
      </c>
      <c r="H47" s="1077"/>
      <c r="I47" s="1078"/>
      <c r="J47" s="1079"/>
      <c r="K47" s="1079"/>
      <c r="L47" s="1080"/>
      <c r="M47" s="1081"/>
      <c r="N47" s="1082"/>
      <c r="O47" s="1083"/>
      <c r="P47" s="570" t="s">
        <v>984</v>
      </c>
      <c r="Q47" s="571"/>
      <c r="R47" s="571"/>
      <c r="S47" s="591"/>
      <c r="T47" s="592"/>
      <c r="U47" s="574" t="str">
        <f>IF(U45="","",VLOOKUP(U45,'シフト記号表（勤務時間帯）'!$D$6:$Z$47,23,FALSE))</f>
        <v/>
      </c>
      <c r="V47" s="575" t="str">
        <f>IF(V45="","",VLOOKUP(V45,'シフト記号表（勤務時間帯）'!$D$6:$Z$47,23,FALSE))</f>
        <v/>
      </c>
      <c r="W47" s="575" t="str">
        <f>IF(W45="","",VLOOKUP(W45,'シフト記号表（勤務時間帯）'!$D$6:$Z$47,23,FALSE))</f>
        <v/>
      </c>
      <c r="X47" s="575" t="str">
        <f>IF(X45="","",VLOOKUP(X45,'シフト記号表（勤務時間帯）'!$D$6:$Z$47,23,FALSE))</f>
        <v/>
      </c>
      <c r="Y47" s="575" t="str">
        <f>IF(Y45="","",VLOOKUP(Y45,'シフト記号表（勤務時間帯）'!$D$6:$Z$47,23,FALSE))</f>
        <v/>
      </c>
      <c r="Z47" s="575" t="str">
        <f>IF(Z45="","",VLOOKUP(Z45,'シフト記号表（勤務時間帯）'!$D$6:$Z$47,23,FALSE))</f>
        <v/>
      </c>
      <c r="AA47" s="576" t="str">
        <f>IF(AA45="","",VLOOKUP(AA45,'シフト記号表（勤務時間帯）'!$D$6:$Z$47,23,FALSE))</f>
        <v/>
      </c>
      <c r="AB47" s="574" t="str">
        <f>IF(AB45="","",VLOOKUP(AB45,'シフト記号表（勤務時間帯）'!$D$6:$Z$47,23,FALSE))</f>
        <v/>
      </c>
      <c r="AC47" s="575" t="str">
        <f>IF(AC45="","",VLOOKUP(AC45,'シフト記号表（勤務時間帯）'!$D$6:$Z$47,23,FALSE))</f>
        <v/>
      </c>
      <c r="AD47" s="575" t="str">
        <f>IF(AD45="","",VLOOKUP(AD45,'シフト記号表（勤務時間帯）'!$D$6:$Z$47,23,FALSE))</f>
        <v/>
      </c>
      <c r="AE47" s="575" t="str">
        <f>IF(AE45="","",VLOOKUP(AE45,'シフト記号表（勤務時間帯）'!$D$6:$Z$47,23,FALSE))</f>
        <v/>
      </c>
      <c r="AF47" s="575" t="str">
        <f>IF(AF45="","",VLOOKUP(AF45,'シフト記号表（勤務時間帯）'!$D$6:$Z$47,23,FALSE))</f>
        <v/>
      </c>
      <c r="AG47" s="575" t="str">
        <f>IF(AG45="","",VLOOKUP(AG45,'シフト記号表（勤務時間帯）'!$D$6:$Z$47,23,FALSE))</f>
        <v/>
      </c>
      <c r="AH47" s="576" t="str">
        <f>IF(AH45="","",VLOOKUP(AH45,'シフト記号表（勤務時間帯）'!$D$6:$Z$47,23,FALSE))</f>
        <v/>
      </c>
      <c r="AI47" s="574" t="str">
        <f>IF(AI45="","",VLOOKUP(AI45,'シフト記号表（勤務時間帯）'!$D$6:$Z$47,23,FALSE))</f>
        <v/>
      </c>
      <c r="AJ47" s="575" t="str">
        <f>IF(AJ45="","",VLOOKUP(AJ45,'シフト記号表（勤務時間帯）'!$D$6:$Z$47,23,FALSE))</f>
        <v/>
      </c>
      <c r="AK47" s="575" t="str">
        <f>IF(AK45="","",VLOOKUP(AK45,'シフト記号表（勤務時間帯）'!$D$6:$Z$47,23,FALSE))</f>
        <v/>
      </c>
      <c r="AL47" s="575" t="str">
        <f>IF(AL45="","",VLOOKUP(AL45,'シフト記号表（勤務時間帯）'!$D$6:$Z$47,23,FALSE))</f>
        <v/>
      </c>
      <c r="AM47" s="575" t="str">
        <f>IF(AM45="","",VLOOKUP(AM45,'シフト記号表（勤務時間帯）'!$D$6:$Z$47,23,FALSE))</f>
        <v/>
      </c>
      <c r="AN47" s="575" t="str">
        <f>IF(AN45="","",VLOOKUP(AN45,'シフト記号表（勤務時間帯）'!$D$6:$Z$47,23,FALSE))</f>
        <v/>
      </c>
      <c r="AO47" s="576" t="str">
        <f>IF(AO45="","",VLOOKUP(AO45,'シフト記号表（勤務時間帯）'!$D$6:$Z$47,23,FALSE))</f>
        <v/>
      </c>
      <c r="AP47" s="574" t="str">
        <f>IF(AP45="","",VLOOKUP(AP45,'シフト記号表（勤務時間帯）'!$D$6:$Z$47,23,FALSE))</f>
        <v/>
      </c>
      <c r="AQ47" s="575" t="str">
        <f>IF(AQ45="","",VLOOKUP(AQ45,'シフト記号表（勤務時間帯）'!$D$6:$Z$47,23,FALSE))</f>
        <v/>
      </c>
      <c r="AR47" s="575" t="str">
        <f>IF(AR45="","",VLOOKUP(AR45,'シフト記号表（勤務時間帯）'!$D$6:$Z$47,23,FALSE))</f>
        <v/>
      </c>
      <c r="AS47" s="575" t="str">
        <f>IF(AS45="","",VLOOKUP(AS45,'シフト記号表（勤務時間帯）'!$D$6:$Z$47,23,FALSE))</f>
        <v/>
      </c>
      <c r="AT47" s="575" t="str">
        <f>IF(AT45="","",VLOOKUP(AT45,'シフト記号表（勤務時間帯）'!$D$6:$Z$47,23,FALSE))</f>
        <v/>
      </c>
      <c r="AU47" s="575" t="str">
        <f>IF(AU45="","",VLOOKUP(AU45,'シフト記号表（勤務時間帯）'!$D$6:$Z$47,23,FALSE))</f>
        <v/>
      </c>
      <c r="AV47" s="576" t="str">
        <f>IF(AV45="","",VLOOKUP(AV45,'シフト記号表（勤務時間帯）'!$D$6:$Z$47,23,FALSE))</f>
        <v/>
      </c>
      <c r="AW47" s="574" t="str">
        <f>IF(AW45="","",VLOOKUP(AW45,'シフト記号表（勤務時間帯）'!$D$6:$Z$47,23,FALSE))</f>
        <v/>
      </c>
      <c r="AX47" s="575" t="str">
        <f>IF(AX45="","",VLOOKUP(AX45,'シフト記号表（勤務時間帯）'!$D$6:$Z$47,23,FALSE))</f>
        <v/>
      </c>
      <c r="AY47" s="575" t="str">
        <f>IF(AY45="","",VLOOKUP(AY45,'シフト記号表（勤務時間帯）'!$D$6:$Z$47,23,FALSE))</f>
        <v/>
      </c>
      <c r="AZ47" s="1037">
        <f>IF($BC$3="４週",SUM(U47:AV47),IF($BC$3="暦月",SUM(U47:AY47),""))</f>
        <v>0</v>
      </c>
      <c r="BA47" s="1038"/>
      <c r="BB47" s="1039">
        <f>IF($BC$3="４週",AZ47/4,IF($BC$3="暦月",(AZ47/($BC$8/7)),""))</f>
        <v>0</v>
      </c>
      <c r="BC47" s="1038"/>
      <c r="BD47" s="1040"/>
      <c r="BE47" s="1041"/>
      <c r="BF47" s="1041"/>
      <c r="BG47" s="1041"/>
      <c r="BH47" s="1042"/>
    </row>
    <row r="48" spans="2:60" ht="20.25" customHeight="1">
      <c r="B48" s="577"/>
      <c r="C48" s="1043"/>
      <c r="D48" s="1044"/>
      <c r="E48" s="1045"/>
      <c r="F48" s="558"/>
      <c r="G48" s="559"/>
      <c r="H48" s="1052"/>
      <c r="I48" s="1055"/>
      <c r="J48" s="1056"/>
      <c r="K48" s="1056"/>
      <c r="L48" s="1057"/>
      <c r="M48" s="1064"/>
      <c r="N48" s="1065"/>
      <c r="O48" s="1066"/>
      <c r="P48" s="580" t="s">
        <v>980</v>
      </c>
      <c r="Q48" s="587"/>
      <c r="R48" s="587"/>
      <c r="S48" s="588"/>
      <c r="T48" s="593"/>
      <c r="U48" s="584"/>
      <c r="V48" s="585"/>
      <c r="W48" s="585"/>
      <c r="X48" s="585"/>
      <c r="Y48" s="585"/>
      <c r="Z48" s="585"/>
      <c r="AA48" s="586"/>
      <c r="AB48" s="584"/>
      <c r="AC48" s="585"/>
      <c r="AD48" s="585"/>
      <c r="AE48" s="585"/>
      <c r="AF48" s="585"/>
      <c r="AG48" s="585"/>
      <c r="AH48" s="586"/>
      <c r="AI48" s="584"/>
      <c r="AJ48" s="585"/>
      <c r="AK48" s="585"/>
      <c r="AL48" s="585"/>
      <c r="AM48" s="585"/>
      <c r="AN48" s="585"/>
      <c r="AO48" s="586"/>
      <c r="AP48" s="584"/>
      <c r="AQ48" s="585"/>
      <c r="AR48" s="585"/>
      <c r="AS48" s="585"/>
      <c r="AT48" s="585"/>
      <c r="AU48" s="585"/>
      <c r="AV48" s="586"/>
      <c r="AW48" s="584"/>
      <c r="AX48" s="585"/>
      <c r="AY48" s="585"/>
      <c r="AZ48" s="1073"/>
      <c r="BA48" s="1027"/>
      <c r="BB48" s="1026"/>
      <c r="BC48" s="1027"/>
      <c r="BD48" s="1028"/>
      <c r="BE48" s="1029"/>
      <c r="BF48" s="1029"/>
      <c r="BG48" s="1029"/>
      <c r="BH48" s="1030"/>
    </row>
    <row r="49" spans="2:60" ht="20.25" customHeight="1">
      <c r="B49" s="557">
        <f>B46+1</f>
        <v>10</v>
      </c>
      <c r="C49" s="1046"/>
      <c r="D49" s="1047"/>
      <c r="E49" s="1048"/>
      <c r="F49" s="558">
        <f>C48</f>
        <v>0</v>
      </c>
      <c r="G49" s="559"/>
      <c r="H49" s="1053"/>
      <c r="I49" s="1058"/>
      <c r="J49" s="1059"/>
      <c r="K49" s="1059"/>
      <c r="L49" s="1060"/>
      <c r="M49" s="1067"/>
      <c r="N49" s="1068"/>
      <c r="O49" s="1069"/>
      <c r="P49" s="560" t="s">
        <v>983</v>
      </c>
      <c r="Q49" s="561"/>
      <c r="R49" s="561"/>
      <c r="S49" s="562"/>
      <c r="T49" s="563"/>
      <c r="U49" s="564" t="str">
        <f>IF(U48="","",VLOOKUP(U48,'シフト記号表（勤務時間帯）'!$D$6:$X$47,21,FALSE))</f>
        <v/>
      </c>
      <c r="V49" s="565" t="str">
        <f>IF(V48="","",VLOOKUP(V48,'シフト記号表（勤務時間帯）'!$D$6:$X$47,21,FALSE))</f>
        <v/>
      </c>
      <c r="W49" s="565" t="str">
        <f>IF(W48="","",VLOOKUP(W48,'シフト記号表（勤務時間帯）'!$D$6:$X$47,21,FALSE))</f>
        <v/>
      </c>
      <c r="X49" s="565" t="str">
        <f>IF(X48="","",VLOOKUP(X48,'シフト記号表（勤務時間帯）'!$D$6:$X$47,21,FALSE))</f>
        <v/>
      </c>
      <c r="Y49" s="565" t="str">
        <f>IF(Y48="","",VLOOKUP(Y48,'シフト記号表（勤務時間帯）'!$D$6:$X$47,21,FALSE))</f>
        <v/>
      </c>
      <c r="Z49" s="565" t="str">
        <f>IF(Z48="","",VLOOKUP(Z48,'シフト記号表（勤務時間帯）'!$D$6:$X$47,21,FALSE))</f>
        <v/>
      </c>
      <c r="AA49" s="566" t="str">
        <f>IF(AA48="","",VLOOKUP(AA48,'シフト記号表（勤務時間帯）'!$D$6:$X$47,21,FALSE))</f>
        <v/>
      </c>
      <c r="AB49" s="564" t="str">
        <f>IF(AB48="","",VLOOKUP(AB48,'シフト記号表（勤務時間帯）'!$D$6:$X$47,21,FALSE))</f>
        <v/>
      </c>
      <c r="AC49" s="565" t="str">
        <f>IF(AC48="","",VLOOKUP(AC48,'シフト記号表（勤務時間帯）'!$D$6:$X$47,21,FALSE))</f>
        <v/>
      </c>
      <c r="AD49" s="565" t="str">
        <f>IF(AD48="","",VLOOKUP(AD48,'シフト記号表（勤務時間帯）'!$D$6:$X$47,21,FALSE))</f>
        <v/>
      </c>
      <c r="AE49" s="565" t="str">
        <f>IF(AE48="","",VLOOKUP(AE48,'シフト記号表（勤務時間帯）'!$D$6:$X$47,21,FALSE))</f>
        <v/>
      </c>
      <c r="AF49" s="565" t="str">
        <f>IF(AF48="","",VLOOKUP(AF48,'シフト記号表（勤務時間帯）'!$D$6:$X$47,21,FALSE))</f>
        <v/>
      </c>
      <c r="AG49" s="565" t="str">
        <f>IF(AG48="","",VLOOKUP(AG48,'シフト記号表（勤務時間帯）'!$D$6:$X$47,21,FALSE))</f>
        <v/>
      </c>
      <c r="AH49" s="566" t="str">
        <f>IF(AH48="","",VLOOKUP(AH48,'シフト記号表（勤務時間帯）'!$D$6:$X$47,21,FALSE))</f>
        <v/>
      </c>
      <c r="AI49" s="564" t="str">
        <f>IF(AI48="","",VLOOKUP(AI48,'シフト記号表（勤務時間帯）'!$D$6:$X$47,21,FALSE))</f>
        <v/>
      </c>
      <c r="AJ49" s="565" t="str">
        <f>IF(AJ48="","",VLOOKUP(AJ48,'シフト記号表（勤務時間帯）'!$D$6:$X$47,21,FALSE))</f>
        <v/>
      </c>
      <c r="AK49" s="565" t="str">
        <f>IF(AK48="","",VLOOKUP(AK48,'シフト記号表（勤務時間帯）'!$D$6:$X$47,21,FALSE))</f>
        <v/>
      </c>
      <c r="AL49" s="565" t="str">
        <f>IF(AL48="","",VLOOKUP(AL48,'シフト記号表（勤務時間帯）'!$D$6:$X$47,21,FALSE))</f>
        <v/>
      </c>
      <c r="AM49" s="565" t="str">
        <f>IF(AM48="","",VLOOKUP(AM48,'シフト記号表（勤務時間帯）'!$D$6:$X$47,21,FALSE))</f>
        <v/>
      </c>
      <c r="AN49" s="565" t="str">
        <f>IF(AN48="","",VLOOKUP(AN48,'シフト記号表（勤務時間帯）'!$D$6:$X$47,21,FALSE))</f>
        <v/>
      </c>
      <c r="AO49" s="566" t="str">
        <f>IF(AO48="","",VLOOKUP(AO48,'シフト記号表（勤務時間帯）'!$D$6:$X$47,21,FALSE))</f>
        <v/>
      </c>
      <c r="AP49" s="564" t="str">
        <f>IF(AP48="","",VLOOKUP(AP48,'シフト記号表（勤務時間帯）'!$D$6:$X$47,21,FALSE))</f>
        <v/>
      </c>
      <c r="AQ49" s="565" t="str">
        <f>IF(AQ48="","",VLOOKUP(AQ48,'シフト記号表（勤務時間帯）'!$D$6:$X$47,21,FALSE))</f>
        <v/>
      </c>
      <c r="AR49" s="565" t="str">
        <f>IF(AR48="","",VLOOKUP(AR48,'シフト記号表（勤務時間帯）'!$D$6:$X$47,21,FALSE))</f>
        <v/>
      </c>
      <c r="AS49" s="565" t="str">
        <f>IF(AS48="","",VLOOKUP(AS48,'シフト記号表（勤務時間帯）'!$D$6:$X$47,21,FALSE))</f>
        <v/>
      </c>
      <c r="AT49" s="565" t="str">
        <f>IF(AT48="","",VLOOKUP(AT48,'シフト記号表（勤務時間帯）'!$D$6:$X$47,21,FALSE))</f>
        <v/>
      </c>
      <c r="AU49" s="565" t="str">
        <f>IF(AU48="","",VLOOKUP(AU48,'シフト記号表（勤務時間帯）'!$D$6:$X$47,21,FALSE))</f>
        <v/>
      </c>
      <c r="AV49" s="566" t="str">
        <f>IF(AV48="","",VLOOKUP(AV48,'シフト記号表（勤務時間帯）'!$D$6:$X$47,21,FALSE))</f>
        <v/>
      </c>
      <c r="AW49" s="564" t="str">
        <f>IF(AW48="","",VLOOKUP(AW48,'シフト記号表（勤務時間帯）'!$D$6:$X$47,21,FALSE))</f>
        <v/>
      </c>
      <c r="AX49" s="565" t="str">
        <f>IF(AX48="","",VLOOKUP(AX48,'シフト記号表（勤務時間帯）'!$D$6:$X$47,21,FALSE))</f>
        <v/>
      </c>
      <c r="AY49" s="565" t="str">
        <f>IF(AY48="","",VLOOKUP(AY48,'シフト記号表（勤務時間帯）'!$D$6:$X$47,21,FALSE))</f>
        <v/>
      </c>
      <c r="AZ49" s="1034">
        <f>IF($BC$3="４週",SUM(U49:AV49),IF($BC$3="暦月",SUM(U49:AY49),""))</f>
        <v>0</v>
      </c>
      <c r="BA49" s="1035"/>
      <c r="BB49" s="1036">
        <f>IF($BC$3="４週",AZ49/4,IF($BC$3="暦月",(AZ49/($BC$8/7)),""))</f>
        <v>0</v>
      </c>
      <c r="BC49" s="1035"/>
      <c r="BD49" s="1031"/>
      <c r="BE49" s="1032"/>
      <c r="BF49" s="1032"/>
      <c r="BG49" s="1032"/>
      <c r="BH49" s="1033"/>
    </row>
    <row r="50" spans="2:60" ht="20.25" customHeight="1">
      <c r="B50" s="567"/>
      <c r="C50" s="1074"/>
      <c r="D50" s="1075"/>
      <c r="E50" s="1076"/>
      <c r="F50" s="568"/>
      <c r="G50" s="569">
        <f>C48</f>
        <v>0</v>
      </c>
      <c r="H50" s="1077"/>
      <c r="I50" s="1078"/>
      <c r="J50" s="1079"/>
      <c r="K50" s="1079"/>
      <c r="L50" s="1080"/>
      <c r="M50" s="1081"/>
      <c r="N50" s="1082"/>
      <c r="O50" s="1083"/>
      <c r="P50" s="594" t="s">
        <v>984</v>
      </c>
      <c r="Q50" s="595"/>
      <c r="R50" s="595"/>
      <c r="S50" s="596"/>
      <c r="T50" s="597"/>
      <c r="U50" s="574" t="str">
        <f>IF(U48="","",VLOOKUP(U48,'シフト記号表（勤務時間帯）'!$D$6:$Z$47,23,FALSE))</f>
        <v/>
      </c>
      <c r="V50" s="575" t="str">
        <f>IF(V48="","",VLOOKUP(V48,'シフト記号表（勤務時間帯）'!$D$6:$Z$47,23,FALSE))</f>
        <v/>
      </c>
      <c r="W50" s="575" t="str">
        <f>IF(W48="","",VLOOKUP(W48,'シフト記号表（勤務時間帯）'!$D$6:$Z$47,23,FALSE))</f>
        <v/>
      </c>
      <c r="X50" s="575" t="str">
        <f>IF(X48="","",VLOOKUP(X48,'シフト記号表（勤務時間帯）'!$D$6:$Z$47,23,FALSE))</f>
        <v/>
      </c>
      <c r="Y50" s="575" t="str">
        <f>IF(Y48="","",VLOOKUP(Y48,'シフト記号表（勤務時間帯）'!$D$6:$Z$47,23,FALSE))</f>
        <v/>
      </c>
      <c r="Z50" s="575" t="str">
        <f>IF(Z48="","",VLOOKUP(Z48,'シフト記号表（勤務時間帯）'!$D$6:$Z$47,23,FALSE))</f>
        <v/>
      </c>
      <c r="AA50" s="576" t="str">
        <f>IF(AA48="","",VLOOKUP(AA48,'シフト記号表（勤務時間帯）'!$D$6:$Z$47,23,FALSE))</f>
        <v/>
      </c>
      <c r="AB50" s="574" t="str">
        <f>IF(AB48="","",VLOOKUP(AB48,'シフト記号表（勤務時間帯）'!$D$6:$Z$47,23,FALSE))</f>
        <v/>
      </c>
      <c r="AC50" s="575" t="str">
        <f>IF(AC48="","",VLOOKUP(AC48,'シフト記号表（勤務時間帯）'!$D$6:$Z$47,23,FALSE))</f>
        <v/>
      </c>
      <c r="AD50" s="575" t="str">
        <f>IF(AD48="","",VLOOKUP(AD48,'シフト記号表（勤務時間帯）'!$D$6:$Z$47,23,FALSE))</f>
        <v/>
      </c>
      <c r="AE50" s="575" t="str">
        <f>IF(AE48="","",VLOOKUP(AE48,'シフト記号表（勤務時間帯）'!$D$6:$Z$47,23,FALSE))</f>
        <v/>
      </c>
      <c r="AF50" s="575" t="str">
        <f>IF(AF48="","",VLOOKUP(AF48,'シフト記号表（勤務時間帯）'!$D$6:$Z$47,23,FALSE))</f>
        <v/>
      </c>
      <c r="AG50" s="575" t="str">
        <f>IF(AG48="","",VLOOKUP(AG48,'シフト記号表（勤務時間帯）'!$D$6:$Z$47,23,FALSE))</f>
        <v/>
      </c>
      <c r="AH50" s="576" t="str">
        <f>IF(AH48="","",VLOOKUP(AH48,'シフト記号表（勤務時間帯）'!$D$6:$Z$47,23,FALSE))</f>
        <v/>
      </c>
      <c r="AI50" s="574" t="str">
        <f>IF(AI48="","",VLOOKUP(AI48,'シフト記号表（勤務時間帯）'!$D$6:$Z$47,23,FALSE))</f>
        <v/>
      </c>
      <c r="AJ50" s="575" t="str">
        <f>IF(AJ48="","",VLOOKUP(AJ48,'シフト記号表（勤務時間帯）'!$D$6:$Z$47,23,FALSE))</f>
        <v/>
      </c>
      <c r="AK50" s="575" t="str">
        <f>IF(AK48="","",VLOOKUP(AK48,'シフト記号表（勤務時間帯）'!$D$6:$Z$47,23,FALSE))</f>
        <v/>
      </c>
      <c r="AL50" s="575" t="str">
        <f>IF(AL48="","",VLOOKUP(AL48,'シフト記号表（勤務時間帯）'!$D$6:$Z$47,23,FALSE))</f>
        <v/>
      </c>
      <c r="AM50" s="575" t="str">
        <f>IF(AM48="","",VLOOKUP(AM48,'シフト記号表（勤務時間帯）'!$D$6:$Z$47,23,FALSE))</f>
        <v/>
      </c>
      <c r="AN50" s="575" t="str">
        <f>IF(AN48="","",VLOOKUP(AN48,'シフト記号表（勤務時間帯）'!$D$6:$Z$47,23,FALSE))</f>
        <v/>
      </c>
      <c r="AO50" s="576" t="str">
        <f>IF(AO48="","",VLOOKUP(AO48,'シフト記号表（勤務時間帯）'!$D$6:$Z$47,23,FALSE))</f>
        <v/>
      </c>
      <c r="AP50" s="574" t="str">
        <f>IF(AP48="","",VLOOKUP(AP48,'シフト記号表（勤務時間帯）'!$D$6:$Z$47,23,FALSE))</f>
        <v/>
      </c>
      <c r="AQ50" s="575" t="str">
        <f>IF(AQ48="","",VLOOKUP(AQ48,'シフト記号表（勤務時間帯）'!$D$6:$Z$47,23,FALSE))</f>
        <v/>
      </c>
      <c r="AR50" s="575" t="str">
        <f>IF(AR48="","",VLOOKUP(AR48,'シフト記号表（勤務時間帯）'!$D$6:$Z$47,23,FALSE))</f>
        <v/>
      </c>
      <c r="AS50" s="575" t="str">
        <f>IF(AS48="","",VLOOKUP(AS48,'シフト記号表（勤務時間帯）'!$D$6:$Z$47,23,FALSE))</f>
        <v/>
      </c>
      <c r="AT50" s="575" t="str">
        <f>IF(AT48="","",VLOOKUP(AT48,'シフト記号表（勤務時間帯）'!$D$6:$Z$47,23,FALSE))</f>
        <v/>
      </c>
      <c r="AU50" s="575" t="str">
        <f>IF(AU48="","",VLOOKUP(AU48,'シフト記号表（勤務時間帯）'!$D$6:$Z$47,23,FALSE))</f>
        <v/>
      </c>
      <c r="AV50" s="576" t="str">
        <f>IF(AV48="","",VLOOKUP(AV48,'シフト記号表（勤務時間帯）'!$D$6:$Z$47,23,FALSE))</f>
        <v/>
      </c>
      <c r="AW50" s="574" t="str">
        <f>IF(AW48="","",VLOOKUP(AW48,'シフト記号表（勤務時間帯）'!$D$6:$Z$47,23,FALSE))</f>
        <v/>
      </c>
      <c r="AX50" s="575" t="str">
        <f>IF(AX48="","",VLOOKUP(AX48,'シフト記号表（勤務時間帯）'!$D$6:$Z$47,23,FALSE))</f>
        <v/>
      </c>
      <c r="AY50" s="575" t="str">
        <f>IF(AY48="","",VLOOKUP(AY48,'シフト記号表（勤務時間帯）'!$D$6:$Z$47,23,FALSE))</f>
        <v/>
      </c>
      <c r="AZ50" s="1037">
        <f>IF($BC$3="４週",SUM(U50:AV50),IF($BC$3="暦月",SUM(U50:AY50),""))</f>
        <v>0</v>
      </c>
      <c r="BA50" s="1038"/>
      <c r="BB50" s="1039">
        <f>IF($BC$3="４週",AZ50/4,IF($BC$3="暦月",(AZ50/($BC$8/7)),""))</f>
        <v>0</v>
      </c>
      <c r="BC50" s="1038"/>
      <c r="BD50" s="1040"/>
      <c r="BE50" s="1041"/>
      <c r="BF50" s="1041"/>
      <c r="BG50" s="1041"/>
      <c r="BH50" s="1042"/>
    </row>
    <row r="51" spans="2:60" ht="20.25" customHeight="1">
      <c r="B51" s="577"/>
      <c r="C51" s="1043"/>
      <c r="D51" s="1044"/>
      <c r="E51" s="1045"/>
      <c r="F51" s="558"/>
      <c r="G51" s="559"/>
      <c r="H51" s="1052"/>
      <c r="I51" s="1055"/>
      <c r="J51" s="1056"/>
      <c r="K51" s="1056"/>
      <c r="L51" s="1057"/>
      <c r="M51" s="1064"/>
      <c r="N51" s="1065"/>
      <c r="O51" s="1066"/>
      <c r="P51" s="580" t="s">
        <v>980</v>
      </c>
      <c r="Q51" s="587"/>
      <c r="R51" s="587"/>
      <c r="S51" s="588"/>
      <c r="T51" s="593"/>
      <c r="U51" s="584"/>
      <c r="V51" s="585"/>
      <c r="W51" s="585"/>
      <c r="X51" s="585"/>
      <c r="Y51" s="585"/>
      <c r="Z51" s="585"/>
      <c r="AA51" s="586"/>
      <c r="AB51" s="584"/>
      <c r="AC51" s="585"/>
      <c r="AD51" s="585"/>
      <c r="AE51" s="585"/>
      <c r="AF51" s="585"/>
      <c r="AG51" s="585"/>
      <c r="AH51" s="586"/>
      <c r="AI51" s="584"/>
      <c r="AJ51" s="585"/>
      <c r="AK51" s="585"/>
      <c r="AL51" s="585"/>
      <c r="AM51" s="585"/>
      <c r="AN51" s="585"/>
      <c r="AO51" s="586"/>
      <c r="AP51" s="584"/>
      <c r="AQ51" s="585"/>
      <c r="AR51" s="585"/>
      <c r="AS51" s="585"/>
      <c r="AT51" s="585"/>
      <c r="AU51" s="585"/>
      <c r="AV51" s="586"/>
      <c r="AW51" s="584"/>
      <c r="AX51" s="585"/>
      <c r="AY51" s="585"/>
      <c r="AZ51" s="1073"/>
      <c r="BA51" s="1027"/>
      <c r="BB51" s="1026"/>
      <c r="BC51" s="1027"/>
      <c r="BD51" s="1028"/>
      <c r="BE51" s="1029"/>
      <c r="BF51" s="1029"/>
      <c r="BG51" s="1029"/>
      <c r="BH51" s="1030"/>
    </row>
    <row r="52" spans="2:60" ht="20.25" customHeight="1">
      <c r="B52" s="557">
        <f>B49+1</f>
        <v>11</v>
      </c>
      <c r="C52" s="1046"/>
      <c r="D52" s="1047"/>
      <c r="E52" s="1048"/>
      <c r="F52" s="558">
        <f>C51</f>
        <v>0</v>
      </c>
      <c r="G52" s="559"/>
      <c r="H52" s="1053"/>
      <c r="I52" s="1058"/>
      <c r="J52" s="1059"/>
      <c r="K52" s="1059"/>
      <c r="L52" s="1060"/>
      <c r="M52" s="1067"/>
      <c r="N52" s="1068"/>
      <c r="O52" s="1069"/>
      <c r="P52" s="560" t="s">
        <v>983</v>
      </c>
      <c r="Q52" s="561"/>
      <c r="R52" s="561"/>
      <c r="S52" s="562"/>
      <c r="T52" s="563"/>
      <c r="U52" s="564" t="str">
        <f>IF(U51="","",VLOOKUP(U51,'シフト記号表（勤務時間帯）'!$D$6:$X$47,21,FALSE))</f>
        <v/>
      </c>
      <c r="V52" s="565" t="str">
        <f>IF(V51="","",VLOOKUP(V51,'シフト記号表（勤務時間帯）'!$D$6:$X$47,21,FALSE))</f>
        <v/>
      </c>
      <c r="W52" s="565" t="str">
        <f>IF(W51="","",VLOOKUP(W51,'シフト記号表（勤務時間帯）'!$D$6:$X$47,21,FALSE))</f>
        <v/>
      </c>
      <c r="X52" s="565" t="str">
        <f>IF(X51="","",VLOOKUP(X51,'シフト記号表（勤務時間帯）'!$D$6:$X$47,21,FALSE))</f>
        <v/>
      </c>
      <c r="Y52" s="565" t="str">
        <f>IF(Y51="","",VLOOKUP(Y51,'シフト記号表（勤務時間帯）'!$D$6:$X$47,21,FALSE))</f>
        <v/>
      </c>
      <c r="Z52" s="565" t="str">
        <f>IF(Z51="","",VLOOKUP(Z51,'シフト記号表（勤務時間帯）'!$D$6:$X$47,21,FALSE))</f>
        <v/>
      </c>
      <c r="AA52" s="566" t="str">
        <f>IF(AA51="","",VLOOKUP(AA51,'シフト記号表（勤務時間帯）'!$D$6:$X$47,21,FALSE))</f>
        <v/>
      </c>
      <c r="AB52" s="564" t="str">
        <f>IF(AB51="","",VLOOKUP(AB51,'シフト記号表（勤務時間帯）'!$D$6:$X$47,21,FALSE))</f>
        <v/>
      </c>
      <c r="AC52" s="565" t="str">
        <f>IF(AC51="","",VLOOKUP(AC51,'シフト記号表（勤務時間帯）'!$D$6:$X$47,21,FALSE))</f>
        <v/>
      </c>
      <c r="AD52" s="565" t="str">
        <f>IF(AD51="","",VLOOKUP(AD51,'シフト記号表（勤務時間帯）'!$D$6:$X$47,21,FALSE))</f>
        <v/>
      </c>
      <c r="AE52" s="565" t="str">
        <f>IF(AE51="","",VLOOKUP(AE51,'シフト記号表（勤務時間帯）'!$D$6:$X$47,21,FALSE))</f>
        <v/>
      </c>
      <c r="AF52" s="565" t="str">
        <f>IF(AF51="","",VLOOKUP(AF51,'シフト記号表（勤務時間帯）'!$D$6:$X$47,21,FALSE))</f>
        <v/>
      </c>
      <c r="AG52" s="565" t="str">
        <f>IF(AG51="","",VLOOKUP(AG51,'シフト記号表（勤務時間帯）'!$D$6:$X$47,21,FALSE))</f>
        <v/>
      </c>
      <c r="AH52" s="566" t="str">
        <f>IF(AH51="","",VLOOKUP(AH51,'シフト記号表（勤務時間帯）'!$D$6:$X$47,21,FALSE))</f>
        <v/>
      </c>
      <c r="AI52" s="564" t="str">
        <f>IF(AI51="","",VLOOKUP(AI51,'シフト記号表（勤務時間帯）'!$D$6:$X$47,21,FALSE))</f>
        <v/>
      </c>
      <c r="AJ52" s="565" t="str">
        <f>IF(AJ51="","",VLOOKUP(AJ51,'シフト記号表（勤務時間帯）'!$D$6:$X$47,21,FALSE))</f>
        <v/>
      </c>
      <c r="AK52" s="565" t="str">
        <f>IF(AK51="","",VLOOKUP(AK51,'シフト記号表（勤務時間帯）'!$D$6:$X$47,21,FALSE))</f>
        <v/>
      </c>
      <c r="AL52" s="565" t="str">
        <f>IF(AL51="","",VLOOKUP(AL51,'シフト記号表（勤務時間帯）'!$D$6:$X$47,21,FALSE))</f>
        <v/>
      </c>
      <c r="AM52" s="565" t="str">
        <f>IF(AM51="","",VLOOKUP(AM51,'シフト記号表（勤務時間帯）'!$D$6:$X$47,21,FALSE))</f>
        <v/>
      </c>
      <c r="AN52" s="565" t="str">
        <f>IF(AN51="","",VLOOKUP(AN51,'シフト記号表（勤務時間帯）'!$D$6:$X$47,21,FALSE))</f>
        <v/>
      </c>
      <c r="AO52" s="566" t="str">
        <f>IF(AO51="","",VLOOKUP(AO51,'シフト記号表（勤務時間帯）'!$D$6:$X$47,21,FALSE))</f>
        <v/>
      </c>
      <c r="AP52" s="564" t="str">
        <f>IF(AP51="","",VLOOKUP(AP51,'シフト記号表（勤務時間帯）'!$D$6:$X$47,21,FALSE))</f>
        <v/>
      </c>
      <c r="AQ52" s="565" t="str">
        <f>IF(AQ51="","",VLOOKUP(AQ51,'シフト記号表（勤務時間帯）'!$D$6:$X$47,21,FALSE))</f>
        <v/>
      </c>
      <c r="AR52" s="565" t="str">
        <f>IF(AR51="","",VLOOKUP(AR51,'シフト記号表（勤務時間帯）'!$D$6:$X$47,21,FALSE))</f>
        <v/>
      </c>
      <c r="AS52" s="565" t="str">
        <f>IF(AS51="","",VLOOKUP(AS51,'シフト記号表（勤務時間帯）'!$D$6:$X$47,21,FALSE))</f>
        <v/>
      </c>
      <c r="AT52" s="565" t="str">
        <f>IF(AT51="","",VLOOKUP(AT51,'シフト記号表（勤務時間帯）'!$D$6:$X$47,21,FALSE))</f>
        <v/>
      </c>
      <c r="AU52" s="565" t="str">
        <f>IF(AU51="","",VLOOKUP(AU51,'シフト記号表（勤務時間帯）'!$D$6:$X$47,21,FALSE))</f>
        <v/>
      </c>
      <c r="AV52" s="566" t="str">
        <f>IF(AV51="","",VLOOKUP(AV51,'シフト記号表（勤務時間帯）'!$D$6:$X$47,21,FALSE))</f>
        <v/>
      </c>
      <c r="AW52" s="564" t="str">
        <f>IF(AW51="","",VLOOKUP(AW51,'シフト記号表（勤務時間帯）'!$D$6:$X$47,21,FALSE))</f>
        <v/>
      </c>
      <c r="AX52" s="565" t="str">
        <f>IF(AX51="","",VLOOKUP(AX51,'シフト記号表（勤務時間帯）'!$D$6:$X$47,21,FALSE))</f>
        <v/>
      </c>
      <c r="AY52" s="565" t="str">
        <f>IF(AY51="","",VLOOKUP(AY51,'シフト記号表（勤務時間帯）'!$D$6:$X$47,21,FALSE))</f>
        <v/>
      </c>
      <c r="AZ52" s="1034">
        <f>IF($BC$3="４週",SUM(U52:AV52),IF($BC$3="暦月",SUM(U52:AY52),""))</f>
        <v>0</v>
      </c>
      <c r="BA52" s="1035"/>
      <c r="BB52" s="1036">
        <f>IF($BC$3="４週",AZ52/4,IF($BC$3="暦月",(AZ52/($BC$8/7)),""))</f>
        <v>0</v>
      </c>
      <c r="BC52" s="1035"/>
      <c r="BD52" s="1031"/>
      <c r="BE52" s="1032"/>
      <c r="BF52" s="1032"/>
      <c r="BG52" s="1032"/>
      <c r="BH52" s="1033"/>
    </row>
    <row r="53" spans="2:60" ht="20.25" customHeight="1">
      <c r="B53" s="567"/>
      <c r="C53" s="1074"/>
      <c r="D53" s="1075"/>
      <c r="E53" s="1076"/>
      <c r="F53" s="568"/>
      <c r="G53" s="569">
        <f>C51</f>
        <v>0</v>
      </c>
      <c r="H53" s="1077"/>
      <c r="I53" s="1078"/>
      <c r="J53" s="1079"/>
      <c r="K53" s="1079"/>
      <c r="L53" s="1080"/>
      <c r="M53" s="1081"/>
      <c r="N53" s="1082"/>
      <c r="O53" s="1083"/>
      <c r="P53" s="594" t="s">
        <v>984</v>
      </c>
      <c r="Q53" s="595"/>
      <c r="R53" s="595"/>
      <c r="S53" s="596"/>
      <c r="T53" s="597"/>
      <c r="U53" s="574" t="str">
        <f>IF(U51="","",VLOOKUP(U51,'シフト記号表（勤務時間帯）'!$D$6:$Z$47,23,FALSE))</f>
        <v/>
      </c>
      <c r="V53" s="575" t="str">
        <f>IF(V51="","",VLOOKUP(V51,'シフト記号表（勤務時間帯）'!$D$6:$Z$47,23,FALSE))</f>
        <v/>
      </c>
      <c r="W53" s="575" t="str">
        <f>IF(W51="","",VLOOKUP(W51,'シフト記号表（勤務時間帯）'!$D$6:$Z$47,23,FALSE))</f>
        <v/>
      </c>
      <c r="X53" s="575" t="str">
        <f>IF(X51="","",VLOOKUP(X51,'シフト記号表（勤務時間帯）'!$D$6:$Z$47,23,FALSE))</f>
        <v/>
      </c>
      <c r="Y53" s="575" t="str">
        <f>IF(Y51="","",VLOOKUP(Y51,'シフト記号表（勤務時間帯）'!$D$6:$Z$47,23,FALSE))</f>
        <v/>
      </c>
      <c r="Z53" s="575" t="str">
        <f>IF(Z51="","",VLOOKUP(Z51,'シフト記号表（勤務時間帯）'!$D$6:$Z$47,23,FALSE))</f>
        <v/>
      </c>
      <c r="AA53" s="576" t="str">
        <f>IF(AA51="","",VLOOKUP(AA51,'シフト記号表（勤務時間帯）'!$D$6:$Z$47,23,FALSE))</f>
        <v/>
      </c>
      <c r="AB53" s="574" t="str">
        <f>IF(AB51="","",VLOOKUP(AB51,'シフト記号表（勤務時間帯）'!$D$6:$Z$47,23,FALSE))</f>
        <v/>
      </c>
      <c r="AC53" s="575" t="str">
        <f>IF(AC51="","",VLOOKUP(AC51,'シフト記号表（勤務時間帯）'!$D$6:$Z$47,23,FALSE))</f>
        <v/>
      </c>
      <c r="AD53" s="575" t="str">
        <f>IF(AD51="","",VLOOKUP(AD51,'シフト記号表（勤務時間帯）'!$D$6:$Z$47,23,FALSE))</f>
        <v/>
      </c>
      <c r="AE53" s="575" t="str">
        <f>IF(AE51="","",VLOOKUP(AE51,'シフト記号表（勤務時間帯）'!$D$6:$Z$47,23,FALSE))</f>
        <v/>
      </c>
      <c r="AF53" s="575" t="str">
        <f>IF(AF51="","",VLOOKUP(AF51,'シフト記号表（勤務時間帯）'!$D$6:$Z$47,23,FALSE))</f>
        <v/>
      </c>
      <c r="AG53" s="575" t="str">
        <f>IF(AG51="","",VLOOKUP(AG51,'シフト記号表（勤務時間帯）'!$D$6:$Z$47,23,FALSE))</f>
        <v/>
      </c>
      <c r="AH53" s="576" t="str">
        <f>IF(AH51="","",VLOOKUP(AH51,'シフト記号表（勤務時間帯）'!$D$6:$Z$47,23,FALSE))</f>
        <v/>
      </c>
      <c r="AI53" s="574" t="str">
        <f>IF(AI51="","",VLOOKUP(AI51,'シフト記号表（勤務時間帯）'!$D$6:$Z$47,23,FALSE))</f>
        <v/>
      </c>
      <c r="AJ53" s="575" t="str">
        <f>IF(AJ51="","",VLOOKUP(AJ51,'シフト記号表（勤務時間帯）'!$D$6:$Z$47,23,FALSE))</f>
        <v/>
      </c>
      <c r="AK53" s="575" t="str">
        <f>IF(AK51="","",VLOOKUP(AK51,'シフト記号表（勤務時間帯）'!$D$6:$Z$47,23,FALSE))</f>
        <v/>
      </c>
      <c r="AL53" s="575" t="str">
        <f>IF(AL51="","",VLOOKUP(AL51,'シフト記号表（勤務時間帯）'!$D$6:$Z$47,23,FALSE))</f>
        <v/>
      </c>
      <c r="AM53" s="575" t="str">
        <f>IF(AM51="","",VLOOKUP(AM51,'シフト記号表（勤務時間帯）'!$D$6:$Z$47,23,FALSE))</f>
        <v/>
      </c>
      <c r="AN53" s="575" t="str">
        <f>IF(AN51="","",VLOOKUP(AN51,'シフト記号表（勤務時間帯）'!$D$6:$Z$47,23,FALSE))</f>
        <v/>
      </c>
      <c r="AO53" s="576" t="str">
        <f>IF(AO51="","",VLOOKUP(AO51,'シフト記号表（勤務時間帯）'!$D$6:$Z$47,23,FALSE))</f>
        <v/>
      </c>
      <c r="AP53" s="574" t="str">
        <f>IF(AP51="","",VLOOKUP(AP51,'シフト記号表（勤務時間帯）'!$D$6:$Z$47,23,FALSE))</f>
        <v/>
      </c>
      <c r="AQ53" s="575" t="str">
        <f>IF(AQ51="","",VLOOKUP(AQ51,'シフト記号表（勤務時間帯）'!$D$6:$Z$47,23,FALSE))</f>
        <v/>
      </c>
      <c r="AR53" s="575" t="str">
        <f>IF(AR51="","",VLOOKUP(AR51,'シフト記号表（勤務時間帯）'!$D$6:$Z$47,23,FALSE))</f>
        <v/>
      </c>
      <c r="AS53" s="575" t="str">
        <f>IF(AS51="","",VLOOKUP(AS51,'シフト記号表（勤務時間帯）'!$D$6:$Z$47,23,FALSE))</f>
        <v/>
      </c>
      <c r="AT53" s="575" t="str">
        <f>IF(AT51="","",VLOOKUP(AT51,'シフト記号表（勤務時間帯）'!$D$6:$Z$47,23,FALSE))</f>
        <v/>
      </c>
      <c r="AU53" s="575" t="str">
        <f>IF(AU51="","",VLOOKUP(AU51,'シフト記号表（勤務時間帯）'!$D$6:$Z$47,23,FALSE))</f>
        <v/>
      </c>
      <c r="AV53" s="576" t="str">
        <f>IF(AV51="","",VLOOKUP(AV51,'シフト記号表（勤務時間帯）'!$D$6:$Z$47,23,FALSE))</f>
        <v/>
      </c>
      <c r="AW53" s="574" t="str">
        <f>IF(AW51="","",VLOOKUP(AW51,'シフト記号表（勤務時間帯）'!$D$6:$Z$47,23,FALSE))</f>
        <v/>
      </c>
      <c r="AX53" s="575" t="str">
        <f>IF(AX51="","",VLOOKUP(AX51,'シフト記号表（勤務時間帯）'!$D$6:$Z$47,23,FALSE))</f>
        <v/>
      </c>
      <c r="AY53" s="575" t="str">
        <f>IF(AY51="","",VLOOKUP(AY51,'シフト記号表（勤務時間帯）'!$D$6:$Z$47,23,FALSE))</f>
        <v/>
      </c>
      <c r="AZ53" s="1037">
        <f>IF($BC$3="４週",SUM(U53:AV53),IF($BC$3="暦月",SUM(U53:AY53),""))</f>
        <v>0</v>
      </c>
      <c r="BA53" s="1038"/>
      <c r="BB53" s="1039">
        <f>IF($BC$3="４週",AZ53/4,IF($BC$3="暦月",(AZ53/($BC$8/7)),""))</f>
        <v>0</v>
      </c>
      <c r="BC53" s="1038"/>
      <c r="BD53" s="1040"/>
      <c r="BE53" s="1041"/>
      <c r="BF53" s="1041"/>
      <c r="BG53" s="1041"/>
      <c r="BH53" s="1042"/>
    </row>
    <row r="54" spans="2:60" ht="20.25" customHeight="1">
      <c r="B54" s="577"/>
      <c r="C54" s="1043"/>
      <c r="D54" s="1044"/>
      <c r="E54" s="1045"/>
      <c r="F54" s="558"/>
      <c r="G54" s="559"/>
      <c r="H54" s="1052"/>
      <c r="I54" s="1055"/>
      <c r="J54" s="1056"/>
      <c r="K54" s="1056"/>
      <c r="L54" s="1057"/>
      <c r="M54" s="1064"/>
      <c r="N54" s="1065"/>
      <c r="O54" s="1066"/>
      <c r="P54" s="580" t="s">
        <v>980</v>
      </c>
      <c r="Q54" s="587"/>
      <c r="R54" s="587"/>
      <c r="S54" s="588"/>
      <c r="T54" s="593"/>
      <c r="U54" s="584"/>
      <c r="V54" s="585"/>
      <c r="W54" s="585"/>
      <c r="X54" s="585"/>
      <c r="Y54" s="585"/>
      <c r="Z54" s="585"/>
      <c r="AA54" s="586"/>
      <c r="AB54" s="584"/>
      <c r="AC54" s="585"/>
      <c r="AD54" s="585"/>
      <c r="AE54" s="585"/>
      <c r="AF54" s="585"/>
      <c r="AG54" s="585"/>
      <c r="AH54" s="586"/>
      <c r="AI54" s="584"/>
      <c r="AJ54" s="585"/>
      <c r="AK54" s="585"/>
      <c r="AL54" s="585"/>
      <c r="AM54" s="585"/>
      <c r="AN54" s="585"/>
      <c r="AO54" s="586"/>
      <c r="AP54" s="584"/>
      <c r="AQ54" s="585"/>
      <c r="AR54" s="585"/>
      <c r="AS54" s="585"/>
      <c r="AT54" s="585"/>
      <c r="AU54" s="585"/>
      <c r="AV54" s="586"/>
      <c r="AW54" s="584"/>
      <c r="AX54" s="585"/>
      <c r="AY54" s="585"/>
      <c r="AZ54" s="1073"/>
      <c r="BA54" s="1027"/>
      <c r="BB54" s="1026"/>
      <c r="BC54" s="1027"/>
      <c r="BD54" s="1028"/>
      <c r="BE54" s="1029"/>
      <c r="BF54" s="1029"/>
      <c r="BG54" s="1029"/>
      <c r="BH54" s="1030"/>
    </row>
    <row r="55" spans="2:60" ht="20.25" customHeight="1">
      <c r="B55" s="557">
        <f>B52+1</f>
        <v>12</v>
      </c>
      <c r="C55" s="1046"/>
      <c r="D55" s="1047"/>
      <c r="E55" s="1048"/>
      <c r="F55" s="558">
        <f>C54</f>
        <v>0</v>
      </c>
      <c r="G55" s="559"/>
      <c r="H55" s="1053"/>
      <c r="I55" s="1058"/>
      <c r="J55" s="1059"/>
      <c r="K55" s="1059"/>
      <c r="L55" s="1060"/>
      <c r="M55" s="1067"/>
      <c r="N55" s="1068"/>
      <c r="O55" s="1069"/>
      <c r="P55" s="560" t="s">
        <v>983</v>
      </c>
      <c r="Q55" s="561"/>
      <c r="R55" s="561"/>
      <c r="S55" s="562"/>
      <c r="T55" s="563"/>
      <c r="U55" s="564" t="str">
        <f>IF(U54="","",VLOOKUP(U54,'シフト記号表（勤務時間帯）'!$D$6:$X$47,21,FALSE))</f>
        <v/>
      </c>
      <c r="V55" s="565" t="str">
        <f>IF(V54="","",VLOOKUP(V54,'シフト記号表（勤務時間帯）'!$D$6:$X$47,21,FALSE))</f>
        <v/>
      </c>
      <c r="W55" s="565" t="str">
        <f>IF(W54="","",VLOOKUP(W54,'シフト記号表（勤務時間帯）'!$D$6:$X$47,21,FALSE))</f>
        <v/>
      </c>
      <c r="X55" s="565" t="str">
        <f>IF(X54="","",VLOOKUP(X54,'シフト記号表（勤務時間帯）'!$D$6:$X$47,21,FALSE))</f>
        <v/>
      </c>
      <c r="Y55" s="565" t="str">
        <f>IF(Y54="","",VLOOKUP(Y54,'シフト記号表（勤務時間帯）'!$D$6:$X$47,21,FALSE))</f>
        <v/>
      </c>
      <c r="Z55" s="565" t="str">
        <f>IF(Z54="","",VLOOKUP(Z54,'シフト記号表（勤務時間帯）'!$D$6:$X$47,21,FALSE))</f>
        <v/>
      </c>
      <c r="AA55" s="566" t="str">
        <f>IF(AA54="","",VLOOKUP(AA54,'シフト記号表（勤務時間帯）'!$D$6:$X$47,21,FALSE))</f>
        <v/>
      </c>
      <c r="AB55" s="564" t="str">
        <f>IF(AB54="","",VLOOKUP(AB54,'シフト記号表（勤務時間帯）'!$D$6:$X$47,21,FALSE))</f>
        <v/>
      </c>
      <c r="AC55" s="565" t="str">
        <f>IF(AC54="","",VLOOKUP(AC54,'シフト記号表（勤務時間帯）'!$D$6:$X$47,21,FALSE))</f>
        <v/>
      </c>
      <c r="AD55" s="565" t="str">
        <f>IF(AD54="","",VLOOKUP(AD54,'シフト記号表（勤務時間帯）'!$D$6:$X$47,21,FALSE))</f>
        <v/>
      </c>
      <c r="AE55" s="565" t="str">
        <f>IF(AE54="","",VLOOKUP(AE54,'シフト記号表（勤務時間帯）'!$D$6:$X$47,21,FALSE))</f>
        <v/>
      </c>
      <c r="AF55" s="565" t="str">
        <f>IF(AF54="","",VLOOKUP(AF54,'シフト記号表（勤務時間帯）'!$D$6:$X$47,21,FALSE))</f>
        <v/>
      </c>
      <c r="AG55" s="565" t="str">
        <f>IF(AG54="","",VLOOKUP(AG54,'シフト記号表（勤務時間帯）'!$D$6:$X$47,21,FALSE))</f>
        <v/>
      </c>
      <c r="AH55" s="566" t="str">
        <f>IF(AH54="","",VLOOKUP(AH54,'シフト記号表（勤務時間帯）'!$D$6:$X$47,21,FALSE))</f>
        <v/>
      </c>
      <c r="AI55" s="564" t="str">
        <f>IF(AI54="","",VLOOKUP(AI54,'シフト記号表（勤務時間帯）'!$D$6:$X$47,21,FALSE))</f>
        <v/>
      </c>
      <c r="AJ55" s="565" t="str">
        <f>IF(AJ54="","",VLOOKUP(AJ54,'シフト記号表（勤務時間帯）'!$D$6:$X$47,21,FALSE))</f>
        <v/>
      </c>
      <c r="AK55" s="565" t="str">
        <f>IF(AK54="","",VLOOKUP(AK54,'シフト記号表（勤務時間帯）'!$D$6:$X$47,21,FALSE))</f>
        <v/>
      </c>
      <c r="AL55" s="565" t="str">
        <f>IF(AL54="","",VLOOKUP(AL54,'シフト記号表（勤務時間帯）'!$D$6:$X$47,21,FALSE))</f>
        <v/>
      </c>
      <c r="AM55" s="565" t="str">
        <f>IF(AM54="","",VLOOKUP(AM54,'シフト記号表（勤務時間帯）'!$D$6:$X$47,21,FALSE))</f>
        <v/>
      </c>
      <c r="AN55" s="565" t="str">
        <f>IF(AN54="","",VLOOKUP(AN54,'シフト記号表（勤務時間帯）'!$D$6:$X$47,21,FALSE))</f>
        <v/>
      </c>
      <c r="AO55" s="566" t="str">
        <f>IF(AO54="","",VLOOKUP(AO54,'シフト記号表（勤務時間帯）'!$D$6:$X$47,21,FALSE))</f>
        <v/>
      </c>
      <c r="AP55" s="564" t="str">
        <f>IF(AP54="","",VLOOKUP(AP54,'シフト記号表（勤務時間帯）'!$D$6:$X$47,21,FALSE))</f>
        <v/>
      </c>
      <c r="AQ55" s="565" t="str">
        <f>IF(AQ54="","",VLOOKUP(AQ54,'シフト記号表（勤務時間帯）'!$D$6:$X$47,21,FALSE))</f>
        <v/>
      </c>
      <c r="AR55" s="565" t="str">
        <f>IF(AR54="","",VLOOKUP(AR54,'シフト記号表（勤務時間帯）'!$D$6:$X$47,21,FALSE))</f>
        <v/>
      </c>
      <c r="AS55" s="565" t="str">
        <f>IF(AS54="","",VLOOKUP(AS54,'シフト記号表（勤務時間帯）'!$D$6:$X$47,21,FALSE))</f>
        <v/>
      </c>
      <c r="AT55" s="565" t="str">
        <f>IF(AT54="","",VLOOKUP(AT54,'シフト記号表（勤務時間帯）'!$D$6:$X$47,21,FALSE))</f>
        <v/>
      </c>
      <c r="AU55" s="565" t="str">
        <f>IF(AU54="","",VLOOKUP(AU54,'シフト記号表（勤務時間帯）'!$D$6:$X$47,21,FALSE))</f>
        <v/>
      </c>
      <c r="AV55" s="566" t="str">
        <f>IF(AV54="","",VLOOKUP(AV54,'シフト記号表（勤務時間帯）'!$D$6:$X$47,21,FALSE))</f>
        <v/>
      </c>
      <c r="AW55" s="564" t="str">
        <f>IF(AW54="","",VLOOKUP(AW54,'シフト記号表（勤務時間帯）'!$D$6:$X$47,21,FALSE))</f>
        <v/>
      </c>
      <c r="AX55" s="565" t="str">
        <f>IF(AX54="","",VLOOKUP(AX54,'シフト記号表（勤務時間帯）'!$D$6:$X$47,21,FALSE))</f>
        <v/>
      </c>
      <c r="AY55" s="565" t="str">
        <f>IF(AY54="","",VLOOKUP(AY54,'シフト記号表（勤務時間帯）'!$D$6:$X$47,21,FALSE))</f>
        <v/>
      </c>
      <c r="AZ55" s="1034">
        <f>IF($BC$3="４週",SUM(U55:AV55),IF($BC$3="暦月",SUM(U55:AY55),""))</f>
        <v>0</v>
      </c>
      <c r="BA55" s="1035"/>
      <c r="BB55" s="1036">
        <f>IF($BC$3="４週",AZ55/4,IF($BC$3="暦月",(AZ55/($BC$8/7)),""))</f>
        <v>0</v>
      </c>
      <c r="BC55" s="1035"/>
      <c r="BD55" s="1031"/>
      <c r="BE55" s="1032"/>
      <c r="BF55" s="1032"/>
      <c r="BG55" s="1032"/>
      <c r="BH55" s="1033"/>
    </row>
    <row r="56" spans="2:60" ht="20.25" customHeight="1">
      <c r="B56" s="567"/>
      <c r="C56" s="1074"/>
      <c r="D56" s="1075"/>
      <c r="E56" s="1076"/>
      <c r="F56" s="568"/>
      <c r="G56" s="569">
        <f>C54</f>
        <v>0</v>
      </c>
      <c r="H56" s="1077"/>
      <c r="I56" s="1078"/>
      <c r="J56" s="1079"/>
      <c r="K56" s="1079"/>
      <c r="L56" s="1080"/>
      <c r="M56" s="1081"/>
      <c r="N56" s="1082"/>
      <c r="O56" s="1083"/>
      <c r="P56" s="594" t="s">
        <v>984</v>
      </c>
      <c r="Q56" s="595"/>
      <c r="R56" s="595"/>
      <c r="S56" s="596"/>
      <c r="T56" s="597"/>
      <c r="U56" s="574" t="str">
        <f>IF(U54="","",VLOOKUP(U54,'シフト記号表（勤務時間帯）'!$D$6:$Z$47,23,FALSE))</f>
        <v/>
      </c>
      <c r="V56" s="575" t="str">
        <f>IF(V54="","",VLOOKUP(V54,'シフト記号表（勤務時間帯）'!$D$6:$Z$47,23,FALSE))</f>
        <v/>
      </c>
      <c r="W56" s="575" t="str">
        <f>IF(W54="","",VLOOKUP(W54,'シフト記号表（勤務時間帯）'!$D$6:$Z$47,23,FALSE))</f>
        <v/>
      </c>
      <c r="X56" s="575" t="str">
        <f>IF(X54="","",VLOOKUP(X54,'シフト記号表（勤務時間帯）'!$D$6:$Z$47,23,FALSE))</f>
        <v/>
      </c>
      <c r="Y56" s="575" t="str">
        <f>IF(Y54="","",VLOOKUP(Y54,'シフト記号表（勤務時間帯）'!$D$6:$Z$47,23,FALSE))</f>
        <v/>
      </c>
      <c r="Z56" s="575" t="str">
        <f>IF(Z54="","",VLOOKUP(Z54,'シフト記号表（勤務時間帯）'!$D$6:$Z$47,23,FALSE))</f>
        <v/>
      </c>
      <c r="AA56" s="576" t="str">
        <f>IF(AA54="","",VLOOKUP(AA54,'シフト記号表（勤務時間帯）'!$D$6:$Z$47,23,FALSE))</f>
        <v/>
      </c>
      <c r="AB56" s="574" t="str">
        <f>IF(AB54="","",VLOOKUP(AB54,'シフト記号表（勤務時間帯）'!$D$6:$Z$47,23,FALSE))</f>
        <v/>
      </c>
      <c r="AC56" s="575" t="str">
        <f>IF(AC54="","",VLOOKUP(AC54,'シフト記号表（勤務時間帯）'!$D$6:$Z$47,23,FALSE))</f>
        <v/>
      </c>
      <c r="AD56" s="575" t="str">
        <f>IF(AD54="","",VLOOKUP(AD54,'シフト記号表（勤務時間帯）'!$D$6:$Z$47,23,FALSE))</f>
        <v/>
      </c>
      <c r="AE56" s="575" t="str">
        <f>IF(AE54="","",VLOOKUP(AE54,'シフト記号表（勤務時間帯）'!$D$6:$Z$47,23,FALSE))</f>
        <v/>
      </c>
      <c r="AF56" s="575" t="str">
        <f>IF(AF54="","",VLOOKUP(AF54,'シフト記号表（勤務時間帯）'!$D$6:$Z$47,23,FALSE))</f>
        <v/>
      </c>
      <c r="AG56" s="575" t="str">
        <f>IF(AG54="","",VLOOKUP(AG54,'シフト記号表（勤務時間帯）'!$D$6:$Z$47,23,FALSE))</f>
        <v/>
      </c>
      <c r="AH56" s="576" t="str">
        <f>IF(AH54="","",VLOOKUP(AH54,'シフト記号表（勤務時間帯）'!$D$6:$Z$47,23,FALSE))</f>
        <v/>
      </c>
      <c r="AI56" s="574" t="str">
        <f>IF(AI54="","",VLOOKUP(AI54,'シフト記号表（勤務時間帯）'!$D$6:$Z$47,23,FALSE))</f>
        <v/>
      </c>
      <c r="AJ56" s="575" t="str">
        <f>IF(AJ54="","",VLOOKUP(AJ54,'シフト記号表（勤務時間帯）'!$D$6:$Z$47,23,FALSE))</f>
        <v/>
      </c>
      <c r="AK56" s="575" t="str">
        <f>IF(AK54="","",VLOOKUP(AK54,'シフト記号表（勤務時間帯）'!$D$6:$Z$47,23,FALSE))</f>
        <v/>
      </c>
      <c r="AL56" s="575" t="str">
        <f>IF(AL54="","",VLOOKUP(AL54,'シフト記号表（勤務時間帯）'!$D$6:$Z$47,23,FALSE))</f>
        <v/>
      </c>
      <c r="AM56" s="575" t="str">
        <f>IF(AM54="","",VLOOKUP(AM54,'シフト記号表（勤務時間帯）'!$D$6:$Z$47,23,FALSE))</f>
        <v/>
      </c>
      <c r="AN56" s="575" t="str">
        <f>IF(AN54="","",VLOOKUP(AN54,'シフト記号表（勤務時間帯）'!$D$6:$Z$47,23,FALSE))</f>
        <v/>
      </c>
      <c r="AO56" s="576" t="str">
        <f>IF(AO54="","",VLOOKUP(AO54,'シフト記号表（勤務時間帯）'!$D$6:$Z$47,23,FALSE))</f>
        <v/>
      </c>
      <c r="AP56" s="574" t="str">
        <f>IF(AP54="","",VLOOKUP(AP54,'シフト記号表（勤務時間帯）'!$D$6:$Z$47,23,FALSE))</f>
        <v/>
      </c>
      <c r="AQ56" s="575" t="str">
        <f>IF(AQ54="","",VLOOKUP(AQ54,'シフト記号表（勤務時間帯）'!$D$6:$Z$47,23,FALSE))</f>
        <v/>
      </c>
      <c r="AR56" s="575" t="str">
        <f>IF(AR54="","",VLOOKUP(AR54,'シフト記号表（勤務時間帯）'!$D$6:$Z$47,23,FALSE))</f>
        <v/>
      </c>
      <c r="AS56" s="575" t="str">
        <f>IF(AS54="","",VLOOKUP(AS54,'シフト記号表（勤務時間帯）'!$D$6:$Z$47,23,FALSE))</f>
        <v/>
      </c>
      <c r="AT56" s="575" t="str">
        <f>IF(AT54="","",VLOOKUP(AT54,'シフト記号表（勤務時間帯）'!$D$6:$Z$47,23,FALSE))</f>
        <v/>
      </c>
      <c r="AU56" s="575" t="str">
        <f>IF(AU54="","",VLOOKUP(AU54,'シフト記号表（勤務時間帯）'!$D$6:$Z$47,23,FALSE))</f>
        <v/>
      </c>
      <c r="AV56" s="576" t="str">
        <f>IF(AV54="","",VLOOKUP(AV54,'シフト記号表（勤務時間帯）'!$D$6:$Z$47,23,FALSE))</f>
        <v/>
      </c>
      <c r="AW56" s="574" t="str">
        <f>IF(AW54="","",VLOOKUP(AW54,'シフト記号表（勤務時間帯）'!$D$6:$Z$47,23,FALSE))</f>
        <v/>
      </c>
      <c r="AX56" s="575" t="str">
        <f>IF(AX54="","",VLOOKUP(AX54,'シフト記号表（勤務時間帯）'!$D$6:$Z$47,23,FALSE))</f>
        <v/>
      </c>
      <c r="AY56" s="575" t="str">
        <f>IF(AY54="","",VLOOKUP(AY54,'シフト記号表（勤務時間帯）'!$D$6:$Z$47,23,FALSE))</f>
        <v/>
      </c>
      <c r="AZ56" s="1037">
        <f>IF($BC$3="４週",SUM(U56:AV56),IF($BC$3="暦月",SUM(U56:AY56),""))</f>
        <v>0</v>
      </c>
      <c r="BA56" s="1038"/>
      <c r="BB56" s="1039">
        <f>IF($BC$3="４週",AZ56/4,IF($BC$3="暦月",(AZ56/($BC$8/7)),""))</f>
        <v>0</v>
      </c>
      <c r="BC56" s="1038"/>
      <c r="BD56" s="1040"/>
      <c r="BE56" s="1041"/>
      <c r="BF56" s="1041"/>
      <c r="BG56" s="1041"/>
      <c r="BH56" s="1042"/>
    </row>
    <row r="57" spans="2:60" ht="20.25" customHeight="1">
      <c r="B57" s="577"/>
      <c r="C57" s="1043"/>
      <c r="D57" s="1044"/>
      <c r="E57" s="1045"/>
      <c r="F57" s="558"/>
      <c r="G57" s="559"/>
      <c r="H57" s="1052"/>
      <c r="I57" s="1055"/>
      <c r="J57" s="1056"/>
      <c r="K57" s="1056"/>
      <c r="L57" s="1057"/>
      <c r="M57" s="1064"/>
      <c r="N57" s="1065"/>
      <c r="O57" s="1066"/>
      <c r="P57" s="580" t="s">
        <v>980</v>
      </c>
      <c r="Q57" s="587"/>
      <c r="R57" s="587"/>
      <c r="S57" s="588"/>
      <c r="T57" s="593"/>
      <c r="U57" s="584"/>
      <c r="V57" s="585"/>
      <c r="W57" s="585"/>
      <c r="X57" s="585"/>
      <c r="Y57" s="585"/>
      <c r="Z57" s="585"/>
      <c r="AA57" s="586"/>
      <c r="AB57" s="584"/>
      <c r="AC57" s="585"/>
      <c r="AD57" s="585"/>
      <c r="AE57" s="585"/>
      <c r="AF57" s="585"/>
      <c r="AG57" s="585"/>
      <c r="AH57" s="586"/>
      <c r="AI57" s="584"/>
      <c r="AJ57" s="585"/>
      <c r="AK57" s="585"/>
      <c r="AL57" s="585"/>
      <c r="AM57" s="585"/>
      <c r="AN57" s="585"/>
      <c r="AO57" s="586"/>
      <c r="AP57" s="584"/>
      <c r="AQ57" s="585"/>
      <c r="AR57" s="585"/>
      <c r="AS57" s="585"/>
      <c r="AT57" s="585"/>
      <c r="AU57" s="585"/>
      <c r="AV57" s="586"/>
      <c r="AW57" s="584"/>
      <c r="AX57" s="585"/>
      <c r="AY57" s="585"/>
      <c r="AZ57" s="1073"/>
      <c r="BA57" s="1027"/>
      <c r="BB57" s="1026"/>
      <c r="BC57" s="1027"/>
      <c r="BD57" s="1028"/>
      <c r="BE57" s="1029"/>
      <c r="BF57" s="1029"/>
      <c r="BG57" s="1029"/>
      <c r="BH57" s="1030"/>
    </row>
    <row r="58" spans="2:60" ht="20.25" customHeight="1">
      <c r="B58" s="557">
        <f>B55+1</f>
        <v>13</v>
      </c>
      <c r="C58" s="1046"/>
      <c r="D58" s="1047"/>
      <c r="E58" s="1048"/>
      <c r="F58" s="558">
        <f>C57</f>
        <v>0</v>
      </c>
      <c r="G58" s="559"/>
      <c r="H58" s="1053"/>
      <c r="I58" s="1058"/>
      <c r="J58" s="1059"/>
      <c r="K58" s="1059"/>
      <c r="L58" s="1060"/>
      <c r="M58" s="1067"/>
      <c r="N58" s="1068"/>
      <c r="O58" s="1069"/>
      <c r="P58" s="560" t="s">
        <v>983</v>
      </c>
      <c r="Q58" s="561"/>
      <c r="R58" s="561"/>
      <c r="S58" s="562"/>
      <c r="T58" s="563"/>
      <c r="U58" s="564" t="str">
        <f>IF(U57="","",VLOOKUP(U57,'シフト記号表（勤務時間帯）'!$D$6:$X$47,21,FALSE))</f>
        <v/>
      </c>
      <c r="V58" s="565" t="str">
        <f>IF(V57="","",VLOOKUP(V57,'シフト記号表（勤務時間帯）'!$D$6:$X$47,21,FALSE))</f>
        <v/>
      </c>
      <c r="W58" s="565" t="str">
        <f>IF(W57="","",VLOOKUP(W57,'シフト記号表（勤務時間帯）'!$D$6:$X$47,21,FALSE))</f>
        <v/>
      </c>
      <c r="X58" s="565" t="str">
        <f>IF(X57="","",VLOOKUP(X57,'シフト記号表（勤務時間帯）'!$D$6:$X$47,21,FALSE))</f>
        <v/>
      </c>
      <c r="Y58" s="565" t="str">
        <f>IF(Y57="","",VLOOKUP(Y57,'シフト記号表（勤務時間帯）'!$D$6:$X$47,21,FALSE))</f>
        <v/>
      </c>
      <c r="Z58" s="565" t="str">
        <f>IF(Z57="","",VLOOKUP(Z57,'シフト記号表（勤務時間帯）'!$D$6:$X$47,21,FALSE))</f>
        <v/>
      </c>
      <c r="AA58" s="566" t="str">
        <f>IF(AA57="","",VLOOKUP(AA57,'シフト記号表（勤務時間帯）'!$D$6:$X$47,21,FALSE))</f>
        <v/>
      </c>
      <c r="AB58" s="564" t="str">
        <f>IF(AB57="","",VLOOKUP(AB57,'シフト記号表（勤務時間帯）'!$D$6:$X$47,21,FALSE))</f>
        <v/>
      </c>
      <c r="AC58" s="565" t="str">
        <f>IF(AC57="","",VLOOKUP(AC57,'シフト記号表（勤務時間帯）'!$D$6:$X$47,21,FALSE))</f>
        <v/>
      </c>
      <c r="AD58" s="565" t="str">
        <f>IF(AD57="","",VLOOKUP(AD57,'シフト記号表（勤務時間帯）'!$D$6:$X$47,21,FALSE))</f>
        <v/>
      </c>
      <c r="AE58" s="565" t="str">
        <f>IF(AE57="","",VLOOKUP(AE57,'シフト記号表（勤務時間帯）'!$D$6:$X$47,21,FALSE))</f>
        <v/>
      </c>
      <c r="AF58" s="565" t="str">
        <f>IF(AF57="","",VLOOKUP(AF57,'シフト記号表（勤務時間帯）'!$D$6:$X$47,21,FALSE))</f>
        <v/>
      </c>
      <c r="AG58" s="565" t="str">
        <f>IF(AG57="","",VLOOKUP(AG57,'シフト記号表（勤務時間帯）'!$D$6:$X$47,21,FALSE))</f>
        <v/>
      </c>
      <c r="AH58" s="566" t="str">
        <f>IF(AH57="","",VLOOKUP(AH57,'シフト記号表（勤務時間帯）'!$D$6:$X$47,21,FALSE))</f>
        <v/>
      </c>
      <c r="AI58" s="564" t="str">
        <f>IF(AI57="","",VLOOKUP(AI57,'シフト記号表（勤務時間帯）'!$D$6:$X$47,21,FALSE))</f>
        <v/>
      </c>
      <c r="AJ58" s="565" t="str">
        <f>IF(AJ57="","",VLOOKUP(AJ57,'シフト記号表（勤務時間帯）'!$D$6:$X$47,21,FALSE))</f>
        <v/>
      </c>
      <c r="AK58" s="565" t="str">
        <f>IF(AK57="","",VLOOKUP(AK57,'シフト記号表（勤務時間帯）'!$D$6:$X$47,21,FALSE))</f>
        <v/>
      </c>
      <c r="AL58" s="565" t="str">
        <f>IF(AL57="","",VLOOKUP(AL57,'シフト記号表（勤務時間帯）'!$D$6:$X$47,21,FALSE))</f>
        <v/>
      </c>
      <c r="AM58" s="565" t="str">
        <f>IF(AM57="","",VLOOKUP(AM57,'シフト記号表（勤務時間帯）'!$D$6:$X$47,21,FALSE))</f>
        <v/>
      </c>
      <c r="AN58" s="565" t="str">
        <f>IF(AN57="","",VLOOKUP(AN57,'シフト記号表（勤務時間帯）'!$D$6:$X$47,21,FALSE))</f>
        <v/>
      </c>
      <c r="AO58" s="566" t="str">
        <f>IF(AO57="","",VLOOKUP(AO57,'シフト記号表（勤務時間帯）'!$D$6:$X$47,21,FALSE))</f>
        <v/>
      </c>
      <c r="AP58" s="564" t="str">
        <f>IF(AP57="","",VLOOKUP(AP57,'シフト記号表（勤務時間帯）'!$D$6:$X$47,21,FALSE))</f>
        <v/>
      </c>
      <c r="AQ58" s="565" t="str">
        <f>IF(AQ57="","",VLOOKUP(AQ57,'シフト記号表（勤務時間帯）'!$D$6:$X$47,21,FALSE))</f>
        <v/>
      </c>
      <c r="AR58" s="565" t="str">
        <f>IF(AR57="","",VLOOKUP(AR57,'シフト記号表（勤務時間帯）'!$D$6:$X$47,21,FALSE))</f>
        <v/>
      </c>
      <c r="AS58" s="565" t="str">
        <f>IF(AS57="","",VLOOKUP(AS57,'シフト記号表（勤務時間帯）'!$D$6:$X$47,21,FALSE))</f>
        <v/>
      </c>
      <c r="AT58" s="565" t="str">
        <f>IF(AT57="","",VLOOKUP(AT57,'シフト記号表（勤務時間帯）'!$D$6:$X$47,21,FALSE))</f>
        <v/>
      </c>
      <c r="AU58" s="565" t="str">
        <f>IF(AU57="","",VLOOKUP(AU57,'シフト記号表（勤務時間帯）'!$D$6:$X$47,21,FALSE))</f>
        <v/>
      </c>
      <c r="AV58" s="566" t="str">
        <f>IF(AV57="","",VLOOKUP(AV57,'シフト記号表（勤務時間帯）'!$D$6:$X$47,21,FALSE))</f>
        <v/>
      </c>
      <c r="AW58" s="564" t="str">
        <f>IF(AW57="","",VLOOKUP(AW57,'シフト記号表（勤務時間帯）'!$D$6:$X$47,21,FALSE))</f>
        <v/>
      </c>
      <c r="AX58" s="565" t="str">
        <f>IF(AX57="","",VLOOKUP(AX57,'シフト記号表（勤務時間帯）'!$D$6:$X$47,21,FALSE))</f>
        <v/>
      </c>
      <c r="AY58" s="565" t="str">
        <f>IF(AY57="","",VLOOKUP(AY57,'シフト記号表（勤務時間帯）'!$D$6:$X$47,21,FALSE))</f>
        <v/>
      </c>
      <c r="AZ58" s="1034">
        <f>IF($BC$3="４週",SUM(U58:AV58),IF($BC$3="暦月",SUM(U58:AY58),""))</f>
        <v>0</v>
      </c>
      <c r="BA58" s="1035"/>
      <c r="BB58" s="1036">
        <f>IF($BC$3="４週",AZ58/4,IF($BC$3="暦月",(AZ58/($BC$8/7)),""))</f>
        <v>0</v>
      </c>
      <c r="BC58" s="1035"/>
      <c r="BD58" s="1031"/>
      <c r="BE58" s="1032"/>
      <c r="BF58" s="1032"/>
      <c r="BG58" s="1032"/>
      <c r="BH58" s="1033"/>
    </row>
    <row r="59" spans="2:60" ht="20.25" customHeight="1">
      <c r="B59" s="567"/>
      <c r="C59" s="1074"/>
      <c r="D59" s="1075"/>
      <c r="E59" s="1076"/>
      <c r="F59" s="568"/>
      <c r="G59" s="569">
        <f>C57</f>
        <v>0</v>
      </c>
      <c r="H59" s="1077"/>
      <c r="I59" s="1078"/>
      <c r="J59" s="1079"/>
      <c r="K59" s="1079"/>
      <c r="L59" s="1080"/>
      <c r="M59" s="1081"/>
      <c r="N59" s="1082"/>
      <c r="O59" s="1083"/>
      <c r="P59" s="594" t="s">
        <v>984</v>
      </c>
      <c r="Q59" s="595"/>
      <c r="R59" s="595"/>
      <c r="S59" s="596"/>
      <c r="T59" s="597"/>
      <c r="U59" s="574" t="str">
        <f>IF(U57="","",VLOOKUP(U57,'シフト記号表（勤務時間帯）'!$D$6:$Z$47,23,FALSE))</f>
        <v/>
      </c>
      <c r="V59" s="575" t="str">
        <f>IF(V57="","",VLOOKUP(V57,'シフト記号表（勤務時間帯）'!$D$6:$Z$47,23,FALSE))</f>
        <v/>
      </c>
      <c r="W59" s="575" t="str">
        <f>IF(W57="","",VLOOKUP(W57,'シフト記号表（勤務時間帯）'!$D$6:$Z$47,23,FALSE))</f>
        <v/>
      </c>
      <c r="X59" s="575" t="str">
        <f>IF(X57="","",VLOOKUP(X57,'シフト記号表（勤務時間帯）'!$D$6:$Z$47,23,FALSE))</f>
        <v/>
      </c>
      <c r="Y59" s="575" t="str">
        <f>IF(Y57="","",VLOOKUP(Y57,'シフト記号表（勤務時間帯）'!$D$6:$Z$47,23,FALSE))</f>
        <v/>
      </c>
      <c r="Z59" s="575" t="str">
        <f>IF(Z57="","",VLOOKUP(Z57,'シフト記号表（勤務時間帯）'!$D$6:$Z$47,23,FALSE))</f>
        <v/>
      </c>
      <c r="AA59" s="576" t="str">
        <f>IF(AA57="","",VLOOKUP(AA57,'シフト記号表（勤務時間帯）'!$D$6:$Z$47,23,FALSE))</f>
        <v/>
      </c>
      <c r="AB59" s="574" t="str">
        <f>IF(AB57="","",VLOOKUP(AB57,'シフト記号表（勤務時間帯）'!$D$6:$Z$47,23,FALSE))</f>
        <v/>
      </c>
      <c r="AC59" s="575" t="str">
        <f>IF(AC57="","",VLOOKUP(AC57,'シフト記号表（勤務時間帯）'!$D$6:$Z$47,23,FALSE))</f>
        <v/>
      </c>
      <c r="AD59" s="575" t="str">
        <f>IF(AD57="","",VLOOKUP(AD57,'シフト記号表（勤務時間帯）'!$D$6:$Z$47,23,FALSE))</f>
        <v/>
      </c>
      <c r="AE59" s="575" t="str">
        <f>IF(AE57="","",VLOOKUP(AE57,'シフト記号表（勤務時間帯）'!$D$6:$Z$47,23,FALSE))</f>
        <v/>
      </c>
      <c r="AF59" s="575" t="str">
        <f>IF(AF57="","",VLOOKUP(AF57,'シフト記号表（勤務時間帯）'!$D$6:$Z$47,23,FALSE))</f>
        <v/>
      </c>
      <c r="AG59" s="575" t="str">
        <f>IF(AG57="","",VLOOKUP(AG57,'シフト記号表（勤務時間帯）'!$D$6:$Z$47,23,FALSE))</f>
        <v/>
      </c>
      <c r="AH59" s="576" t="str">
        <f>IF(AH57="","",VLOOKUP(AH57,'シフト記号表（勤務時間帯）'!$D$6:$Z$47,23,FALSE))</f>
        <v/>
      </c>
      <c r="AI59" s="574" t="str">
        <f>IF(AI57="","",VLOOKUP(AI57,'シフト記号表（勤務時間帯）'!$D$6:$Z$47,23,FALSE))</f>
        <v/>
      </c>
      <c r="AJ59" s="575" t="str">
        <f>IF(AJ57="","",VLOOKUP(AJ57,'シフト記号表（勤務時間帯）'!$D$6:$Z$47,23,FALSE))</f>
        <v/>
      </c>
      <c r="AK59" s="575" t="str">
        <f>IF(AK57="","",VLOOKUP(AK57,'シフト記号表（勤務時間帯）'!$D$6:$Z$47,23,FALSE))</f>
        <v/>
      </c>
      <c r="AL59" s="575" t="str">
        <f>IF(AL57="","",VLOOKUP(AL57,'シフト記号表（勤務時間帯）'!$D$6:$Z$47,23,FALSE))</f>
        <v/>
      </c>
      <c r="AM59" s="575" t="str">
        <f>IF(AM57="","",VLOOKUP(AM57,'シフト記号表（勤務時間帯）'!$D$6:$Z$47,23,FALSE))</f>
        <v/>
      </c>
      <c r="AN59" s="575" t="str">
        <f>IF(AN57="","",VLOOKUP(AN57,'シフト記号表（勤務時間帯）'!$D$6:$Z$47,23,FALSE))</f>
        <v/>
      </c>
      <c r="AO59" s="576" t="str">
        <f>IF(AO57="","",VLOOKUP(AO57,'シフト記号表（勤務時間帯）'!$D$6:$Z$47,23,FALSE))</f>
        <v/>
      </c>
      <c r="AP59" s="574" t="str">
        <f>IF(AP57="","",VLOOKUP(AP57,'シフト記号表（勤務時間帯）'!$D$6:$Z$47,23,FALSE))</f>
        <v/>
      </c>
      <c r="AQ59" s="575" t="str">
        <f>IF(AQ57="","",VLOOKUP(AQ57,'シフト記号表（勤務時間帯）'!$D$6:$Z$47,23,FALSE))</f>
        <v/>
      </c>
      <c r="AR59" s="575" t="str">
        <f>IF(AR57="","",VLOOKUP(AR57,'シフト記号表（勤務時間帯）'!$D$6:$Z$47,23,FALSE))</f>
        <v/>
      </c>
      <c r="AS59" s="575" t="str">
        <f>IF(AS57="","",VLOOKUP(AS57,'シフト記号表（勤務時間帯）'!$D$6:$Z$47,23,FALSE))</f>
        <v/>
      </c>
      <c r="AT59" s="575" t="str">
        <f>IF(AT57="","",VLOOKUP(AT57,'シフト記号表（勤務時間帯）'!$D$6:$Z$47,23,FALSE))</f>
        <v/>
      </c>
      <c r="AU59" s="575" t="str">
        <f>IF(AU57="","",VLOOKUP(AU57,'シフト記号表（勤務時間帯）'!$D$6:$Z$47,23,FALSE))</f>
        <v/>
      </c>
      <c r="AV59" s="576" t="str">
        <f>IF(AV57="","",VLOOKUP(AV57,'シフト記号表（勤務時間帯）'!$D$6:$Z$47,23,FALSE))</f>
        <v/>
      </c>
      <c r="AW59" s="574" t="str">
        <f>IF(AW57="","",VLOOKUP(AW57,'シフト記号表（勤務時間帯）'!$D$6:$Z$47,23,FALSE))</f>
        <v/>
      </c>
      <c r="AX59" s="575" t="str">
        <f>IF(AX57="","",VLOOKUP(AX57,'シフト記号表（勤務時間帯）'!$D$6:$Z$47,23,FALSE))</f>
        <v/>
      </c>
      <c r="AY59" s="575" t="str">
        <f>IF(AY57="","",VLOOKUP(AY57,'シフト記号表（勤務時間帯）'!$D$6:$Z$47,23,FALSE))</f>
        <v/>
      </c>
      <c r="AZ59" s="1037">
        <f>IF($BC$3="４週",SUM(U59:AV59),IF($BC$3="暦月",SUM(U59:AY59),""))</f>
        <v>0</v>
      </c>
      <c r="BA59" s="1038"/>
      <c r="BB59" s="1039">
        <f>IF($BC$3="４週",AZ59/4,IF($BC$3="暦月",(AZ59/($BC$8/7)),""))</f>
        <v>0</v>
      </c>
      <c r="BC59" s="1038"/>
      <c r="BD59" s="1040"/>
      <c r="BE59" s="1041"/>
      <c r="BF59" s="1041"/>
      <c r="BG59" s="1041"/>
      <c r="BH59" s="1042"/>
    </row>
    <row r="60" spans="2:60" ht="20.25" customHeight="1">
      <c r="B60" s="577"/>
      <c r="C60" s="1043"/>
      <c r="D60" s="1044"/>
      <c r="E60" s="1045"/>
      <c r="F60" s="558"/>
      <c r="G60" s="559"/>
      <c r="H60" s="1052"/>
      <c r="I60" s="1055"/>
      <c r="J60" s="1056"/>
      <c r="K60" s="1056"/>
      <c r="L60" s="1057"/>
      <c r="M60" s="1064"/>
      <c r="N60" s="1065"/>
      <c r="O60" s="1066"/>
      <c r="P60" s="580" t="s">
        <v>980</v>
      </c>
      <c r="Q60" s="587"/>
      <c r="R60" s="587"/>
      <c r="S60" s="588"/>
      <c r="T60" s="593"/>
      <c r="U60" s="584"/>
      <c r="V60" s="585"/>
      <c r="W60" s="585"/>
      <c r="X60" s="585"/>
      <c r="Y60" s="585"/>
      <c r="Z60" s="585"/>
      <c r="AA60" s="586"/>
      <c r="AB60" s="584"/>
      <c r="AC60" s="585"/>
      <c r="AD60" s="585"/>
      <c r="AE60" s="585"/>
      <c r="AF60" s="585"/>
      <c r="AG60" s="585"/>
      <c r="AH60" s="586"/>
      <c r="AI60" s="584"/>
      <c r="AJ60" s="585"/>
      <c r="AK60" s="585"/>
      <c r="AL60" s="585"/>
      <c r="AM60" s="585"/>
      <c r="AN60" s="585"/>
      <c r="AO60" s="586"/>
      <c r="AP60" s="584"/>
      <c r="AQ60" s="585"/>
      <c r="AR60" s="585"/>
      <c r="AS60" s="585"/>
      <c r="AT60" s="585"/>
      <c r="AU60" s="585"/>
      <c r="AV60" s="586"/>
      <c r="AW60" s="584"/>
      <c r="AX60" s="585"/>
      <c r="AY60" s="585"/>
      <c r="AZ60" s="1073"/>
      <c r="BA60" s="1027"/>
      <c r="BB60" s="1026"/>
      <c r="BC60" s="1027"/>
      <c r="BD60" s="1028"/>
      <c r="BE60" s="1029"/>
      <c r="BF60" s="1029"/>
      <c r="BG60" s="1029"/>
      <c r="BH60" s="1030"/>
    </row>
    <row r="61" spans="2:60" ht="20.25" customHeight="1">
      <c r="B61" s="557">
        <f>B58+1</f>
        <v>14</v>
      </c>
      <c r="C61" s="1046"/>
      <c r="D61" s="1047"/>
      <c r="E61" s="1048"/>
      <c r="F61" s="558">
        <f>C60</f>
        <v>0</v>
      </c>
      <c r="G61" s="559"/>
      <c r="H61" s="1053"/>
      <c r="I61" s="1058"/>
      <c r="J61" s="1059"/>
      <c r="K61" s="1059"/>
      <c r="L61" s="1060"/>
      <c r="M61" s="1067"/>
      <c r="N61" s="1068"/>
      <c r="O61" s="1069"/>
      <c r="P61" s="560" t="s">
        <v>983</v>
      </c>
      <c r="Q61" s="561"/>
      <c r="R61" s="561"/>
      <c r="S61" s="562"/>
      <c r="T61" s="563"/>
      <c r="U61" s="564" t="str">
        <f>IF(U60="","",VLOOKUP(U60,'シフト記号表（勤務時間帯）'!$D$6:$X$47,21,FALSE))</f>
        <v/>
      </c>
      <c r="V61" s="565" t="str">
        <f>IF(V60="","",VLOOKUP(V60,'シフト記号表（勤務時間帯）'!$D$6:$X$47,21,FALSE))</f>
        <v/>
      </c>
      <c r="W61" s="565" t="str">
        <f>IF(W60="","",VLOOKUP(W60,'シフト記号表（勤務時間帯）'!$D$6:$X$47,21,FALSE))</f>
        <v/>
      </c>
      <c r="X61" s="565" t="str">
        <f>IF(X60="","",VLOOKUP(X60,'シフト記号表（勤務時間帯）'!$D$6:$X$47,21,FALSE))</f>
        <v/>
      </c>
      <c r="Y61" s="565" t="str">
        <f>IF(Y60="","",VLOOKUP(Y60,'シフト記号表（勤務時間帯）'!$D$6:$X$47,21,FALSE))</f>
        <v/>
      </c>
      <c r="Z61" s="565" t="str">
        <f>IF(Z60="","",VLOOKUP(Z60,'シフト記号表（勤務時間帯）'!$D$6:$X$47,21,FALSE))</f>
        <v/>
      </c>
      <c r="AA61" s="566" t="str">
        <f>IF(AA60="","",VLOOKUP(AA60,'シフト記号表（勤務時間帯）'!$D$6:$X$47,21,FALSE))</f>
        <v/>
      </c>
      <c r="AB61" s="564" t="str">
        <f>IF(AB60="","",VLOOKUP(AB60,'シフト記号表（勤務時間帯）'!$D$6:$X$47,21,FALSE))</f>
        <v/>
      </c>
      <c r="AC61" s="565" t="str">
        <f>IF(AC60="","",VLOOKUP(AC60,'シフト記号表（勤務時間帯）'!$D$6:$X$47,21,FALSE))</f>
        <v/>
      </c>
      <c r="AD61" s="565" t="str">
        <f>IF(AD60="","",VLOOKUP(AD60,'シフト記号表（勤務時間帯）'!$D$6:$X$47,21,FALSE))</f>
        <v/>
      </c>
      <c r="AE61" s="565" t="str">
        <f>IF(AE60="","",VLOOKUP(AE60,'シフト記号表（勤務時間帯）'!$D$6:$X$47,21,FALSE))</f>
        <v/>
      </c>
      <c r="AF61" s="565" t="str">
        <f>IF(AF60="","",VLOOKUP(AF60,'シフト記号表（勤務時間帯）'!$D$6:$X$47,21,FALSE))</f>
        <v/>
      </c>
      <c r="AG61" s="565" t="str">
        <f>IF(AG60="","",VLOOKUP(AG60,'シフト記号表（勤務時間帯）'!$D$6:$X$47,21,FALSE))</f>
        <v/>
      </c>
      <c r="AH61" s="566" t="str">
        <f>IF(AH60="","",VLOOKUP(AH60,'シフト記号表（勤務時間帯）'!$D$6:$X$47,21,FALSE))</f>
        <v/>
      </c>
      <c r="AI61" s="564" t="str">
        <f>IF(AI60="","",VLOOKUP(AI60,'シフト記号表（勤務時間帯）'!$D$6:$X$47,21,FALSE))</f>
        <v/>
      </c>
      <c r="AJ61" s="565" t="str">
        <f>IF(AJ60="","",VLOOKUP(AJ60,'シフト記号表（勤務時間帯）'!$D$6:$X$47,21,FALSE))</f>
        <v/>
      </c>
      <c r="AK61" s="565" t="str">
        <f>IF(AK60="","",VLOOKUP(AK60,'シフト記号表（勤務時間帯）'!$D$6:$X$47,21,FALSE))</f>
        <v/>
      </c>
      <c r="AL61" s="565" t="str">
        <f>IF(AL60="","",VLOOKUP(AL60,'シフト記号表（勤務時間帯）'!$D$6:$X$47,21,FALSE))</f>
        <v/>
      </c>
      <c r="AM61" s="565" t="str">
        <f>IF(AM60="","",VLOOKUP(AM60,'シフト記号表（勤務時間帯）'!$D$6:$X$47,21,FALSE))</f>
        <v/>
      </c>
      <c r="AN61" s="565" t="str">
        <f>IF(AN60="","",VLOOKUP(AN60,'シフト記号表（勤務時間帯）'!$D$6:$X$47,21,FALSE))</f>
        <v/>
      </c>
      <c r="AO61" s="566" t="str">
        <f>IF(AO60="","",VLOOKUP(AO60,'シフト記号表（勤務時間帯）'!$D$6:$X$47,21,FALSE))</f>
        <v/>
      </c>
      <c r="AP61" s="564" t="str">
        <f>IF(AP60="","",VLOOKUP(AP60,'シフト記号表（勤務時間帯）'!$D$6:$X$47,21,FALSE))</f>
        <v/>
      </c>
      <c r="AQ61" s="565" t="str">
        <f>IF(AQ60="","",VLOOKUP(AQ60,'シフト記号表（勤務時間帯）'!$D$6:$X$47,21,FALSE))</f>
        <v/>
      </c>
      <c r="AR61" s="565" t="str">
        <f>IF(AR60="","",VLOOKUP(AR60,'シフト記号表（勤務時間帯）'!$D$6:$X$47,21,FALSE))</f>
        <v/>
      </c>
      <c r="AS61" s="565" t="str">
        <f>IF(AS60="","",VLOOKUP(AS60,'シフト記号表（勤務時間帯）'!$D$6:$X$47,21,FALSE))</f>
        <v/>
      </c>
      <c r="AT61" s="565" t="str">
        <f>IF(AT60="","",VLOOKUP(AT60,'シフト記号表（勤務時間帯）'!$D$6:$X$47,21,FALSE))</f>
        <v/>
      </c>
      <c r="AU61" s="565" t="str">
        <f>IF(AU60="","",VLOOKUP(AU60,'シフト記号表（勤務時間帯）'!$D$6:$X$47,21,FALSE))</f>
        <v/>
      </c>
      <c r="AV61" s="566" t="str">
        <f>IF(AV60="","",VLOOKUP(AV60,'シフト記号表（勤務時間帯）'!$D$6:$X$47,21,FALSE))</f>
        <v/>
      </c>
      <c r="AW61" s="564" t="str">
        <f>IF(AW60="","",VLOOKUP(AW60,'シフト記号表（勤務時間帯）'!$D$6:$X$47,21,FALSE))</f>
        <v/>
      </c>
      <c r="AX61" s="565" t="str">
        <f>IF(AX60="","",VLOOKUP(AX60,'シフト記号表（勤務時間帯）'!$D$6:$X$47,21,FALSE))</f>
        <v/>
      </c>
      <c r="AY61" s="565" t="str">
        <f>IF(AY60="","",VLOOKUP(AY60,'シフト記号表（勤務時間帯）'!$D$6:$X$47,21,FALSE))</f>
        <v/>
      </c>
      <c r="AZ61" s="1034">
        <f>IF($BC$3="４週",SUM(U61:AV61),IF($BC$3="暦月",SUM(U61:AY61),""))</f>
        <v>0</v>
      </c>
      <c r="BA61" s="1035"/>
      <c r="BB61" s="1036">
        <f>IF($BC$3="４週",AZ61/4,IF($BC$3="暦月",(AZ61/($BC$8/7)),""))</f>
        <v>0</v>
      </c>
      <c r="BC61" s="1035"/>
      <c r="BD61" s="1031"/>
      <c r="BE61" s="1032"/>
      <c r="BF61" s="1032"/>
      <c r="BG61" s="1032"/>
      <c r="BH61" s="1033"/>
    </row>
    <row r="62" spans="2:60" ht="20.25" customHeight="1">
      <c r="B62" s="567"/>
      <c r="C62" s="1074"/>
      <c r="D62" s="1075"/>
      <c r="E62" s="1076"/>
      <c r="F62" s="568"/>
      <c r="G62" s="569">
        <f>C60</f>
        <v>0</v>
      </c>
      <c r="H62" s="1077"/>
      <c r="I62" s="1078"/>
      <c r="J62" s="1079"/>
      <c r="K62" s="1079"/>
      <c r="L62" s="1080"/>
      <c r="M62" s="1081"/>
      <c r="N62" s="1082"/>
      <c r="O62" s="1083"/>
      <c r="P62" s="594" t="s">
        <v>984</v>
      </c>
      <c r="Q62" s="595"/>
      <c r="R62" s="595"/>
      <c r="S62" s="596"/>
      <c r="T62" s="597"/>
      <c r="U62" s="574" t="str">
        <f>IF(U60="","",VLOOKUP(U60,'シフト記号表（勤務時間帯）'!$D$6:$Z$47,23,FALSE))</f>
        <v/>
      </c>
      <c r="V62" s="575" t="str">
        <f>IF(V60="","",VLOOKUP(V60,'シフト記号表（勤務時間帯）'!$D$6:$Z$47,23,FALSE))</f>
        <v/>
      </c>
      <c r="W62" s="575" t="str">
        <f>IF(W60="","",VLOOKUP(W60,'シフト記号表（勤務時間帯）'!$D$6:$Z$47,23,FALSE))</f>
        <v/>
      </c>
      <c r="X62" s="575" t="str">
        <f>IF(X60="","",VLOOKUP(X60,'シフト記号表（勤務時間帯）'!$D$6:$Z$47,23,FALSE))</f>
        <v/>
      </c>
      <c r="Y62" s="575" t="str">
        <f>IF(Y60="","",VLOOKUP(Y60,'シフト記号表（勤務時間帯）'!$D$6:$Z$47,23,FALSE))</f>
        <v/>
      </c>
      <c r="Z62" s="575" t="str">
        <f>IF(Z60="","",VLOOKUP(Z60,'シフト記号表（勤務時間帯）'!$D$6:$Z$47,23,FALSE))</f>
        <v/>
      </c>
      <c r="AA62" s="576" t="str">
        <f>IF(AA60="","",VLOOKUP(AA60,'シフト記号表（勤務時間帯）'!$D$6:$Z$47,23,FALSE))</f>
        <v/>
      </c>
      <c r="AB62" s="574" t="str">
        <f>IF(AB60="","",VLOOKUP(AB60,'シフト記号表（勤務時間帯）'!$D$6:$Z$47,23,FALSE))</f>
        <v/>
      </c>
      <c r="AC62" s="575" t="str">
        <f>IF(AC60="","",VLOOKUP(AC60,'シフト記号表（勤務時間帯）'!$D$6:$Z$47,23,FALSE))</f>
        <v/>
      </c>
      <c r="AD62" s="575" t="str">
        <f>IF(AD60="","",VLOOKUP(AD60,'シフト記号表（勤務時間帯）'!$D$6:$Z$47,23,FALSE))</f>
        <v/>
      </c>
      <c r="AE62" s="575" t="str">
        <f>IF(AE60="","",VLOOKUP(AE60,'シフト記号表（勤務時間帯）'!$D$6:$Z$47,23,FALSE))</f>
        <v/>
      </c>
      <c r="AF62" s="575" t="str">
        <f>IF(AF60="","",VLOOKUP(AF60,'シフト記号表（勤務時間帯）'!$D$6:$Z$47,23,FALSE))</f>
        <v/>
      </c>
      <c r="AG62" s="575" t="str">
        <f>IF(AG60="","",VLOOKUP(AG60,'シフト記号表（勤務時間帯）'!$D$6:$Z$47,23,FALSE))</f>
        <v/>
      </c>
      <c r="AH62" s="576" t="str">
        <f>IF(AH60="","",VLOOKUP(AH60,'シフト記号表（勤務時間帯）'!$D$6:$Z$47,23,FALSE))</f>
        <v/>
      </c>
      <c r="AI62" s="574" t="str">
        <f>IF(AI60="","",VLOOKUP(AI60,'シフト記号表（勤務時間帯）'!$D$6:$Z$47,23,FALSE))</f>
        <v/>
      </c>
      <c r="AJ62" s="575" t="str">
        <f>IF(AJ60="","",VLOOKUP(AJ60,'シフト記号表（勤務時間帯）'!$D$6:$Z$47,23,FALSE))</f>
        <v/>
      </c>
      <c r="AK62" s="575" t="str">
        <f>IF(AK60="","",VLOOKUP(AK60,'シフト記号表（勤務時間帯）'!$D$6:$Z$47,23,FALSE))</f>
        <v/>
      </c>
      <c r="AL62" s="575" t="str">
        <f>IF(AL60="","",VLOOKUP(AL60,'シフト記号表（勤務時間帯）'!$D$6:$Z$47,23,FALSE))</f>
        <v/>
      </c>
      <c r="AM62" s="575" t="str">
        <f>IF(AM60="","",VLOOKUP(AM60,'シフト記号表（勤務時間帯）'!$D$6:$Z$47,23,FALSE))</f>
        <v/>
      </c>
      <c r="AN62" s="575" t="str">
        <f>IF(AN60="","",VLOOKUP(AN60,'シフト記号表（勤務時間帯）'!$D$6:$Z$47,23,FALSE))</f>
        <v/>
      </c>
      <c r="AO62" s="576" t="str">
        <f>IF(AO60="","",VLOOKUP(AO60,'シフト記号表（勤務時間帯）'!$D$6:$Z$47,23,FALSE))</f>
        <v/>
      </c>
      <c r="AP62" s="574" t="str">
        <f>IF(AP60="","",VLOOKUP(AP60,'シフト記号表（勤務時間帯）'!$D$6:$Z$47,23,FALSE))</f>
        <v/>
      </c>
      <c r="AQ62" s="575" t="str">
        <f>IF(AQ60="","",VLOOKUP(AQ60,'シフト記号表（勤務時間帯）'!$D$6:$Z$47,23,FALSE))</f>
        <v/>
      </c>
      <c r="AR62" s="575" t="str">
        <f>IF(AR60="","",VLOOKUP(AR60,'シフト記号表（勤務時間帯）'!$D$6:$Z$47,23,FALSE))</f>
        <v/>
      </c>
      <c r="AS62" s="575" t="str">
        <f>IF(AS60="","",VLOOKUP(AS60,'シフト記号表（勤務時間帯）'!$D$6:$Z$47,23,FALSE))</f>
        <v/>
      </c>
      <c r="AT62" s="575" t="str">
        <f>IF(AT60="","",VLOOKUP(AT60,'シフト記号表（勤務時間帯）'!$D$6:$Z$47,23,FALSE))</f>
        <v/>
      </c>
      <c r="AU62" s="575" t="str">
        <f>IF(AU60="","",VLOOKUP(AU60,'シフト記号表（勤務時間帯）'!$D$6:$Z$47,23,FALSE))</f>
        <v/>
      </c>
      <c r="AV62" s="576" t="str">
        <f>IF(AV60="","",VLOOKUP(AV60,'シフト記号表（勤務時間帯）'!$D$6:$Z$47,23,FALSE))</f>
        <v/>
      </c>
      <c r="AW62" s="574" t="str">
        <f>IF(AW60="","",VLOOKUP(AW60,'シフト記号表（勤務時間帯）'!$D$6:$Z$47,23,FALSE))</f>
        <v/>
      </c>
      <c r="AX62" s="575" t="str">
        <f>IF(AX60="","",VLOOKUP(AX60,'シフト記号表（勤務時間帯）'!$D$6:$Z$47,23,FALSE))</f>
        <v/>
      </c>
      <c r="AY62" s="575" t="str">
        <f>IF(AY60="","",VLOOKUP(AY60,'シフト記号表（勤務時間帯）'!$D$6:$Z$47,23,FALSE))</f>
        <v/>
      </c>
      <c r="AZ62" s="1037">
        <f>IF($BC$3="４週",SUM(U62:AV62),IF($BC$3="暦月",SUM(U62:AY62),""))</f>
        <v>0</v>
      </c>
      <c r="BA62" s="1038"/>
      <c r="BB62" s="1039">
        <f>IF($BC$3="４週",AZ62/4,IF($BC$3="暦月",(AZ62/($BC$8/7)),""))</f>
        <v>0</v>
      </c>
      <c r="BC62" s="1038"/>
      <c r="BD62" s="1040"/>
      <c r="BE62" s="1041"/>
      <c r="BF62" s="1041"/>
      <c r="BG62" s="1041"/>
      <c r="BH62" s="1042"/>
    </row>
    <row r="63" spans="2:60" ht="20.25" customHeight="1">
      <c r="B63" s="577"/>
      <c r="C63" s="1043"/>
      <c r="D63" s="1044"/>
      <c r="E63" s="1045"/>
      <c r="F63" s="558"/>
      <c r="G63" s="559"/>
      <c r="H63" s="1052"/>
      <c r="I63" s="1055"/>
      <c r="J63" s="1056"/>
      <c r="K63" s="1056"/>
      <c r="L63" s="1057"/>
      <c r="M63" s="1064"/>
      <c r="N63" s="1065"/>
      <c r="O63" s="1066"/>
      <c r="P63" s="580" t="s">
        <v>980</v>
      </c>
      <c r="Q63" s="587"/>
      <c r="R63" s="587"/>
      <c r="S63" s="588"/>
      <c r="T63" s="593"/>
      <c r="U63" s="584"/>
      <c r="V63" s="585"/>
      <c r="W63" s="585"/>
      <c r="X63" s="585"/>
      <c r="Y63" s="585"/>
      <c r="Z63" s="585"/>
      <c r="AA63" s="586"/>
      <c r="AB63" s="584"/>
      <c r="AC63" s="585"/>
      <c r="AD63" s="585"/>
      <c r="AE63" s="585"/>
      <c r="AF63" s="585"/>
      <c r="AG63" s="585"/>
      <c r="AH63" s="586"/>
      <c r="AI63" s="584"/>
      <c r="AJ63" s="585"/>
      <c r="AK63" s="585"/>
      <c r="AL63" s="585"/>
      <c r="AM63" s="585"/>
      <c r="AN63" s="585"/>
      <c r="AO63" s="586"/>
      <c r="AP63" s="584"/>
      <c r="AQ63" s="585"/>
      <c r="AR63" s="585"/>
      <c r="AS63" s="585"/>
      <c r="AT63" s="585"/>
      <c r="AU63" s="585"/>
      <c r="AV63" s="586"/>
      <c r="AW63" s="584"/>
      <c r="AX63" s="585"/>
      <c r="AY63" s="585"/>
      <c r="AZ63" s="1073"/>
      <c r="BA63" s="1027"/>
      <c r="BB63" s="1026"/>
      <c r="BC63" s="1027"/>
      <c r="BD63" s="1028"/>
      <c r="BE63" s="1029"/>
      <c r="BF63" s="1029"/>
      <c r="BG63" s="1029"/>
      <c r="BH63" s="1030"/>
    </row>
    <row r="64" spans="2:60" ht="20.25" customHeight="1">
      <c r="B64" s="557">
        <f>B61+1</f>
        <v>15</v>
      </c>
      <c r="C64" s="1046"/>
      <c r="D64" s="1047"/>
      <c r="E64" s="1048"/>
      <c r="F64" s="558">
        <f>C63</f>
        <v>0</v>
      </c>
      <c r="G64" s="559"/>
      <c r="H64" s="1053"/>
      <c r="I64" s="1058"/>
      <c r="J64" s="1059"/>
      <c r="K64" s="1059"/>
      <c r="L64" s="1060"/>
      <c r="M64" s="1067"/>
      <c r="N64" s="1068"/>
      <c r="O64" s="1069"/>
      <c r="P64" s="560" t="s">
        <v>983</v>
      </c>
      <c r="Q64" s="561"/>
      <c r="R64" s="561"/>
      <c r="S64" s="562"/>
      <c r="T64" s="563"/>
      <c r="U64" s="564" t="str">
        <f>IF(U63="","",VLOOKUP(U63,'シフト記号表（勤務時間帯）'!$D$6:$X$47,21,FALSE))</f>
        <v/>
      </c>
      <c r="V64" s="565" t="str">
        <f>IF(V63="","",VLOOKUP(V63,'シフト記号表（勤務時間帯）'!$D$6:$X$47,21,FALSE))</f>
        <v/>
      </c>
      <c r="W64" s="565" t="str">
        <f>IF(W63="","",VLOOKUP(W63,'シフト記号表（勤務時間帯）'!$D$6:$X$47,21,FALSE))</f>
        <v/>
      </c>
      <c r="X64" s="565" t="str">
        <f>IF(X63="","",VLOOKUP(X63,'シフト記号表（勤務時間帯）'!$D$6:$X$47,21,FALSE))</f>
        <v/>
      </c>
      <c r="Y64" s="565" t="str">
        <f>IF(Y63="","",VLOOKUP(Y63,'シフト記号表（勤務時間帯）'!$D$6:$X$47,21,FALSE))</f>
        <v/>
      </c>
      <c r="Z64" s="565" t="str">
        <f>IF(Z63="","",VLOOKUP(Z63,'シフト記号表（勤務時間帯）'!$D$6:$X$47,21,FALSE))</f>
        <v/>
      </c>
      <c r="AA64" s="566" t="str">
        <f>IF(AA63="","",VLOOKUP(AA63,'シフト記号表（勤務時間帯）'!$D$6:$X$47,21,FALSE))</f>
        <v/>
      </c>
      <c r="AB64" s="564" t="str">
        <f>IF(AB63="","",VLOOKUP(AB63,'シフト記号表（勤務時間帯）'!$D$6:$X$47,21,FALSE))</f>
        <v/>
      </c>
      <c r="AC64" s="565" t="str">
        <f>IF(AC63="","",VLOOKUP(AC63,'シフト記号表（勤務時間帯）'!$D$6:$X$47,21,FALSE))</f>
        <v/>
      </c>
      <c r="AD64" s="565" t="str">
        <f>IF(AD63="","",VLOOKUP(AD63,'シフト記号表（勤務時間帯）'!$D$6:$X$47,21,FALSE))</f>
        <v/>
      </c>
      <c r="AE64" s="565" t="str">
        <f>IF(AE63="","",VLOOKUP(AE63,'シフト記号表（勤務時間帯）'!$D$6:$X$47,21,FALSE))</f>
        <v/>
      </c>
      <c r="AF64" s="565" t="str">
        <f>IF(AF63="","",VLOOKUP(AF63,'シフト記号表（勤務時間帯）'!$D$6:$X$47,21,FALSE))</f>
        <v/>
      </c>
      <c r="AG64" s="565" t="str">
        <f>IF(AG63="","",VLOOKUP(AG63,'シフト記号表（勤務時間帯）'!$D$6:$X$47,21,FALSE))</f>
        <v/>
      </c>
      <c r="AH64" s="566" t="str">
        <f>IF(AH63="","",VLOOKUP(AH63,'シフト記号表（勤務時間帯）'!$D$6:$X$47,21,FALSE))</f>
        <v/>
      </c>
      <c r="AI64" s="564" t="str">
        <f>IF(AI63="","",VLOOKUP(AI63,'シフト記号表（勤務時間帯）'!$D$6:$X$47,21,FALSE))</f>
        <v/>
      </c>
      <c r="AJ64" s="565" t="str">
        <f>IF(AJ63="","",VLOOKUP(AJ63,'シフト記号表（勤務時間帯）'!$D$6:$X$47,21,FALSE))</f>
        <v/>
      </c>
      <c r="AK64" s="565" t="str">
        <f>IF(AK63="","",VLOOKUP(AK63,'シフト記号表（勤務時間帯）'!$D$6:$X$47,21,FALSE))</f>
        <v/>
      </c>
      <c r="AL64" s="565" t="str">
        <f>IF(AL63="","",VLOOKUP(AL63,'シフト記号表（勤務時間帯）'!$D$6:$X$47,21,FALSE))</f>
        <v/>
      </c>
      <c r="AM64" s="565" t="str">
        <f>IF(AM63="","",VLOOKUP(AM63,'シフト記号表（勤務時間帯）'!$D$6:$X$47,21,FALSE))</f>
        <v/>
      </c>
      <c r="AN64" s="565" t="str">
        <f>IF(AN63="","",VLOOKUP(AN63,'シフト記号表（勤務時間帯）'!$D$6:$X$47,21,FALSE))</f>
        <v/>
      </c>
      <c r="AO64" s="566" t="str">
        <f>IF(AO63="","",VLOOKUP(AO63,'シフト記号表（勤務時間帯）'!$D$6:$X$47,21,FALSE))</f>
        <v/>
      </c>
      <c r="AP64" s="564" t="str">
        <f>IF(AP63="","",VLOOKUP(AP63,'シフト記号表（勤務時間帯）'!$D$6:$X$47,21,FALSE))</f>
        <v/>
      </c>
      <c r="AQ64" s="565" t="str">
        <f>IF(AQ63="","",VLOOKUP(AQ63,'シフト記号表（勤務時間帯）'!$D$6:$X$47,21,FALSE))</f>
        <v/>
      </c>
      <c r="AR64" s="565" t="str">
        <f>IF(AR63="","",VLOOKUP(AR63,'シフト記号表（勤務時間帯）'!$D$6:$X$47,21,FALSE))</f>
        <v/>
      </c>
      <c r="AS64" s="565" t="str">
        <f>IF(AS63="","",VLOOKUP(AS63,'シフト記号表（勤務時間帯）'!$D$6:$X$47,21,FALSE))</f>
        <v/>
      </c>
      <c r="AT64" s="565" t="str">
        <f>IF(AT63="","",VLOOKUP(AT63,'シフト記号表（勤務時間帯）'!$D$6:$X$47,21,FALSE))</f>
        <v/>
      </c>
      <c r="AU64" s="565" t="str">
        <f>IF(AU63="","",VLOOKUP(AU63,'シフト記号表（勤務時間帯）'!$D$6:$X$47,21,FALSE))</f>
        <v/>
      </c>
      <c r="AV64" s="566" t="str">
        <f>IF(AV63="","",VLOOKUP(AV63,'シフト記号表（勤務時間帯）'!$D$6:$X$47,21,FALSE))</f>
        <v/>
      </c>
      <c r="AW64" s="564" t="str">
        <f>IF(AW63="","",VLOOKUP(AW63,'シフト記号表（勤務時間帯）'!$D$6:$X$47,21,FALSE))</f>
        <v/>
      </c>
      <c r="AX64" s="565" t="str">
        <f>IF(AX63="","",VLOOKUP(AX63,'シフト記号表（勤務時間帯）'!$D$6:$X$47,21,FALSE))</f>
        <v/>
      </c>
      <c r="AY64" s="565" t="str">
        <f>IF(AY63="","",VLOOKUP(AY63,'シフト記号表（勤務時間帯）'!$D$6:$X$47,21,FALSE))</f>
        <v/>
      </c>
      <c r="AZ64" s="1034">
        <f>IF($BC$3="４週",SUM(U64:AV64),IF($BC$3="暦月",SUM(U64:AY64),""))</f>
        <v>0</v>
      </c>
      <c r="BA64" s="1035"/>
      <c r="BB64" s="1036">
        <f>IF($BC$3="４週",AZ64/4,IF($BC$3="暦月",(AZ64/($BC$8/7)),""))</f>
        <v>0</v>
      </c>
      <c r="BC64" s="1035"/>
      <c r="BD64" s="1031"/>
      <c r="BE64" s="1032"/>
      <c r="BF64" s="1032"/>
      <c r="BG64" s="1032"/>
      <c r="BH64" s="1033"/>
    </row>
    <row r="65" spans="2:60" ht="20.25" customHeight="1">
      <c r="B65" s="567"/>
      <c r="C65" s="1074"/>
      <c r="D65" s="1075"/>
      <c r="E65" s="1076"/>
      <c r="F65" s="568"/>
      <c r="G65" s="569">
        <f>C63</f>
        <v>0</v>
      </c>
      <c r="H65" s="1077"/>
      <c r="I65" s="1078"/>
      <c r="J65" s="1079"/>
      <c r="K65" s="1079"/>
      <c r="L65" s="1080"/>
      <c r="M65" s="1081"/>
      <c r="N65" s="1082"/>
      <c r="O65" s="1083"/>
      <c r="P65" s="594" t="s">
        <v>984</v>
      </c>
      <c r="Q65" s="595"/>
      <c r="R65" s="595"/>
      <c r="S65" s="596"/>
      <c r="T65" s="597"/>
      <c r="U65" s="574" t="str">
        <f>IF(U63="","",VLOOKUP(U63,'シフト記号表（勤務時間帯）'!$D$6:$Z$47,23,FALSE))</f>
        <v/>
      </c>
      <c r="V65" s="575" t="str">
        <f>IF(V63="","",VLOOKUP(V63,'シフト記号表（勤務時間帯）'!$D$6:$Z$47,23,FALSE))</f>
        <v/>
      </c>
      <c r="W65" s="575" t="str">
        <f>IF(W63="","",VLOOKUP(W63,'シフト記号表（勤務時間帯）'!$D$6:$Z$47,23,FALSE))</f>
        <v/>
      </c>
      <c r="X65" s="575" t="str">
        <f>IF(X63="","",VLOOKUP(X63,'シフト記号表（勤務時間帯）'!$D$6:$Z$47,23,FALSE))</f>
        <v/>
      </c>
      <c r="Y65" s="575" t="str">
        <f>IF(Y63="","",VLOOKUP(Y63,'シフト記号表（勤務時間帯）'!$D$6:$Z$47,23,FALSE))</f>
        <v/>
      </c>
      <c r="Z65" s="575" t="str">
        <f>IF(Z63="","",VLOOKUP(Z63,'シフト記号表（勤務時間帯）'!$D$6:$Z$47,23,FALSE))</f>
        <v/>
      </c>
      <c r="AA65" s="576" t="str">
        <f>IF(AA63="","",VLOOKUP(AA63,'シフト記号表（勤務時間帯）'!$D$6:$Z$47,23,FALSE))</f>
        <v/>
      </c>
      <c r="AB65" s="574" t="str">
        <f>IF(AB63="","",VLOOKUP(AB63,'シフト記号表（勤務時間帯）'!$D$6:$Z$47,23,FALSE))</f>
        <v/>
      </c>
      <c r="AC65" s="575" t="str">
        <f>IF(AC63="","",VLOOKUP(AC63,'シフト記号表（勤務時間帯）'!$D$6:$Z$47,23,FALSE))</f>
        <v/>
      </c>
      <c r="AD65" s="575" t="str">
        <f>IF(AD63="","",VLOOKUP(AD63,'シフト記号表（勤務時間帯）'!$D$6:$Z$47,23,FALSE))</f>
        <v/>
      </c>
      <c r="AE65" s="575" t="str">
        <f>IF(AE63="","",VLOOKUP(AE63,'シフト記号表（勤務時間帯）'!$D$6:$Z$47,23,FALSE))</f>
        <v/>
      </c>
      <c r="AF65" s="575" t="str">
        <f>IF(AF63="","",VLOOKUP(AF63,'シフト記号表（勤務時間帯）'!$D$6:$Z$47,23,FALSE))</f>
        <v/>
      </c>
      <c r="AG65" s="575" t="str">
        <f>IF(AG63="","",VLOOKUP(AG63,'シフト記号表（勤務時間帯）'!$D$6:$Z$47,23,FALSE))</f>
        <v/>
      </c>
      <c r="AH65" s="576" t="str">
        <f>IF(AH63="","",VLOOKUP(AH63,'シフト記号表（勤務時間帯）'!$D$6:$Z$47,23,FALSE))</f>
        <v/>
      </c>
      <c r="AI65" s="574" t="str">
        <f>IF(AI63="","",VLOOKUP(AI63,'シフト記号表（勤務時間帯）'!$D$6:$Z$47,23,FALSE))</f>
        <v/>
      </c>
      <c r="AJ65" s="575" t="str">
        <f>IF(AJ63="","",VLOOKUP(AJ63,'シフト記号表（勤務時間帯）'!$D$6:$Z$47,23,FALSE))</f>
        <v/>
      </c>
      <c r="AK65" s="575" t="str">
        <f>IF(AK63="","",VLOOKUP(AK63,'シフト記号表（勤務時間帯）'!$D$6:$Z$47,23,FALSE))</f>
        <v/>
      </c>
      <c r="AL65" s="575" t="str">
        <f>IF(AL63="","",VLOOKUP(AL63,'シフト記号表（勤務時間帯）'!$D$6:$Z$47,23,FALSE))</f>
        <v/>
      </c>
      <c r="AM65" s="575" t="str">
        <f>IF(AM63="","",VLOOKUP(AM63,'シフト記号表（勤務時間帯）'!$D$6:$Z$47,23,FALSE))</f>
        <v/>
      </c>
      <c r="AN65" s="575" t="str">
        <f>IF(AN63="","",VLOOKUP(AN63,'シフト記号表（勤務時間帯）'!$D$6:$Z$47,23,FALSE))</f>
        <v/>
      </c>
      <c r="AO65" s="576" t="str">
        <f>IF(AO63="","",VLOOKUP(AO63,'シフト記号表（勤務時間帯）'!$D$6:$Z$47,23,FALSE))</f>
        <v/>
      </c>
      <c r="AP65" s="574" t="str">
        <f>IF(AP63="","",VLOOKUP(AP63,'シフト記号表（勤務時間帯）'!$D$6:$Z$47,23,FALSE))</f>
        <v/>
      </c>
      <c r="AQ65" s="575" t="str">
        <f>IF(AQ63="","",VLOOKUP(AQ63,'シフト記号表（勤務時間帯）'!$D$6:$Z$47,23,FALSE))</f>
        <v/>
      </c>
      <c r="AR65" s="575" t="str">
        <f>IF(AR63="","",VLOOKUP(AR63,'シフト記号表（勤務時間帯）'!$D$6:$Z$47,23,FALSE))</f>
        <v/>
      </c>
      <c r="AS65" s="575" t="str">
        <f>IF(AS63="","",VLOOKUP(AS63,'シフト記号表（勤務時間帯）'!$D$6:$Z$47,23,FALSE))</f>
        <v/>
      </c>
      <c r="AT65" s="575" t="str">
        <f>IF(AT63="","",VLOOKUP(AT63,'シフト記号表（勤務時間帯）'!$D$6:$Z$47,23,FALSE))</f>
        <v/>
      </c>
      <c r="AU65" s="575" t="str">
        <f>IF(AU63="","",VLOOKUP(AU63,'シフト記号表（勤務時間帯）'!$D$6:$Z$47,23,FALSE))</f>
        <v/>
      </c>
      <c r="AV65" s="576" t="str">
        <f>IF(AV63="","",VLOOKUP(AV63,'シフト記号表（勤務時間帯）'!$D$6:$Z$47,23,FALSE))</f>
        <v/>
      </c>
      <c r="AW65" s="574" t="str">
        <f>IF(AW63="","",VLOOKUP(AW63,'シフト記号表（勤務時間帯）'!$D$6:$Z$47,23,FALSE))</f>
        <v/>
      </c>
      <c r="AX65" s="575" t="str">
        <f>IF(AX63="","",VLOOKUP(AX63,'シフト記号表（勤務時間帯）'!$D$6:$Z$47,23,FALSE))</f>
        <v/>
      </c>
      <c r="AY65" s="575" t="str">
        <f>IF(AY63="","",VLOOKUP(AY63,'シフト記号表（勤務時間帯）'!$D$6:$Z$47,23,FALSE))</f>
        <v/>
      </c>
      <c r="AZ65" s="1037">
        <f>IF($BC$3="４週",SUM(U65:AV65),IF($BC$3="暦月",SUM(U65:AY65),""))</f>
        <v>0</v>
      </c>
      <c r="BA65" s="1038"/>
      <c r="BB65" s="1039">
        <f>IF($BC$3="４週",AZ65/4,IF($BC$3="暦月",(AZ65/($BC$8/7)),""))</f>
        <v>0</v>
      </c>
      <c r="BC65" s="1038"/>
      <c r="BD65" s="1040"/>
      <c r="BE65" s="1041"/>
      <c r="BF65" s="1041"/>
      <c r="BG65" s="1041"/>
      <c r="BH65" s="1042"/>
    </row>
    <row r="66" spans="2:60" ht="20.25" customHeight="1">
      <c r="B66" s="577"/>
      <c r="C66" s="1043"/>
      <c r="D66" s="1044"/>
      <c r="E66" s="1045"/>
      <c r="F66" s="558"/>
      <c r="G66" s="559"/>
      <c r="H66" s="1052"/>
      <c r="I66" s="1055"/>
      <c r="J66" s="1056"/>
      <c r="K66" s="1056"/>
      <c r="L66" s="1057"/>
      <c r="M66" s="1064"/>
      <c r="N66" s="1065"/>
      <c r="O66" s="1066"/>
      <c r="P66" s="598" t="s">
        <v>980</v>
      </c>
      <c r="Q66" s="599"/>
      <c r="R66" s="599"/>
      <c r="S66" s="600"/>
      <c r="T66" s="601"/>
      <c r="U66" s="584"/>
      <c r="V66" s="585"/>
      <c r="W66" s="585"/>
      <c r="X66" s="585"/>
      <c r="Y66" s="585"/>
      <c r="Z66" s="585"/>
      <c r="AA66" s="586"/>
      <c r="AB66" s="584"/>
      <c r="AC66" s="585"/>
      <c r="AD66" s="585"/>
      <c r="AE66" s="585"/>
      <c r="AF66" s="585"/>
      <c r="AG66" s="585"/>
      <c r="AH66" s="586"/>
      <c r="AI66" s="584"/>
      <c r="AJ66" s="585"/>
      <c r="AK66" s="585"/>
      <c r="AL66" s="585"/>
      <c r="AM66" s="585"/>
      <c r="AN66" s="585"/>
      <c r="AO66" s="586"/>
      <c r="AP66" s="584"/>
      <c r="AQ66" s="585"/>
      <c r="AR66" s="585"/>
      <c r="AS66" s="585"/>
      <c r="AT66" s="585"/>
      <c r="AU66" s="585"/>
      <c r="AV66" s="586"/>
      <c r="AW66" s="584"/>
      <c r="AX66" s="585"/>
      <c r="AY66" s="585"/>
      <c r="AZ66" s="1073"/>
      <c r="BA66" s="1027"/>
      <c r="BB66" s="1026"/>
      <c r="BC66" s="1027"/>
      <c r="BD66" s="1028"/>
      <c r="BE66" s="1029"/>
      <c r="BF66" s="1029"/>
      <c r="BG66" s="1029"/>
      <c r="BH66" s="1030"/>
    </row>
    <row r="67" spans="2:60" ht="20.25" customHeight="1">
      <c r="B67" s="557">
        <f>B64+1</f>
        <v>16</v>
      </c>
      <c r="C67" s="1046"/>
      <c r="D67" s="1047"/>
      <c r="E67" s="1048"/>
      <c r="F67" s="558">
        <f>C66</f>
        <v>0</v>
      </c>
      <c r="G67" s="559"/>
      <c r="H67" s="1053"/>
      <c r="I67" s="1058"/>
      <c r="J67" s="1059"/>
      <c r="K67" s="1059"/>
      <c r="L67" s="1060"/>
      <c r="M67" s="1067"/>
      <c r="N67" s="1068"/>
      <c r="O67" s="1069"/>
      <c r="P67" s="560" t="s">
        <v>983</v>
      </c>
      <c r="Q67" s="561"/>
      <c r="R67" s="561"/>
      <c r="S67" s="562"/>
      <c r="T67" s="563"/>
      <c r="U67" s="564" t="str">
        <f>IF(U66="","",VLOOKUP(U66,'シフト記号表（勤務時間帯）'!$D$6:$X$47,21,FALSE))</f>
        <v/>
      </c>
      <c r="V67" s="565" t="str">
        <f>IF(V66="","",VLOOKUP(V66,'シフト記号表（勤務時間帯）'!$D$6:$X$47,21,FALSE))</f>
        <v/>
      </c>
      <c r="W67" s="565" t="str">
        <f>IF(W66="","",VLOOKUP(W66,'シフト記号表（勤務時間帯）'!$D$6:$X$47,21,FALSE))</f>
        <v/>
      </c>
      <c r="X67" s="565" t="str">
        <f>IF(X66="","",VLOOKUP(X66,'シフト記号表（勤務時間帯）'!$D$6:$X$47,21,FALSE))</f>
        <v/>
      </c>
      <c r="Y67" s="565" t="str">
        <f>IF(Y66="","",VLOOKUP(Y66,'シフト記号表（勤務時間帯）'!$D$6:$X$47,21,FALSE))</f>
        <v/>
      </c>
      <c r="Z67" s="565" t="str">
        <f>IF(Z66="","",VLOOKUP(Z66,'シフト記号表（勤務時間帯）'!$D$6:$X$47,21,FALSE))</f>
        <v/>
      </c>
      <c r="AA67" s="566" t="str">
        <f>IF(AA66="","",VLOOKUP(AA66,'シフト記号表（勤務時間帯）'!$D$6:$X$47,21,FALSE))</f>
        <v/>
      </c>
      <c r="AB67" s="564" t="str">
        <f>IF(AB66="","",VLOOKUP(AB66,'シフト記号表（勤務時間帯）'!$D$6:$X$47,21,FALSE))</f>
        <v/>
      </c>
      <c r="AC67" s="565" t="str">
        <f>IF(AC66="","",VLOOKUP(AC66,'シフト記号表（勤務時間帯）'!$D$6:$X$47,21,FALSE))</f>
        <v/>
      </c>
      <c r="AD67" s="565" t="str">
        <f>IF(AD66="","",VLOOKUP(AD66,'シフト記号表（勤務時間帯）'!$D$6:$X$47,21,FALSE))</f>
        <v/>
      </c>
      <c r="AE67" s="565" t="str">
        <f>IF(AE66="","",VLOOKUP(AE66,'シフト記号表（勤務時間帯）'!$D$6:$X$47,21,FALSE))</f>
        <v/>
      </c>
      <c r="AF67" s="565" t="str">
        <f>IF(AF66="","",VLOOKUP(AF66,'シフト記号表（勤務時間帯）'!$D$6:$X$47,21,FALSE))</f>
        <v/>
      </c>
      <c r="AG67" s="565" t="str">
        <f>IF(AG66="","",VLOOKUP(AG66,'シフト記号表（勤務時間帯）'!$D$6:$X$47,21,FALSE))</f>
        <v/>
      </c>
      <c r="AH67" s="566" t="str">
        <f>IF(AH66="","",VLOOKUP(AH66,'シフト記号表（勤務時間帯）'!$D$6:$X$47,21,FALSE))</f>
        <v/>
      </c>
      <c r="AI67" s="564" t="str">
        <f>IF(AI66="","",VLOOKUP(AI66,'シフト記号表（勤務時間帯）'!$D$6:$X$47,21,FALSE))</f>
        <v/>
      </c>
      <c r="AJ67" s="565" t="str">
        <f>IF(AJ66="","",VLOOKUP(AJ66,'シフト記号表（勤務時間帯）'!$D$6:$X$47,21,FALSE))</f>
        <v/>
      </c>
      <c r="AK67" s="565" t="str">
        <f>IF(AK66="","",VLOOKUP(AK66,'シフト記号表（勤務時間帯）'!$D$6:$X$47,21,FALSE))</f>
        <v/>
      </c>
      <c r="AL67" s="565" t="str">
        <f>IF(AL66="","",VLOOKUP(AL66,'シフト記号表（勤務時間帯）'!$D$6:$X$47,21,FALSE))</f>
        <v/>
      </c>
      <c r="AM67" s="565" t="str">
        <f>IF(AM66="","",VLOOKUP(AM66,'シフト記号表（勤務時間帯）'!$D$6:$X$47,21,FALSE))</f>
        <v/>
      </c>
      <c r="AN67" s="565" t="str">
        <f>IF(AN66="","",VLOOKUP(AN66,'シフト記号表（勤務時間帯）'!$D$6:$X$47,21,FALSE))</f>
        <v/>
      </c>
      <c r="AO67" s="566" t="str">
        <f>IF(AO66="","",VLOOKUP(AO66,'シフト記号表（勤務時間帯）'!$D$6:$X$47,21,FALSE))</f>
        <v/>
      </c>
      <c r="AP67" s="564" t="str">
        <f>IF(AP66="","",VLOOKUP(AP66,'シフト記号表（勤務時間帯）'!$D$6:$X$47,21,FALSE))</f>
        <v/>
      </c>
      <c r="AQ67" s="565" t="str">
        <f>IF(AQ66="","",VLOOKUP(AQ66,'シフト記号表（勤務時間帯）'!$D$6:$X$47,21,FALSE))</f>
        <v/>
      </c>
      <c r="AR67" s="565" t="str">
        <f>IF(AR66="","",VLOOKUP(AR66,'シフト記号表（勤務時間帯）'!$D$6:$X$47,21,FALSE))</f>
        <v/>
      </c>
      <c r="AS67" s="565" t="str">
        <f>IF(AS66="","",VLOOKUP(AS66,'シフト記号表（勤務時間帯）'!$D$6:$X$47,21,FALSE))</f>
        <v/>
      </c>
      <c r="AT67" s="565" t="str">
        <f>IF(AT66="","",VLOOKUP(AT66,'シフト記号表（勤務時間帯）'!$D$6:$X$47,21,FALSE))</f>
        <v/>
      </c>
      <c r="AU67" s="565" t="str">
        <f>IF(AU66="","",VLOOKUP(AU66,'シフト記号表（勤務時間帯）'!$D$6:$X$47,21,FALSE))</f>
        <v/>
      </c>
      <c r="AV67" s="566" t="str">
        <f>IF(AV66="","",VLOOKUP(AV66,'シフト記号表（勤務時間帯）'!$D$6:$X$47,21,FALSE))</f>
        <v/>
      </c>
      <c r="AW67" s="564" t="str">
        <f>IF(AW66="","",VLOOKUP(AW66,'シフト記号表（勤務時間帯）'!$D$6:$X$47,21,FALSE))</f>
        <v/>
      </c>
      <c r="AX67" s="565" t="str">
        <f>IF(AX66="","",VLOOKUP(AX66,'シフト記号表（勤務時間帯）'!$D$6:$X$47,21,FALSE))</f>
        <v/>
      </c>
      <c r="AY67" s="565" t="str">
        <f>IF(AY66="","",VLOOKUP(AY66,'シフト記号表（勤務時間帯）'!$D$6:$X$47,21,FALSE))</f>
        <v/>
      </c>
      <c r="AZ67" s="1034">
        <f>IF($BC$3="４週",SUM(U67:AV67),IF($BC$3="暦月",SUM(U67:AY67),""))</f>
        <v>0</v>
      </c>
      <c r="BA67" s="1035"/>
      <c r="BB67" s="1036">
        <f>IF($BC$3="４週",AZ67/4,IF($BC$3="暦月",(AZ67/($BC$8/7)),""))</f>
        <v>0</v>
      </c>
      <c r="BC67" s="1035"/>
      <c r="BD67" s="1031"/>
      <c r="BE67" s="1032"/>
      <c r="BF67" s="1032"/>
      <c r="BG67" s="1032"/>
      <c r="BH67" s="1033"/>
    </row>
    <row r="68" spans="2:60" ht="20.25" customHeight="1" thickBot="1">
      <c r="B68" s="557"/>
      <c r="C68" s="1049"/>
      <c r="D68" s="1050"/>
      <c r="E68" s="1051"/>
      <c r="F68" s="602"/>
      <c r="G68" s="603">
        <f>C66</f>
        <v>0</v>
      </c>
      <c r="H68" s="1054"/>
      <c r="I68" s="1061"/>
      <c r="J68" s="1062"/>
      <c r="K68" s="1062"/>
      <c r="L68" s="1063"/>
      <c r="M68" s="1070"/>
      <c r="N68" s="1071"/>
      <c r="O68" s="1072"/>
      <c r="P68" s="604" t="s">
        <v>984</v>
      </c>
      <c r="Q68" s="605"/>
      <c r="R68" s="605"/>
      <c r="S68" s="606"/>
      <c r="T68" s="607"/>
      <c r="U68" s="574" t="str">
        <f>IF(U66="","",VLOOKUP(U66,'シフト記号表（勤務時間帯）'!$D$6:$Z$47,23,FALSE))</f>
        <v/>
      </c>
      <c r="V68" s="575" t="str">
        <f>IF(V66="","",VLOOKUP(V66,'シフト記号表（勤務時間帯）'!$D$6:$Z$47,23,FALSE))</f>
        <v/>
      </c>
      <c r="W68" s="575" t="str">
        <f>IF(W66="","",VLOOKUP(W66,'シフト記号表（勤務時間帯）'!$D$6:$Z$47,23,FALSE))</f>
        <v/>
      </c>
      <c r="X68" s="575" t="str">
        <f>IF(X66="","",VLOOKUP(X66,'シフト記号表（勤務時間帯）'!$D$6:$Z$47,23,FALSE))</f>
        <v/>
      </c>
      <c r="Y68" s="575" t="str">
        <f>IF(Y66="","",VLOOKUP(Y66,'シフト記号表（勤務時間帯）'!$D$6:$Z$47,23,FALSE))</f>
        <v/>
      </c>
      <c r="Z68" s="575" t="str">
        <f>IF(Z66="","",VLOOKUP(Z66,'シフト記号表（勤務時間帯）'!$D$6:$Z$47,23,FALSE))</f>
        <v/>
      </c>
      <c r="AA68" s="576" t="str">
        <f>IF(AA66="","",VLOOKUP(AA66,'シフト記号表（勤務時間帯）'!$D$6:$Z$47,23,FALSE))</f>
        <v/>
      </c>
      <c r="AB68" s="574" t="str">
        <f>IF(AB66="","",VLOOKUP(AB66,'シフト記号表（勤務時間帯）'!$D$6:$Z$47,23,FALSE))</f>
        <v/>
      </c>
      <c r="AC68" s="575" t="str">
        <f>IF(AC66="","",VLOOKUP(AC66,'シフト記号表（勤務時間帯）'!$D$6:$Z$47,23,FALSE))</f>
        <v/>
      </c>
      <c r="AD68" s="575" t="str">
        <f>IF(AD66="","",VLOOKUP(AD66,'シフト記号表（勤務時間帯）'!$D$6:$Z$47,23,FALSE))</f>
        <v/>
      </c>
      <c r="AE68" s="575" t="str">
        <f>IF(AE66="","",VLOOKUP(AE66,'シフト記号表（勤務時間帯）'!$D$6:$Z$47,23,FALSE))</f>
        <v/>
      </c>
      <c r="AF68" s="575" t="str">
        <f>IF(AF66="","",VLOOKUP(AF66,'シフト記号表（勤務時間帯）'!$D$6:$Z$47,23,FALSE))</f>
        <v/>
      </c>
      <c r="AG68" s="575" t="str">
        <f>IF(AG66="","",VLOOKUP(AG66,'シフト記号表（勤務時間帯）'!$D$6:$Z$47,23,FALSE))</f>
        <v/>
      </c>
      <c r="AH68" s="576" t="str">
        <f>IF(AH66="","",VLOOKUP(AH66,'シフト記号表（勤務時間帯）'!$D$6:$Z$47,23,FALSE))</f>
        <v/>
      </c>
      <c r="AI68" s="574" t="str">
        <f>IF(AI66="","",VLOOKUP(AI66,'シフト記号表（勤務時間帯）'!$D$6:$Z$47,23,FALSE))</f>
        <v/>
      </c>
      <c r="AJ68" s="575" t="str">
        <f>IF(AJ66="","",VLOOKUP(AJ66,'シフト記号表（勤務時間帯）'!$D$6:$Z$47,23,FALSE))</f>
        <v/>
      </c>
      <c r="AK68" s="575" t="str">
        <f>IF(AK66="","",VLOOKUP(AK66,'シフト記号表（勤務時間帯）'!$D$6:$Z$47,23,FALSE))</f>
        <v/>
      </c>
      <c r="AL68" s="575" t="str">
        <f>IF(AL66="","",VLOOKUP(AL66,'シフト記号表（勤務時間帯）'!$D$6:$Z$47,23,FALSE))</f>
        <v/>
      </c>
      <c r="AM68" s="575" t="str">
        <f>IF(AM66="","",VLOOKUP(AM66,'シフト記号表（勤務時間帯）'!$D$6:$Z$47,23,FALSE))</f>
        <v/>
      </c>
      <c r="AN68" s="575" t="str">
        <f>IF(AN66="","",VLOOKUP(AN66,'シフト記号表（勤務時間帯）'!$D$6:$Z$47,23,FALSE))</f>
        <v/>
      </c>
      <c r="AO68" s="576" t="str">
        <f>IF(AO66="","",VLOOKUP(AO66,'シフト記号表（勤務時間帯）'!$D$6:$Z$47,23,FALSE))</f>
        <v/>
      </c>
      <c r="AP68" s="574" t="str">
        <f>IF(AP66="","",VLOOKUP(AP66,'シフト記号表（勤務時間帯）'!$D$6:$Z$47,23,FALSE))</f>
        <v/>
      </c>
      <c r="AQ68" s="575" t="str">
        <f>IF(AQ66="","",VLOOKUP(AQ66,'シフト記号表（勤務時間帯）'!$D$6:$Z$47,23,FALSE))</f>
        <v/>
      </c>
      <c r="AR68" s="575" t="str">
        <f>IF(AR66="","",VLOOKUP(AR66,'シフト記号表（勤務時間帯）'!$D$6:$Z$47,23,FALSE))</f>
        <v/>
      </c>
      <c r="AS68" s="575" t="str">
        <f>IF(AS66="","",VLOOKUP(AS66,'シフト記号表（勤務時間帯）'!$D$6:$Z$47,23,FALSE))</f>
        <v/>
      </c>
      <c r="AT68" s="575" t="str">
        <f>IF(AT66="","",VLOOKUP(AT66,'シフト記号表（勤務時間帯）'!$D$6:$Z$47,23,FALSE))</f>
        <v/>
      </c>
      <c r="AU68" s="575" t="str">
        <f>IF(AU66="","",VLOOKUP(AU66,'シフト記号表（勤務時間帯）'!$D$6:$Z$47,23,FALSE))</f>
        <v/>
      </c>
      <c r="AV68" s="576" t="str">
        <f>IF(AV66="","",VLOOKUP(AV66,'シフト記号表（勤務時間帯）'!$D$6:$Z$47,23,FALSE))</f>
        <v/>
      </c>
      <c r="AW68" s="574" t="str">
        <f>IF(AW66="","",VLOOKUP(AW66,'シフト記号表（勤務時間帯）'!$D$6:$Z$47,23,FALSE))</f>
        <v/>
      </c>
      <c r="AX68" s="575" t="str">
        <f>IF(AX66="","",VLOOKUP(AX66,'シフト記号表（勤務時間帯）'!$D$6:$Z$47,23,FALSE))</f>
        <v/>
      </c>
      <c r="AY68" s="575" t="str">
        <f>IF(AY66="","",VLOOKUP(AY66,'シフト記号表（勤務時間帯）'!$D$6:$Z$47,23,FALSE))</f>
        <v/>
      </c>
      <c r="AZ68" s="1037">
        <f>IF($BC$3="４週",SUM(U68:AV68),IF($BC$3="暦月",SUM(U68:AY68),""))</f>
        <v>0</v>
      </c>
      <c r="BA68" s="1038"/>
      <c r="BB68" s="1039">
        <f>IF($BC$3="４週",AZ68/4,IF($BC$3="暦月",(AZ68/($BC$8/7)),""))</f>
        <v>0</v>
      </c>
      <c r="BC68" s="1038"/>
      <c r="BD68" s="1031"/>
      <c r="BE68" s="1032"/>
      <c r="BF68" s="1032"/>
      <c r="BG68" s="1032"/>
      <c r="BH68" s="1033"/>
    </row>
    <row r="69" spans="2:60" ht="20.25" customHeight="1">
      <c r="B69" s="997" t="s">
        <v>1028</v>
      </c>
      <c r="C69" s="998"/>
      <c r="D69" s="998"/>
      <c r="E69" s="998"/>
      <c r="F69" s="998"/>
      <c r="G69" s="998"/>
      <c r="H69" s="998"/>
      <c r="I69" s="998"/>
      <c r="J69" s="998"/>
      <c r="K69" s="998"/>
      <c r="L69" s="998"/>
      <c r="M69" s="998"/>
      <c r="N69" s="998"/>
      <c r="O69" s="998"/>
      <c r="P69" s="998"/>
      <c r="Q69" s="998"/>
      <c r="R69" s="998"/>
      <c r="S69" s="998"/>
      <c r="T69" s="999"/>
      <c r="U69" s="608"/>
      <c r="V69" s="609"/>
      <c r="W69" s="609"/>
      <c r="X69" s="609"/>
      <c r="Y69" s="609"/>
      <c r="Z69" s="609"/>
      <c r="AA69" s="610"/>
      <c r="AB69" s="611"/>
      <c r="AC69" s="609"/>
      <c r="AD69" s="609"/>
      <c r="AE69" s="609"/>
      <c r="AF69" s="609"/>
      <c r="AG69" s="609"/>
      <c r="AH69" s="610"/>
      <c r="AI69" s="611"/>
      <c r="AJ69" s="609"/>
      <c r="AK69" s="609"/>
      <c r="AL69" s="609"/>
      <c r="AM69" s="609"/>
      <c r="AN69" s="609"/>
      <c r="AO69" s="610"/>
      <c r="AP69" s="611"/>
      <c r="AQ69" s="609"/>
      <c r="AR69" s="609"/>
      <c r="AS69" s="609"/>
      <c r="AT69" s="609"/>
      <c r="AU69" s="609"/>
      <c r="AV69" s="610"/>
      <c r="AW69" s="611"/>
      <c r="AX69" s="609"/>
      <c r="AY69" s="612"/>
      <c r="AZ69" s="1000"/>
      <c r="BA69" s="1001"/>
      <c r="BB69" s="1006"/>
      <c r="BC69" s="1007"/>
      <c r="BD69" s="1007"/>
      <c r="BE69" s="1007"/>
      <c r="BF69" s="1007"/>
      <c r="BG69" s="1007"/>
      <c r="BH69" s="1008"/>
    </row>
    <row r="70" spans="2:60" ht="20.25" customHeight="1">
      <c r="B70" s="1015" t="s">
        <v>1029</v>
      </c>
      <c r="C70" s="1016"/>
      <c r="D70" s="1016"/>
      <c r="E70" s="1016"/>
      <c r="F70" s="1016"/>
      <c r="G70" s="1016"/>
      <c r="H70" s="1016"/>
      <c r="I70" s="1016"/>
      <c r="J70" s="1016"/>
      <c r="K70" s="1016"/>
      <c r="L70" s="1016"/>
      <c r="M70" s="1016"/>
      <c r="N70" s="1016"/>
      <c r="O70" s="1016"/>
      <c r="P70" s="1016"/>
      <c r="Q70" s="1016"/>
      <c r="R70" s="1016"/>
      <c r="S70" s="1016"/>
      <c r="T70" s="1017"/>
      <c r="U70" s="613"/>
      <c r="V70" s="614"/>
      <c r="W70" s="614"/>
      <c r="X70" s="614"/>
      <c r="Y70" s="614"/>
      <c r="Z70" s="614"/>
      <c r="AA70" s="615"/>
      <c r="AB70" s="616"/>
      <c r="AC70" s="614"/>
      <c r="AD70" s="614"/>
      <c r="AE70" s="614"/>
      <c r="AF70" s="614"/>
      <c r="AG70" s="614"/>
      <c r="AH70" s="615"/>
      <c r="AI70" s="616"/>
      <c r="AJ70" s="614"/>
      <c r="AK70" s="614"/>
      <c r="AL70" s="614"/>
      <c r="AM70" s="614"/>
      <c r="AN70" s="614"/>
      <c r="AO70" s="615"/>
      <c r="AP70" s="616"/>
      <c r="AQ70" s="614"/>
      <c r="AR70" s="614"/>
      <c r="AS70" s="614"/>
      <c r="AT70" s="614"/>
      <c r="AU70" s="614"/>
      <c r="AV70" s="615"/>
      <c r="AW70" s="616"/>
      <c r="AX70" s="614"/>
      <c r="AY70" s="617"/>
      <c r="AZ70" s="1002"/>
      <c r="BA70" s="1003"/>
      <c r="BB70" s="1009"/>
      <c r="BC70" s="1010"/>
      <c r="BD70" s="1010"/>
      <c r="BE70" s="1010"/>
      <c r="BF70" s="1010"/>
      <c r="BG70" s="1010"/>
      <c r="BH70" s="1011"/>
    </row>
    <row r="71" spans="2:60" ht="20.25" customHeight="1">
      <c r="B71" s="1015" t="s">
        <v>1030</v>
      </c>
      <c r="C71" s="1016"/>
      <c r="D71" s="1016"/>
      <c r="E71" s="1016"/>
      <c r="F71" s="1016"/>
      <c r="G71" s="1016"/>
      <c r="H71" s="1016"/>
      <c r="I71" s="1016"/>
      <c r="J71" s="1016"/>
      <c r="K71" s="1016"/>
      <c r="L71" s="1016"/>
      <c r="M71" s="1016"/>
      <c r="N71" s="1016"/>
      <c r="O71" s="1016"/>
      <c r="P71" s="1016"/>
      <c r="Q71" s="1016"/>
      <c r="R71" s="1016"/>
      <c r="S71" s="1016"/>
      <c r="T71" s="1017"/>
      <c r="U71" s="613"/>
      <c r="V71" s="614"/>
      <c r="W71" s="614"/>
      <c r="X71" s="614"/>
      <c r="Y71" s="614"/>
      <c r="Z71" s="614"/>
      <c r="AA71" s="618"/>
      <c r="AB71" s="619"/>
      <c r="AC71" s="614"/>
      <c r="AD71" s="614"/>
      <c r="AE71" s="614"/>
      <c r="AF71" s="614"/>
      <c r="AG71" s="614"/>
      <c r="AH71" s="618"/>
      <c r="AI71" s="619"/>
      <c r="AJ71" s="614"/>
      <c r="AK71" s="614"/>
      <c r="AL71" s="614"/>
      <c r="AM71" s="614"/>
      <c r="AN71" s="614"/>
      <c r="AO71" s="618"/>
      <c r="AP71" s="619"/>
      <c r="AQ71" s="614"/>
      <c r="AR71" s="614"/>
      <c r="AS71" s="614"/>
      <c r="AT71" s="614"/>
      <c r="AU71" s="614"/>
      <c r="AV71" s="618"/>
      <c r="AW71" s="619"/>
      <c r="AX71" s="614"/>
      <c r="AY71" s="617"/>
      <c r="AZ71" s="1004"/>
      <c r="BA71" s="1005"/>
      <c r="BB71" s="1009"/>
      <c r="BC71" s="1010"/>
      <c r="BD71" s="1010"/>
      <c r="BE71" s="1010"/>
      <c r="BF71" s="1010"/>
      <c r="BG71" s="1010"/>
      <c r="BH71" s="1011"/>
    </row>
    <row r="72" spans="2:60" ht="20.25" customHeight="1">
      <c r="B72" s="1018" t="s">
        <v>1031</v>
      </c>
      <c r="C72" s="1016"/>
      <c r="D72" s="1016"/>
      <c r="E72" s="1016"/>
      <c r="F72" s="1016"/>
      <c r="G72" s="1016"/>
      <c r="H72" s="1016"/>
      <c r="I72" s="1016"/>
      <c r="J72" s="1016"/>
      <c r="K72" s="1016"/>
      <c r="L72" s="1016"/>
      <c r="M72" s="1016"/>
      <c r="N72" s="1016"/>
      <c r="O72" s="1016"/>
      <c r="P72" s="1016"/>
      <c r="Q72" s="1016"/>
      <c r="R72" s="1016"/>
      <c r="S72" s="1016"/>
      <c r="T72" s="1017"/>
      <c r="U72" s="620" t="str">
        <f t="shared" ref="U72:AY72" si="1">IF(SUMIF($F$21:$F$68,"介護従業者",U21:U68)=0,"",SUMIF($F$21:$F$68,"介護従業者",U21:U68))</f>
        <v/>
      </c>
      <c r="V72" s="621" t="str">
        <f t="shared" si="1"/>
        <v/>
      </c>
      <c r="W72" s="621" t="str">
        <f t="shared" si="1"/>
        <v/>
      </c>
      <c r="X72" s="621" t="str">
        <f t="shared" si="1"/>
        <v/>
      </c>
      <c r="Y72" s="621" t="str">
        <f t="shared" si="1"/>
        <v/>
      </c>
      <c r="Z72" s="621" t="str">
        <f t="shared" si="1"/>
        <v/>
      </c>
      <c r="AA72" s="622" t="str">
        <f t="shared" si="1"/>
        <v/>
      </c>
      <c r="AB72" s="620" t="str">
        <f t="shared" si="1"/>
        <v/>
      </c>
      <c r="AC72" s="621" t="str">
        <f t="shared" si="1"/>
        <v/>
      </c>
      <c r="AD72" s="621" t="str">
        <f t="shared" si="1"/>
        <v/>
      </c>
      <c r="AE72" s="621" t="str">
        <f t="shared" si="1"/>
        <v/>
      </c>
      <c r="AF72" s="621" t="str">
        <f t="shared" si="1"/>
        <v/>
      </c>
      <c r="AG72" s="621" t="str">
        <f t="shared" si="1"/>
        <v/>
      </c>
      <c r="AH72" s="622" t="str">
        <f t="shared" si="1"/>
        <v/>
      </c>
      <c r="AI72" s="620" t="str">
        <f t="shared" si="1"/>
        <v/>
      </c>
      <c r="AJ72" s="621" t="str">
        <f t="shared" si="1"/>
        <v/>
      </c>
      <c r="AK72" s="621" t="str">
        <f t="shared" si="1"/>
        <v/>
      </c>
      <c r="AL72" s="621" t="str">
        <f t="shared" si="1"/>
        <v/>
      </c>
      <c r="AM72" s="621" t="str">
        <f t="shared" si="1"/>
        <v/>
      </c>
      <c r="AN72" s="621" t="str">
        <f t="shared" si="1"/>
        <v/>
      </c>
      <c r="AO72" s="622" t="str">
        <f t="shared" si="1"/>
        <v/>
      </c>
      <c r="AP72" s="620" t="str">
        <f t="shared" si="1"/>
        <v/>
      </c>
      <c r="AQ72" s="621" t="str">
        <f t="shared" si="1"/>
        <v/>
      </c>
      <c r="AR72" s="621" t="str">
        <f t="shared" si="1"/>
        <v/>
      </c>
      <c r="AS72" s="621" t="str">
        <f t="shared" si="1"/>
        <v/>
      </c>
      <c r="AT72" s="621" t="str">
        <f t="shared" si="1"/>
        <v/>
      </c>
      <c r="AU72" s="621" t="str">
        <f t="shared" si="1"/>
        <v/>
      </c>
      <c r="AV72" s="622" t="str">
        <f t="shared" si="1"/>
        <v/>
      </c>
      <c r="AW72" s="620" t="str">
        <f t="shared" si="1"/>
        <v/>
      </c>
      <c r="AX72" s="621" t="str">
        <f t="shared" si="1"/>
        <v/>
      </c>
      <c r="AY72" s="621" t="str">
        <f t="shared" si="1"/>
        <v/>
      </c>
      <c r="AZ72" s="1019">
        <f>IF($BC$3="４週",SUM(U72:AV72),IF($BC$3="暦月",SUM(U72:AY72),""))</f>
        <v>0</v>
      </c>
      <c r="BA72" s="1020"/>
      <c r="BB72" s="1009"/>
      <c r="BC72" s="1010"/>
      <c r="BD72" s="1010"/>
      <c r="BE72" s="1010"/>
      <c r="BF72" s="1010"/>
      <c r="BG72" s="1010"/>
      <c r="BH72" s="1011"/>
    </row>
    <row r="73" spans="2:60" ht="20.25" customHeight="1" thickBot="1">
      <c r="B73" s="1021" t="s">
        <v>1032</v>
      </c>
      <c r="C73" s="1022"/>
      <c r="D73" s="1022"/>
      <c r="E73" s="1022"/>
      <c r="F73" s="1022"/>
      <c r="G73" s="1022"/>
      <c r="H73" s="1022"/>
      <c r="I73" s="1022"/>
      <c r="J73" s="1022"/>
      <c r="K73" s="1022"/>
      <c r="L73" s="1022"/>
      <c r="M73" s="1022"/>
      <c r="N73" s="1022"/>
      <c r="O73" s="1022"/>
      <c r="P73" s="1022"/>
      <c r="Q73" s="1022"/>
      <c r="R73" s="1022"/>
      <c r="S73" s="1022"/>
      <c r="T73" s="1023"/>
      <c r="U73" s="623" t="str">
        <f t="shared" ref="U73:AY73" si="2">IF(SUMIF($G$21:$G$68,"介護従業者",U21:U68)=0,"",SUMIF($G$21:$G$68,"介護従業者",U21:U68))</f>
        <v/>
      </c>
      <c r="V73" s="624" t="str">
        <f t="shared" si="2"/>
        <v/>
      </c>
      <c r="W73" s="624" t="str">
        <f t="shared" si="2"/>
        <v/>
      </c>
      <c r="X73" s="624" t="str">
        <f t="shared" si="2"/>
        <v/>
      </c>
      <c r="Y73" s="624" t="str">
        <f t="shared" si="2"/>
        <v/>
      </c>
      <c r="Z73" s="624" t="str">
        <f t="shared" si="2"/>
        <v/>
      </c>
      <c r="AA73" s="625" t="str">
        <f t="shared" si="2"/>
        <v/>
      </c>
      <c r="AB73" s="626" t="str">
        <f t="shared" si="2"/>
        <v/>
      </c>
      <c r="AC73" s="624" t="str">
        <f t="shared" si="2"/>
        <v/>
      </c>
      <c r="AD73" s="624" t="str">
        <f t="shared" si="2"/>
        <v/>
      </c>
      <c r="AE73" s="624" t="str">
        <f t="shared" si="2"/>
        <v/>
      </c>
      <c r="AF73" s="624" t="str">
        <f t="shared" si="2"/>
        <v/>
      </c>
      <c r="AG73" s="624" t="str">
        <f t="shared" si="2"/>
        <v/>
      </c>
      <c r="AH73" s="625" t="str">
        <f t="shared" si="2"/>
        <v/>
      </c>
      <c r="AI73" s="626" t="str">
        <f t="shared" si="2"/>
        <v/>
      </c>
      <c r="AJ73" s="624" t="str">
        <f t="shared" si="2"/>
        <v/>
      </c>
      <c r="AK73" s="624" t="str">
        <f t="shared" si="2"/>
        <v/>
      </c>
      <c r="AL73" s="624" t="str">
        <f t="shared" si="2"/>
        <v/>
      </c>
      <c r="AM73" s="624" t="str">
        <f t="shared" si="2"/>
        <v/>
      </c>
      <c r="AN73" s="624" t="str">
        <f t="shared" si="2"/>
        <v/>
      </c>
      <c r="AO73" s="625" t="str">
        <f t="shared" si="2"/>
        <v/>
      </c>
      <c r="AP73" s="626" t="str">
        <f t="shared" si="2"/>
        <v/>
      </c>
      <c r="AQ73" s="624" t="str">
        <f t="shared" si="2"/>
        <v/>
      </c>
      <c r="AR73" s="624" t="str">
        <f t="shared" si="2"/>
        <v/>
      </c>
      <c r="AS73" s="624" t="str">
        <f t="shared" si="2"/>
        <v/>
      </c>
      <c r="AT73" s="624" t="str">
        <f t="shared" si="2"/>
        <v/>
      </c>
      <c r="AU73" s="624" t="str">
        <f t="shared" si="2"/>
        <v/>
      </c>
      <c r="AV73" s="625" t="str">
        <f t="shared" si="2"/>
        <v/>
      </c>
      <c r="AW73" s="626" t="str">
        <f t="shared" si="2"/>
        <v/>
      </c>
      <c r="AX73" s="624" t="str">
        <f t="shared" si="2"/>
        <v/>
      </c>
      <c r="AY73" s="627" t="str">
        <f t="shared" si="2"/>
        <v/>
      </c>
      <c r="AZ73" s="1024">
        <f>IF($BC$3="４週",SUM(U73:AV73),IF($BC$3="暦月",SUM(U73:AY73),""))</f>
        <v>0</v>
      </c>
      <c r="BA73" s="1025"/>
      <c r="BB73" s="1012"/>
      <c r="BC73" s="1013"/>
      <c r="BD73" s="1013"/>
      <c r="BE73" s="1013"/>
      <c r="BF73" s="1013"/>
      <c r="BG73" s="1013"/>
      <c r="BH73" s="1014"/>
    </row>
    <row r="74" spans="2:60" s="628" customFormat="1" ht="20.25" customHeight="1">
      <c r="C74" s="629"/>
      <c r="D74" s="629"/>
      <c r="E74" s="629"/>
      <c r="F74" s="629"/>
      <c r="G74" s="629"/>
      <c r="R74" s="630"/>
      <c r="BH74" s="631"/>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632"/>
      <c r="B128" s="632"/>
      <c r="C128" s="633"/>
      <c r="D128" s="633"/>
      <c r="E128" s="633"/>
      <c r="F128" s="633"/>
      <c r="G128" s="633"/>
      <c r="H128" s="633"/>
      <c r="I128" s="634"/>
      <c r="J128" s="634"/>
      <c r="K128" s="634"/>
      <c r="L128" s="634"/>
      <c r="M128" s="634"/>
      <c r="N128" s="634"/>
      <c r="O128" s="634"/>
      <c r="P128" s="634"/>
      <c r="Q128" s="634"/>
      <c r="R128" s="634"/>
      <c r="S128" s="634"/>
      <c r="T128" s="634"/>
      <c r="U128" s="634"/>
      <c r="V128" s="634"/>
      <c r="W128" s="634"/>
      <c r="X128" s="634"/>
      <c r="Y128" s="634"/>
      <c r="Z128" s="634"/>
      <c r="AA128" s="634"/>
      <c r="AB128" s="634"/>
      <c r="AC128" s="634"/>
      <c r="AD128" s="634"/>
      <c r="AE128" s="634"/>
      <c r="AF128" s="634"/>
      <c r="AG128" s="634"/>
      <c r="AH128" s="634"/>
      <c r="AI128" s="634"/>
      <c r="AJ128" s="634"/>
      <c r="AK128" s="634"/>
      <c r="AL128" s="634"/>
      <c r="AM128" s="634"/>
      <c r="AN128" s="634"/>
      <c r="AO128" s="634"/>
      <c r="AP128" s="634"/>
      <c r="AQ128" s="634"/>
      <c r="AR128" s="634"/>
      <c r="AS128" s="634"/>
      <c r="AT128" s="634"/>
      <c r="AU128" s="634"/>
      <c r="AV128" s="634"/>
      <c r="AW128" s="634"/>
      <c r="AX128" s="635"/>
      <c r="AY128" s="635"/>
      <c r="AZ128" s="635"/>
      <c r="BA128" s="635"/>
      <c r="BB128" s="635"/>
      <c r="BC128" s="635"/>
      <c r="BD128" s="635"/>
      <c r="BE128" s="635"/>
    </row>
    <row r="129" spans="1:57">
      <c r="A129" s="632"/>
      <c r="B129" s="632"/>
      <c r="C129" s="633"/>
      <c r="D129" s="633"/>
      <c r="E129" s="633"/>
      <c r="F129" s="633"/>
      <c r="G129" s="633"/>
      <c r="H129" s="633"/>
      <c r="I129" s="634"/>
      <c r="J129" s="634"/>
      <c r="K129" s="634"/>
      <c r="L129" s="634"/>
      <c r="M129" s="634"/>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34"/>
      <c r="AL129" s="634"/>
      <c r="AM129" s="634"/>
      <c r="AN129" s="634"/>
      <c r="AO129" s="634"/>
      <c r="AP129" s="634"/>
      <c r="AQ129" s="634"/>
      <c r="AR129" s="634"/>
      <c r="AS129" s="634"/>
      <c r="AT129" s="634"/>
      <c r="AU129" s="634"/>
      <c r="AV129" s="634"/>
      <c r="AW129" s="634"/>
      <c r="AX129" s="635"/>
      <c r="AY129" s="635"/>
      <c r="AZ129" s="635"/>
      <c r="BA129" s="635"/>
      <c r="BB129" s="635"/>
      <c r="BC129" s="635"/>
      <c r="BD129" s="635"/>
      <c r="BE129" s="635"/>
    </row>
    <row r="130" spans="1:57">
      <c r="A130" s="632"/>
      <c r="B130" s="632"/>
      <c r="C130" s="636"/>
      <c r="D130" s="636"/>
      <c r="E130" s="636"/>
      <c r="F130" s="636"/>
      <c r="G130" s="636"/>
      <c r="H130" s="636"/>
      <c r="I130" s="633"/>
      <c r="J130" s="633"/>
      <c r="K130" s="632"/>
      <c r="L130" s="632"/>
      <c r="M130" s="632"/>
      <c r="N130" s="632"/>
      <c r="O130" s="632"/>
      <c r="P130" s="632"/>
    </row>
    <row r="131" spans="1:57">
      <c r="A131" s="632"/>
      <c r="B131" s="632"/>
      <c r="C131" s="636"/>
      <c r="D131" s="636"/>
      <c r="E131" s="636"/>
      <c r="F131" s="636"/>
      <c r="G131" s="636"/>
      <c r="H131" s="636"/>
      <c r="I131" s="633"/>
      <c r="J131" s="633"/>
      <c r="K131" s="632"/>
      <c r="L131" s="632"/>
      <c r="M131" s="632"/>
      <c r="N131" s="632"/>
      <c r="O131" s="632"/>
      <c r="P131" s="632"/>
    </row>
    <row r="132" spans="1:57">
      <c r="C132" s="522"/>
      <c r="D132" s="522"/>
      <c r="E132" s="522"/>
      <c r="F132" s="522"/>
      <c r="G132" s="522"/>
      <c r="H132" s="522"/>
    </row>
    <row r="133" spans="1:57">
      <c r="C133" s="522"/>
      <c r="D133" s="522"/>
      <c r="E133" s="522"/>
      <c r="F133" s="522"/>
      <c r="G133" s="522"/>
      <c r="H133" s="522"/>
    </row>
    <row r="134" spans="1:57">
      <c r="C134" s="522"/>
      <c r="D134" s="522"/>
      <c r="E134" s="522"/>
      <c r="F134" s="522"/>
      <c r="G134" s="522"/>
      <c r="H134" s="522"/>
    </row>
    <row r="135" spans="1:57">
      <c r="C135" s="522"/>
      <c r="D135" s="522"/>
      <c r="E135" s="522"/>
      <c r="F135" s="522"/>
      <c r="G135" s="522"/>
      <c r="H135" s="522"/>
    </row>
  </sheetData>
  <sheetProtection insertRows="0" deleteRows="0"/>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3"/>
  <conditionalFormatting sqref="U23:AA23">
    <cfRule type="expression" dxfId="272" priority="176">
      <formula>OR(U$69=$B22,U$70=$B22)</formula>
    </cfRule>
  </conditionalFormatting>
  <conditionalFormatting sqref="U22:AA23 U69:BA73">
    <cfRule type="expression" dxfId="271" priority="175">
      <formula>INDIRECT(ADDRESS(ROW(),COLUMN()))=TRUNC(INDIRECT(ADDRESS(ROW(),COLUMN())))</formula>
    </cfRule>
  </conditionalFormatting>
  <conditionalFormatting sqref="AB40:AH41">
    <cfRule type="expression" dxfId="270" priority="97">
      <formula>INDIRECT(ADDRESS(ROW(),COLUMN()))=TRUNC(INDIRECT(ADDRESS(ROW(),COLUMN())))</formula>
    </cfRule>
  </conditionalFormatting>
  <conditionalFormatting sqref="U40:AA41">
    <cfRule type="expression" dxfId="269" priority="99">
      <formula>INDIRECT(ADDRESS(ROW(),COLUMN()))=TRUNC(INDIRECT(ADDRESS(ROW(),COLUMN())))</formula>
    </cfRule>
  </conditionalFormatting>
  <conditionalFormatting sqref="AZ22:BC23">
    <cfRule type="expression" dxfId="268" priority="174">
      <formula>INDIRECT(ADDRESS(ROW(),COLUMN()))=TRUNC(INDIRECT(ADDRESS(ROW(),COLUMN())))</formula>
    </cfRule>
  </conditionalFormatting>
  <conditionalFormatting sqref="AI40:AO41">
    <cfRule type="expression" dxfId="267" priority="95">
      <formula>INDIRECT(ADDRESS(ROW(),COLUMN()))=TRUNC(INDIRECT(ADDRESS(ROW(),COLUMN())))</formula>
    </cfRule>
  </conditionalFormatting>
  <conditionalFormatting sqref="AZ25:BC26">
    <cfRule type="expression" dxfId="266" priority="173">
      <formula>INDIRECT(ADDRESS(ROW(),COLUMN()))=TRUNC(INDIRECT(ADDRESS(ROW(),COLUMN())))</formula>
    </cfRule>
  </conditionalFormatting>
  <conditionalFormatting sqref="AP37:AV38">
    <cfRule type="expression" dxfId="265" priority="103">
      <formula>INDIRECT(ADDRESS(ROW(),COLUMN()))=TRUNC(INDIRECT(ADDRESS(ROW(),COLUMN())))</formula>
    </cfRule>
  </conditionalFormatting>
  <conditionalFormatting sqref="AW37:AY38">
    <cfRule type="expression" dxfId="264" priority="101">
      <formula>INDIRECT(ADDRESS(ROW(),COLUMN()))=TRUNC(INDIRECT(ADDRESS(ROW(),COLUMN())))</formula>
    </cfRule>
  </conditionalFormatting>
  <conditionalFormatting sqref="AZ28:BC29">
    <cfRule type="expression" dxfId="263" priority="172">
      <formula>INDIRECT(ADDRESS(ROW(),COLUMN()))=TRUNC(INDIRECT(ADDRESS(ROW(),COLUMN())))</formula>
    </cfRule>
  </conditionalFormatting>
  <conditionalFormatting sqref="AB37:AH38">
    <cfRule type="expression" dxfId="262" priority="107">
      <formula>INDIRECT(ADDRESS(ROW(),COLUMN()))=TRUNC(INDIRECT(ADDRESS(ROW(),COLUMN())))</formula>
    </cfRule>
  </conditionalFormatting>
  <conditionalFormatting sqref="AI37:AO38">
    <cfRule type="expression" dxfId="261" priority="105">
      <formula>INDIRECT(ADDRESS(ROW(),COLUMN()))=TRUNC(INDIRECT(ADDRESS(ROW(),COLUMN())))</formula>
    </cfRule>
  </conditionalFormatting>
  <conditionalFormatting sqref="AZ31:BC32">
    <cfRule type="expression" dxfId="260" priority="171">
      <formula>INDIRECT(ADDRESS(ROW(),COLUMN()))=TRUNC(INDIRECT(ADDRESS(ROW(),COLUMN())))</formula>
    </cfRule>
  </conditionalFormatting>
  <conditionalFormatting sqref="AW34:AY35">
    <cfRule type="expression" dxfId="259" priority="111">
      <formula>INDIRECT(ADDRESS(ROW(),COLUMN()))=TRUNC(INDIRECT(ADDRESS(ROW(),COLUMN())))</formula>
    </cfRule>
  </conditionalFormatting>
  <conditionalFormatting sqref="U37:AA38">
    <cfRule type="expression" dxfId="258" priority="109">
      <formula>INDIRECT(ADDRESS(ROW(),COLUMN()))=TRUNC(INDIRECT(ADDRESS(ROW(),COLUMN())))</formula>
    </cfRule>
  </conditionalFormatting>
  <conditionalFormatting sqref="AZ34:BC35">
    <cfRule type="expression" dxfId="257" priority="170">
      <formula>INDIRECT(ADDRESS(ROW(),COLUMN()))=TRUNC(INDIRECT(ADDRESS(ROW(),COLUMN())))</formula>
    </cfRule>
  </conditionalFormatting>
  <conditionalFormatting sqref="AI34:AO35">
    <cfRule type="expression" dxfId="256" priority="115">
      <formula>INDIRECT(ADDRESS(ROW(),COLUMN()))=TRUNC(INDIRECT(ADDRESS(ROW(),COLUMN())))</formula>
    </cfRule>
  </conditionalFormatting>
  <conditionalFormatting sqref="AP34:AV35">
    <cfRule type="expression" dxfId="255" priority="113">
      <formula>INDIRECT(ADDRESS(ROW(),COLUMN()))=TRUNC(INDIRECT(ADDRESS(ROW(),COLUMN())))</formula>
    </cfRule>
  </conditionalFormatting>
  <conditionalFormatting sqref="AZ37:BC38">
    <cfRule type="expression" dxfId="254" priority="169">
      <formula>INDIRECT(ADDRESS(ROW(),COLUMN()))=TRUNC(INDIRECT(ADDRESS(ROW(),COLUMN())))</formula>
    </cfRule>
  </conditionalFormatting>
  <conditionalFormatting sqref="U34:AA35">
    <cfRule type="expression" dxfId="253" priority="119">
      <formula>INDIRECT(ADDRESS(ROW(),COLUMN()))=TRUNC(INDIRECT(ADDRESS(ROW(),COLUMN())))</formula>
    </cfRule>
  </conditionalFormatting>
  <conditionalFormatting sqref="AB34:AH35">
    <cfRule type="expression" dxfId="252" priority="117">
      <formula>INDIRECT(ADDRESS(ROW(),COLUMN()))=TRUNC(INDIRECT(ADDRESS(ROW(),COLUMN())))</formula>
    </cfRule>
  </conditionalFormatting>
  <conditionalFormatting sqref="AZ40:BC41">
    <cfRule type="expression" dxfId="251" priority="168">
      <formula>INDIRECT(ADDRESS(ROW(),COLUMN()))=TRUNC(INDIRECT(ADDRESS(ROW(),COLUMN())))</formula>
    </cfRule>
  </conditionalFormatting>
  <conditionalFormatting sqref="AP31:AV32">
    <cfRule type="expression" dxfId="250" priority="123">
      <formula>INDIRECT(ADDRESS(ROW(),COLUMN()))=TRUNC(INDIRECT(ADDRESS(ROW(),COLUMN())))</formula>
    </cfRule>
  </conditionalFormatting>
  <conditionalFormatting sqref="AW31:AY32">
    <cfRule type="expression" dxfId="249" priority="121">
      <formula>INDIRECT(ADDRESS(ROW(),COLUMN()))=TRUNC(INDIRECT(ADDRESS(ROW(),COLUMN())))</formula>
    </cfRule>
  </conditionalFormatting>
  <conditionalFormatting sqref="AZ43:BC44">
    <cfRule type="expression" dxfId="248" priority="167">
      <formula>INDIRECT(ADDRESS(ROW(),COLUMN()))=TRUNC(INDIRECT(ADDRESS(ROW(),COLUMN())))</formula>
    </cfRule>
  </conditionalFormatting>
  <conditionalFormatting sqref="AB31:AH32">
    <cfRule type="expression" dxfId="247" priority="127">
      <formula>INDIRECT(ADDRESS(ROW(),COLUMN()))=TRUNC(INDIRECT(ADDRESS(ROW(),COLUMN())))</formula>
    </cfRule>
  </conditionalFormatting>
  <conditionalFormatting sqref="AI31:AO32">
    <cfRule type="expression" dxfId="246" priority="125">
      <formula>INDIRECT(ADDRESS(ROW(),COLUMN()))=TRUNC(INDIRECT(ADDRESS(ROW(),COLUMN())))</formula>
    </cfRule>
  </conditionalFormatting>
  <conditionalFormatting sqref="AZ46:BC47">
    <cfRule type="expression" dxfId="245" priority="166">
      <formula>INDIRECT(ADDRESS(ROW(),COLUMN()))=TRUNC(INDIRECT(ADDRESS(ROW(),COLUMN())))</formula>
    </cfRule>
  </conditionalFormatting>
  <conditionalFormatting sqref="AW28:AY29">
    <cfRule type="expression" dxfId="244" priority="131">
      <formula>INDIRECT(ADDRESS(ROW(),COLUMN()))=TRUNC(INDIRECT(ADDRESS(ROW(),COLUMN())))</formula>
    </cfRule>
  </conditionalFormatting>
  <conditionalFormatting sqref="U31:AA32">
    <cfRule type="expression" dxfId="243" priority="129">
      <formula>INDIRECT(ADDRESS(ROW(),COLUMN()))=TRUNC(INDIRECT(ADDRESS(ROW(),COLUMN())))</formula>
    </cfRule>
  </conditionalFormatting>
  <conditionalFormatting sqref="AZ49:BC50">
    <cfRule type="expression" dxfId="242" priority="165">
      <formula>INDIRECT(ADDRESS(ROW(),COLUMN()))=TRUNC(INDIRECT(ADDRESS(ROW(),COLUMN())))</formula>
    </cfRule>
  </conditionalFormatting>
  <conditionalFormatting sqref="AI28:AO29">
    <cfRule type="expression" dxfId="241" priority="135">
      <formula>INDIRECT(ADDRESS(ROW(),COLUMN()))=TRUNC(INDIRECT(ADDRESS(ROW(),COLUMN())))</formula>
    </cfRule>
  </conditionalFormatting>
  <conditionalFormatting sqref="AP28:AV29">
    <cfRule type="expression" dxfId="240" priority="133">
      <formula>INDIRECT(ADDRESS(ROW(),COLUMN()))=TRUNC(INDIRECT(ADDRESS(ROW(),COLUMN())))</formula>
    </cfRule>
  </conditionalFormatting>
  <conditionalFormatting sqref="AZ52:BC53">
    <cfRule type="expression" dxfId="239" priority="164">
      <formula>INDIRECT(ADDRESS(ROW(),COLUMN()))=TRUNC(INDIRECT(ADDRESS(ROW(),COLUMN())))</formula>
    </cfRule>
  </conditionalFormatting>
  <conditionalFormatting sqref="U28:AA29">
    <cfRule type="expression" dxfId="238" priority="139">
      <formula>INDIRECT(ADDRESS(ROW(),COLUMN()))=TRUNC(INDIRECT(ADDRESS(ROW(),COLUMN())))</formula>
    </cfRule>
  </conditionalFormatting>
  <conditionalFormatting sqref="AB28:AH29">
    <cfRule type="expression" dxfId="237" priority="137">
      <formula>INDIRECT(ADDRESS(ROW(),COLUMN()))=TRUNC(INDIRECT(ADDRESS(ROW(),COLUMN())))</formula>
    </cfRule>
  </conditionalFormatting>
  <conditionalFormatting sqref="AZ55:BC56">
    <cfRule type="expression" dxfId="236" priority="163">
      <formula>INDIRECT(ADDRESS(ROW(),COLUMN()))=TRUNC(INDIRECT(ADDRESS(ROW(),COLUMN())))</formula>
    </cfRule>
  </conditionalFormatting>
  <conditionalFormatting sqref="AP25:AV26">
    <cfRule type="expression" dxfId="235" priority="143">
      <formula>INDIRECT(ADDRESS(ROW(),COLUMN()))=TRUNC(INDIRECT(ADDRESS(ROW(),COLUMN())))</formula>
    </cfRule>
  </conditionalFormatting>
  <conditionalFormatting sqref="AW25:AY26">
    <cfRule type="expression" dxfId="234" priority="141">
      <formula>INDIRECT(ADDRESS(ROW(),COLUMN()))=TRUNC(INDIRECT(ADDRESS(ROW(),COLUMN())))</formula>
    </cfRule>
  </conditionalFormatting>
  <conditionalFormatting sqref="AZ58:BC59">
    <cfRule type="expression" dxfId="233" priority="162">
      <formula>INDIRECT(ADDRESS(ROW(),COLUMN()))=TRUNC(INDIRECT(ADDRESS(ROW(),COLUMN())))</formula>
    </cfRule>
  </conditionalFormatting>
  <conditionalFormatting sqref="AB25:AH26">
    <cfRule type="expression" dxfId="232" priority="147">
      <formula>INDIRECT(ADDRESS(ROW(),COLUMN()))=TRUNC(INDIRECT(ADDRESS(ROW(),COLUMN())))</formula>
    </cfRule>
  </conditionalFormatting>
  <conditionalFormatting sqref="AI25:AO26">
    <cfRule type="expression" dxfId="231" priority="145">
      <formula>INDIRECT(ADDRESS(ROW(),COLUMN()))=TRUNC(INDIRECT(ADDRESS(ROW(),COLUMN())))</formula>
    </cfRule>
  </conditionalFormatting>
  <conditionalFormatting sqref="AZ61:BC62">
    <cfRule type="expression" dxfId="230" priority="161">
      <formula>INDIRECT(ADDRESS(ROW(),COLUMN()))=TRUNC(INDIRECT(ADDRESS(ROW(),COLUMN())))</formula>
    </cfRule>
  </conditionalFormatting>
  <conditionalFormatting sqref="AW22:AY23">
    <cfRule type="expression" dxfId="229" priority="151">
      <formula>INDIRECT(ADDRESS(ROW(),COLUMN()))=TRUNC(INDIRECT(ADDRESS(ROW(),COLUMN())))</formula>
    </cfRule>
  </conditionalFormatting>
  <conditionalFormatting sqref="U25:AA26">
    <cfRule type="expression" dxfId="228" priority="149">
      <formula>INDIRECT(ADDRESS(ROW(),COLUMN()))=TRUNC(INDIRECT(ADDRESS(ROW(),COLUMN())))</formula>
    </cfRule>
  </conditionalFormatting>
  <conditionalFormatting sqref="AZ64:BC65">
    <cfRule type="expression" dxfId="227" priority="160">
      <formula>INDIRECT(ADDRESS(ROW(),COLUMN()))=TRUNC(INDIRECT(ADDRESS(ROW(),COLUMN())))</formula>
    </cfRule>
  </conditionalFormatting>
  <conditionalFormatting sqref="AI22:AO23">
    <cfRule type="expression" dxfId="226" priority="155">
      <formula>INDIRECT(ADDRESS(ROW(),COLUMN()))=TRUNC(INDIRECT(ADDRESS(ROW(),COLUMN())))</formula>
    </cfRule>
  </conditionalFormatting>
  <conditionalFormatting sqref="AP22:AV23">
    <cfRule type="expression" dxfId="225" priority="153">
      <formula>INDIRECT(ADDRESS(ROW(),COLUMN()))=TRUNC(INDIRECT(ADDRESS(ROW(),COLUMN())))</formula>
    </cfRule>
  </conditionalFormatting>
  <conditionalFormatting sqref="AZ67:BC68">
    <cfRule type="expression" dxfId="224" priority="159">
      <formula>INDIRECT(ADDRESS(ROW(),COLUMN()))=TRUNC(INDIRECT(ADDRESS(ROW(),COLUMN())))</formula>
    </cfRule>
  </conditionalFormatting>
  <conditionalFormatting sqref="AB23:AH23">
    <cfRule type="expression" dxfId="223" priority="158">
      <formula>OR(AB$69=$B22,AB$70=$B22)</formula>
    </cfRule>
  </conditionalFormatting>
  <conditionalFormatting sqref="AB22:AH23">
    <cfRule type="expression" dxfId="222" priority="157">
      <formula>INDIRECT(ADDRESS(ROW(),COLUMN()))=TRUNC(INDIRECT(ADDRESS(ROW(),COLUMN())))</formula>
    </cfRule>
  </conditionalFormatting>
  <conditionalFormatting sqref="AI23:AO23">
    <cfRule type="expression" dxfId="221" priority="156">
      <formula>OR(AI$69=$B22,AI$70=$B22)</formula>
    </cfRule>
  </conditionalFormatting>
  <conditionalFormatting sqref="AP23:AV23">
    <cfRule type="expression" dxfId="220" priority="154">
      <formula>OR(AP$69=$B22,AP$70=$B22)</formula>
    </cfRule>
  </conditionalFormatting>
  <conditionalFormatting sqref="AW23:AY23">
    <cfRule type="expression" dxfId="219" priority="152">
      <formula>OR(AW$69=$B22,AW$70=$B22)</formula>
    </cfRule>
  </conditionalFormatting>
  <conditionalFormatting sqref="U26:AA26">
    <cfRule type="expression" dxfId="218" priority="150">
      <formula>OR(U$69=$B25,U$70=$B25)</formula>
    </cfRule>
  </conditionalFormatting>
  <conditionalFormatting sqref="AB26:AH26">
    <cfRule type="expression" dxfId="217" priority="148">
      <formula>OR(AB$69=$B25,AB$70=$B25)</formula>
    </cfRule>
  </conditionalFormatting>
  <conditionalFormatting sqref="AI26:AO26">
    <cfRule type="expression" dxfId="216" priority="146">
      <formula>OR(AI$69=$B25,AI$70=$B25)</formula>
    </cfRule>
  </conditionalFormatting>
  <conditionalFormatting sqref="AP26:AV26">
    <cfRule type="expression" dxfId="215" priority="144">
      <formula>OR(AP$69=$B25,AP$70=$B25)</formula>
    </cfRule>
  </conditionalFormatting>
  <conditionalFormatting sqref="AW26:AY26">
    <cfRule type="expression" dxfId="214" priority="142">
      <formula>OR(AW$69=$B25,AW$70=$B25)</formula>
    </cfRule>
  </conditionalFormatting>
  <conditionalFormatting sqref="U29:AA29">
    <cfRule type="expression" dxfId="213" priority="140">
      <formula>OR(U$69=$B28,U$70=$B28)</formula>
    </cfRule>
  </conditionalFormatting>
  <conditionalFormatting sqref="AB29:AH29">
    <cfRule type="expression" dxfId="212" priority="138">
      <formula>OR(AB$69=$B28,AB$70=$B28)</formula>
    </cfRule>
  </conditionalFormatting>
  <conditionalFormatting sqref="AI29:AO29">
    <cfRule type="expression" dxfId="211" priority="136">
      <formula>OR(AI$69=$B28,AI$70=$B28)</formula>
    </cfRule>
  </conditionalFormatting>
  <conditionalFormatting sqref="AP29:AV29">
    <cfRule type="expression" dxfId="210" priority="134">
      <formula>OR(AP$69=$B28,AP$70=$B28)</formula>
    </cfRule>
  </conditionalFormatting>
  <conditionalFormatting sqref="AW29:AY29">
    <cfRule type="expression" dxfId="209" priority="132">
      <formula>OR(AW$69=$B28,AW$70=$B28)</formula>
    </cfRule>
  </conditionalFormatting>
  <conditionalFormatting sqref="U32:AA32">
    <cfRule type="expression" dxfId="208" priority="130">
      <formula>OR(U$69=$B31,U$70=$B31)</formula>
    </cfRule>
  </conditionalFormatting>
  <conditionalFormatting sqref="AB32:AH32">
    <cfRule type="expression" dxfId="207" priority="128">
      <formula>OR(AB$69=$B31,AB$70=$B31)</formula>
    </cfRule>
  </conditionalFormatting>
  <conditionalFormatting sqref="AI32:AO32">
    <cfRule type="expression" dxfId="206" priority="126">
      <formula>OR(AI$69=$B31,AI$70=$B31)</formula>
    </cfRule>
  </conditionalFormatting>
  <conditionalFormatting sqref="AP32:AV32">
    <cfRule type="expression" dxfId="205" priority="124">
      <formula>OR(AP$69=$B31,AP$70=$B31)</formula>
    </cfRule>
  </conditionalFormatting>
  <conditionalFormatting sqref="AW32:AY32">
    <cfRule type="expression" dxfId="204" priority="122">
      <formula>OR(AW$69=$B31,AW$70=$B31)</formula>
    </cfRule>
  </conditionalFormatting>
  <conditionalFormatting sqref="U35:AA35">
    <cfRule type="expression" dxfId="203" priority="120">
      <formula>OR(U$69=$B34,U$70=$B34)</formula>
    </cfRule>
  </conditionalFormatting>
  <conditionalFormatting sqref="AB35:AH35">
    <cfRule type="expression" dxfId="202" priority="118">
      <formula>OR(AB$69=$B34,AB$70=$B34)</formula>
    </cfRule>
  </conditionalFormatting>
  <conditionalFormatting sqref="AI35:AO35">
    <cfRule type="expression" dxfId="201" priority="116">
      <formula>OR(AI$69=$B34,AI$70=$B34)</formula>
    </cfRule>
  </conditionalFormatting>
  <conditionalFormatting sqref="AP35:AV35">
    <cfRule type="expression" dxfId="200" priority="114">
      <formula>OR(AP$69=$B34,AP$70=$B34)</formula>
    </cfRule>
  </conditionalFormatting>
  <conditionalFormatting sqref="AW35:AY35">
    <cfRule type="expression" dxfId="199" priority="112">
      <formula>OR(AW$69=$B34,AW$70=$B34)</formula>
    </cfRule>
  </conditionalFormatting>
  <conditionalFormatting sqref="U38:AA38">
    <cfRule type="expression" dxfId="198" priority="110">
      <formula>OR(U$69=$B37,U$70=$B37)</formula>
    </cfRule>
  </conditionalFormatting>
  <conditionalFormatting sqref="AB38:AH38">
    <cfRule type="expression" dxfId="197" priority="108">
      <formula>OR(AB$69=$B37,AB$70=$B37)</formula>
    </cfRule>
  </conditionalFormatting>
  <conditionalFormatting sqref="AI38:AO38">
    <cfRule type="expression" dxfId="196" priority="106">
      <formula>OR(AI$69=$B37,AI$70=$B37)</formula>
    </cfRule>
  </conditionalFormatting>
  <conditionalFormatting sqref="AP38:AV38">
    <cfRule type="expression" dxfId="195" priority="104">
      <formula>OR(AP$69=$B37,AP$70=$B37)</formula>
    </cfRule>
  </conditionalFormatting>
  <conditionalFormatting sqref="AW38:AY38">
    <cfRule type="expression" dxfId="194" priority="102">
      <formula>OR(AW$69=$B37,AW$70=$B37)</formula>
    </cfRule>
  </conditionalFormatting>
  <conditionalFormatting sqref="U41:AA41">
    <cfRule type="expression" dxfId="193" priority="100">
      <formula>OR(U$69=$B40,U$70=$B40)</formula>
    </cfRule>
  </conditionalFormatting>
  <conditionalFormatting sqref="AB41:AH41">
    <cfRule type="expression" dxfId="192" priority="98">
      <formula>OR(AB$69=$B40,AB$70=$B40)</formula>
    </cfRule>
  </conditionalFormatting>
  <conditionalFormatting sqref="AI41:AO41">
    <cfRule type="expression" dxfId="191" priority="96">
      <formula>OR(AI$69=$B40,AI$70=$B40)</formula>
    </cfRule>
  </conditionalFormatting>
  <conditionalFormatting sqref="AP41:AV41">
    <cfRule type="expression" dxfId="190" priority="94">
      <formula>OR(AP$69=$B40,AP$70=$B40)</formula>
    </cfRule>
  </conditionalFormatting>
  <conditionalFormatting sqref="AP40:AV41">
    <cfRule type="expression" dxfId="189" priority="93">
      <formula>INDIRECT(ADDRESS(ROW(),COLUMN()))=TRUNC(INDIRECT(ADDRESS(ROW(),COLUMN())))</formula>
    </cfRule>
  </conditionalFormatting>
  <conditionalFormatting sqref="AW41:AY41">
    <cfRule type="expression" dxfId="188" priority="92">
      <formula>OR(AW$69=$B40,AW$70=$B40)</formula>
    </cfRule>
  </conditionalFormatting>
  <conditionalFormatting sqref="AW40:AY41">
    <cfRule type="expression" dxfId="187" priority="91">
      <formula>INDIRECT(ADDRESS(ROW(),COLUMN()))=TRUNC(INDIRECT(ADDRESS(ROW(),COLUMN())))</formula>
    </cfRule>
  </conditionalFormatting>
  <conditionalFormatting sqref="U44:AA44">
    <cfRule type="expression" dxfId="186" priority="90">
      <formula>OR(U$69=$B43,U$70=$B43)</formula>
    </cfRule>
  </conditionalFormatting>
  <conditionalFormatting sqref="U43:AA44">
    <cfRule type="expression" dxfId="185" priority="89">
      <formula>INDIRECT(ADDRESS(ROW(),COLUMN()))=TRUNC(INDIRECT(ADDRESS(ROW(),COLUMN())))</formula>
    </cfRule>
  </conditionalFormatting>
  <conditionalFormatting sqref="AB44:AH44">
    <cfRule type="expression" dxfId="184" priority="88">
      <formula>OR(AB$69=$B43,AB$70=$B43)</formula>
    </cfRule>
  </conditionalFormatting>
  <conditionalFormatting sqref="AB43:AH44">
    <cfRule type="expression" dxfId="183" priority="87">
      <formula>INDIRECT(ADDRESS(ROW(),COLUMN()))=TRUNC(INDIRECT(ADDRESS(ROW(),COLUMN())))</formula>
    </cfRule>
  </conditionalFormatting>
  <conditionalFormatting sqref="AI44:AO44">
    <cfRule type="expression" dxfId="182" priority="86">
      <formula>OR(AI$69=$B43,AI$70=$B43)</formula>
    </cfRule>
  </conditionalFormatting>
  <conditionalFormatting sqref="AI43:AO44">
    <cfRule type="expression" dxfId="181" priority="85">
      <formula>INDIRECT(ADDRESS(ROW(),COLUMN()))=TRUNC(INDIRECT(ADDRESS(ROW(),COLUMN())))</formula>
    </cfRule>
  </conditionalFormatting>
  <conditionalFormatting sqref="AP44:AV44">
    <cfRule type="expression" dxfId="180" priority="84">
      <formula>OR(AP$69=$B43,AP$70=$B43)</formula>
    </cfRule>
  </conditionalFormatting>
  <conditionalFormatting sqref="AP43:AV44">
    <cfRule type="expression" dxfId="179" priority="83">
      <formula>INDIRECT(ADDRESS(ROW(),COLUMN()))=TRUNC(INDIRECT(ADDRESS(ROW(),COLUMN())))</formula>
    </cfRule>
  </conditionalFormatting>
  <conditionalFormatting sqref="AW44:AY44">
    <cfRule type="expression" dxfId="178" priority="82">
      <formula>OR(AW$69=$B43,AW$70=$B43)</formula>
    </cfRule>
  </conditionalFormatting>
  <conditionalFormatting sqref="AW43:AY44">
    <cfRule type="expression" dxfId="177" priority="81">
      <formula>INDIRECT(ADDRESS(ROW(),COLUMN()))=TRUNC(INDIRECT(ADDRESS(ROW(),COLUMN())))</formula>
    </cfRule>
  </conditionalFormatting>
  <conditionalFormatting sqref="U47:AA47">
    <cfRule type="expression" dxfId="176" priority="80">
      <formula>OR(U$69=$B46,U$70=$B46)</formula>
    </cfRule>
  </conditionalFormatting>
  <conditionalFormatting sqref="U46:AA47">
    <cfRule type="expression" dxfId="175" priority="79">
      <formula>INDIRECT(ADDRESS(ROW(),COLUMN()))=TRUNC(INDIRECT(ADDRESS(ROW(),COLUMN())))</formula>
    </cfRule>
  </conditionalFormatting>
  <conditionalFormatting sqref="AB47:AH47">
    <cfRule type="expression" dxfId="174" priority="78">
      <formula>OR(AB$69=$B46,AB$70=$B46)</formula>
    </cfRule>
  </conditionalFormatting>
  <conditionalFormatting sqref="AB46:AH47">
    <cfRule type="expression" dxfId="173" priority="77">
      <formula>INDIRECT(ADDRESS(ROW(),COLUMN()))=TRUNC(INDIRECT(ADDRESS(ROW(),COLUMN())))</formula>
    </cfRule>
  </conditionalFormatting>
  <conditionalFormatting sqref="AI47:AO47">
    <cfRule type="expression" dxfId="172" priority="76">
      <formula>OR(AI$69=$B46,AI$70=$B46)</formula>
    </cfRule>
  </conditionalFormatting>
  <conditionalFormatting sqref="AI46:AO47">
    <cfRule type="expression" dxfId="171" priority="75">
      <formula>INDIRECT(ADDRESS(ROW(),COLUMN()))=TRUNC(INDIRECT(ADDRESS(ROW(),COLUMN())))</formula>
    </cfRule>
  </conditionalFormatting>
  <conditionalFormatting sqref="AP47:AV47">
    <cfRule type="expression" dxfId="170" priority="74">
      <formula>OR(AP$69=$B46,AP$70=$B46)</formula>
    </cfRule>
  </conditionalFormatting>
  <conditionalFormatting sqref="AP46:AV47">
    <cfRule type="expression" dxfId="169" priority="73">
      <formula>INDIRECT(ADDRESS(ROW(),COLUMN()))=TRUNC(INDIRECT(ADDRESS(ROW(),COLUMN())))</formula>
    </cfRule>
  </conditionalFormatting>
  <conditionalFormatting sqref="AW47:AY47">
    <cfRule type="expression" dxfId="168" priority="72">
      <formula>OR(AW$69=$B46,AW$70=$B46)</formula>
    </cfRule>
  </conditionalFormatting>
  <conditionalFormatting sqref="AW46:AY47">
    <cfRule type="expression" dxfId="167" priority="71">
      <formula>INDIRECT(ADDRESS(ROW(),COLUMN()))=TRUNC(INDIRECT(ADDRESS(ROW(),COLUMN())))</formula>
    </cfRule>
  </conditionalFormatting>
  <conditionalFormatting sqref="U50:AA50">
    <cfRule type="expression" dxfId="166" priority="70">
      <formula>OR(U$69=$B49,U$70=$B49)</formula>
    </cfRule>
  </conditionalFormatting>
  <conditionalFormatting sqref="U49:AA50">
    <cfRule type="expression" dxfId="165" priority="69">
      <formula>INDIRECT(ADDRESS(ROW(),COLUMN()))=TRUNC(INDIRECT(ADDRESS(ROW(),COLUMN())))</formula>
    </cfRule>
  </conditionalFormatting>
  <conditionalFormatting sqref="AB50:AH50">
    <cfRule type="expression" dxfId="164" priority="68">
      <formula>OR(AB$69=$B49,AB$70=$B49)</formula>
    </cfRule>
  </conditionalFormatting>
  <conditionalFormatting sqref="AB49:AH50">
    <cfRule type="expression" dxfId="163" priority="67">
      <formula>INDIRECT(ADDRESS(ROW(),COLUMN()))=TRUNC(INDIRECT(ADDRESS(ROW(),COLUMN())))</formula>
    </cfRule>
  </conditionalFormatting>
  <conditionalFormatting sqref="AI50:AO50">
    <cfRule type="expression" dxfId="162" priority="66">
      <formula>OR(AI$69=$B49,AI$70=$B49)</formula>
    </cfRule>
  </conditionalFormatting>
  <conditionalFormatting sqref="AI49:AO50">
    <cfRule type="expression" dxfId="161" priority="65">
      <formula>INDIRECT(ADDRESS(ROW(),COLUMN()))=TRUNC(INDIRECT(ADDRESS(ROW(),COLUMN())))</formula>
    </cfRule>
  </conditionalFormatting>
  <conditionalFormatting sqref="AP50:AV50">
    <cfRule type="expression" dxfId="160" priority="64">
      <formula>OR(AP$69=$B49,AP$70=$B49)</formula>
    </cfRule>
  </conditionalFormatting>
  <conditionalFormatting sqref="AP49:AV50">
    <cfRule type="expression" dxfId="159" priority="63">
      <formula>INDIRECT(ADDRESS(ROW(),COLUMN()))=TRUNC(INDIRECT(ADDRESS(ROW(),COLUMN())))</formula>
    </cfRule>
  </conditionalFormatting>
  <conditionalFormatting sqref="AW50:AY50">
    <cfRule type="expression" dxfId="158" priority="62">
      <formula>OR(AW$69=$B49,AW$70=$B49)</formula>
    </cfRule>
  </conditionalFormatting>
  <conditionalFormatting sqref="AW49:AY50">
    <cfRule type="expression" dxfId="157" priority="61">
      <formula>INDIRECT(ADDRESS(ROW(),COLUMN()))=TRUNC(INDIRECT(ADDRESS(ROW(),COLUMN())))</formula>
    </cfRule>
  </conditionalFormatting>
  <conditionalFormatting sqref="U53:AA53">
    <cfRule type="expression" dxfId="156" priority="60">
      <formula>OR(U$69=$B52,U$70=$B52)</formula>
    </cfRule>
  </conditionalFormatting>
  <conditionalFormatting sqref="U52:AA53">
    <cfRule type="expression" dxfId="155" priority="59">
      <formula>INDIRECT(ADDRESS(ROW(),COLUMN()))=TRUNC(INDIRECT(ADDRESS(ROW(),COLUMN())))</formula>
    </cfRule>
  </conditionalFormatting>
  <conditionalFormatting sqref="AB53:AH53">
    <cfRule type="expression" dxfId="154" priority="58">
      <formula>OR(AB$69=$B52,AB$70=$B52)</formula>
    </cfRule>
  </conditionalFormatting>
  <conditionalFormatting sqref="AB52:AH53">
    <cfRule type="expression" dxfId="153" priority="57">
      <formula>INDIRECT(ADDRESS(ROW(),COLUMN()))=TRUNC(INDIRECT(ADDRESS(ROW(),COLUMN())))</formula>
    </cfRule>
  </conditionalFormatting>
  <conditionalFormatting sqref="AI53:AO53">
    <cfRule type="expression" dxfId="152" priority="56">
      <formula>OR(AI$69=$B52,AI$70=$B52)</formula>
    </cfRule>
  </conditionalFormatting>
  <conditionalFormatting sqref="AI52:AO53">
    <cfRule type="expression" dxfId="151" priority="55">
      <formula>INDIRECT(ADDRESS(ROW(),COLUMN()))=TRUNC(INDIRECT(ADDRESS(ROW(),COLUMN())))</formula>
    </cfRule>
  </conditionalFormatting>
  <conditionalFormatting sqref="AP53:AV53">
    <cfRule type="expression" dxfId="150" priority="54">
      <formula>OR(AP$69=$B52,AP$70=$B52)</formula>
    </cfRule>
  </conditionalFormatting>
  <conditionalFormatting sqref="AP52:AV53">
    <cfRule type="expression" dxfId="149" priority="53">
      <formula>INDIRECT(ADDRESS(ROW(),COLUMN()))=TRUNC(INDIRECT(ADDRESS(ROW(),COLUMN())))</formula>
    </cfRule>
  </conditionalFormatting>
  <conditionalFormatting sqref="AW53:AY53">
    <cfRule type="expression" dxfId="148" priority="52">
      <formula>OR(AW$69=$B52,AW$70=$B52)</formula>
    </cfRule>
  </conditionalFormatting>
  <conditionalFormatting sqref="AW52:AY53">
    <cfRule type="expression" dxfId="147" priority="51">
      <formula>INDIRECT(ADDRESS(ROW(),COLUMN()))=TRUNC(INDIRECT(ADDRESS(ROW(),COLUMN())))</formula>
    </cfRule>
  </conditionalFormatting>
  <conditionalFormatting sqref="U56:AA56">
    <cfRule type="expression" dxfId="146" priority="50">
      <formula>OR(U$69=$B55,U$70=$B55)</formula>
    </cfRule>
  </conditionalFormatting>
  <conditionalFormatting sqref="U55:AA56">
    <cfRule type="expression" dxfId="145" priority="49">
      <formula>INDIRECT(ADDRESS(ROW(),COLUMN()))=TRUNC(INDIRECT(ADDRESS(ROW(),COLUMN())))</formula>
    </cfRule>
  </conditionalFormatting>
  <conditionalFormatting sqref="AB56:AH56">
    <cfRule type="expression" dxfId="144" priority="48">
      <formula>OR(AB$69=$B55,AB$70=$B55)</formula>
    </cfRule>
  </conditionalFormatting>
  <conditionalFormatting sqref="AB55:AH56">
    <cfRule type="expression" dxfId="143" priority="47">
      <formula>INDIRECT(ADDRESS(ROW(),COLUMN()))=TRUNC(INDIRECT(ADDRESS(ROW(),COLUMN())))</formula>
    </cfRule>
  </conditionalFormatting>
  <conditionalFormatting sqref="AI56:AO56">
    <cfRule type="expression" dxfId="142" priority="46">
      <formula>OR(AI$69=$B55,AI$70=$B55)</formula>
    </cfRule>
  </conditionalFormatting>
  <conditionalFormatting sqref="AI55:AO56">
    <cfRule type="expression" dxfId="141" priority="45">
      <formula>INDIRECT(ADDRESS(ROW(),COLUMN()))=TRUNC(INDIRECT(ADDRESS(ROW(),COLUMN())))</formula>
    </cfRule>
  </conditionalFormatting>
  <conditionalFormatting sqref="AP56:AV56">
    <cfRule type="expression" dxfId="140" priority="44">
      <formula>OR(AP$69=$B55,AP$70=$B55)</formula>
    </cfRule>
  </conditionalFormatting>
  <conditionalFormatting sqref="AP55:AV56">
    <cfRule type="expression" dxfId="139" priority="43">
      <formula>INDIRECT(ADDRESS(ROW(),COLUMN()))=TRUNC(INDIRECT(ADDRESS(ROW(),COLUMN())))</formula>
    </cfRule>
  </conditionalFormatting>
  <conditionalFormatting sqref="AW56:AY56">
    <cfRule type="expression" dxfId="138" priority="42">
      <formula>OR(AW$69=$B55,AW$70=$B55)</formula>
    </cfRule>
  </conditionalFormatting>
  <conditionalFormatting sqref="AW55:AY56">
    <cfRule type="expression" dxfId="137" priority="41">
      <formula>INDIRECT(ADDRESS(ROW(),COLUMN()))=TRUNC(INDIRECT(ADDRESS(ROW(),COLUMN())))</formula>
    </cfRule>
  </conditionalFormatting>
  <conditionalFormatting sqref="U59:AA59">
    <cfRule type="expression" dxfId="136" priority="40">
      <formula>OR(U$69=$B58,U$70=$B58)</formula>
    </cfRule>
  </conditionalFormatting>
  <conditionalFormatting sqref="U58:AA59">
    <cfRule type="expression" dxfId="135" priority="39">
      <formula>INDIRECT(ADDRESS(ROW(),COLUMN()))=TRUNC(INDIRECT(ADDRESS(ROW(),COLUMN())))</formula>
    </cfRule>
  </conditionalFormatting>
  <conditionalFormatting sqref="AB59:AH59">
    <cfRule type="expression" dxfId="134" priority="38">
      <formula>OR(AB$69=$B58,AB$70=$B58)</formula>
    </cfRule>
  </conditionalFormatting>
  <conditionalFormatting sqref="AB58:AH59">
    <cfRule type="expression" dxfId="133" priority="37">
      <formula>INDIRECT(ADDRESS(ROW(),COLUMN()))=TRUNC(INDIRECT(ADDRESS(ROW(),COLUMN())))</formula>
    </cfRule>
  </conditionalFormatting>
  <conditionalFormatting sqref="AI59:AO59">
    <cfRule type="expression" dxfId="132" priority="36">
      <formula>OR(AI$69=$B58,AI$70=$B58)</formula>
    </cfRule>
  </conditionalFormatting>
  <conditionalFormatting sqref="AI58:AO59">
    <cfRule type="expression" dxfId="131" priority="35">
      <formula>INDIRECT(ADDRESS(ROW(),COLUMN()))=TRUNC(INDIRECT(ADDRESS(ROW(),COLUMN())))</formula>
    </cfRule>
  </conditionalFormatting>
  <conditionalFormatting sqref="AP59:AV59">
    <cfRule type="expression" dxfId="130" priority="34">
      <formula>OR(AP$69=$B58,AP$70=$B58)</formula>
    </cfRule>
  </conditionalFormatting>
  <conditionalFormatting sqref="AP58:AV59">
    <cfRule type="expression" dxfId="129" priority="33">
      <formula>INDIRECT(ADDRESS(ROW(),COLUMN()))=TRUNC(INDIRECT(ADDRESS(ROW(),COLUMN())))</formula>
    </cfRule>
  </conditionalFormatting>
  <conditionalFormatting sqref="AW59:AY59">
    <cfRule type="expression" dxfId="128" priority="32">
      <formula>OR(AW$69=$B58,AW$70=$B58)</formula>
    </cfRule>
  </conditionalFormatting>
  <conditionalFormatting sqref="AW58:AY59">
    <cfRule type="expression" dxfId="127" priority="31">
      <formula>INDIRECT(ADDRESS(ROW(),COLUMN()))=TRUNC(INDIRECT(ADDRESS(ROW(),COLUMN())))</formula>
    </cfRule>
  </conditionalFormatting>
  <conditionalFormatting sqref="U62:AA62">
    <cfRule type="expression" dxfId="126" priority="30">
      <formula>OR(U$69=$B61,U$70=$B61)</formula>
    </cfRule>
  </conditionalFormatting>
  <conditionalFormatting sqref="U61:AA62">
    <cfRule type="expression" dxfId="125" priority="29">
      <formula>INDIRECT(ADDRESS(ROW(),COLUMN()))=TRUNC(INDIRECT(ADDRESS(ROW(),COLUMN())))</formula>
    </cfRule>
  </conditionalFormatting>
  <conditionalFormatting sqref="AB62:AH62">
    <cfRule type="expression" dxfId="124" priority="28">
      <formula>OR(AB$69=$B61,AB$70=$B61)</formula>
    </cfRule>
  </conditionalFormatting>
  <conditionalFormatting sqref="AB61:AH62">
    <cfRule type="expression" dxfId="123" priority="27">
      <formula>INDIRECT(ADDRESS(ROW(),COLUMN()))=TRUNC(INDIRECT(ADDRESS(ROW(),COLUMN())))</formula>
    </cfRule>
  </conditionalFormatting>
  <conditionalFormatting sqref="AI62:AO62">
    <cfRule type="expression" dxfId="122" priority="26">
      <formula>OR(AI$69=$B61,AI$70=$B61)</formula>
    </cfRule>
  </conditionalFormatting>
  <conditionalFormatting sqref="AI61:AO62">
    <cfRule type="expression" dxfId="121" priority="25">
      <formula>INDIRECT(ADDRESS(ROW(),COLUMN()))=TRUNC(INDIRECT(ADDRESS(ROW(),COLUMN())))</formula>
    </cfRule>
  </conditionalFormatting>
  <conditionalFormatting sqref="AP62:AV62">
    <cfRule type="expression" dxfId="120" priority="24">
      <formula>OR(AP$69=$B61,AP$70=$B61)</formula>
    </cfRule>
  </conditionalFormatting>
  <conditionalFormatting sqref="AP61:AV62">
    <cfRule type="expression" dxfId="119" priority="23">
      <formula>INDIRECT(ADDRESS(ROW(),COLUMN()))=TRUNC(INDIRECT(ADDRESS(ROW(),COLUMN())))</formula>
    </cfRule>
  </conditionalFormatting>
  <conditionalFormatting sqref="AW62:AY62">
    <cfRule type="expression" dxfId="118" priority="22">
      <formula>OR(AW$69=$B61,AW$70=$B61)</formula>
    </cfRule>
  </conditionalFormatting>
  <conditionalFormatting sqref="AW61:AY62">
    <cfRule type="expression" dxfId="117" priority="21">
      <formula>INDIRECT(ADDRESS(ROW(),COLUMN()))=TRUNC(INDIRECT(ADDRESS(ROW(),COLUMN())))</formula>
    </cfRule>
  </conditionalFormatting>
  <conditionalFormatting sqref="U65:AA65">
    <cfRule type="expression" dxfId="116" priority="20">
      <formula>OR(U$69=$B64,U$70=$B64)</formula>
    </cfRule>
  </conditionalFormatting>
  <conditionalFormatting sqref="U64:AA65">
    <cfRule type="expression" dxfId="115" priority="19">
      <formula>INDIRECT(ADDRESS(ROW(),COLUMN()))=TRUNC(INDIRECT(ADDRESS(ROW(),COLUMN())))</formula>
    </cfRule>
  </conditionalFormatting>
  <conditionalFormatting sqref="AB65:AH65">
    <cfRule type="expression" dxfId="114" priority="18">
      <formula>OR(AB$69=$B64,AB$70=$B64)</formula>
    </cfRule>
  </conditionalFormatting>
  <conditionalFormatting sqref="AB64:AH65">
    <cfRule type="expression" dxfId="113" priority="17">
      <formula>INDIRECT(ADDRESS(ROW(),COLUMN()))=TRUNC(INDIRECT(ADDRESS(ROW(),COLUMN())))</formula>
    </cfRule>
  </conditionalFormatting>
  <conditionalFormatting sqref="AI65:AO65">
    <cfRule type="expression" dxfId="112" priority="16">
      <formula>OR(AI$69=$B64,AI$70=$B64)</formula>
    </cfRule>
  </conditionalFormatting>
  <conditionalFormatting sqref="AI64:AO65">
    <cfRule type="expression" dxfId="111" priority="15">
      <formula>INDIRECT(ADDRESS(ROW(),COLUMN()))=TRUNC(INDIRECT(ADDRESS(ROW(),COLUMN())))</formula>
    </cfRule>
  </conditionalFormatting>
  <conditionalFormatting sqref="AP65:AV65">
    <cfRule type="expression" dxfId="110" priority="14">
      <formula>OR(AP$69=$B64,AP$70=$B64)</formula>
    </cfRule>
  </conditionalFormatting>
  <conditionalFormatting sqref="AP64:AV65">
    <cfRule type="expression" dxfId="109" priority="13">
      <formula>INDIRECT(ADDRESS(ROW(),COLUMN()))=TRUNC(INDIRECT(ADDRESS(ROW(),COLUMN())))</formula>
    </cfRule>
  </conditionalFormatting>
  <conditionalFormatting sqref="AW65:AY65">
    <cfRule type="expression" dxfId="108" priority="12">
      <formula>OR(AW$69=$B64,AW$70=$B64)</formula>
    </cfRule>
  </conditionalFormatting>
  <conditionalFormatting sqref="AW64:AY65">
    <cfRule type="expression" dxfId="107" priority="11">
      <formula>INDIRECT(ADDRESS(ROW(),COLUMN()))=TRUNC(INDIRECT(ADDRESS(ROW(),COLUMN())))</formula>
    </cfRule>
  </conditionalFormatting>
  <conditionalFormatting sqref="U68:AA68">
    <cfRule type="expression" dxfId="106" priority="10">
      <formula>OR(U$69=$B67,U$70=$B67)</formula>
    </cfRule>
  </conditionalFormatting>
  <conditionalFormatting sqref="U67:AA68">
    <cfRule type="expression" dxfId="105" priority="9">
      <formula>INDIRECT(ADDRESS(ROW(),COLUMN()))=TRUNC(INDIRECT(ADDRESS(ROW(),COLUMN())))</formula>
    </cfRule>
  </conditionalFormatting>
  <conditionalFormatting sqref="AB68:AH68">
    <cfRule type="expression" dxfId="104" priority="8">
      <formula>OR(AB$69=$B67,AB$70=$B67)</formula>
    </cfRule>
  </conditionalFormatting>
  <conditionalFormatting sqref="AB67:AH68">
    <cfRule type="expression" dxfId="103" priority="7">
      <formula>INDIRECT(ADDRESS(ROW(),COLUMN()))=TRUNC(INDIRECT(ADDRESS(ROW(),COLUMN())))</formula>
    </cfRule>
  </conditionalFormatting>
  <conditionalFormatting sqref="AI68:AO68">
    <cfRule type="expression" dxfId="102" priority="6">
      <formula>OR(AI$69=$B67,AI$70=$B67)</formula>
    </cfRule>
  </conditionalFormatting>
  <conditionalFormatting sqref="AI67:AO68">
    <cfRule type="expression" dxfId="101" priority="5">
      <formula>INDIRECT(ADDRESS(ROW(),COLUMN()))=TRUNC(INDIRECT(ADDRESS(ROW(),COLUMN())))</formula>
    </cfRule>
  </conditionalFormatting>
  <conditionalFormatting sqref="AP68:AV68">
    <cfRule type="expression" dxfId="100" priority="4">
      <formula>OR(AP$69=$B67,AP$70=$B67)</formula>
    </cfRule>
  </conditionalFormatting>
  <conditionalFormatting sqref="AP67:AV68">
    <cfRule type="expression" dxfId="99" priority="3">
      <formula>INDIRECT(ADDRESS(ROW(),COLUMN()))=TRUNC(INDIRECT(ADDRESS(ROW(),COLUMN())))</formula>
    </cfRule>
  </conditionalFormatting>
  <conditionalFormatting sqref="AW68:AY68">
    <cfRule type="expression" dxfId="98" priority="2">
      <formula>OR(AW$69=$B67,AW$70=$B67)</formula>
    </cfRule>
  </conditionalFormatting>
  <conditionalFormatting sqref="AW67:AY68">
    <cfRule type="expression" dxfId="97" priority="1">
      <formula>INDIRECT(ADDRESS(ROW(),COLUMN()))=TRUNC(INDIRECT(ADDRESS(ROW(),COLUMN())))</formula>
    </cfRule>
  </conditionalFormatting>
  <dataValidations count="10">
    <dataValidation type="list" allowBlank="1" showInputMessage="1" sqref="AR1:BG1" xr:uid="{F97CAEA1-BCE2-4710-BEBE-071104DBBA22}">
      <formula1>$BM$14:$BM$18</formula1>
    </dataValidation>
    <dataValidation allowBlank="1" showInputMessage="1" showErrorMessage="1" error="入力可能範囲　32～40" sqref="BC10" xr:uid="{E9888D00-CA21-424F-8E63-6B63DD204A8D}"/>
    <dataValidation type="list" allowBlank="1" showInputMessage="1" sqref="U21:AY21 U24:AY24 U27:AY27 U30:AY30 U33:AY33 U36:AY36 U39:AY39 U42:AY42 U45:AY45 U48:AY48 U51:AY51 U54:AY54 U57:AY57 U60:AY60 U63:AY63 U66:AY66" xr:uid="{14EFC02E-9D60-4C4B-94DA-289DE6FC8BBF}">
      <formula1>シフト記号表認知症対応型共同生活介護</formula1>
    </dataValidation>
    <dataValidation type="list" errorStyle="warning" allowBlank="1" showInputMessage="1" error="リストにない場合のみ、入力してください。" sqref="I21:L68" xr:uid="{97492A61-3855-42F1-9FDC-3CA0DDC8CC91}">
      <formula1>$BM$25:$BM$31</formula1>
    </dataValidation>
    <dataValidation type="list" allowBlank="1" showInputMessage="1" sqref="H21:H68" xr:uid="{232D4F2C-066A-4592-86F3-8B1EB206E17D}">
      <formula1>"A, B, C, D"</formula1>
    </dataValidation>
    <dataValidation type="list" allowBlank="1" showInputMessage="1" sqref="C21:E68" xr:uid="{F3A69C90-942A-4105-AC80-9F5FE9C9BF5E}">
      <formula1>$BM$21:$BM$23</formula1>
    </dataValidation>
    <dataValidation type="list" allowBlank="1" showInputMessage="1" showErrorMessage="1" sqref="BC3:BF3" xr:uid="{C9C38454-1A51-4622-813C-FB9F828F51B1}">
      <formula1>"４週,暦月"</formula1>
    </dataValidation>
    <dataValidation type="decimal" allowBlank="1" showInputMessage="1" showErrorMessage="1" error="入力可能範囲　32～40" sqref="AY6:AZ6" xr:uid="{66A4EC7B-999E-4C3B-8CAB-6DC1F8A601FF}">
      <formula1>32</formula1>
      <formula2>40</formula2>
    </dataValidation>
    <dataValidation type="list" allowBlank="1" showInputMessage="1" showErrorMessage="1" sqref="AD3:AD4" xr:uid="{4DFD9C57-44FB-4FAA-A81E-F0431DC80FE7}">
      <formula1>#REF!</formula1>
    </dataValidation>
    <dataValidation type="list" allowBlank="1" showInputMessage="1" showErrorMessage="1" sqref="BC4:BF4" xr:uid="{CBA5169A-3ECE-49D2-A498-3F9FA73B9387}">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B5B8-0A79-42EB-A2D5-8C8AC244720E}">
  <sheetPr>
    <pageSetUpPr fitToPage="1"/>
  </sheetPr>
  <dimension ref="B1:AB52"/>
  <sheetViews>
    <sheetView zoomScale="80" zoomScaleNormal="80" workbookViewId="0"/>
  </sheetViews>
  <sheetFormatPr defaultColWidth="9.875" defaultRowHeight="25.5"/>
  <cols>
    <col min="1" max="1" width="1.75" style="639" customWidth="1"/>
    <col min="2" max="2" width="6.125" style="638" customWidth="1"/>
    <col min="3" max="3" width="11.5" style="638" customWidth="1"/>
    <col min="4" max="4" width="11.5" style="638" hidden="1" customWidth="1"/>
    <col min="5" max="5" width="3.625" style="638" bestFit="1" customWidth="1"/>
    <col min="6" max="6" width="17" style="639" customWidth="1"/>
    <col min="7" max="7" width="3.625" style="639" bestFit="1" customWidth="1"/>
    <col min="8" max="8" width="17" style="639" customWidth="1"/>
    <col min="9" max="9" width="3.625" style="639" bestFit="1" customWidth="1"/>
    <col min="10" max="10" width="17" style="638" customWidth="1"/>
    <col min="11" max="11" width="3.625" style="639" bestFit="1" customWidth="1"/>
    <col min="12" max="12" width="17" style="639" customWidth="1"/>
    <col min="13" max="13" width="5.5" style="639" customWidth="1"/>
    <col min="14" max="14" width="17" style="639" customWidth="1"/>
    <col min="15" max="15" width="3.625" style="639" customWidth="1"/>
    <col min="16" max="16" width="17" style="639" customWidth="1"/>
    <col min="17" max="17" width="3.625" style="639" customWidth="1"/>
    <col min="18" max="18" width="17" style="639" customWidth="1"/>
    <col min="19" max="19" width="3.625" style="639" customWidth="1"/>
    <col min="20" max="20" width="17" style="639" customWidth="1"/>
    <col min="21" max="21" width="3.625" style="639" customWidth="1"/>
    <col min="22" max="22" width="17" style="639" customWidth="1"/>
    <col min="23" max="23" width="3.625" style="639" customWidth="1"/>
    <col min="24" max="24" width="17" style="639" customWidth="1"/>
    <col min="25" max="25" width="3.625" style="639" customWidth="1"/>
    <col min="26" max="26" width="17" style="639" customWidth="1"/>
    <col min="27" max="27" width="3.625" style="639" customWidth="1"/>
    <col min="28" max="28" width="55.125" style="639" customWidth="1"/>
    <col min="29" max="16384" width="9.875" style="639"/>
  </cols>
  <sheetData>
    <row r="1" spans="2:28">
      <c r="B1" s="637" t="s">
        <v>1033</v>
      </c>
    </row>
    <row r="2" spans="2:28">
      <c r="B2" s="640" t="s">
        <v>1034</v>
      </c>
      <c r="F2" s="641"/>
      <c r="G2" s="642"/>
      <c r="H2" s="642"/>
      <c r="I2" s="642"/>
      <c r="J2" s="643"/>
      <c r="K2" s="642"/>
      <c r="L2" s="642"/>
    </row>
    <row r="3" spans="2:28">
      <c r="B3" s="641" t="s">
        <v>1035</v>
      </c>
      <c r="F3" s="643" t="s">
        <v>1036</v>
      </c>
      <c r="G3" s="642"/>
      <c r="H3" s="642"/>
      <c r="I3" s="642"/>
      <c r="J3" s="643"/>
      <c r="K3" s="642"/>
      <c r="L3" s="642"/>
    </row>
    <row r="4" spans="2:28">
      <c r="B4" s="640"/>
      <c r="F4" s="1153" t="s">
        <v>1037</v>
      </c>
      <c r="G4" s="1153"/>
      <c r="H4" s="1153"/>
      <c r="I4" s="1153"/>
      <c r="J4" s="1153"/>
      <c r="K4" s="1153"/>
      <c r="L4" s="1153"/>
      <c r="N4" s="1153" t="s">
        <v>1038</v>
      </c>
      <c r="O4" s="1153"/>
      <c r="P4" s="1153"/>
      <c r="R4" s="1153" t="s">
        <v>1039</v>
      </c>
      <c r="S4" s="1153"/>
      <c r="T4" s="1153"/>
      <c r="U4" s="1153"/>
      <c r="V4" s="1153"/>
      <c r="W4" s="1153"/>
      <c r="X4" s="1153"/>
      <c r="Z4" s="644" t="s">
        <v>1040</v>
      </c>
      <c r="AB4" s="1153" t="s">
        <v>1041</v>
      </c>
    </row>
    <row r="5" spans="2:28">
      <c r="B5" s="638" t="s">
        <v>961</v>
      </c>
      <c r="C5" s="638" t="s">
        <v>1042</v>
      </c>
      <c r="F5" s="638" t="s">
        <v>1043</v>
      </c>
      <c r="G5" s="638"/>
      <c r="H5" s="638" t="s">
        <v>1044</v>
      </c>
      <c r="J5" s="638" t="s">
        <v>1045</v>
      </c>
      <c r="L5" s="638" t="s">
        <v>1037</v>
      </c>
      <c r="N5" s="638" t="s">
        <v>1046</v>
      </c>
      <c r="P5" s="638" t="s">
        <v>1047</v>
      </c>
      <c r="R5" s="638" t="s">
        <v>1046</v>
      </c>
      <c r="T5" s="638" t="s">
        <v>1047</v>
      </c>
      <c r="V5" s="638" t="s">
        <v>1045</v>
      </c>
      <c r="X5" s="638" t="s">
        <v>1037</v>
      </c>
      <c r="Z5" s="645" t="s">
        <v>1048</v>
      </c>
      <c r="AB5" s="1153"/>
    </row>
    <row r="6" spans="2:28">
      <c r="B6" s="646">
        <v>1</v>
      </c>
      <c r="C6" s="647" t="s">
        <v>995</v>
      </c>
      <c r="D6" s="648" t="str">
        <f>C6</f>
        <v>a</v>
      </c>
      <c r="E6" s="646" t="s">
        <v>1049</v>
      </c>
      <c r="F6" s="649"/>
      <c r="G6" s="646" t="s">
        <v>958</v>
      </c>
      <c r="H6" s="649"/>
      <c r="I6" s="650" t="s">
        <v>1050</v>
      </c>
      <c r="J6" s="649">
        <v>0</v>
      </c>
      <c r="K6" s="651" t="s">
        <v>934</v>
      </c>
      <c r="L6" s="652" t="str">
        <f>IF(OR(F6="",H6=""),"",(H6+IF(F6&gt;H6,1,0)-F6-J6)*24)</f>
        <v/>
      </c>
      <c r="N6" s="649">
        <v>0.29166666666666669</v>
      </c>
      <c r="O6" s="638" t="s">
        <v>958</v>
      </c>
      <c r="P6" s="649">
        <v>0.83333333333333337</v>
      </c>
      <c r="R6" s="654" t="str">
        <f t="shared" ref="R6:R22" si="0">IF(F6="","",IF(F6&lt;N6,N6,IF(F6&gt;=P6,"",F6)))</f>
        <v/>
      </c>
      <c r="S6" s="638" t="s">
        <v>958</v>
      </c>
      <c r="T6" s="654" t="str">
        <f t="shared" ref="T6:T22" si="1">IF(H6="","",IF(H6&gt;F6,IF(H6&lt;P6,H6,P6),P6))</f>
        <v/>
      </c>
      <c r="U6" s="655" t="s">
        <v>1050</v>
      </c>
      <c r="V6" s="649">
        <v>0</v>
      </c>
      <c r="W6" s="639" t="s">
        <v>934</v>
      </c>
      <c r="X6" s="652" t="str">
        <f>IF(R6="","",IF((T6+IF(R6&gt;T6,1,0)-R6-V6)*24=0,"",(T6+IF(R6&gt;T6,1,0)-R6-V6)*24))</f>
        <v/>
      </c>
      <c r="Z6" s="652" t="str">
        <f>IF(X6="",L6,IF(OR(L6-X6=0,L6-X6&lt;0),"-",L6-X6))</f>
        <v/>
      </c>
      <c r="AB6" s="656"/>
    </row>
    <row r="7" spans="2:28">
      <c r="B7" s="646">
        <v>2</v>
      </c>
      <c r="C7" s="647" t="s">
        <v>1003</v>
      </c>
      <c r="D7" s="648" t="str">
        <f t="shared" ref="D7:D38" si="2">C7</f>
        <v>b</v>
      </c>
      <c r="E7" s="646" t="s">
        <v>1049</v>
      </c>
      <c r="F7" s="649"/>
      <c r="G7" s="646" t="s">
        <v>958</v>
      </c>
      <c r="H7" s="649"/>
      <c r="I7" s="650" t="s">
        <v>1050</v>
      </c>
      <c r="J7" s="649">
        <v>0</v>
      </c>
      <c r="K7" s="651" t="s">
        <v>934</v>
      </c>
      <c r="L7" s="652" t="str">
        <f>IF(OR(F7="",H7=""),"",(H7+IF(F7&gt;H7,1,0)-F7-J7)*24)</f>
        <v/>
      </c>
      <c r="N7" s="653">
        <f>$N$6</f>
        <v>0.29166666666666669</v>
      </c>
      <c r="O7" s="638" t="s">
        <v>958</v>
      </c>
      <c r="P7" s="653">
        <f>$P$6</f>
        <v>0.83333333333333337</v>
      </c>
      <c r="R7" s="654" t="str">
        <f t="shared" si="0"/>
        <v/>
      </c>
      <c r="S7" s="638" t="s">
        <v>958</v>
      </c>
      <c r="T7" s="654" t="str">
        <f t="shared" si="1"/>
        <v/>
      </c>
      <c r="U7" s="655" t="s">
        <v>1050</v>
      </c>
      <c r="V7" s="649">
        <v>0</v>
      </c>
      <c r="W7" s="639" t="s">
        <v>934</v>
      </c>
      <c r="X7" s="652" t="str">
        <f>IF(R7="","",IF((T7+IF(R7&gt;T7,1,0)-R7-V7)*24=0,"",(T7+IF(R7&gt;T7,1,0)-R7-V7)*24))</f>
        <v/>
      </c>
      <c r="Z7" s="652" t="str">
        <f>IF(X7="",L7,IF(OR(L7-X7=0,L7-X7&lt;0),"-",L7-X7))</f>
        <v/>
      </c>
      <c r="AB7" s="656"/>
    </row>
    <row r="8" spans="2:28">
      <c r="B8" s="646">
        <v>3</v>
      </c>
      <c r="C8" s="647" t="s">
        <v>981</v>
      </c>
      <c r="D8" s="648" t="str">
        <f t="shared" si="2"/>
        <v>c</v>
      </c>
      <c r="E8" s="646" t="s">
        <v>1049</v>
      </c>
      <c r="F8" s="649"/>
      <c r="G8" s="646" t="s">
        <v>958</v>
      </c>
      <c r="H8" s="649"/>
      <c r="I8" s="650" t="s">
        <v>1050</v>
      </c>
      <c r="J8" s="649">
        <v>0</v>
      </c>
      <c r="K8" s="651" t="s">
        <v>934</v>
      </c>
      <c r="L8" s="652" t="str">
        <f>IF(OR(F8="",H8=""),"",(H8+IF(F8&gt;H8,1,0)-F8-J8)*24)</f>
        <v/>
      </c>
      <c r="N8" s="653">
        <f t="shared" ref="N8:N22" si="3">$N$6</f>
        <v>0.29166666666666669</v>
      </c>
      <c r="O8" s="638" t="s">
        <v>958</v>
      </c>
      <c r="P8" s="653">
        <f t="shared" ref="P8:P22" si="4">$P$6</f>
        <v>0.83333333333333337</v>
      </c>
      <c r="R8" s="654" t="str">
        <f t="shared" si="0"/>
        <v/>
      </c>
      <c r="S8" s="638" t="s">
        <v>958</v>
      </c>
      <c r="T8" s="654" t="str">
        <f t="shared" si="1"/>
        <v/>
      </c>
      <c r="U8" s="655" t="s">
        <v>1050</v>
      </c>
      <c r="V8" s="649">
        <v>0</v>
      </c>
      <c r="W8" s="639" t="s">
        <v>934</v>
      </c>
      <c r="X8" s="652" t="str">
        <f>IF(R8="","",IF((T8+IF(R8&gt;T8,1,0)-R8-V8)*24=0,"",(T8+IF(R8&gt;T8,1,0)-R8-V8)*24))</f>
        <v/>
      </c>
      <c r="Z8" s="652" t="str">
        <f>IF(X8="",L8,IF(OR(L8-X8=0,L8-X8&lt;0),"-",L8-X8))</f>
        <v/>
      </c>
      <c r="AB8" s="656"/>
    </row>
    <row r="9" spans="2:28">
      <c r="B9" s="646">
        <v>4</v>
      </c>
      <c r="C9" s="647" t="s">
        <v>988</v>
      </c>
      <c r="D9" s="648" t="str">
        <f t="shared" si="2"/>
        <v>d</v>
      </c>
      <c r="E9" s="646" t="s">
        <v>1049</v>
      </c>
      <c r="F9" s="649"/>
      <c r="G9" s="646" t="s">
        <v>958</v>
      </c>
      <c r="H9" s="649"/>
      <c r="I9" s="650" t="s">
        <v>1050</v>
      </c>
      <c r="J9" s="649">
        <v>0</v>
      </c>
      <c r="K9" s="651" t="s">
        <v>934</v>
      </c>
      <c r="L9" s="652" t="str">
        <f>IF(OR(F9="",H9=""),"",(H9+IF(F9&gt;H9,1,0)-F9-J9)*24)</f>
        <v/>
      </c>
      <c r="N9" s="653">
        <f t="shared" si="3"/>
        <v>0.29166666666666669</v>
      </c>
      <c r="O9" s="638" t="s">
        <v>958</v>
      </c>
      <c r="P9" s="653">
        <f t="shared" si="4"/>
        <v>0.83333333333333337</v>
      </c>
      <c r="R9" s="654" t="str">
        <f t="shared" si="0"/>
        <v/>
      </c>
      <c r="S9" s="638" t="s">
        <v>958</v>
      </c>
      <c r="T9" s="654" t="str">
        <f t="shared" si="1"/>
        <v/>
      </c>
      <c r="U9" s="655" t="s">
        <v>1050</v>
      </c>
      <c r="V9" s="649">
        <v>0</v>
      </c>
      <c r="W9" s="639" t="s">
        <v>934</v>
      </c>
      <c r="X9" s="652" t="str">
        <f>IF(R9="","",IF((T9+IF(R9&gt;T9,1,0)-R9-V9)*24=0,"",(T9+IF(R9&gt;T9,1,0)-R9-V9)*24))</f>
        <v/>
      </c>
      <c r="Z9" s="652" t="str">
        <f>IF(X9="",L9,IF(OR(L9-X9=0,L9-X9&lt;0),"-",L9-X9))</f>
        <v/>
      </c>
      <c r="AB9" s="656"/>
    </row>
    <row r="10" spans="2:28">
      <c r="B10" s="646">
        <v>5</v>
      </c>
      <c r="C10" s="647" t="s">
        <v>1017</v>
      </c>
      <c r="D10" s="648" t="str">
        <f t="shared" si="2"/>
        <v>e</v>
      </c>
      <c r="E10" s="646" t="s">
        <v>1049</v>
      </c>
      <c r="F10" s="649"/>
      <c r="G10" s="646" t="s">
        <v>958</v>
      </c>
      <c r="H10" s="649"/>
      <c r="I10" s="650" t="s">
        <v>1050</v>
      </c>
      <c r="J10" s="649">
        <v>0</v>
      </c>
      <c r="K10" s="651" t="s">
        <v>934</v>
      </c>
      <c r="L10" s="652" t="str">
        <f t="shared" ref="L10:L22" si="5">IF(OR(F10="",H10=""),"",(H10+IF(F10&gt;H10,1,0)-F10-J10)*24)</f>
        <v/>
      </c>
      <c r="N10" s="653">
        <f t="shared" si="3"/>
        <v>0.29166666666666669</v>
      </c>
      <c r="O10" s="638" t="s">
        <v>958</v>
      </c>
      <c r="P10" s="653">
        <f t="shared" si="4"/>
        <v>0.83333333333333337</v>
      </c>
      <c r="R10" s="654" t="str">
        <f t="shared" si="0"/>
        <v/>
      </c>
      <c r="S10" s="638" t="s">
        <v>958</v>
      </c>
      <c r="T10" s="654" t="str">
        <f t="shared" si="1"/>
        <v/>
      </c>
      <c r="U10" s="655" t="s">
        <v>1050</v>
      </c>
      <c r="V10" s="649">
        <v>0</v>
      </c>
      <c r="W10" s="639" t="s">
        <v>934</v>
      </c>
      <c r="X10" s="652" t="str">
        <f t="shared" ref="X10:X22" si="6">IF(R10="","",IF((T10+IF(R10&gt;T10,1,0)-R10-V10)*24=0,"",(T10+IF(R10&gt;T10,1,0)-R10-V10)*24))</f>
        <v/>
      </c>
      <c r="Z10" s="652" t="str">
        <f t="shared" ref="Z10:Z22" si="7">IF(X10="",L10,IF(OR(L10-X10=0,L10-X10&lt;0),"-",L10-X10))</f>
        <v/>
      </c>
      <c r="AB10" s="656"/>
    </row>
    <row r="11" spans="2:28">
      <c r="B11" s="646">
        <v>6</v>
      </c>
      <c r="C11" s="647" t="s">
        <v>1012</v>
      </c>
      <c r="D11" s="648" t="str">
        <f t="shared" si="2"/>
        <v>f</v>
      </c>
      <c r="E11" s="646" t="s">
        <v>1049</v>
      </c>
      <c r="F11" s="649"/>
      <c r="G11" s="646" t="s">
        <v>958</v>
      </c>
      <c r="H11" s="649"/>
      <c r="I11" s="650" t="s">
        <v>1050</v>
      </c>
      <c r="J11" s="649">
        <v>0</v>
      </c>
      <c r="K11" s="651" t="s">
        <v>934</v>
      </c>
      <c r="L11" s="652" t="str">
        <f t="shared" si="5"/>
        <v/>
      </c>
      <c r="N11" s="653">
        <f t="shared" si="3"/>
        <v>0.29166666666666669</v>
      </c>
      <c r="O11" s="638" t="s">
        <v>958</v>
      </c>
      <c r="P11" s="653">
        <f t="shared" si="4"/>
        <v>0.83333333333333337</v>
      </c>
      <c r="R11" s="654" t="str">
        <f t="shared" si="0"/>
        <v/>
      </c>
      <c r="S11" s="638" t="s">
        <v>958</v>
      </c>
      <c r="T11" s="654" t="str">
        <f t="shared" si="1"/>
        <v/>
      </c>
      <c r="U11" s="655" t="s">
        <v>1050</v>
      </c>
      <c r="V11" s="649">
        <v>0</v>
      </c>
      <c r="W11" s="639" t="s">
        <v>934</v>
      </c>
      <c r="X11" s="652" t="str">
        <f t="shared" si="6"/>
        <v/>
      </c>
      <c r="Z11" s="652" t="str">
        <f t="shared" si="7"/>
        <v/>
      </c>
      <c r="AB11" s="656"/>
    </row>
    <row r="12" spans="2:28">
      <c r="B12" s="646">
        <v>7</v>
      </c>
      <c r="C12" s="647" t="s">
        <v>1023</v>
      </c>
      <c r="D12" s="648" t="str">
        <f t="shared" si="2"/>
        <v>g</v>
      </c>
      <c r="E12" s="646" t="s">
        <v>1049</v>
      </c>
      <c r="F12" s="649"/>
      <c r="G12" s="646" t="s">
        <v>958</v>
      </c>
      <c r="H12" s="649"/>
      <c r="I12" s="650" t="s">
        <v>1050</v>
      </c>
      <c r="J12" s="649">
        <v>0</v>
      </c>
      <c r="K12" s="651" t="s">
        <v>934</v>
      </c>
      <c r="L12" s="652" t="str">
        <f t="shared" si="5"/>
        <v/>
      </c>
      <c r="N12" s="653">
        <f t="shared" si="3"/>
        <v>0.29166666666666669</v>
      </c>
      <c r="O12" s="638" t="s">
        <v>958</v>
      </c>
      <c r="P12" s="653">
        <f t="shared" si="4"/>
        <v>0.83333333333333337</v>
      </c>
      <c r="R12" s="654" t="str">
        <f t="shared" si="0"/>
        <v/>
      </c>
      <c r="S12" s="638" t="s">
        <v>958</v>
      </c>
      <c r="T12" s="654" t="str">
        <f t="shared" si="1"/>
        <v/>
      </c>
      <c r="U12" s="655" t="s">
        <v>1050</v>
      </c>
      <c r="V12" s="649">
        <v>0</v>
      </c>
      <c r="W12" s="639" t="s">
        <v>934</v>
      </c>
      <c r="X12" s="652" t="str">
        <f t="shared" si="6"/>
        <v/>
      </c>
      <c r="Z12" s="652" t="str">
        <f t="shared" si="7"/>
        <v/>
      </c>
      <c r="AB12" s="656"/>
    </row>
    <row r="13" spans="2:28">
      <c r="B13" s="646">
        <v>8</v>
      </c>
      <c r="C13" s="647" t="s">
        <v>1021</v>
      </c>
      <c r="D13" s="648" t="str">
        <f t="shared" si="2"/>
        <v>h</v>
      </c>
      <c r="E13" s="646" t="s">
        <v>1049</v>
      </c>
      <c r="F13" s="649"/>
      <c r="G13" s="646" t="s">
        <v>958</v>
      </c>
      <c r="H13" s="649"/>
      <c r="I13" s="650" t="s">
        <v>1050</v>
      </c>
      <c r="J13" s="649">
        <v>0</v>
      </c>
      <c r="K13" s="651" t="s">
        <v>934</v>
      </c>
      <c r="L13" s="652" t="str">
        <f t="shared" si="5"/>
        <v/>
      </c>
      <c r="N13" s="653">
        <f t="shared" si="3"/>
        <v>0.29166666666666669</v>
      </c>
      <c r="O13" s="638" t="s">
        <v>958</v>
      </c>
      <c r="P13" s="653">
        <f t="shared" si="4"/>
        <v>0.83333333333333337</v>
      </c>
      <c r="R13" s="654" t="str">
        <f t="shared" si="0"/>
        <v/>
      </c>
      <c r="S13" s="638" t="s">
        <v>958</v>
      </c>
      <c r="T13" s="654" t="str">
        <f t="shared" si="1"/>
        <v/>
      </c>
      <c r="U13" s="655" t="s">
        <v>1050</v>
      </c>
      <c r="V13" s="649">
        <v>0</v>
      </c>
      <c r="W13" s="639" t="s">
        <v>934</v>
      </c>
      <c r="X13" s="652" t="str">
        <f t="shared" si="6"/>
        <v/>
      </c>
      <c r="Z13" s="652" t="str">
        <f t="shared" si="7"/>
        <v/>
      </c>
      <c r="AB13" s="656"/>
    </row>
    <row r="14" spans="2:28">
      <c r="B14" s="646">
        <v>9</v>
      </c>
      <c r="C14" s="647" t="s">
        <v>993</v>
      </c>
      <c r="D14" s="648" t="str">
        <f t="shared" si="2"/>
        <v>i</v>
      </c>
      <c r="E14" s="646" t="s">
        <v>1049</v>
      </c>
      <c r="F14" s="649"/>
      <c r="G14" s="646" t="s">
        <v>958</v>
      </c>
      <c r="H14" s="649"/>
      <c r="I14" s="650" t="s">
        <v>1050</v>
      </c>
      <c r="J14" s="649">
        <v>0</v>
      </c>
      <c r="K14" s="651" t="s">
        <v>934</v>
      </c>
      <c r="L14" s="652" t="str">
        <f t="shared" si="5"/>
        <v/>
      </c>
      <c r="N14" s="653">
        <f t="shared" si="3"/>
        <v>0.29166666666666669</v>
      </c>
      <c r="O14" s="638" t="s">
        <v>958</v>
      </c>
      <c r="P14" s="653">
        <f t="shared" si="4"/>
        <v>0.83333333333333337</v>
      </c>
      <c r="R14" s="654" t="str">
        <f t="shared" si="0"/>
        <v/>
      </c>
      <c r="S14" s="638" t="s">
        <v>958</v>
      </c>
      <c r="T14" s="654" t="str">
        <f t="shared" si="1"/>
        <v/>
      </c>
      <c r="U14" s="655" t="s">
        <v>1050</v>
      </c>
      <c r="V14" s="649">
        <v>0</v>
      </c>
      <c r="W14" s="639" t="s">
        <v>934</v>
      </c>
      <c r="X14" s="652" t="str">
        <f t="shared" si="6"/>
        <v/>
      </c>
      <c r="Z14" s="652" t="str">
        <f t="shared" si="7"/>
        <v/>
      </c>
      <c r="AB14" s="656"/>
    </row>
    <row r="15" spans="2:28">
      <c r="B15" s="646">
        <v>10</v>
      </c>
      <c r="C15" s="647" t="s">
        <v>994</v>
      </c>
      <c r="D15" s="648" t="str">
        <f t="shared" si="2"/>
        <v>j</v>
      </c>
      <c r="E15" s="646" t="s">
        <v>1049</v>
      </c>
      <c r="F15" s="649"/>
      <c r="G15" s="646" t="s">
        <v>958</v>
      </c>
      <c r="H15" s="649"/>
      <c r="I15" s="650" t="s">
        <v>1050</v>
      </c>
      <c r="J15" s="649">
        <v>0</v>
      </c>
      <c r="K15" s="651" t="s">
        <v>934</v>
      </c>
      <c r="L15" s="652" t="str">
        <f t="shared" si="5"/>
        <v/>
      </c>
      <c r="N15" s="653">
        <f t="shared" si="3"/>
        <v>0.29166666666666669</v>
      </c>
      <c r="O15" s="638" t="s">
        <v>958</v>
      </c>
      <c r="P15" s="653">
        <f t="shared" si="4"/>
        <v>0.83333333333333337</v>
      </c>
      <c r="R15" s="654" t="str">
        <f t="shared" si="0"/>
        <v/>
      </c>
      <c r="S15" s="638" t="s">
        <v>958</v>
      </c>
      <c r="T15" s="654" t="str">
        <f t="shared" si="1"/>
        <v/>
      </c>
      <c r="U15" s="655" t="s">
        <v>1050</v>
      </c>
      <c r="V15" s="649">
        <v>0</v>
      </c>
      <c r="W15" s="639" t="s">
        <v>934</v>
      </c>
      <c r="X15" s="652" t="str">
        <f t="shared" si="6"/>
        <v/>
      </c>
      <c r="Z15" s="652" t="str">
        <f t="shared" si="7"/>
        <v/>
      </c>
      <c r="AB15" s="656"/>
    </row>
    <row r="16" spans="2:28">
      <c r="B16" s="646">
        <v>11</v>
      </c>
      <c r="C16" s="647" t="s">
        <v>1053</v>
      </c>
      <c r="D16" s="648" t="str">
        <f t="shared" si="2"/>
        <v>k</v>
      </c>
      <c r="E16" s="646" t="s">
        <v>1049</v>
      </c>
      <c r="F16" s="649"/>
      <c r="G16" s="646" t="s">
        <v>958</v>
      </c>
      <c r="H16" s="649"/>
      <c r="I16" s="650" t="s">
        <v>1050</v>
      </c>
      <c r="J16" s="649">
        <v>0</v>
      </c>
      <c r="K16" s="651" t="s">
        <v>934</v>
      </c>
      <c r="L16" s="652" t="str">
        <f t="shared" si="5"/>
        <v/>
      </c>
      <c r="N16" s="653">
        <f t="shared" si="3"/>
        <v>0.29166666666666669</v>
      </c>
      <c r="O16" s="638" t="s">
        <v>958</v>
      </c>
      <c r="P16" s="653">
        <f t="shared" si="4"/>
        <v>0.83333333333333337</v>
      </c>
      <c r="R16" s="654" t="str">
        <f t="shared" si="0"/>
        <v/>
      </c>
      <c r="S16" s="638" t="s">
        <v>958</v>
      </c>
      <c r="T16" s="654" t="str">
        <f t="shared" si="1"/>
        <v/>
      </c>
      <c r="U16" s="655" t="s">
        <v>1050</v>
      </c>
      <c r="V16" s="649">
        <v>0</v>
      </c>
      <c r="W16" s="639" t="s">
        <v>934</v>
      </c>
      <c r="X16" s="652" t="str">
        <f t="shared" si="6"/>
        <v/>
      </c>
      <c r="Z16" s="652" t="str">
        <f t="shared" si="7"/>
        <v/>
      </c>
      <c r="AB16" s="656"/>
    </row>
    <row r="17" spans="2:28">
      <c r="B17" s="646">
        <v>12</v>
      </c>
      <c r="C17" s="647" t="s">
        <v>1054</v>
      </c>
      <c r="D17" s="648" t="str">
        <f t="shared" si="2"/>
        <v>l</v>
      </c>
      <c r="E17" s="646" t="s">
        <v>1049</v>
      </c>
      <c r="F17" s="649"/>
      <c r="G17" s="646" t="s">
        <v>958</v>
      </c>
      <c r="H17" s="649"/>
      <c r="I17" s="650" t="s">
        <v>1050</v>
      </c>
      <c r="J17" s="649">
        <v>0</v>
      </c>
      <c r="K17" s="651" t="s">
        <v>934</v>
      </c>
      <c r="L17" s="652" t="str">
        <f t="shared" si="5"/>
        <v/>
      </c>
      <c r="N17" s="653">
        <f t="shared" si="3"/>
        <v>0.29166666666666669</v>
      </c>
      <c r="O17" s="638" t="s">
        <v>958</v>
      </c>
      <c r="P17" s="653">
        <f t="shared" si="4"/>
        <v>0.83333333333333337</v>
      </c>
      <c r="R17" s="654" t="str">
        <f t="shared" si="0"/>
        <v/>
      </c>
      <c r="S17" s="638" t="s">
        <v>958</v>
      </c>
      <c r="T17" s="654" t="str">
        <f t="shared" si="1"/>
        <v/>
      </c>
      <c r="U17" s="655" t="s">
        <v>1050</v>
      </c>
      <c r="V17" s="649">
        <v>0</v>
      </c>
      <c r="W17" s="639" t="s">
        <v>934</v>
      </c>
      <c r="X17" s="652" t="str">
        <f t="shared" si="6"/>
        <v/>
      </c>
      <c r="Z17" s="652" t="str">
        <f t="shared" si="7"/>
        <v/>
      </c>
      <c r="AB17" s="656"/>
    </row>
    <row r="18" spans="2:28">
      <c r="B18" s="646">
        <v>13</v>
      </c>
      <c r="C18" s="647" t="s">
        <v>1055</v>
      </c>
      <c r="D18" s="648" t="str">
        <f t="shared" si="2"/>
        <v>m</v>
      </c>
      <c r="E18" s="646" t="s">
        <v>1049</v>
      </c>
      <c r="F18" s="649"/>
      <c r="G18" s="646" t="s">
        <v>958</v>
      </c>
      <c r="H18" s="649"/>
      <c r="I18" s="650" t="s">
        <v>1050</v>
      </c>
      <c r="J18" s="649">
        <v>0</v>
      </c>
      <c r="K18" s="651" t="s">
        <v>934</v>
      </c>
      <c r="L18" s="652" t="str">
        <f t="shared" si="5"/>
        <v/>
      </c>
      <c r="N18" s="653">
        <f t="shared" si="3"/>
        <v>0.29166666666666669</v>
      </c>
      <c r="O18" s="638" t="s">
        <v>958</v>
      </c>
      <c r="P18" s="653">
        <f t="shared" si="4"/>
        <v>0.83333333333333337</v>
      </c>
      <c r="R18" s="654" t="str">
        <f t="shared" si="0"/>
        <v/>
      </c>
      <c r="S18" s="638" t="s">
        <v>958</v>
      </c>
      <c r="T18" s="654" t="str">
        <f t="shared" si="1"/>
        <v/>
      </c>
      <c r="U18" s="655" t="s">
        <v>1050</v>
      </c>
      <c r="V18" s="649">
        <v>0</v>
      </c>
      <c r="W18" s="639" t="s">
        <v>934</v>
      </c>
      <c r="X18" s="652" t="str">
        <f t="shared" si="6"/>
        <v/>
      </c>
      <c r="Z18" s="652" t="str">
        <f t="shared" si="7"/>
        <v/>
      </c>
      <c r="AB18" s="656"/>
    </row>
    <row r="19" spans="2:28">
      <c r="B19" s="646">
        <v>14</v>
      </c>
      <c r="C19" s="647" t="s">
        <v>1056</v>
      </c>
      <c r="D19" s="648" t="str">
        <f t="shared" si="2"/>
        <v>n</v>
      </c>
      <c r="E19" s="646" t="s">
        <v>1049</v>
      </c>
      <c r="F19" s="649"/>
      <c r="G19" s="646" t="s">
        <v>958</v>
      </c>
      <c r="H19" s="649"/>
      <c r="I19" s="650" t="s">
        <v>1050</v>
      </c>
      <c r="J19" s="649">
        <v>0</v>
      </c>
      <c r="K19" s="651" t="s">
        <v>934</v>
      </c>
      <c r="L19" s="652" t="str">
        <f t="shared" si="5"/>
        <v/>
      </c>
      <c r="N19" s="653">
        <f t="shared" si="3"/>
        <v>0.29166666666666669</v>
      </c>
      <c r="O19" s="638" t="s">
        <v>958</v>
      </c>
      <c r="P19" s="653">
        <f t="shared" si="4"/>
        <v>0.83333333333333337</v>
      </c>
      <c r="R19" s="654" t="str">
        <f t="shared" si="0"/>
        <v/>
      </c>
      <c r="S19" s="638" t="s">
        <v>958</v>
      </c>
      <c r="T19" s="654" t="str">
        <f t="shared" si="1"/>
        <v/>
      </c>
      <c r="U19" s="655" t="s">
        <v>1050</v>
      </c>
      <c r="V19" s="649">
        <v>0</v>
      </c>
      <c r="W19" s="639" t="s">
        <v>934</v>
      </c>
      <c r="X19" s="652" t="str">
        <f t="shared" si="6"/>
        <v/>
      </c>
      <c r="Z19" s="652" t="str">
        <f t="shared" si="7"/>
        <v/>
      </c>
      <c r="AB19" s="656"/>
    </row>
    <row r="20" spans="2:28">
      <c r="B20" s="646">
        <v>15</v>
      </c>
      <c r="C20" s="647" t="s">
        <v>1057</v>
      </c>
      <c r="D20" s="648" t="str">
        <f t="shared" si="2"/>
        <v>o</v>
      </c>
      <c r="E20" s="646" t="s">
        <v>1049</v>
      </c>
      <c r="F20" s="649"/>
      <c r="G20" s="646" t="s">
        <v>958</v>
      </c>
      <c r="H20" s="649"/>
      <c r="I20" s="650" t="s">
        <v>1050</v>
      </c>
      <c r="J20" s="649">
        <v>0</v>
      </c>
      <c r="K20" s="651" t="s">
        <v>934</v>
      </c>
      <c r="L20" s="652" t="str">
        <f t="shared" si="5"/>
        <v/>
      </c>
      <c r="N20" s="653">
        <f t="shared" si="3"/>
        <v>0.29166666666666669</v>
      </c>
      <c r="O20" s="638" t="s">
        <v>958</v>
      </c>
      <c r="P20" s="653">
        <f t="shared" si="4"/>
        <v>0.83333333333333337</v>
      </c>
      <c r="R20" s="654" t="str">
        <f t="shared" si="0"/>
        <v/>
      </c>
      <c r="S20" s="638" t="s">
        <v>958</v>
      </c>
      <c r="T20" s="654" t="str">
        <f t="shared" si="1"/>
        <v/>
      </c>
      <c r="U20" s="655" t="s">
        <v>1050</v>
      </c>
      <c r="V20" s="649">
        <v>0</v>
      </c>
      <c r="W20" s="639" t="s">
        <v>934</v>
      </c>
      <c r="X20" s="652" t="str">
        <f t="shared" si="6"/>
        <v/>
      </c>
      <c r="Z20" s="652" t="str">
        <f t="shared" si="7"/>
        <v/>
      </c>
      <c r="AB20" s="656"/>
    </row>
    <row r="21" spans="2:28">
      <c r="B21" s="646">
        <v>16</v>
      </c>
      <c r="C21" s="647" t="s">
        <v>1058</v>
      </c>
      <c r="D21" s="648" t="str">
        <f t="shared" si="2"/>
        <v>p</v>
      </c>
      <c r="E21" s="646" t="s">
        <v>1049</v>
      </c>
      <c r="F21" s="649"/>
      <c r="G21" s="646" t="s">
        <v>958</v>
      </c>
      <c r="H21" s="649"/>
      <c r="I21" s="650" t="s">
        <v>1050</v>
      </c>
      <c r="J21" s="649">
        <v>0</v>
      </c>
      <c r="K21" s="651" t="s">
        <v>934</v>
      </c>
      <c r="L21" s="652" t="str">
        <f t="shared" si="5"/>
        <v/>
      </c>
      <c r="N21" s="653">
        <f t="shared" si="3"/>
        <v>0.29166666666666669</v>
      </c>
      <c r="O21" s="638" t="s">
        <v>958</v>
      </c>
      <c r="P21" s="653">
        <f t="shared" si="4"/>
        <v>0.83333333333333337</v>
      </c>
      <c r="R21" s="654" t="str">
        <f t="shared" si="0"/>
        <v/>
      </c>
      <c r="S21" s="638" t="s">
        <v>958</v>
      </c>
      <c r="T21" s="654" t="str">
        <f t="shared" si="1"/>
        <v/>
      </c>
      <c r="U21" s="655" t="s">
        <v>1050</v>
      </c>
      <c r="V21" s="649">
        <v>0</v>
      </c>
      <c r="W21" s="639" t="s">
        <v>934</v>
      </c>
      <c r="X21" s="652" t="str">
        <f t="shared" si="6"/>
        <v/>
      </c>
      <c r="Z21" s="652" t="str">
        <f t="shared" si="7"/>
        <v/>
      </c>
      <c r="AB21" s="656"/>
    </row>
    <row r="22" spans="2:28">
      <c r="B22" s="646">
        <v>17</v>
      </c>
      <c r="C22" s="647" t="s">
        <v>1059</v>
      </c>
      <c r="D22" s="648" t="str">
        <f t="shared" si="2"/>
        <v>q</v>
      </c>
      <c r="E22" s="646" t="s">
        <v>1049</v>
      </c>
      <c r="F22" s="649"/>
      <c r="G22" s="646" t="s">
        <v>958</v>
      </c>
      <c r="H22" s="649"/>
      <c r="I22" s="650" t="s">
        <v>1050</v>
      </c>
      <c r="J22" s="649">
        <v>0</v>
      </c>
      <c r="K22" s="651" t="s">
        <v>934</v>
      </c>
      <c r="L22" s="652" t="str">
        <f t="shared" si="5"/>
        <v/>
      </c>
      <c r="N22" s="653">
        <f t="shared" si="3"/>
        <v>0.29166666666666669</v>
      </c>
      <c r="O22" s="638" t="s">
        <v>958</v>
      </c>
      <c r="P22" s="653">
        <f t="shared" si="4"/>
        <v>0.83333333333333337</v>
      </c>
      <c r="R22" s="654" t="str">
        <f t="shared" si="0"/>
        <v/>
      </c>
      <c r="S22" s="638" t="s">
        <v>958</v>
      </c>
      <c r="T22" s="654" t="str">
        <f t="shared" si="1"/>
        <v/>
      </c>
      <c r="U22" s="655" t="s">
        <v>1050</v>
      </c>
      <c r="V22" s="649">
        <v>0</v>
      </c>
      <c r="W22" s="639" t="s">
        <v>934</v>
      </c>
      <c r="X22" s="652" t="str">
        <f t="shared" si="6"/>
        <v/>
      </c>
      <c r="Z22" s="652" t="str">
        <f t="shared" si="7"/>
        <v/>
      </c>
      <c r="AB22" s="656"/>
    </row>
    <row r="23" spans="2:28">
      <c r="B23" s="646">
        <v>18</v>
      </c>
      <c r="C23" s="647" t="s">
        <v>1060</v>
      </c>
      <c r="D23" s="648" t="str">
        <f t="shared" si="2"/>
        <v>r</v>
      </c>
      <c r="E23" s="646" t="s">
        <v>1049</v>
      </c>
      <c r="F23" s="657"/>
      <c r="G23" s="646" t="s">
        <v>958</v>
      </c>
      <c r="H23" s="657"/>
      <c r="I23" s="650" t="s">
        <v>1050</v>
      </c>
      <c r="J23" s="657"/>
      <c r="K23" s="651" t="s">
        <v>934</v>
      </c>
      <c r="L23" s="647">
        <v>1</v>
      </c>
      <c r="N23" s="658"/>
      <c r="O23" s="646" t="s">
        <v>958</v>
      </c>
      <c r="P23" s="658"/>
      <c r="Q23" s="651"/>
      <c r="R23" s="658"/>
      <c r="S23" s="646" t="s">
        <v>958</v>
      </c>
      <c r="T23" s="658"/>
      <c r="U23" s="650" t="s">
        <v>1050</v>
      </c>
      <c r="V23" s="657"/>
      <c r="W23" s="651" t="s">
        <v>934</v>
      </c>
      <c r="X23" s="659">
        <v>1</v>
      </c>
      <c r="Y23" s="651"/>
      <c r="Z23" s="659" t="s">
        <v>1061</v>
      </c>
      <c r="AB23" s="656"/>
    </row>
    <row r="24" spans="2:28">
      <c r="B24" s="646">
        <v>19</v>
      </c>
      <c r="C24" s="647" t="s">
        <v>1062</v>
      </c>
      <c r="D24" s="648" t="str">
        <f t="shared" si="2"/>
        <v>s</v>
      </c>
      <c r="E24" s="646" t="s">
        <v>1049</v>
      </c>
      <c r="F24" s="657"/>
      <c r="G24" s="646" t="s">
        <v>958</v>
      </c>
      <c r="H24" s="657"/>
      <c r="I24" s="650" t="s">
        <v>1050</v>
      </c>
      <c r="J24" s="657"/>
      <c r="K24" s="651" t="s">
        <v>934</v>
      </c>
      <c r="L24" s="647">
        <v>2</v>
      </c>
      <c r="N24" s="658"/>
      <c r="O24" s="646" t="s">
        <v>958</v>
      </c>
      <c r="P24" s="658"/>
      <c r="Q24" s="651"/>
      <c r="R24" s="658"/>
      <c r="S24" s="646" t="s">
        <v>958</v>
      </c>
      <c r="T24" s="658"/>
      <c r="U24" s="650" t="s">
        <v>1050</v>
      </c>
      <c r="V24" s="657"/>
      <c r="W24" s="651" t="s">
        <v>934</v>
      </c>
      <c r="X24" s="659">
        <v>2</v>
      </c>
      <c r="Y24" s="651"/>
      <c r="Z24" s="659" t="s">
        <v>1061</v>
      </c>
      <c r="AB24" s="656"/>
    </row>
    <row r="25" spans="2:28">
      <c r="B25" s="646">
        <v>20</v>
      </c>
      <c r="C25" s="647" t="s">
        <v>1063</v>
      </c>
      <c r="D25" s="648" t="str">
        <f t="shared" si="2"/>
        <v>t</v>
      </c>
      <c r="E25" s="646" t="s">
        <v>1049</v>
      </c>
      <c r="F25" s="657"/>
      <c r="G25" s="646" t="s">
        <v>958</v>
      </c>
      <c r="H25" s="657"/>
      <c r="I25" s="650" t="s">
        <v>1050</v>
      </c>
      <c r="J25" s="657"/>
      <c r="K25" s="651" t="s">
        <v>934</v>
      </c>
      <c r="L25" s="647">
        <v>3</v>
      </c>
      <c r="N25" s="658"/>
      <c r="O25" s="646" t="s">
        <v>958</v>
      </c>
      <c r="P25" s="658"/>
      <c r="Q25" s="651"/>
      <c r="R25" s="658"/>
      <c r="S25" s="646" t="s">
        <v>958</v>
      </c>
      <c r="T25" s="658"/>
      <c r="U25" s="650" t="s">
        <v>1050</v>
      </c>
      <c r="V25" s="657"/>
      <c r="W25" s="651" t="s">
        <v>934</v>
      </c>
      <c r="X25" s="659">
        <v>3</v>
      </c>
      <c r="Y25" s="651"/>
      <c r="Z25" s="659" t="s">
        <v>1061</v>
      </c>
      <c r="AB25" s="656"/>
    </row>
    <row r="26" spans="2:28">
      <c r="B26" s="646">
        <v>21</v>
      </c>
      <c r="C26" s="647" t="s">
        <v>1064</v>
      </c>
      <c r="D26" s="648" t="str">
        <f t="shared" si="2"/>
        <v>u</v>
      </c>
      <c r="E26" s="646" t="s">
        <v>1049</v>
      </c>
      <c r="F26" s="657"/>
      <c r="G26" s="646" t="s">
        <v>958</v>
      </c>
      <c r="H26" s="657"/>
      <c r="I26" s="650" t="s">
        <v>1050</v>
      </c>
      <c r="J26" s="657"/>
      <c r="K26" s="651" t="s">
        <v>934</v>
      </c>
      <c r="L26" s="647">
        <v>4</v>
      </c>
      <c r="N26" s="658"/>
      <c r="O26" s="646" t="s">
        <v>958</v>
      </c>
      <c r="P26" s="658"/>
      <c r="Q26" s="651"/>
      <c r="R26" s="658"/>
      <c r="S26" s="646" t="s">
        <v>958</v>
      </c>
      <c r="T26" s="658"/>
      <c r="U26" s="650" t="s">
        <v>1050</v>
      </c>
      <c r="V26" s="657"/>
      <c r="W26" s="651" t="s">
        <v>934</v>
      </c>
      <c r="X26" s="659">
        <v>4</v>
      </c>
      <c r="Y26" s="651"/>
      <c r="Z26" s="659" t="s">
        <v>1061</v>
      </c>
      <c r="AB26" s="656"/>
    </row>
    <row r="27" spans="2:28">
      <c r="B27" s="646">
        <v>22</v>
      </c>
      <c r="C27" s="647" t="s">
        <v>1065</v>
      </c>
      <c r="D27" s="648" t="str">
        <f t="shared" si="2"/>
        <v>v</v>
      </c>
      <c r="E27" s="646" t="s">
        <v>1049</v>
      </c>
      <c r="F27" s="657"/>
      <c r="G27" s="646" t="s">
        <v>958</v>
      </c>
      <c r="H27" s="657"/>
      <c r="I27" s="650" t="s">
        <v>1050</v>
      </c>
      <c r="J27" s="657"/>
      <c r="K27" s="651" t="s">
        <v>934</v>
      </c>
      <c r="L27" s="647">
        <v>5</v>
      </c>
      <c r="N27" s="658"/>
      <c r="O27" s="646" t="s">
        <v>958</v>
      </c>
      <c r="P27" s="658"/>
      <c r="Q27" s="651"/>
      <c r="R27" s="658"/>
      <c r="S27" s="646" t="s">
        <v>958</v>
      </c>
      <c r="T27" s="658"/>
      <c r="U27" s="650" t="s">
        <v>1050</v>
      </c>
      <c r="V27" s="657"/>
      <c r="W27" s="651" t="s">
        <v>934</v>
      </c>
      <c r="X27" s="659">
        <v>5</v>
      </c>
      <c r="Y27" s="651"/>
      <c r="Z27" s="659" t="s">
        <v>1061</v>
      </c>
      <c r="AB27" s="656"/>
    </row>
    <row r="28" spans="2:28">
      <c r="B28" s="646">
        <v>23</v>
      </c>
      <c r="C28" s="647" t="s">
        <v>1066</v>
      </c>
      <c r="D28" s="648" t="str">
        <f t="shared" si="2"/>
        <v>w</v>
      </c>
      <c r="E28" s="646" t="s">
        <v>1049</v>
      </c>
      <c r="F28" s="657"/>
      <c r="G28" s="646" t="s">
        <v>958</v>
      </c>
      <c r="H28" s="657"/>
      <c r="I28" s="650" t="s">
        <v>1050</v>
      </c>
      <c r="J28" s="657"/>
      <c r="K28" s="651" t="s">
        <v>934</v>
      </c>
      <c r="L28" s="647">
        <v>6</v>
      </c>
      <c r="N28" s="658"/>
      <c r="O28" s="646" t="s">
        <v>958</v>
      </c>
      <c r="P28" s="658"/>
      <c r="Q28" s="651"/>
      <c r="R28" s="658"/>
      <c r="S28" s="646" t="s">
        <v>958</v>
      </c>
      <c r="T28" s="658"/>
      <c r="U28" s="650" t="s">
        <v>1050</v>
      </c>
      <c r="V28" s="657"/>
      <c r="W28" s="651" t="s">
        <v>934</v>
      </c>
      <c r="X28" s="659">
        <v>6</v>
      </c>
      <c r="Y28" s="651"/>
      <c r="Z28" s="659" t="s">
        <v>1061</v>
      </c>
      <c r="AB28" s="656"/>
    </row>
    <row r="29" spans="2:28">
      <c r="B29" s="646">
        <v>24</v>
      </c>
      <c r="C29" s="647" t="s">
        <v>1067</v>
      </c>
      <c r="D29" s="648" t="str">
        <f t="shared" si="2"/>
        <v>x</v>
      </c>
      <c r="E29" s="646" t="s">
        <v>1049</v>
      </c>
      <c r="F29" s="657"/>
      <c r="G29" s="646" t="s">
        <v>958</v>
      </c>
      <c r="H29" s="657"/>
      <c r="I29" s="650" t="s">
        <v>1050</v>
      </c>
      <c r="J29" s="657"/>
      <c r="K29" s="651" t="s">
        <v>934</v>
      </c>
      <c r="L29" s="647">
        <v>7</v>
      </c>
      <c r="N29" s="658"/>
      <c r="O29" s="646" t="s">
        <v>958</v>
      </c>
      <c r="P29" s="658"/>
      <c r="Q29" s="651"/>
      <c r="R29" s="658"/>
      <c r="S29" s="646" t="s">
        <v>958</v>
      </c>
      <c r="T29" s="658"/>
      <c r="U29" s="650" t="s">
        <v>1050</v>
      </c>
      <c r="V29" s="657"/>
      <c r="W29" s="651" t="s">
        <v>934</v>
      </c>
      <c r="X29" s="659">
        <v>7</v>
      </c>
      <c r="Y29" s="651"/>
      <c r="Z29" s="659" t="s">
        <v>1061</v>
      </c>
      <c r="AB29" s="656"/>
    </row>
    <row r="30" spans="2:28">
      <c r="B30" s="646">
        <v>25</v>
      </c>
      <c r="C30" s="647" t="s">
        <v>1068</v>
      </c>
      <c r="D30" s="648" t="str">
        <f t="shared" si="2"/>
        <v>y</v>
      </c>
      <c r="E30" s="646" t="s">
        <v>1049</v>
      </c>
      <c r="F30" s="657"/>
      <c r="G30" s="646" t="s">
        <v>958</v>
      </c>
      <c r="H30" s="657"/>
      <c r="I30" s="650" t="s">
        <v>1050</v>
      </c>
      <c r="J30" s="657"/>
      <c r="K30" s="651" t="s">
        <v>934</v>
      </c>
      <c r="L30" s="647">
        <v>8</v>
      </c>
      <c r="N30" s="658"/>
      <c r="O30" s="646" t="s">
        <v>958</v>
      </c>
      <c r="P30" s="658"/>
      <c r="Q30" s="651"/>
      <c r="R30" s="658"/>
      <c r="S30" s="646" t="s">
        <v>958</v>
      </c>
      <c r="T30" s="658"/>
      <c r="U30" s="650" t="s">
        <v>1050</v>
      </c>
      <c r="V30" s="657"/>
      <c r="W30" s="651" t="s">
        <v>934</v>
      </c>
      <c r="X30" s="659">
        <v>8</v>
      </c>
      <c r="Y30" s="651"/>
      <c r="Z30" s="659" t="s">
        <v>1061</v>
      </c>
      <c r="AB30" s="656"/>
    </row>
    <row r="31" spans="2:28">
      <c r="B31" s="646">
        <v>26</v>
      </c>
      <c r="C31" s="647" t="s">
        <v>1069</v>
      </c>
      <c r="D31" s="648" t="str">
        <f t="shared" si="2"/>
        <v>z</v>
      </c>
      <c r="E31" s="646" t="s">
        <v>1049</v>
      </c>
      <c r="F31" s="657"/>
      <c r="G31" s="646" t="s">
        <v>958</v>
      </c>
      <c r="H31" s="657"/>
      <c r="I31" s="650" t="s">
        <v>1050</v>
      </c>
      <c r="J31" s="657"/>
      <c r="K31" s="651" t="s">
        <v>934</v>
      </c>
      <c r="L31" s="647">
        <v>1</v>
      </c>
      <c r="N31" s="658"/>
      <c r="O31" s="646" t="s">
        <v>958</v>
      </c>
      <c r="P31" s="658"/>
      <c r="Q31" s="651"/>
      <c r="R31" s="658"/>
      <c r="S31" s="646" t="s">
        <v>958</v>
      </c>
      <c r="T31" s="658"/>
      <c r="U31" s="650" t="s">
        <v>1050</v>
      </c>
      <c r="V31" s="657"/>
      <c r="W31" s="651" t="s">
        <v>934</v>
      </c>
      <c r="X31" s="659" t="s">
        <v>1061</v>
      </c>
      <c r="Y31" s="651"/>
      <c r="Z31" s="659">
        <v>1</v>
      </c>
      <c r="AB31" s="656"/>
    </row>
    <row r="32" spans="2:28">
      <c r="B32" s="646">
        <v>27</v>
      </c>
      <c r="C32" s="647" t="s">
        <v>1067</v>
      </c>
      <c r="D32" s="648" t="str">
        <f t="shared" si="2"/>
        <v>x</v>
      </c>
      <c r="E32" s="646" t="s">
        <v>1049</v>
      </c>
      <c r="F32" s="657"/>
      <c r="G32" s="646" t="s">
        <v>958</v>
      </c>
      <c r="H32" s="657"/>
      <c r="I32" s="650" t="s">
        <v>1050</v>
      </c>
      <c r="J32" s="657"/>
      <c r="K32" s="651" t="s">
        <v>934</v>
      </c>
      <c r="L32" s="647">
        <v>2</v>
      </c>
      <c r="N32" s="658"/>
      <c r="O32" s="646" t="s">
        <v>958</v>
      </c>
      <c r="P32" s="658"/>
      <c r="Q32" s="651"/>
      <c r="R32" s="658"/>
      <c r="S32" s="646" t="s">
        <v>958</v>
      </c>
      <c r="T32" s="658"/>
      <c r="U32" s="650" t="s">
        <v>1050</v>
      </c>
      <c r="V32" s="657"/>
      <c r="W32" s="651" t="s">
        <v>934</v>
      </c>
      <c r="X32" s="659" t="s">
        <v>1061</v>
      </c>
      <c r="Y32" s="651"/>
      <c r="Z32" s="659">
        <v>2</v>
      </c>
      <c r="AB32" s="656"/>
    </row>
    <row r="33" spans="2:28">
      <c r="B33" s="646">
        <v>28</v>
      </c>
      <c r="C33" s="647" t="s">
        <v>1070</v>
      </c>
      <c r="D33" s="648" t="str">
        <f t="shared" si="2"/>
        <v>aa</v>
      </c>
      <c r="E33" s="646" t="s">
        <v>1049</v>
      </c>
      <c r="F33" s="657"/>
      <c r="G33" s="646" t="s">
        <v>958</v>
      </c>
      <c r="H33" s="657"/>
      <c r="I33" s="650" t="s">
        <v>1050</v>
      </c>
      <c r="J33" s="657"/>
      <c r="K33" s="651" t="s">
        <v>934</v>
      </c>
      <c r="L33" s="647">
        <v>3</v>
      </c>
      <c r="N33" s="658"/>
      <c r="O33" s="646" t="s">
        <v>958</v>
      </c>
      <c r="P33" s="658"/>
      <c r="Q33" s="651"/>
      <c r="R33" s="658"/>
      <c r="S33" s="646" t="s">
        <v>958</v>
      </c>
      <c r="T33" s="658"/>
      <c r="U33" s="650" t="s">
        <v>1050</v>
      </c>
      <c r="V33" s="657"/>
      <c r="W33" s="651" t="s">
        <v>934</v>
      </c>
      <c r="X33" s="659" t="s">
        <v>1061</v>
      </c>
      <c r="Y33" s="651"/>
      <c r="Z33" s="659">
        <v>3</v>
      </c>
      <c r="AB33" s="656"/>
    </row>
    <row r="34" spans="2:28">
      <c r="B34" s="646">
        <v>29</v>
      </c>
      <c r="C34" s="647" t="s">
        <v>1071</v>
      </c>
      <c r="D34" s="648" t="str">
        <f t="shared" si="2"/>
        <v>ab</v>
      </c>
      <c r="E34" s="646" t="s">
        <v>1049</v>
      </c>
      <c r="F34" s="657"/>
      <c r="G34" s="646" t="s">
        <v>958</v>
      </c>
      <c r="H34" s="657"/>
      <c r="I34" s="650" t="s">
        <v>1050</v>
      </c>
      <c r="J34" s="657"/>
      <c r="K34" s="651" t="s">
        <v>934</v>
      </c>
      <c r="L34" s="647">
        <v>4</v>
      </c>
      <c r="N34" s="658"/>
      <c r="O34" s="646" t="s">
        <v>958</v>
      </c>
      <c r="P34" s="658"/>
      <c r="Q34" s="651"/>
      <c r="R34" s="658"/>
      <c r="S34" s="646" t="s">
        <v>958</v>
      </c>
      <c r="T34" s="658"/>
      <c r="U34" s="650" t="s">
        <v>1050</v>
      </c>
      <c r="V34" s="657"/>
      <c r="W34" s="651" t="s">
        <v>934</v>
      </c>
      <c r="X34" s="659" t="s">
        <v>1061</v>
      </c>
      <c r="Y34" s="651"/>
      <c r="Z34" s="659">
        <v>4</v>
      </c>
      <c r="AB34" s="656"/>
    </row>
    <row r="35" spans="2:28">
      <c r="B35" s="646">
        <v>30</v>
      </c>
      <c r="C35" s="647" t="s">
        <v>1072</v>
      </c>
      <c r="D35" s="648" t="str">
        <f t="shared" si="2"/>
        <v>ac</v>
      </c>
      <c r="E35" s="646" t="s">
        <v>1049</v>
      </c>
      <c r="F35" s="657"/>
      <c r="G35" s="646" t="s">
        <v>958</v>
      </c>
      <c r="H35" s="657"/>
      <c r="I35" s="650" t="s">
        <v>1050</v>
      </c>
      <c r="J35" s="657"/>
      <c r="K35" s="651" t="s">
        <v>934</v>
      </c>
      <c r="L35" s="647">
        <v>5</v>
      </c>
      <c r="N35" s="658"/>
      <c r="O35" s="646" t="s">
        <v>958</v>
      </c>
      <c r="P35" s="658"/>
      <c r="Q35" s="651"/>
      <c r="R35" s="658"/>
      <c r="S35" s="646" t="s">
        <v>958</v>
      </c>
      <c r="T35" s="658"/>
      <c r="U35" s="650" t="s">
        <v>1050</v>
      </c>
      <c r="V35" s="657"/>
      <c r="W35" s="651" t="s">
        <v>934</v>
      </c>
      <c r="X35" s="659" t="s">
        <v>1061</v>
      </c>
      <c r="Y35" s="651"/>
      <c r="Z35" s="659">
        <v>5</v>
      </c>
      <c r="AB35" s="656"/>
    </row>
    <row r="36" spans="2:28">
      <c r="B36" s="646">
        <v>31</v>
      </c>
      <c r="C36" s="647" t="s">
        <v>1073</v>
      </c>
      <c r="D36" s="648" t="str">
        <f t="shared" si="2"/>
        <v>ad</v>
      </c>
      <c r="E36" s="646" t="s">
        <v>1049</v>
      </c>
      <c r="F36" s="657"/>
      <c r="G36" s="646" t="s">
        <v>958</v>
      </c>
      <c r="H36" s="657"/>
      <c r="I36" s="650" t="s">
        <v>1050</v>
      </c>
      <c r="J36" s="657"/>
      <c r="K36" s="651" t="s">
        <v>934</v>
      </c>
      <c r="L36" s="647">
        <v>6</v>
      </c>
      <c r="N36" s="658"/>
      <c r="O36" s="646" t="s">
        <v>958</v>
      </c>
      <c r="P36" s="658"/>
      <c r="Q36" s="651"/>
      <c r="R36" s="658"/>
      <c r="S36" s="646" t="s">
        <v>958</v>
      </c>
      <c r="T36" s="658"/>
      <c r="U36" s="650" t="s">
        <v>1050</v>
      </c>
      <c r="V36" s="657"/>
      <c r="W36" s="651" t="s">
        <v>934</v>
      </c>
      <c r="X36" s="659" t="s">
        <v>1061</v>
      </c>
      <c r="Y36" s="651"/>
      <c r="Z36" s="659">
        <v>6</v>
      </c>
      <c r="AB36" s="656"/>
    </row>
    <row r="37" spans="2:28">
      <c r="B37" s="646">
        <v>32</v>
      </c>
      <c r="C37" s="647" t="s">
        <v>1074</v>
      </c>
      <c r="D37" s="648" t="str">
        <f t="shared" si="2"/>
        <v>ae</v>
      </c>
      <c r="E37" s="646" t="s">
        <v>1049</v>
      </c>
      <c r="F37" s="657"/>
      <c r="G37" s="646" t="s">
        <v>958</v>
      </c>
      <c r="H37" s="657"/>
      <c r="I37" s="650" t="s">
        <v>1050</v>
      </c>
      <c r="J37" s="657"/>
      <c r="K37" s="651" t="s">
        <v>934</v>
      </c>
      <c r="L37" s="647">
        <v>7</v>
      </c>
      <c r="N37" s="658"/>
      <c r="O37" s="646" t="s">
        <v>958</v>
      </c>
      <c r="P37" s="658"/>
      <c r="Q37" s="651"/>
      <c r="R37" s="658"/>
      <c r="S37" s="646" t="s">
        <v>958</v>
      </c>
      <c r="T37" s="658"/>
      <c r="U37" s="650" t="s">
        <v>1050</v>
      </c>
      <c r="V37" s="657"/>
      <c r="W37" s="651" t="s">
        <v>934</v>
      </c>
      <c r="X37" s="659" t="s">
        <v>1061</v>
      </c>
      <c r="Y37" s="651"/>
      <c r="Z37" s="659">
        <v>7</v>
      </c>
      <c r="AB37" s="656"/>
    </row>
    <row r="38" spans="2:28">
      <c r="B38" s="646">
        <v>33</v>
      </c>
      <c r="C38" s="647" t="s">
        <v>1075</v>
      </c>
      <c r="D38" s="648" t="str">
        <f t="shared" si="2"/>
        <v>af</v>
      </c>
      <c r="E38" s="646" t="s">
        <v>1049</v>
      </c>
      <c r="F38" s="657"/>
      <c r="G38" s="646" t="s">
        <v>958</v>
      </c>
      <c r="H38" s="657"/>
      <c r="I38" s="650" t="s">
        <v>1050</v>
      </c>
      <c r="J38" s="657"/>
      <c r="K38" s="651" t="s">
        <v>934</v>
      </c>
      <c r="L38" s="647">
        <v>8</v>
      </c>
      <c r="N38" s="658"/>
      <c r="O38" s="646" t="s">
        <v>958</v>
      </c>
      <c r="P38" s="658"/>
      <c r="Q38" s="651"/>
      <c r="R38" s="658"/>
      <c r="S38" s="646" t="s">
        <v>958</v>
      </c>
      <c r="T38" s="658"/>
      <c r="U38" s="650" t="s">
        <v>1050</v>
      </c>
      <c r="V38" s="657"/>
      <c r="W38" s="651" t="s">
        <v>934</v>
      </c>
      <c r="X38" s="659" t="s">
        <v>1061</v>
      </c>
      <c r="Y38" s="651"/>
      <c r="Z38" s="659">
        <v>8</v>
      </c>
      <c r="AB38" s="656"/>
    </row>
    <row r="39" spans="2:28">
      <c r="B39" s="646">
        <v>34</v>
      </c>
      <c r="C39" s="660" t="s">
        <v>1027</v>
      </c>
      <c r="D39" s="648"/>
      <c r="E39" s="646" t="s">
        <v>1049</v>
      </c>
      <c r="F39" s="649"/>
      <c r="G39" s="646" t="s">
        <v>958</v>
      </c>
      <c r="H39" s="649"/>
      <c r="I39" s="650" t="s">
        <v>1050</v>
      </c>
      <c r="J39" s="649">
        <v>0</v>
      </c>
      <c r="K39" s="651" t="s">
        <v>934</v>
      </c>
      <c r="L39" s="652" t="str">
        <f t="shared" ref="L39:L40" si="8">IF(OR(F39="",H39=""),"",(H39+IF(F39&gt;H39,1,0)-F39-J39)*24)</f>
        <v/>
      </c>
      <c r="N39" s="653">
        <f t="shared" ref="N39:N46" si="9">$N$6</f>
        <v>0.29166666666666669</v>
      </c>
      <c r="O39" s="638" t="s">
        <v>958</v>
      </c>
      <c r="P39" s="653">
        <f t="shared" ref="P39:P46" si="10">$P$6</f>
        <v>0.83333333333333337</v>
      </c>
      <c r="R39" s="654" t="str">
        <f t="shared" ref="R39:R47" si="11">IF(F39="","",IF(F39&lt;N39,N39,IF(F39&gt;=P39,"",F39)))</f>
        <v/>
      </c>
      <c r="S39" s="638" t="s">
        <v>958</v>
      </c>
      <c r="T39" s="654" t="str">
        <f t="shared" ref="T39:T47" si="12">IF(H39="","",IF(H39&gt;F39,IF(H39&lt;P39,H39,P39),P39))</f>
        <v/>
      </c>
      <c r="U39" s="655" t="s">
        <v>1050</v>
      </c>
      <c r="V39" s="649">
        <v>0</v>
      </c>
      <c r="W39" s="639" t="s">
        <v>934</v>
      </c>
      <c r="X39" s="652" t="str">
        <f t="shared" ref="X39:X40" si="13">IF(R39="","",IF((T39+IF(R39&gt;T39,1,0)-R39-V39)*24=0,"",(T39+IF(R39&gt;T39,1,0)-R39-V39)*24))</f>
        <v/>
      </c>
      <c r="Z39" s="652" t="str">
        <f t="shared" ref="Z39:Z40" si="14">IF(X39="",L39,IF(OR(L39-X39=0,L39-X39&lt;0),"-",L39-X39))</f>
        <v/>
      </c>
      <c r="AB39" s="656"/>
    </row>
    <row r="40" spans="2:28">
      <c r="B40" s="646"/>
      <c r="C40" s="661" t="s">
        <v>1061</v>
      </c>
      <c r="D40" s="648"/>
      <c r="E40" s="646" t="s">
        <v>1049</v>
      </c>
      <c r="F40" s="649"/>
      <c r="G40" s="646" t="s">
        <v>958</v>
      </c>
      <c r="H40" s="649"/>
      <c r="I40" s="650" t="s">
        <v>1050</v>
      </c>
      <c r="J40" s="649">
        <v>0</v>
      </c>
      <c r="K40" s="651" t="s">
        <v>934</v>
      </c>
      <c r="L40" s="652" t="str">
        <f t="shared" si="8"/>
        <v/>
      </c>
      <c r="N40" s="653">
        <f t="shared" si="9"/>
        <v>0.29166666666666669</v>
      </c>
      <c r="O40" s="638" t="s">
        <v>958</v>
      </c>
      <c r="P40" s="653">
        <f t="shared" si="10"/>
        <v>0.83333333333333337</v>
      </c>
      <c r="R40" s="654" t="str">
        <f t="shared" si="11"/>
        <v/>
      </c>
      <c r="S40" s="638" t="s">
        <v>958</v>
      </c>
      <c r="T40" s="654" t="str">
        <f t="shared" si="12"/>
        <v/>
      </c>
      <c r="U40" s="655" t="s">
        <v>1050</v>
      </c>
      <c r="V40" s="649">
        <v>0</v>
      </c>
      <c r="W40" s="639" t="s">
        <v>934</v>
      </c>
      <c r="X40" s="652" t="str">
        <f t="shared" si="13"/>
        <v/>
      </c>
      <c r="Z40" s="652" t="str">
        <f t="shared" si="14"/>
        <v/>
      </c>
      <c r="AB40" s="656"/>
    </row>
    <row r="41" spans="2:28">
      <c r="B41" s="646"/>
      <c r="C41" s="662" t="s">
        <v>1061</v>
      </c>
      <c r="D41" s="648" t="str">
        <f>C39</f>
        <v>ag</v>
      </c>
      <c r="E41" s="646" t="s">
        <v>1049</v>
      </c>
      <c r="F41" s="649" t="s">
        <v>1061</v>
      </c>
      <c r="G41" s="646" t="s">
        <v>958</v>
      </c>
      <c r="H41" s="649" t="s">
        <v>1061</v>
      </c>
      <c r="I41" s="650" t="s">
        <v>1050</v>
      </c>
      <c r="J41" s="649" t="s">
        <v>1061</v>
      </c>
      <c r="K41" s="651" t="s">
        <v>934</v>
      </c>
      <c r="L41" s="652" t="str">
        <f>IF(OR(L39="",L40=""),"",L39+L40)</f>
        <v/>
      </c>
      <c r="N41" s="653" t="s">
        <v>1061</v>
      </c>
      <c r="O41" s="638" t="s">
        <v>958</v>
      </c>
      <c r="P41" s="653" t="s">
        <v>1061</v>
      </c>
      <c r="R41" s="654" t="str">
        <f t="shared" si="11"/>
        <v/>
      </c>
      <c r="S41" s="638" t="s">
        <v>958</v>
      </c>
      <c r="T41" s="654" t="str">
        <f t="shared" si="12"/>
        <v>-</v>
      </c>
      <c r="U41" s="655" t="s">
        <v>1050</v>
      </c>
      <c r="V41" s="649" t="s">
        <v>1076</v>
      </c>
      <c r="W41" s="639" t="s">
        <v>934</v>
      </c>
      <c r="X41" s="652" t="str">
        <f>IF(OR(X39="",X40=""),"",X39+X40)</f>
        <v/>
      </c>
      <c r="Z41" s="652" t="str">
        <f>IF(X41="",L41,IF(OR(L41-X41=0,L41-X41&lt;0),"-",L41-X41))</f>
        <v/>
      </c>
      <c r="AB41" s="656" t="s">
        <v>1077</v>
      </c>
    </row>
    <row r="42" spans="2:28">
      <c r="B42" s="646"/>
      <c r="C42" s="660" t="s">
        <v>1078</v>
      </c>
      <c r="D42" s="648"/>
      <c r="E42" s="646" t="s">
        <v>1049</v>
      </c>
      <c r="F42" s="649"/>
      <c r="G42" s="646" t="s">
        <v>958</v>
      </c>
      <c r="H42" s="649"/>
      <c r="I42" s="650" t="s">
        <v>1050</v>
      </c>
      <c r="J42" s="649">
        <v>0</v>
      </c>
      <c r="K42" s="651" t="s">
        <v>934</v>
      </c>
      <c r="L42" s="652" t="str">
        <f t="shared" ref="L42:L43" si="15">IF(OR(F42="",H42=""),"",(H42+IF(F42&gt;H42,1,0)-F42-J42)*24)</f>
        <v/>
      </c>
      <c r="N42" s="653">
        <f t="shared" si="9"/>
        <v>0.29166666666666669</v>
      </c>
      <c r="O42" s="638" t="s">
        <v>958</v>
      </c>
      <c r="P42" s="653">
        <f t="shared" si="10"/>
        <v>0.83333333333333337</v>
      </c>
      <c r="R42" s="654" t="str">
        <f t="shared" si="11"/>
        <v/>
      </c>
      <c r="S42" s="638" t="s">
        <v>958</v>
      </c>
      <c r="T42" s="654" t="str">
        <f t="shared" si="12"/>
        <v/>
      </c>
      <c r="U42" s="655" t="s">
        <v>1050</v>
      </c>
      <c r="V42" s="649">
        <v>0</v>
      </c>
      <c r="W42" s="639" t="s">
        <v>934</v>
      </c>
      <c r="X42" s="652" t="str">
        <f t="shared" ref="X42:X43" si="16">IF(R42="","",IF((T42+IF(R42&gt;T42,1,0)-R42-V42)*24=0,"",(T42+IF(R42&gt;T42,1,0)-R42-V42)*24))</f>
        <v/>
      </c>
      <c r="Z42" s="652" t="str">
        <f t="shared" ref="Z42:Z43" si="17">IF(X42="",L42,IF(OR(L42-X42=0,L42-X42&lt;0),"-",L42-X42))</f>
        <v/>
      </c>
      <c r="AB42" s="656"/>
    </row>
    <row r="43" spans="2:28">
      <c r="B43" s="646">
        <v>35</v>
      </c>
      <c r="C43" s="661" t="s">
        <v>1061</v>
      </c>
      <c r="D43" s="648"/>
      <c r="E43" s="646" t="s">
        <v>1049</v>
      </c>
      <c r="F43" s="649"/>
      <c r="G43" s="646" t="s">
        <v>958</v>
      </c>
      <c r="H43" s="649"/>
      <c r="I43" s="650" t="s">
        <v>1050</v>
      </c>
      <c r="J43" s="649">
        <v>0</v>
      </c>
      <c r="K43" s="651" t="s">
        <v>934</v>
      </c>
      <c r="L43" s="652" t="str">
        <f t="shared" si="15"/>
        <v/>
      </c>
      <c r="N43" s="653">
        <f t="shared" si="9"/>
        <v>0.29166666666666669</v>
      </c>
      <c r="O43" s="638" t="s">
        <v>958</v>
      </c>
      <c r="P43" s="653">
        <f t="shared" si="10"/>
        <v>0.83333333333333337</v>
      </c>
      <c r="R43" s="654" t="str">
        <f t="shared" si="11"/>
        <v/>
      </c>
      <c r="S43" s="638" t="s">
        <v>958</v>
      </c>
      <c r="T43" s="654" t="str">
        <f t="shared" si="12"/>
        <v/>
      </c>
      <c r="U43" s="655" t="s">
        <v>1050</v>
      </c>
      <c r="V43" s="649">
        <v>0</v>
      </c>
      <c r="W43" s="639" t="s">
        <v>934</v>
      </c>
      <c r="X43" s="652" t="str">
        <f t="shared" si="16"/>
        <v/>
      </c>
      <c r="Z43" s="652" t="str">
        <f t="shared" si="17"/>
        <v/>
      </c>
      <c r="AB43" s="656"/>
    </row>
    <row r="44" spans="2:28">
      <c r="B44" s="646"/>
      <c r="C44" s="662" t="s">
        <v>1061</v>
      </c>
      <c r="D44" s="648" t="str">
        <f>C42</f>
        <v>ah</v>
      </c>
      <c r="E44" s="646" t="s">
        <v>1049</v>
      </c>
      <c r="F44" s="649" t="s">
        <v>1061</v>
      </c>
      <c r="G44" s="646" t="s">
        <v>958</v>
      </c>
      <c r="H44" s="649" t="s">
        <v>1061</v>
      </c>
      <c r="I44" s="650" t="s">
        <v>1050</v>
      </c>
      <c r="J44" s="649" t="s">
        <v>1061</v>
      </c>
      <c r="K44" s="651" t="s">
        <v>934</v>
      </c>
      <c r="L44" s="652" t="str">
        <f>IF(OR(L42="",L43=""),"",L42+L43)</f>
        <v/>
      </c>
      <c r="N44" s="653" t="s">
        <v>1061</v>
      </c>
      <c r="O44" s="638" t="s">
        <v>958</v>
      </c>
      <c r="P44" s="653" t="s">
        <v>1061</v>
      </c>
      <c r="R44" s="654" t="str">
        <f t="shared" si="11"/>
        <v/>
      </c>
      <c r="S44" s="638" t="s">
        <v>958</v>
      </c>
      <c r="T44" s="654" t="str">
        <f t="shared" si="12"/>
        <v>-</v>
      </c>
      <c r="U44" s="655" t="s">
        <v>1050</v>
      </c>
      <c r="V44" s="649" t="s">
        <v>1076</v>
      </c>
      <c r="W44" s="639" t="s">
        <v>934</v>
      </c>
      <c r="X44" s="652" t="str">
        <f>IF(OR(X42="",X43=""),"",X42+X43)</f>
        <v/>
      </c>
      <c r="Z44" s="652" t="str">
        <f>IF(X44="",L44,IF(OR(L44-X44=0,L44-X44&lt;0),"-",L44-X44))</f>
        <v/>
      </c>
      <c r="AB44" s="656" t="s">
        <v>1079</v>
      </c>
    </row>
    <row r="45" spans="2:28">
      <c r="B45" s="646"/>
      <c r="C45" s="660" t="s">
        <v>1080</v>
      </c>
      <c r="D45" s="648"/>
      <c r="E45" s="646" t="s">
        <v>1049</v>
      </c>
      <c r="F45" s="649"/>
      <c r="G45" s="646" t="s">
        <v>958</v>
      </c>
      <c r="H45" s="649"/>
      <c r="I45" s="650" t="s">
        <v>1050</v>
      </c>
      <c r="J45" s="649">
        <v>0</v>
      </c>
      <c r="K45" s="651" t="s">
        <v>934</v>
      </c>
      <c r="L45" s="652" t="str">
        <f t="shared" ref="L45:L46" si="18">IF(OR(F45="",H45=""),"",(H45+IF(F45&gt;H45,1,0)-F45-J45)*24)</f>
        <v/>
      </c>
      <c r="N45" s="653">
        <f t="shared" si="9"/>
        <v>0.29166666666666669</v>
      </c>
      <c r="O45" s="638" t="s">
        <v>958</v>
      </c>
      <c r="P45" s="653">
        <f t="shared" si="10"/>
        <v>0.83333333333333337</v>
      </c>
      <c r="R45" s="654" t="str">
        <f t="shared" si="11"/>
        <v/>
      </c>
      <c r="S45" s="638" t="s">
        <v>958</v>
      </c>
      <c r="T45" s="654" t="str">
        <f t="shared" si="12"/>
        <v/>
      </c>
      <c r="U45" s="655" t="s">
        <v>1050</v>
      </c>
      <c r="V45" s="649">
        <v>0</v>
      </c>
      <c r="W45" s="639" t="s">
        <v>934</v>
      </c>
      <c r="X45" s="652" t="str">
        <f t="shared" ref="X45:X46" si="19">IF(R45="","",IF((T45+IF(R45&gt;T45,1,0)-R45-V45)*24=0,"",(T45+IF(R45&gt;T45,1,0)-R45-V45)*24))</f>
        <v/>
      </c>
      <c r="Z45" s="652" t="str">
        <f t="shared" ref="Z45:Z46" si="20">IF(X45="",L45,IF(OR(L45-X45=0,L45-X45&lt;0),"-",L45-X45))</f>
        <v/>
      </c>
      <c r="AB45" s="656"/>
    </row>
    <row r="46" spans="2:28">
      <c r="B46" s="646">
        <v>36</v>
      </c>
      <c r="C46" s="661" t="s">
        <v>1061</v>
      </c>
      <c r="D46" s="648"/>
      <c r="E46" s="646" t="s">
        <v>1049</v>
      </c>
      <c r="F46" s="649"/>
      <c r="G46" s="646" t="s">
        <v>958</v>
      </c>
      <c r="H46" s="649"/>
      <c r="I46" s="650" t="s">
        <v>1050</v>
      </c>
      <c r="J46" s="649">
        <v>0</v>
      </c>
      <c r="K46" s="651" t="s">
        <v>934</v>
      </c>
      <c r="L46" s="652" t="str">
        <f t="shared" si="18"/>
        <v/>
      </c>
      <c r="N46" s="653">
        <f t="shared" si="9"/>
        <v>0.29166666666666669</v>
      </c>
      <c r="O46" s="638" t="s">
        <v>958</v>
      </c>
      <c r="P46" s="653">
        <f t="shared" si="10"/>
        <v>0.83333333333333337</v>
      </c>
      <c r="R46" s="654" t="str">
        <f t="shared" si="11"/>
        <v/>
      </c>
      <c r="S46" s="638" t="s">
        <v>958</v>
      </c>
      <c r="T46" s="654" t="str">
        <f t="shared" si="12"/>
        <v/>
      </c>
      <c r="U46" s="655" t="s">
        <v>1050</v>
      </c>
      <c r="V46" s="649">
        <v>0</v>
      </c>
      <c r="W46" s="639" t="s">
        <v>934</v>
      </c>
      <c r="X46" s="652" t="str">
        <f t="shared" si="19"/>
        <v/>
      </c>
      <c r="Z46" s="652" t="str">
        <f t="shared" si="20"/>
        <v/>
      </c>
      <c r="AB46" s="656"/>
    </row>
    <row r="47" spans="2:28">
      <c r="B47" s="646"/>
      <c r="C47" s="662" t="s">
        <v>1061</v>
      </c>
      <c r="D47" s="648" t="str">
        <f>C45</f>
        <v>ai</v>
      </c>
      <c r="E47" s="646" t="s">
        <v>1049</v>
      </c>
      <c r="F47" s="649" t="s">
        <v>1061</v>
      </c>
      <c r="G47" s="646" t="s">
        <v>958</v>
      </c>
      <c r="H47" s="649" t="s">
        <v>1061</v>
      </c>
      <c r="I47" s="650" t="s">
        <v>1050</v>
      </c>
      <c r="J47" s="649" t="s">
        <v>1061</v>
      </c>
      <c r="K47" s="651" t="s">
        <v>934</v>
      </c>
      <c r="L47" s="652" t="str">
        <f>IF(OR(L45="",L46=""),"",L45+L46)</f>
        <v/>
      </c>
      <c r="N47" s="653" t="s">
        <v>1061</v>
      </c>
      <c r="O47" s="638" t="s">
        <v>958</v>
      </c>
      <c r="P47" s="653" t="s">
        <v>1061</v>
      </c>
      <c r="R47" s="654" t="str">
        <f t="shared" si="11"/>
        <v/>
      </c>
      <c r="S47" s="638" t="s">
        <v>958</v>
      </c>
      <c r="T47" s="654" t="str">
        <f t="shared" si="12"/>
        <v>-</v>
      </c>
      <c r="U47" s="655" t="s">
        <v>1050</v>
      </c>
      <c r="V47" s="649" t="s">
        <v>1076</v>
      </c>
      <c r="W47" s="639" t="s">
        <v>934</v>
      </c>
      <c r="X47" s="652" t="str">
        <f>IF(OR(X45="",X46=""),"",X45+X46)</f>
        <v/>
      </c>
      <c r="Z47" s="652" t="str">
        <f>IF(X47="",L47,IF(OR(L47-X47=0,L47-X47&lt;0),"-",L47-X47))</f>
        <v/>
      </c>
      <c r="AB47" s="656" t="s">
        <v>1079</v>
      </c>
    </row>
    <row r="49" spans="3:4">
      <c r="C49" s="640" t="s">
        <v>1081</v>
      </c>
      <c r="D49" s="640"/>
    </row>
    <row r="50" spans="3:4">
      <c r="C50" s="640" t="s">
        <v>1082</v>
      </c>
      <c r="D50" s="640"/>
    </row>
    <row r="51" spans="3:4">
      <c r="C51" s="640" t="s">
        <v>1083</v>
      </c>
      <c r="D51" s="640"/>
    </row>
    <row r="52" spans="3:4">
      <c r="C52" s="640" t="s">
        <v>1084</v>
      </c>
      <c r="D52" s="640"/>
    </row>
  </sheetData>
  <sheetProtection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5310-CE59-4DE3-AE5E-BE5A77B8A5A0}">
  <sheetPr>
    <pageSetUpPr fitToPage="1"/>
  </sheetPr>
  <dimension ref="A1:BM135"/>
  <sheetViews>
    <sheetView showGridLines="0" view="pageBreakPreview" zoomScale="50" zoomScaleNormal="55" zoomScaleSheetLayoutView="50" workbookViewId="0"/>
  </sheetViews>
  <sheetFormatPr defaultColWidth="4.875" defaultRowHeight="14.25"/>
  <cols>
    <col min="1" max="1" width="0.875" style="521" customWidth="1"/>
    <col min="2" max="5" width="6.25" style="521" customWidth="1"/>
    <col min="6" max="7" width="6.25" style="521" hidden="1" customWidth="1"/>
    <col min="8" max="60" width="6.25" style="521" customWidth="1"/>
    <col min="61" max="61" width="1.125" style="521" customWidth="1"/>
    <col min="62" max="16384" width="4.875" style="521"/>
  </cols>
  <sheetData>
    <row r="1" spans="2:65" s="481" customFormat="1" ht="20.25" customHeight="1">
      <c r="C1" s="482" t="s">
        <v>930</v>
      </c>
      <c r="D1" s="482"/>
      <c r="E1" s="482"/>
      <c r="F1" s="482"/>
      <c r="G1" s="482"/>
      <c r="H1" s="482"/>
      <c r="K1" s="483" t="s">
        <v>931</v>
      </c>
      <c r="N1" s="482"/>
      <c r="O1" s="482"/>
      <c r="P1" s="482"/>
      <c r="Q1" s="482"/>
      <c r="R1" s="482"/>
      <c r="S1" s="482"/>
      <c r="T1" s="482"/>
      <c r="U1" s="482"/>
      <c r="AQ1" s="484" t="s">
        <v>932</v>
      </c>
      <c r="AR1" s="1149" t="s">
        <v>933</v>
      </c>
      <c r="AS1" s="1150"/>
      <c r="AT1" s="1150"/>
      <c r="AU1" s="1150"/>
      <c r="AV1" s="1150"/>
      <c r="AW1" s="1150"/>
      <c r="AX1" s="1150"/>
      <c r="AY1" s="1150"/>
      <c r="AZ1" s="1150"/>
      <c r="BA1" s="1150"/>
      <c r="BB1" s="1150"/>
      <c r="BC1" s="1150"/>
      <c r="BD1" s="1150"/>
      <c r="BE1" s="1150"/>
      <c r="BF1" s="1150"/>
      <c r="BG1" s="1150"/>
      <c r="BH1" s="484" t="s">
        <v>934</v>
      </c>
    </row>
    <row r="2" spans="2:65" s="485" customFormat="1" ht="20.25" customHeight="1">
      <c r="H2" s="483"/>
      <c r="K2" s="483"/>
      <c r="L2" s="483"/>
      <c r="N2" s="484"/>
      <c r="O2" s="484"/>
      <c r="P2" s="484"/>
      <c r="Q2" s="484"/>
      <c r="R2" s="484"/>
      <c r="S2" s="484"/>
      <c r="T2" s="484"/>
      <c r="U2" s="484"/>
      <c r="Z2" s="486" t="s">
        <v>935</v>
      </c>
      <c r="AA2" s="1151">
        <v>6</v>
      </c>
      <c r="AB2" s="1151"/>
      <c r="AC2" s="486" t="s">
        <v>936</v>
      </c>
      <c r="AD2" s="1152">
        <f>IF(AA2=0,"",YEAR(DATE(2018+AA2,1,1)))</f>
        <v>2024</v>
      </c>
      <c r="AE2" s="1152"/>
      <c r="AF2" s="487" t="s">
        <v>937</v>
      </c>
      <c r="AG2" s="487" t="s">
        <v>938</v>
      </c>
      <c r="AH2" s="1151">
        <v>4</v>
      </c>
      <c r="AI2" s="1151"/>
      <c r="AJ2" s="487" t="s">
        <v>939</v>
      </c>
      <c r="AQ2" s="484" t="s">
        <v>940</v>
      </c>
      <c r="AR2" s="1151" t="s">
        <v>941</v>
      </c>
      <c r="AS2" s="1151"/>
      <c r="AT2" s="1151"/>
      <c r="AU2" s="1151"/>
      <c r="AV2" s="1151"/>
      <c r="AW2" s="1151"/>
      <c r="AX2" s="1151"/>
      <c r="AY2" s="1151"/>
      <c r="AZ2" s="1151"/>
      <c r="BA2" s="1151"/>
      <c r="BB2" s="1151"/>
      <c r="BC2" s="1151"/>
      <c r="BD2" s="1151"/>
      <c r="BE2" s="1151"/>
      <c r="BF2" s="1151"/>
      <c r="BG2" s="1151"/>
      <c r="BH2" s="484" t="s">
        <v>934</v>
      </c>
      <c r="BI2" s="484"/>
      <c r="BJ2" s="484"/>
      <c r="BK2" s="484"/>
    </row>
    <row r="3" spans="2:65" s="485" customFormat="1" ht="20.25" customHeight="1">
      <c r="H3" s="483"/>
      <c r="K3" s="483"/>
      <c r="M3" s="484"/>
      <c r="N3" s="484"/>
      <c r="O3" s="484"/>
      <c r="P3" s="484"/>
      <c r="Q3" s="484"/>
      <c r="R3" s="484"/>
      <c r="S3" s="484"/>
      <c r="AA3" s="488"/>
      <c r="AB3" s="488"/>
      <c r="AC3" s="489"/>
      <c r="AD3" s="490"/>
      <c r="AE3" s="489"/>
      <c r="BB3" s="491" t="s">
        <v>942</v>
      </c>
      <c r="BC3" s="1141" t="s">
        <v>943</v>
      </c>
      <c r="BD3" s="1142"/>
      <c r="BE3" s="1142"/>
      <c r="BF3" s="1143"/>
      <c r="BG3" s="484"/>
    </row>
    <row r="4" spans="2:65" s="485" customFormat="1" ht="20.25" customHeight="1">
      <c r="H4" s="483"/>
      <c r="K4" s="483"/>
      <c r="M4" s="484"/>
      <c r="N4" s="484"/>
      <c r="O4" s="484"/>
      <c r="P4" s="484"/>
      <c r="Q4" s="484"/>
      <c r="R4" s="484"/>
      <c r="S4" s="484"/>
      <c r="AA4" s="488"/>
      <c r="AB4" s="488"/>
      <c r="AC4" s="489"/>
      <c r="AD4" s="490"/>
      <c r="AE4" s="489"/>
      <c r="BB4" s="491" t="s">
        <v>944</v>
      </c>
      <c r="BC4" s="1141" t="s">
        <v>945</v>
      </c>
      <c r="BD4" s="1142"/>
      <c r="BE4" s="1142"/>
      <c r="BF4" s="1143"/>
      <c r="BG4" s="484"/>
    </row>
    <row r="5" spans="2:65" s="485" customFormat="1" ht="5.0999999999999996" customHeight="1">
      <c r="H5" s="483"/>
      <c r="K5" s="483"/>
      <c r="M5" s="484"/>
      <c r="N5" s="484"/>
      <c r="O5" s="484"/>
      <c r="P5" s="484"/>
      <c r="Q5" s="484"/>
      <c r="R5" s="484"/>
      <c r="S5" s="484"/>
      <c r="AA5" s="492"/>
      <c r="AB5" s="492"/>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93"/>
      <c r="BG5" s="493"/>
    </row>
    <row r="6" spans="2:65" s="485" customFormat="1" ht="21" customHeight="1">
      <c r="B6" s="494"/>
      <c r="C6" s="495"/>
      <c r="D6" s="495"/>
      <c r="E6" s="495"/>
      <c r="F6" s="495"/>
      <c r="G6" s="495"/>
      <c r="H6" s="495"/>
      <c r="I6" s="496"/>
      <c r="J6" s="496"/>
      <c r="K6" s="496"/>
      <c r="L6" s="497"/>
      <c r="M6" s="496"/>
      <c r="N6" s="496"/>
      <c r="O6" s="496"/>
      <c r="P6" s="498"/>
      <c r="Q6" s="498"/>
      <c r="R6" s="498"/>
      <c r="S6" s="498"/>
      <c r="T6" s="498"/>
      <c r="U6" s="498"/>
      <c r="V6" s="498"/>
      <c r="W6" s="498"/>
      <c r="X6" s="498"/>
      <c r="Y6" s="498"/>
      <c r="Z6" s="498"/>
      <c r="AA6" s="498"/>
      <c r="AB6" s="498"/>
      <c r="AC6" s="498"/>
      <c r="AD6" s="498"/>
      <c r="AE6" s="498"/>
      <c r="AF6" s="498"/>
      <c r="AG6" s="498"/>
      <c r="AH6" s="499"/>
      <c r="AI6" s="499"/>
      <c r="AJ6" s="499"/>
      <c r="AK6" s="499"/>
      <c r="AL6" s="499"/>
      <c r="AM6" s="499" t="s">
        <v>946</v>
      </c>
      <c r="AN6" s="481"/>
      <c r="AO6" s="481"/>
      <c r="AP6" s="481"/>
      <c r="AQ6" s="481"/>
      <c r="AR6" s="481"/>
      <c r="AS6" s="481"/>
      <c r="AU6" s="500"/>
      <c r="AV6" s="500"/>
      <c r="AW6" s="501"/>
      <c r="AX6" s="481"/>
      <c r="AY6" s="1144">
        <v>40</v>
      </c>
      <c r="AZ6" s="1145"/>
      <c r="BA6" s="501" t="s">
        <v>947</v>
      </c>
      <c r="BB6" s="481"/>
      <c r="BC6" s="1144">
        <v>160</v>
      </c>
      <c r="BD6" s="1145"/>
      <c r="BE6" s="501" t="s">
        <v>948</v>
      </c>
      <c r="BF6" s="481"/>
      <c r="BG6" s="493"/>
    </row>
    <row r="7" spans="2:65" s="485" customFormat="1" ht="5.0999999999999996" customHeight="1">
      <c r="B7" s="494"/>
      <c r="C7" s="502"/>
      <c r="D7" s="502"/>
      <c r="E7" s="502"/>
      <c r="F7" s="502"/>
      <c r="G7" s="502"/>
      <c r="H7" s="496"/>
      <c r="I7" s="496"/>
      <c r="J7" s="496"/>
      <c r="K7" s="496"/>
      <c r="L7" s="496"/>
      <c r="M7" s="496"/>
      <c r="N7" s="496"/>
      <c r="O7" s="496"/>
      <c r="P7" s="498"/>
      <c r="Q7" s="498"/>
      <c r="R7" s="498"/>
      <c r="S7" s="498"/>
      <c r="T7" s="498"/>
      <c r="U7" s="498"/>
      <c r="V7" s="498"/>
      <c r="W7" s="498"/>
      <c r="X7" s="498"/>
      <c r="Y7" s="498"/>
      <c r="Z7" s="498"/>
      <c r="AA7" s="498"/>
      <c r="AB7" s="498"/>
      <c r="AC7" s="498"/>
      <c r="AD7" s="498"/>
      <c r="AE7" s="498"/>
      <c r="AF7" s="498"/>
      <c r="AG7" s="498"/>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c r="BF7" s="503"/>
      <c r="BG7" s="503"/>
      <c r="BH7" s="498"/>
    </row>
    <row r="8" spans="2:65" s="485" customFormat="1" ht="21" customHeight="1">
      <c r="B8" s="504"/>
      <c r="C8" s="497"/>
      <c r="D8" s="497"/>
      <c r="E8" s="497"/>
      <c r="F8" s="497"/>
      <c r="G8" s="497"/>
      <c r="H8" s="496"/>
      <c r="I8" s="496"/>
      <c r="J8" s="496"/>
      <c r="K8" s="496"/>
      <c r="L8" s="496"/>
      <c r="M8" s="496"/>
      <c r="N8" s="496"/>
      <c r="O8" s="496"/>
      <c r="P8" s="498"/>
      <c r="Q8" s="498"/>
      <c r="R8" s="498"/>
      <c r="S8" s="498"/>
      <c r="T8" s="498"/>
      <c r="U8" s="498"/>
      <c r="V8" s="498"/>
      <c r="W8" s="498"/>
      <c r="X8" s="498"/>
      <c r="Y8" s="498"/>
      <c r="Z8" s="498"/>
      <c r="AA8" s="498"/>
      <c r="AB8" s="498"/>
      <c r="AC8" s="498"/>
      <c r="AD8" s="498"/>
      <c r="AE8" s="498"/>
      <c r="AF8" s="498"/>
      <c r="AG8" s="498"/>
      <c r="AH8" s="505"/>
      <c r="AI8" s="505"/>
      <c r="AJ8" s="505"/>
      <c r="AK8" s="495"/>
      <c r="AL8" s="506"/>
      <c r="AM8" s="507"/>
      <c r="AN8" s="507"/>
      <c r="AO8" s="494"/>
      <c r="AP8" s="508"/>
      <c r="AQ8" s="508"/>
      <c r="AR8" s="508"/>
      <c r="AS8" s="509"/>
      <c r="AT8" s="509"/>
      <c r="AU8" s="499"/>
      <c r="AV8" s="508"/>
      <c r="AW8" s="508"/>
      <c r="AX8" s="497"/>
      <c r="AY8" s="499"/>
      <c r="AZ8" s="499" t="s">
        <v>949</v>
      </c>
      <c r="BA8" s="499"/>
      <c r="BB8" s="499"/>
      <c r="BC8" s="1146">
        <f>DAY(EOMONTH(DATE(AD2,AH2,1),0))</f>
        <v>30</v>
      </c>
      <c r="BD8" s="1147"/>
      <c r="BE8" s="499" t="s">
        <v>950</v>
      </c>
      <c r="BF8" s="499"/>
      <c r="BG8" s="499"/>
      <c r="BH8" s="498"/>
      <c r="BK8" s="484"/>
      <c r="BL8" s="484"/>
      <c r="BM8" s="484"/>
    </row>
    <row r="9" spans="2:65" s="485" customFormat="1" ht="5.0999999999999996" customHeight="1">
      <c r="B9" s="504"/>
      <c r="C9" s="510"/>
      <c r="D9" s="510"/>
      <c r="E9" s="510"/>
      <c r="F9" s="510"/>
      <c r="G9" s="510"/>
      <c r="H9" s="508"/>
      <c r="I9" s="508"/>
      <c r="J9" s="508"/>
      <c r="K9" s="508"/>
      <c r="L9" s="508"/>
      <c r="M9" s="508"/>
      <c r="N9" s="508"/>
      <c r="O9" s="508"/>
      <c r="P9" s="498"/>
      <c r="Q9" s="498"/>
      <c r="R9" s="498"/>
      <c r="S9" s="498"/>
      <c r="T9" s="498"/>
      <c r="U9" s="498"/>
      <c r="V9" s="498"/>
      <c r="W9" s="498"/>
      <c r="X9" s="498"/>
      <c r="Y9" s="498"/>
      <c r="Z9" s="498"/>
      <c r="AA9" s="498"/>
      <c r="AB9" s="498"/>
      <c r="AC9" s="498"/>
      <c r="AD9" s="498"/>
      <c r="AE9" s="498"/>
      <c r="AF9" s="498"/>
      <c r="AG9" s="498"/>
      <c r="AH9" s="502"/>
      <c r="AI9" s="495"/>
      <c r="AJ9" s="511"/>
      <c r="AK9" s="505"/>
      <c r="AL9" s="495"/>
      <c r="AM9" s="495"/>
      <c r="AN9" s="495"/>
      <c r="AO9" s="495"/>
      <c r="AP9" s="511"/>
      <c r="AQ9" s="499"/>
      <c r="AR9" s="512"/>
      <c r="AS9" s="512"/>
      <c r="AT9" s="512"/>
      <c r="AU9" s="499"/>
      <c r="AV9" s="499"/>
      <c r="AW9" s="499"/>
      <c r="AX9" s="499"/>
      <c r="AY9" s="499"/>
      <c r="AZ9" s="499"/>
      <c r="BA9" s="499"/>
      <c r="BB9" s="499"/>
      <c r="BC9" s="499"/>
      <c r="BD9" s="499"/>
      <c r="BE9" s="499"/>
      <c r="BF9" s="499"/>
      <c r="BG9" s="499"/>
      <c r="BH9" s="498"/>
      <c r="BK9" s="484"/>
      <c r="BL9" s="484"/>
      <c r="BM9" s="484"/>
    </row>
    <row r="10" spans="2:65" s="485" customFormat="1" ht="21" customHeight="1">
      <c r="B10" s="504"/>
      <c r="C10" s="510"/>
      <c r="D10" s="510"/>
      <c r="E10" s="510"/>
      <c r="F10" s="510"/>
      <c r="G10" s="510"/>
      <c r="H10" s="508"/>
      <c r="I10" s="508"/>
      <c r="J10" s="508"/>
      <c r="K10" s="508"/>
      <c r="L10" s="508"/>
      <c r="M10" s="508"/>
      <c r="N10" s="508"/>
      <c r="O10" s="508"/>
      <c r="P10" s="498"/>
      <c r="Q10" s="498"/>
      <c r="R10" s="498"/>
      <c r="S10" s="498"/>
      <c r="T10" s="498"/>
      <c r="U10" s="498"/>
      <c r="V10" s="498"/>
      <c r="W10" s="498"/>
      <c r="X10" s="498"/>
      <c r="Y10" s="498"/>
      <c r="Z10" s="498"/>
      <c r="AA10" s="498"/>
      <c r="AB10" s="498"/>
      <c r="AC10" s="498"/>
      <c r="AD10" s="498"/>
      <c r="AE10" s="498"/>
      <c r="AF10" s="498"/>
      <c r="AG10" s="498"/>
      <c r="AH10" s="502"/>
      <c r="AI10" s="495"/>
      <c r="AJ10" s="511"/>
      <c r="AK10" s="505"/>
      <c r="AL10" s="495"/>
      <c r="AM10" s="495"/>
      <c r="AN10" s="499"/>
      <c r="AO10" s="499"/>
      <c r="AP10" s="511"/>
      <c r="AQ10" s="499" t="s">
        <v>951</v>
      </c>
      <c r="AR10" s="495"/>
      <c r="AS10" s="495"/>
      <c r="AT10" s="511"/>
      <c r="AU10" s="499"/>
      <c r="AV10" s="512"/>
      <c r="AW10" s="512"/>
      <c r="AX10" s="512"/>
      <c r="AY10" s="499"/>
      <c r="AZ10" s="499"/>
      <c r="BA10" s="503" t="s">
        <v>952</v>
      </c>
      <c r="BB10" s="499"/>
      <c r="BC10" s="1144">
        <v>9</v>
      </c>
      <c r="BD10" s="1145"/>
      <c r="BE10" s="501" t="s">
        <v>953</v>
      </c>
      <c r="BF10" s="499"/>
      <c r="BG10" s="499"/>
      <c r="BH10" s="498"/>
      <c r="BK10" s="484"/>
      <c r="BL10" s="484"/>
      <c r="BM10" s="484"/>
    </row>
    <row r="11" spans="2:65" s="485" customFormat="1" ht="5.0999999999999996" customHeight="1">
      <c r="B11" s="504"/>
      <c r="C11" s="510"/>
      <c r="D11" s="510"/>
      <c r="E11" s="510"/>
      <c r="F11" s="510"/>
      <c r="G11" s="510"/>
      <c r="H11" s="508"/>
      <c r="I11" s="508"/>
      <c r="J11" s="508"/>
      <c r="K11" s="508"/>
      <c r="L11" s="508"/>
      <c r="M11" s="508"/>
      <c r="N11" s="508"/>
      <c r="O11" s="508"/>
      <c r="P11" s="498"/>
      <c r="Q11" s="498"/>
      <c r="R11" s="498"/>
      <c r="S11" s="498"/>
      <c r="T11" s="498"/>
      <c r="U11" s="498"/>
      <c r="V11" s="498"/>
      <c r="W11" s="498"/>
      <c r="X11" s="498"/>
      <c r="Y11" s="498"/>
      <c r="Z11" s="498"/>
      <c r="AA11" s="498"/>
      <c r="AB11" s="498"/>
      <c r="AC11" s="498"/>
      <c r="AD11" s="498"/>
      <c r="AE11" s="498"/>
      <c r="AF11" s="498"/>
      <c r="AG11" s="498"/>
      <c r="AH11" s="502"/>
      <c r="AI11" s="495"/>
      <c r="AJ11" s="511"/>
      <c r="AK11" s="505"/>
      <c r="AL11" s="495"/>
      <c r="AM11" s="495"/>
      <c r="AN11" s="495"/>
      <c r="AO11" s="495"/>
      <c r="AP11" s="511"/>
      <c r="AQ11" s="499"/>
      <c r="AR11" s="512"/>
      <c r="AS11" s="512"/>
      <c r="AT11" s="512"/>
      <c r="AU11" s="499"/>
      <c r="AV11" s="499"/>
      <c r="AW11" s="499"/>
      <c r="AX11" s="499"/>
      <c r="AY11" s="499"/>
      <c r="AZ11" s="499"/>
      <c r="BA11" s="499"/>
      <c r="BB11" s="499"/>
      <c r="BC11" s="499"/>
      <c r="BD11" s="499"/>
      <c r="BE11" s="499"/>
      <c r="BF11" s="499"/>
      <c r="BG11" s="499"/>
      <c r="BH11" s="498"/>
      <c r="BK11" s="484"/>
      <c r="BL11" s="484"/>
      <c r="BM11" s="484"/>
    </row>
    <row r="12" spans="2:65" s="485" customFormat="1" ht="21" customHeight="1">
      <c r="R12" s="496"/>
      <c r="S12" s="496"/>
      <c r="T12" s="506"/>
      <c r="U12" s="1148"/>
      <c r="V12" s="1148"/>
      <c r="W12" s="494"/>
      <c r="X12" s="513"/>
      <c r="Y12" s="498"/>
      <c r="Z12" s="498"/>
      <c r="AA12" s="502"/>
      <c r="AB12" s="507"/>
      <c r="AC12" s="494"/>
      <c r="AD12" s="502"/>
      <c r="AE12" s="502"/>
      <c r="AF12" s="502"/>
      <c r="AG12" s="514"/>
      <c r="AH12" s="505"/>
      <c r="AI12" s="511" t="s">
        <v>954</v>
      </c>
      <c r="AJ12" s="505"/>
      <c r="AK12" s="511"/>
      <c r="AL12" s="506"/>
      <c r="AM12" s="507"/>
      <c r="AN12" s="499"/>
      <c r="AO12" s="511"/>
      <c r="AP12" s="511"/>
      <c r="AQ12" s="511"/>
      <c r="AR12" s="511"/>
      <c r="AS12" s="494" t="s">
        <v>955</v>
      </c>
      <c r="AT12" s="511"/>
      <c r="AU12" s="511"/>
      <c r="AV12" s="511"/>
      <c r="AW12" s="511"/>
      <c r="AX12" s="511"/>
      <c r="AY12" s="511"/>
      <c r="AZ12" s="511"/>
      <c r="BA12" s="511"/>
      <c r="BB12" s="511"/>
      <c r="BC12" s="502"/>
      <c r="BD12" s="505"/>
      <c r="BE12" s="495"/>
      <c r="BF12" s="495"/>
      <c r="BG12" s="502"/>
      <c r="BH12" s="495"/>
      <c r="BK12" s="484"/>
      <c r="BL12" s="484"/>
      <c r="BM12" s="484"/>
    </row>
    <row r="13" spans="2:65" s="485" customFormat="1" ht="21" customHeight="1">
      <c r="R13" s="511"/>
      <c r="S13" s="495"/>
      <c r="T13" s="495"/>
      <c r="U13" s="495"/>
      <c r="V13" s="495"/>
      <c r="W13" s="498"/>
      <c r="X13" s="498"/>
      <c r="Y13" s="498"/>
      <c r="Z13" s="498"/>
      <c r="AA13" s="511"/>
      <c r="AB13" s="495"/>
      <c r="AC13" s="495"/>
      <c r="AD13" s="511"/>
      <c r="AE13" s="511"/>
      <c r="AF13" s="511"/>
      <c r="AG13" s="514"/>
      <c r="AH13" s="502"/>
      <c r="AI13" s="505"/>
      <c r="AJ13" s="495"/>
      <c r="AK13" s="505"/>
      <c r="AL13" s="495"/>
      <c r="AM13" s="1137">
        <v>2</v>
      </c>
      <c r="AN13" s="1137"/>
      <c r="AO13" s="499" t="s">
        <v>956</v>
      </c>
      <c r="AP13" s="494"/>
      <c r="AQ13" s="502"/>
      <c r="AR13" s="502"/>
      <c r="AS13" s="494" t="s">
        <v>957</v>
      </c>
      <c r="AT13" s="495"/>
      <c r="AU13" s="495"/>
      <c r="AV13" s="495"/>
      <c r="AW13" s="495"/>
      <c r="AX13" s="495"/>
      <c r="AY13" s="495"/>
      <c r="AZ13" s="495"/>
      <c r="BA13" s="495"/>
      <c r="BB13" s="1138">
        <v>0.29166666666666669</v>
      </c>
      <c r="BC13" s="1139"/>
      <c r="BD13" s="1140"/>
      <c r="BE13" s="497" t="s">
        <v>958</v>
      </c>
      <c r="BF13" s="1138">
        <v>0.83333333333333337</v>
      </c>
      <c r="BG13" s="1139"/>
      <c r="BH13" s="1140"/>
      <c r="BK13" s="484"/>
      <c r="BL13" s="484"/>
      <c r="BM13" s="484"/>
    </row>
    <row r="14" spans="2:65" s="485" customFormat="1" ht="21" customHeight="1">
      <c r="R14" s="515"/>
      <c r="S14" s="515"/>
      <c r="T14" s="515"/>
      <c r="U14" s="515"/>
      <c r="V14" s="515"/>
      <c r="W14" s="515"/>
      <c r="X14" s="498"/>
      <c r="Y14" s="498"/>
      <c r="Z14" s="498"/>
      <c r="AA14" s="497"/>
      <c r="AB14" s="515"/>
      <c r="AC14" s="515"/>
      <c r="AD14" s="497"/>
      <c r="AE14" s="502"/>
      <c r="AF14" s="502"/>
      <c r="AG14" s="516"/>
      <c r="AH14" s="494"/>
      <c r="AI14" s="505"/>
      <c r="AJ14" s="495"/>
      <c r="AK14" s="505"/>
      <c r="AL14" s="495"/>
      <c r="AM14" s="1137">
        <v>1</v>
      </c>
      <c r="AN14" s="1137"/>
      <c r="AO14" s="517" t="s">
        <v>959</v>
      </c>
      <c r="AP14" s="518"/>
      <c r="AQ14" s="518"/>
      <c r="AR14" s="496"/>
      <c r="AS14" s="494" t="s">
        <v>960</v>
      </c>
      <c r="AT14" s="495"/>
      <c r="AU14" s="495"/>
      <c r="AV14" s="495"/>
      <c r="AW14" s="495"/>
      <c r="AX14" s="495"/>
      <c r="AY14" s="495"/>
      <c r="AZ14" s="495"/>
      <c r="BA14" s="495"/>
      <c r="BB14" s="1138">
        <v>0.83333333333333337</v>
      </c>
      <c r="BC14" s="1139"/>
      <c r="BD14" s="1140"/>
      <c r="BE14" s="497" t="s">
        <v>958</v>
      </c>
      <c r="BF14" s="1138">
        <v>0.29166666666666669</v>
      </c>
      <c r="BG14" s="1139"/>
      <c r="BH14" s="1140"/>
      <c r="BK14" s="484"/>
      <c r="BL14" s="484"/>
      <c r="BM14" s="484"/>
    </row>
    <row r="15" spans="2:65" ht="12" customHeight="1" thickBot="1">
      <c r="B15" s="519"/>
      <c r="C15" s="520"/>
      <c r="D15" s="520"/>
      <c r="E15" s="520"/>
      <c r="F15" s="520"/>
      <c r="G15" s="520"/>
      <c r="H15" s="520"/>
      <c r="I15" s="519"/>
      <c r="J15" s="519"/>
      <c r="K15" s="519"/>
      <c r="L15" s="519"/>
      <c r="M15" s="519"/>
      <c r="N15" s="519"/>
      <c r="O15" s="519"/>
      <c r="P15" s="519"/>
      <c r="Q15" s="519"/>
      <c r="R15" s="519"/>
      <c r="S15" s="519"/>
      <c r="T15" s="519"/>
      <c r="U15" s="519"/>
      <c r="V15" s="519"/>
      <c r="W15" s="519"/>
      <c r="X15" s="519"/>
      <c r="Y15" s="519"/>
      <c r="Z15" s="519"/>
      <c r="AA15" s="520"/>
      <c r="AB15" s="519"/>
      <c r="AC15" s="519"/>
      <c r="AD15" s="519"/>
      <c r="AE15" s="519"/>
      <c r="AF15" s="519"/>
      <c r="AG15" s="519"/>
      <c r="AH15" s="519"/>
      <c r="AI15" s="519"/>
      <c r="AJ15" s="519"/>
      <c r="AK15" s="519"/>
      <c r="AL15" s="519"/>
      <c r="AM15" s="519"/>
      <c r="AR15" s="522"/>
      <c r="BI15" s="523"/>
      <c r="BJ15" s="523"/>
      <c r="BK15" s="523"/>
    </row>
    <row r="16" spans="2:65" ht="21.6" customHeight="1">
      <c r="B16" s="1125" t="s">
        <v>961</v>
      </c>
      <c r="C16" s="1113" t="s">
        <v>962</v>
      </c>
      <c r="D16" s="1114"/>
      <c r="E16" s="1128"/>
      <c r="F16" s="524"/>
      <c r="G16" s="525"/>
      <c r="H16" s="1131" t="s">
        <v>963</v>
      </c>
      <c r="I16" s="1134" t="s">
        <v>964</v>
      </c>
      <c r="J16" s="1114"/>
      <c r="K16" s="1114"/>
      <c r="L16" s="1128"/>
      <c r="M16" s="1134" t="s">
        <v>965</v>
      </c>
      <c r="N16" s="1114"/>
      <c r="O16" s="1128"/>
      <c r="P16" s="1134" t="s">
        <v>966</v>
      </c>
      <c r="Q16" s="1114"/>
      <c r="R16" s="1114"/>
      <c r="S16" s="1114"/>
      <c r="T16" s="1115"/>
      <c r="U16" s="526"/>
      <c r="V16" s="527"/>
      <c r="W16" s="527"/>
      <c r="X16" s="527"/>
      <c r="Y16" s="527"/>
      <c r="Z16" s="527"/>
      <c r="AA16" s="527"/>
      <c r="AB16" s="527"/>
      <c r="AC16" s="527"/>
      <c r="AD16" s="527"/>
      <c r="AE16" s="527"/>
      <c r="AF16" s="527"/>
      <c r="AG16" s="527"/>
      <c r="AH16" s="527"/>
      <c r="AI16" s="528" t="s">
        <v>967</v>
      </c>
      <c r="AJ16" s="527"/>
      <c r="AK16" s="527"/>
      <c r="AL16" s="527"/>
      <c r="AM16" s="527"/>
      <c r="AN16" s="527" t="s">
        <v>968</v>
      </c>
      <c r="AO16" s="527"/>
      <c r="AP16" s="529"/>
      <c r="AQ16" s="530"/>
      <c r="AR16" s="527" t="s">
        <v>934</v>
      </c>
      <c r="AS16" s="527"/>
      <c r="AT16" s="527"/>
      <c r="AU16" s="527"/>
      <c r="AV16" s="527"/>
      <c r="AW16" s="527"/>
      <c r="AX16" s="527"/>
      <c r="AY16" s="531"/>
      <c r="AZ16" s="1101" t="str">
        <f>IF(BC3="計画","(12)1～4週目の勤務時間数合計","(12)1か月の勤務時間数　合計")</f>
        <v>(12)1か月の勤務時間数　合計</v>
      </c>
      <c r="BA16" s="1102"/>
      <c r="BB16" s="1107" t="s">
        <v>969</v>
      </c>
      <c r="BC16" s="1108"/>
      <c r="BD16" s="1113" t="s">
        <v>970</v>
      </c>
      <c r="BE16" s="1114"/>
      <c r="BF16" s="1114"/>
      <c r="BG16" s="1114"/>
      <c r="BH16" s="1115"/>
    </row>
    <row r="17" spans="2:60" ht="20.25" customHeight="1">
      <c r="B17" s="1126"/>
      <c r="C17" s="1116"/>
      <c r="D17" s="1117"/>
      <c r="E17" s="1129"/>
      <c r="F17" s="532"/>
      <c r="G17" s="533"/>
      <c r="H17" s="1132"/>
      <c r="I17" s="1135"/>
      <c r="J17" s="1117"/>
      <c r="K17" s="1117"/>
      <c r="L17" s="1129"/>
      <c r="M17" s="1135"/>
      <c r="N17" s="1117"/>
      <c r="O17" s="1129"/>
      <c r="P17" s="1135"/>
      <c r="Q17" s="1117"/>
      <c r="R17" s="1117"/>
      <c r="S17" s="1117"/>
      <c r="T17" s="1118"/>
      <c r="U17" s="1122" t="s">
        <v>971</v>
      </c>
      <c r="V17" s="1122"/>
      <c r="W17" s="1122"/>
      <c r="X17" s="1122"/>
      <c r="Y17" s="1122"/>
      <c r="Z17" s="1122"/>
      <c r="AA17" s="1123"/>
      <c r="AB17" s="1124" t="s">
        <v>972</v>
      </c>
      <c r="AC17" s="1122"/>
      <c r="AD17" s="1122"/>
      <c r="AE17" s="1122"/>
      <c r="AF17" s="1122"/>
      <c r="AG17" s="1122"/>
      <c r="AH17" s="1123"/>
      <c r="AI17" s="1124" t="s">
        <v>973</v>
      </c>
      <c r="AJ17" s="1122"/>
      <c r="AK17" s="1122"/>
      <c r="AL17" s="1122"/>
      <c r="AM17" s="1122"/>
      <c r="AN17" s="1122"/>
      <c r="AO17" s="1123"/>
      <c r="AP17" s="1124" t="s">
        <v>974</v>
      </c>
      <c r="AQ17" s="1122"/>
      <c r="AR17" s="1122"/>
      <c r="AS17" s="1122"/>
      <c r="AT17" s="1122"/>
      <c r="AU17" s="1122"/>
      <c r="AV17" s="1123"/>
      <c r="AW17" s="1124" t="s">
        <v>975</v>
      </c>
      <c r="AX17" s="1122"/>
      <c r="AY17" s="1122"/>
      <c r="AZ17" s="1103"/>
      <c r="BA17" s="1104"/>
      <c r="BB17" s="1109"/>
      <c r="BC17" s="1110"/>
      <c r="BD17" s="1116"/>
      <c r="BE17" s="1117"/>
      <c r="BF17" s="1117"/>
      <c r="BG17" s="1117"/>
      <c r="BH17" s="1118"/>
    </row>
    <row r="18" spans="2:60" ht="20.25" customHeight="1">
      <c r="B18" s="1126"/>
      <c r="C18" s="1116"/>
      <c r="D18" s="1117"/>
      <c r="E18" s="1129"/>
      <c r="F18" s="532"/>
      <c r="G18" s="533"/>
      <c r="H18" s="1132"/>
      <c r="I18" s="1135"/>
      <c r="J18" s="1117"/>
      <c r="K18" s="1117"/>
      <c r="L18" s="1129"/>
      <c r="M18" s="1135"/>
      <c r="N18" s="1117"/>
      <c r="O18" s="1129"/>
      <c r="P18" s="1135"/>
      <c r="Q18" s="1117"/>
      <c r="R18" s="1117"/>
      <c r="S18" s="1117"/>
      <c r="T18" s="1118"/>
      <c r="U18" s="534">
        <v>1</v>
      </c>
      <c r="V18" s="535">
        <v>2</v>
      </c>
      <c r="W18" s="535">
        <v>3</v>
      </c>
      <c r="X18" s="535">
        <v>4</v>
      </c>
      <c r="Y18" s="535">
        <v>5</v>
      </c>
      <c r="Z18" s="535">
        <v>6</v>
      </c>
      <c r="AA18" s="536">
        <v>7</v>
      </c>
      <c r="AB18" s="537">
        <v>8</v>
      </c>
      <c r="AC18" s="535">
        <v>9</v>
      </c>
      <c r="AD18" s="535">
        <v>10</v>
      </c>
      <c r="AE18" s="535">
        <v>11</v>
      </c>
      <c r="AF18" s="535">
        <v>12</v>
      </c>
      <c r="AG18" s="535">
        <v>13</v>
      </c>
      <c r="AH18" s="536">
        <v>14</v>
      </c>
      <c r="AI18" s="534">
        <v>15</v>
      </c>
      <c r="AJ18" s="535">
        <v>16</v>
      </c>
      <c r="AK18" s="535">
        <v>17</v>
      </c>
      <c r="AL18" s="535">
        <v>18</v>
      </c>
      <c r="AM18" s="535">
        <v>19</v>
      </c>
      <c r="AN18" s="535">
        <v>20</v>
      </c>
      <c r="AO18" s="536">
        <v>21</v>
      </c>
      <c r="AP18" s="537">
        <v>22</v>
      </c>
      <c r="AQ18" s="535">
        <v>23</v>
      </c>
      <c r="AR18" s="535">
        <v>24</v>
      </c>
      <c r="AS18" s="535">
        <v>25</v>
      </c>
      <c r="AT18" s="535">
        <v>26</v>
      </c>
      <c r="AU18" s="535">
        <v>27</v>
      </c>
      <c r="AV18" s="536">
        <v>28</v>
      </c>
      <c r="AW18" s="538" t="str">
        <f>IF($BC$3="暦月",IF(DAY(DATE($AD$2,$AH$2,29))=29,29,""),"")</f>
        <v/>
      </c>
      <c r="AX18" s="539" t="str">
        <f>IF($BC$3="暦月",IF(DAY(DATE($AD$2,$AH$2,30))=30,30,""),"")</f>
        <v/>
      </c>
      <c r="AY18" s="540" t="str">
        <f>IF($BC$3="暦月",IF(DAY(DATE($AD$2,$AH$2,31))=31,31,""),"")</f>
        <v/>
      </c>
      <c r="AZ18" s="1103"/>
      <c r="BA18" s="1104"/>
      <c r="BB18" s="1109"/>
      <c r="BC18" s="1110"/>
      <c r="BD18" s="1116"/>
      <c r="BE18" s="1117"/>
      <c r="BF18" s="1117"/>
      <c r="BG18" s="1117"/>
      <c r="BH18" s="1118"/>
    </row>
    <row r="19" spans="2:60" ht="20.25" hidden="1" customHeight="1">
      <c r="B19" s="1126"/>
      <c r="C19" s="1116"/>
      <c r="D19" s="1117"/>
      <c r="E19" s="1129"/>
      <c r="F19" s="532"/>
      <c r="G19" s="533"/>
      <c r="H19" s="1132"/>
      <c r="I19" s="1135"/>
      <c r="J19" s="1117"/>
      <c r="K19" s="1117"/>
      <c r="L19" s="1129"/>
      <c r="M19" s="1135"/>
      <c r="N19" s="1117"/>
      <c r="O19" s="1129"/>
      <c r="P19" s="1135"/>
      <c r="Q19" s="1117"/>
      <c r="R19" s="1117"/>
      <c r="S19" s="1117"/>
      <c r="T19" s="1118"/>
      <c r="U19" s="534">
        <f>WEEKDAY(DATE($AD$2,$AH$2,1))</f>
        <v>2</v>
      </c>
      <c r="V19" s="535">
        <f>WEEKDAY(DATE($AD$2,$AH$2,2))</f>
        <v>3</v>
      </c>
      <c r="W19" s="535">
        <f>WEEKDAY(DATE($AD$2,$AH$2,3))</f>
        <v>4</v>
      </c>
      <c r="X19" s="535">
        <f>WEEKDAY(DATE($AD$2,$AH$2,4))</f>
        <v>5</v>
      </c>
      <c r="Y19" s="535">
        <f>WEEKDAY(DATE($AD$2,$AH$2,5))</f>
        <v>6</v>
      </c>
      <c r="Z19" s="535">
        <f>WEEKDAY(DATE($AD$2,$AH$2,6))</f>
        <v>7</v>
      </c>
      <c r="AA19" s="536">
        <f>WEEKDAY(DATE($AD$2,$AH$2,7))</f>
        <v>1</v>
      </c>
      <c r="AB19" s="537">
        <f>WEEKDAY(DATE($AD$2,$AH$2,8))</f>
        <v>2</v>
      </c>
      <c r="AC19" s="535">
        <f>WEEKDAY(DATE($AD$2,$AH$2,9))</f>
        <v>3</v>
      </c>
      <c r="AD19" s="535">
        <f>WEEKDAY(DATE($AD$2,$AH$2,10))</f>
        <v>4</v>
      </c>
      <c r="AE19" s="535">
        <f>WEEKDAY(DATE($AD$2,$AH$2,11))</f>
        <v>5</v>
      </c>
      <c r="AF19" s="535">
        <f>WEEKDAY(DATE($AD$2,$AH$2,12))</f>
        <v>6</v>
      </c>
      <c r="AG19" s="535">
        <f>WEEKDAY(DATE($AD$2,$AH$2,13))</f>
        <v>7</v>
      </c>
      <c r="AH19" s="536">
        <f>WEEKDAY(DATE($AD$2,$AH$2,14))</f>
        <v>1</v>
      </c>
      <c r="AI19" s="537">
        <f>WEEKDAY(DATE($AD$2,$AH$2,15))</f>
        <v>2</v>
      </c>
      <c r="AJ19" s="535">
        <f>WEEKDAY(DATE($AD$2,$AH$2,16))</f>
        <v>3</v>
      </c>
      <c r="AK19" s="535">
        <f>WEEKDAY(DATE($AD$2,$AH$2,17))</f>
        <v>4</v>
      </c>
      <c r="AL19" s="535">
        <f>WEEKDAY(DATE($AD$2,$AH$2,18))</f>
        <v>5</v>
      </c>
      <c r="AM19" s="535">
        <f>WEEKDAY(DATE($AD$2,$AH$2,19))</f>
        <v>6</v>
      </c>
      <c r="AN19" s="535">
        <f>WEEKDAY(DATE($AD$2,$AH$2,20))</f>
        <v>7</v>
      </c>
      <c r="AO19" s="536">
        <f>WEEKDAY(DATE($AD$2,$AH$2,21))</f>
        <v>1</v>
      </c>
      <c r="AP19" s="537">
        <f>WEEKDAY(DATE($AD$2,$AH$2,22))</f>
        <v>2</v>
      </c>
      <c r="AQ19" s="535">
        <f>WEEKDAY(DATE($AD$2,$AH$2,23))</f>
        <v>3</v>
      </c>
      <c r="AR19" s="535">
        <f>WEEKDAY(DATE($AD$2,$AH$2,24))</f>
        <v>4</v>
      </c>
      <c r="AS19" s="535">
        <f>WEEKDAY(DATE($AD$2,$AH$2,25))</f>
        <v>5</v>
      </c>
      <c r="AT19" s="535">
        <f>WEEKDAY(DATE($AD$2,$AH$2,26))</f>
        <v>6</v>
      </c>
      <c r="AU19" s="535">
        <f>WEEKDAY(DATE($AD$2,$AH$2,27))</f>
        <v>7</v>
      </c>
      <c r="AV19" s="536">
        <f>WEEKDAY(DATE($AD$2,$AH$2,28))</f>
        <v>1</v>
      </c>
      <c r="AW19" s="537">
        <f>IF(AW18=29,WEEKDAY(DATE($AD$2,$AH$2,29)),0)</f>
        <v>0</v>
      </c>
      <c r="AX19" s="535">
        <f>IF(AX18=30,WEEKDAY(DATE($AD$2,$AH$2,30)),0)</f>
        <v>0</v>
      </c>
      <c r="AY19" s="536">
        <f>IF(AY18=31,WEEKDAY(DATE($AD$2,$AH$2,31)),0)</f>
        <v>0</v>
      </c>
      <c r="AZ19" s="1103"/>
      <c r="BA19" s="1104"/>
      <c r="BB19" s="1109"/>
      <c r="BC19" s="1110"/>
      <c r="BD19" s="1116"/>
      <c r="BE19" s="1117"/>
      <c r="BF19" s="1117"/>
      <c r="BG19" s="1117"/>
      <c r="BH19" s="1118"/>
    </row>
    <row r="20" spans="2:60" ht="20.25" customHeight="1" thickBot="1">
      <c r="B20" s="1127"/>
      <c r="C20" s="1119"/>
      <c r="D20" s="1120"/>
      <c r="E20" s="1130"/>
      <c r="F20" s="541"/>
      <c r="G20" s="542"/>
      <c r="H20" s="1133"/>
      <c r="I20" s="1136"/>
      <c r="J20" s="1120"/>
      <c r="K20" s="1120"/>
      <c r="L20" s="1130"/>
      <c r="M20" s="1136"/>
      <c r="N20" s="1120"/>
      <c r="O20" s="1130"/>
      <c r="P20" s="1136"/>
      <c r="Q20" s="1120"/>
      <c r="R20" s="1120"/>
      <c r="S20" s="1120"/>
      <c r="T20" s="1121"/>
      <c r="U20" s="543" t="str">
        <f>IF(U19=1,"日",IF(U19=2,"月",IF(U19=3,"火",IF(U19=4,"水",IF(U19=5,"木",IF(U19=6,"金","土"))))))</f>
        <v>月</v>
      </c>
      <c r="V20" s="544" t="str">
        <f t="shared" ref="V20:AV20" si="0">IF(V19=1,"日",IF(V19=2,"月",IF(V19=3,"火",IF(V19=4,"水",IF(V19=5,"木",IF(V19=6,"金","土"))))))</f>
        <v>火</v>
      </c>
      <c r="W20" s="544" t="str">
        <f t="shared" si="0"/>
        <v>水</v>
      </c>
      <c r="X20" s="544" t="str">
        <f t="shared" si="0"/>
        <v>木</v>
      </c>
      <c r="Y20" s="544" t="str">
        <f t="shared" si="0"/>
        <v>金</v>
      </c>
      <c r="Z20" s="544" t="str">
        <f t="shared" si="0"/>
        <v>土</v>
      </c>
      <c r="AA20" s="545" t="str">
        <f t="shared" si="0"/>
        <v>日</v>
      </c>
      <c r="AB20" s="546" t="str">
        <f>IF(AB19=1,"日",IF(AB19=2,"月",IF(AB19=3,"火",IF(AB19=4,"水",IF(AB19=5,"木",IF(AB19=6,"金","土"))))))</f>
        <v>月</v>
      </c>
      <c r="AC20" s="544" t="str">
        <f t="shared" si="0"/>
        <v>火</v>
      </c>
      <c r="AD20" s="544" t="str">
        <f t="shared" si="0"/>
        <v>水</v>
      </c>
      <c r="AE20" s="544" t="str">
        <f t="shared" si="0"/>
        <v>木</v>
      </c>
      <c r="AF20" s="544" t="str">
        <f t="shared" si="0"/>
        <v>金</v>
      </c>
      <c r="AG20" s="544" t="str">
        <f t="shared" si="0"/>
        <v>土</v>
      </c>
      <c r="AH20" s="545" t="str">
        <f t="shared" si="0"/>
        <v>日</v>
      </c>
      <c r="AI20" s="546" t="str">
        <f>IF(AI19=1,"日",IF(AI19=2,"月",IF(AI19=3,"火",IF(AI19=4,"水",IF(AI19=5,"木",IF(AI19=6,"金","土"))))))</f>
        <v>月</v>
      </c>
      <c r="AJ20" s="544" t="str">
        <f t="shared" si="0"/>
        <v>火</v>
      </c>
      <c r="AK20" s="544" t="str">
        <f t="shared" si="0"/>
        <v>水</v>
      </c>
      <c r="AL20" s="544" t="str">
        <f t="shared" si="0"/>
        <v>木</v>
      </c>
      <c r="AM20" s="544" t="str">
        <f t="shared" si="0"/>
        <v>金</v>
      </c>
      <c r="AN20" s="544" t="str">
        <f t="shared" si="0"/>
        <v>土</v>
      </c>
      <c r="AO20" s="545" t="str">
        <f t="shared" si="0"/>
        <v>日</v>
      </c>
      <c r="AP20" s="546" t="str">
        <f>IF(AP19=1,"日",IF(AP19=2,"月",IF(AP19=3,"火",IF(AP19=4,"水",IF(AP19=5,"木",IF(AP19=6,"金","土"))))))</f>
        <v>月</v>
      </c>
      <c r="AQ20" s="544" t="str">
        <f t="shared" si="0"/>
        <v>火</v>
      </c>
      <c r="AR20" s="544" t="str">
        <f t="shared" si="0"/>
        <v>水</v>
      </c>
      <c r="AS20" s="544" t="str">
        <f t="shared" si="0"/>
        <v>木</v>
      </c>
      <c r="AT20" s="544" t="str">
        <f t="shared" si="0"/>
        <v>金</v>
      </c>
      <c r="AU20" s="544" t="str">
        <f t="shared" si="0"/>
        <v>土</v>
      </c>
      <c r="AV20" s="545" t="str">
        <f t="shared" si="0"/>
        <v>日</v>
      </c>
      <c r="AW20" s="544" t="str">
        <f>IF(AW19=1,"日",IF(AW19=2,"月",IF(AW19=3,"火",IF(AW19=4,"水",IF(AW19=5,"木",IF(AW19=6,"金",IF(AW19=0,"","土")))))))</f>
        <v/>
      </c>
      <c r="AX20" s="544" t="str">
        <f>IF(AX19=1,"日",IF(AX19=2,"月",IF(AX19=3,"火",IF(AX19=4,"水",IF(AX19=5,"木",IF(AX19=6,"金",IF(AX19=0,"","土")))))))</f>
        <v/>
      </c>
      <c r="AY20" s="544" t="str">
        <f>IF(AY19=1,"日",IF(AY19=2,"月",IF(AY19=3,"火",IF(AY19=4,"水",IF(AY19=5,"木",IF(AY19=6,"金",IF(AY19=0,"","土")))))))</f>
        <v/>
      </c>
      <c r="AZ20" s="1105"/>
      <c r="BA20" s="1106"/>
      <c r="BB20" s="1111"/>
      <c r="BC20" s="1112"/>
      <c r="BD20" s="1119"/>
      <c r="BE20" s="1120"/>
      <c r="BF20" s="1120"/>
      <c r="BG20" s="1120"/>
      <c r="BH20" s="1121"/>
    </row>
    <row r="21" spans="2:60" ht="20.25" customHeight="1">
      <c r="B21" s="547"/>
      <c r="C21" s="1088" t="s">
        <v>976</v>
      </c>
      <c r="D21" s="1089"/>
      <c r="E21" s="1090"/>
      <c r="F21" s="548"/>
      <c r="G21" s="549"/>
      <c r="H21" s="1091" t="s">
        <v>977</v>
      </c>
      <c r="I21" s="1092" t="s">
        <v>978</v>
      </c>
      <c r="J21" s="1093"/>
      <c r="K21" s="1093"/>
      <c r="L21" s="1094"/>
      <c r="M21" s="1095" t="s">
        <v>979</v>
      </c>
      <c r="N21" s="1096"/>
      <c r="O21" s="1097"/>
      <c r="P21" s="550" t="s">
        <v>980</v>
      </c>
      <c r="Q21" s="551"/>
      <c r="R21" s="551"/>
      <c r="S21" s="552"/>
      <c r="T21" s="553"/>
      <c r="U21" s="554" t="s">
        <v>981</v>
      </c>
      <c r="V21" s="554" t="s">
        <v>981</v>
      </c>
      <c r="W21" s="554" t="s">
        <v>981</v>
      </c>
      <c r="X21" s="554"/>
      <c r="Y21" s="554" t="s">
        <v>981</v>
      </c>
      <c r="Z21" s="554" t="s">
        <v>981</v>
      </c>
      <c r="AA21" s="555"/>
      <c r="AB21" s="556" t="s">
        <v>981</v>
      </c>
      <c r="AC21" s="554"/>
      <c r="AD21" s="554" t="s">
        <v>981</v>
      </c>
      <c r="AE21" s="554" t="s">
        <v>981</v>
      </c>
      <c r="AF21" s="554" t="s">
        <v>981</v>
      </c>
      <c r="AG21" s="554"/>
      <c r="AH21" s="555" t="s">
        <v>981</v>
      </c>
      <c r="AI21" s="556"/>
      <c r="AJ21" s="554" t="s">
        <v>981</v>
      </c>
      <c r="AK21" s="554" t="s">
        <v>981</v>
      </c>
      <c r="AL21" s="554" t="s">
        <v>981</v>
      </c>
      <c r="AM21" s="554" t="s">
        <v>981</v>
      </c>
      <c r="AN21" s="554" t="s">
        <v>981</v>
      </c>
      <c r="AO21" s="555"/>
      <c r="AP21" s="556"/>
      <c r="AQ21" s="554" t="s">
        <v>981</v>
      </c>
      <c r="AR21" s="554" t="s">
        <v>981</v>
      </c>
      <c r="AS21" s="554" t="s">
        <v>981</v>
      </c>
      <c r="AT21" s="554" t="s">
        <v>981</v>
      </c>
      <c r="AU21" s="554" t="s">
        <v>982</v>
      </c>
      <c r="AV21" s="555"/>
      <c r="AW21" s="556"/>
      <c r="AX21" s="554"/>
      <c r="AY21" s="554"/>
      <c r="AZ21" s="1098"/>
      <c r="BA21" s="1099"/>
      <c r="BB21" s="1100"/>
      <c r="BC21" s="1099"/>
      <c r="BD21" s="1084"/>
      <c r="BE21" s="1085"/>
      <c r="BF21" s="1085"/>
      <c r="BG21" s="1085"/>
      <c r="BH21" s="1086"/>
    </row>
    <row r="22" spans="2:60" ht="20.25" customHeight="1">
      <c r="B22" s="557">
        <v>1</v>
      </c>
      <c r="C22" s="1046"/>
      <c r="D22" s="1047"/>
      <c r="E22" s="1048"/>
      <c r="F22" s="558" t="str">
        <f>C21</f>
        <v>管理者</v>
      </c>
      <c r="G22" s="559"/>
      <c r="H22" s="1053"/>
      <c r="I22" s="1058"/>
      <c r="J22" s="1059"/>
      <c r="K22" s="1059"/>
      <c r="L22" s="1060"/>
      <c r="M22" s="1067"/>
      <c r="N22" s="1068"/>
      <c r="O22" s="1069"/>
      <c r="P22" s="560" t="s">
        <v>983</v>
      </c>
      <c r="Q22" s="561"/>
      <c r="R22" s="561"/>
      <c r="S22" s="562"/>
      <c r="T22" s="563"/>
      <c r="U22" s="564">
        <f>IF(U21="","",VLOOKUP(U21,'【記載例】シフト記号表（勤務時間帯）'!$D$6:$X$47,21,FALSE))</f>
        <v>8</v>
      </c>
      <c r="V22" s="565">
        <f>IF(V21="","",VLOOKUP(V21,'【記載例】シフト記号表（勤務時間帯）'!$D$6:$X$47,21,FALSE))</f>
        <v>8</v>
      </c>
      <c r="W22" s="565">
        <f>IF(W21="","",VLOOKUP(W21,'【記載例】シフト記号表（勤務時間帯）'!$D$6:$X$47,21,FALSE))</f>
        <v>8</v>
      </c>
      <c r="X22" s="565" t="str">
        <f>IF(X21="","",VLOOKUP(X21,'【記載例】シフト記号表（勤務時間帯）'!$D$6:$X$47,21,FALSE))</f>
        <v/>
      </c>
      <c r="Y22" s="565">
        <f>IF(Y21="","",VLOOKUP(Y21,'【記載例】シフト記号表（勤務時間帯）'!$D$6:$X$47,21,FALSE))</f>
        <v>8</v>
      </c>
      <c r="Z22" s="565">
        <f>IF(Z21="","",VLOOKUP(Z21,'【記載例】シフト記号表（勤務時間帯）'!$D$6:$X$47,21,FALSE))</f>
        <v>8</v>
      </c>
      <c r="AA22" s="566" t="str">
        <f>IF(AA21="","",VLOOKUP(AA21,'【記載例】シフト記号表（勤務時間帯）'!$D$6:$X$47,21,FALSE))</f>
        <v/>
      </c>
      <c r="AB22" s="564">
        <f>IF(AB21="","",VLOOKUP(AB21,'【記載例】シフト記号表（勤務時間帯）'!$D$6:$X$47,21,FALSE))</f>
        <v>8</v>
      </c>
      <c r="AC22" s="565" t="str">
        <f>IF(AC21="","",VLOOKUP(AC21,'【記載例】シフト記号表（勤務時間帯）'!$D$6:$X$47,21,FALSE))</f>
        <v/>
      </c>
      <c r="AD22" s="565">
        <f>IF(AD21="","",VLOOKUP(AD21,'【記載例】シフト記号表（勤務時間帯）'!$D$6:$X$47,21,FALSE))</f>
        <v>8</v>
      </c>
      <c r="AE22" s="565">
        <f>IF(AE21="","",VLOOKUP(AE21,'【記載例】シフト記号表（勤務時間帯）'!$D$6:$X$47,21,FALSE))</f>
        <v>8</v>
      </c>
      <c r="AF22" s="565">
        <f>IF(AF21="","",VLOOKUP(AF21,'【記載例】シフト記号表（勤務時間帯）'!$D$6:$X$47,21,FALSE))</f>
        <v>8</v>
      </c>
      <c r="AG22" s="565" t="str">
        <f>IF(AG21="","",VLOOKUP(AG21,'【記載例】シフト記号表（勤務時間帯）'!$D$6:$X$47,21,FALSE))</f>
        <v/>
      </c>
      <c r="AH22" s="566">
        <f>IF(AH21="","",VLOOKUP(AH21,'【記載例】シフト記号表（勤務時間帯）'!$D$6:$X$47,21,FALSE))</f>
        <v>8</v>
      </c>
      <c r="AI22" s="564" t="str">
        <f>IF(AI21="","",VLOOKUP(AI21,'【記載例】シフト記号表（勤務時間帯）'!$D$6:$X$47,21,FALSE))</f>
        <v/>
      </c>
      <c r="AJ22" s="565">
        <f>IF(AJ21="","",VLOOKUP(AJ21,'【記載例】シフト記号表（勤務時間帯）'!$D$6:$X$47,21,FALSE))</f>
        <v>8</v>
      </c>
      <c r="AK22" s="565">
        <f>IF(AK21="","",VLOOKUP(AK21,'【記載例】シフト記号表（勤務時間帯）'!$D$6:$X$47,21,FALSE))</f>
        <v>8</v>
      </c>
      <c r="AL22" s="565">
        <f>IF(AL21="","",VLOOKUP(AL21,'【記載例】シフト記号表（勤務時間帯）'!$D$6:$X$47,21,FALSE))</f>
        <v>8</v>
      </c>
      <c r="AM22" s="565">
        <f>IF(AM21="","",VLOOKUP(AM21,'【記載例】シフト記号表（勤務時間帯）'!$D$6:$X$47,21,FALSE))</f>
        <v>8</v>
      </c>
      <c r="AN22" s="565">
        <f>IF(AN21="","",VLOOKUP(AN21,'【記載例】シフト記号表（勤務時間帯）'!$D$6:$X$47,21,FALSE))</f>
        <v>8</v>
      </c>
      <c r="AO22" s="566" t="str">
        <f>IF(AO21="","",VLOOKUP(AO21,'【記載例】シフト記号表（勤務時間帯）'!$D$6:$X$47,21,FALSE))</f>
        <v/>
      </c>
      <c r="AP22" s="564" t="str">
        <f>IF(AP21="","",VLOOKUP(AP21,'【記載例】シフト記号表（勤務時間帯）'!$D$6:$X$47,21,FALSE))</f>
        <v/>
      </c>
      <c r="AQ22" s="565">
        <f>IF(AQ21="","",VLOOKUP(AQ21,'【記載例】シフト記号表（勤務時間帯）'!$D$6:$X$47,21,FALSE))</f>
        <v>8</v>
      </c>
      <c r="AR22" s="565">
        <f>IF(AR21="","",VLOOKUP(AR21,'【記載例】シフト記号表（勤務時間帯）'!$D$6:$X$47,21,FALSE))</f>
        <v>8</v>
      </c>
      <c r="AS22" s="565">
        <f>IF(AS21="","",VLOOKUP(AS21,'【記載例】シフト記号表（勤務時間帯）'!$D$6:$X$47,21,FALSE))</f>
        <v>8</v>
      </c>
      <c r="AT22" s="565">
        <f>IF(AT21="","",VLOOKUP(AT21,'【記載例】シフト記号表（勤務時間帯）'!$D$6:$X$47,21,FALSE))</f>
        <v>8</v>
      </c>
      <c r="AU22" s="565">
        <f>IF(AU21="","",VLOOKUP(AU21,'【記載例】シフト記号表（勤務時間帯）'!$D$6:$X$47,21,FALSE))</f>
        <v>8</v>
      </c>
      <c r="AV22" s="566" t="str">
        <f>IF(AV21="","",VLOOKUP(AV21,'【記載例】シフト記号表（勤務時間帯）'!$D$6:$X$47,21,FALSE))</f>
        <v/>
      </c>
      <c r="AW22" s="564" t="str">
        <f>IF(AW21="","",VLOOKUP(AW21,'【記載例】シフト記号表（勤務時間帯）'!$D$6:$X$47,21,FALSE))</f>
        <v/>
      </c>
      <c r="AX22" s="565" t="str">
        <f>IF(AX21="","",VLOOKUP(AX21,'【記載例】シフト記号表（勤務時間帯）'!$D$6:$X$47,21,FALSE))</f>
        <v/>
      </c>
      <c r="AY22" s="565" t="str">
        <f>IF(AY21="","",VLOOKUP(AY21,'【記載例】シフト記号表（勤務時間帯）'!$D$6:$X$47,21,FALSE))</f>
        <v/>
      </c>
      <c r="AZ22" s="1034">
        <f>IF($BC$3="４週",SUM(U22:AV22),IF($BC$3="暦月",SUM(U22:AY22),""))</f>
        <v>160</v>
      </c>
      <c r="BA22" s="1035"/>
      <c r="BB22" s="1036">
        <f>IF($BC$3="４週",AZ22/4,IF($BC$3="暦月",(AZ22/($BC$8/7)),""))</f>
        <v>40</v>
      </c>
      <c r="BC22" s="1035"/>
      <c r="BD22" s="1031"/>
      <c r="BE22" s="1032"/>
      <c r="BF22" s="1032"/>
      <c r="BG22" s="1032"/>
      <c r="BH22" s="1033"/>
    </row>
    <row r="23" spans="2:60" ht="20.25" customHeight="1">
      <c r="B23" s="567"/>
      <c r="C23" s="1074"/>
      <c r="D23" s="1075"/>
      <c r="E23" s="1076"/>
      <c r="F23" s="568"/>
      <c r="G23" s="569" t="str">
        <f>C21</f>
        <v>管理者</v>
      </c>
      <c r="H23" s="1077"/>
      <c r="I23" s="1078"/>
      <c r="J23" s="1079"/>
      <c r="K23" s="1079"/>
      <c r="L23" s="1080"/>
      <c r="M23" s="1081"/>
      <c r="N23" s="1082"/>
      <c r="O23" s="1083"/>
      <c r="P23" s="570" t="s">
        <v>984</v>
      </c>
      <c r="Q23" s="571"/>
      <c r="R23" s="571"/>
      <c r="S23" s="572"/>
      <c r="T23" s="573"/>
      <c r="U23" s="574" t="str">
        <f>IF(U21="","",VLOOKUP(U21,'【記載例】シフト記号表（勤務時間帯）'!$D$6:$Z$47,23,FALSE))</f>
        <v>-</v>
      </c>
      <c r="V23" s="575" t="str">
        <f>IF(V21="","",VLOOKUP(V21,'【記載例】シフト記号表（勤務時間帯）'!$D$6:$Z$47,23,FALSE))</f>
        <v>-</v>
      </c>
      <c r="W23" s="575" t="str">
        <f>IF(W21="","",VLOOKUP(W21,'【記載例】シフト記号表（勤務時間帯）'!$D$6:$Z$47,23,FALSE))</f>
        <v>-</v>
      </c>
      <c r="X23" s="575" t="str">
        <f>IF(X21="","",VLOOKUP(X21,'【記載例】シフト記号表（勤務時間帯）'!$D$6:$Z$47,23,FALSE))</f>
        <v/>
      </c>
      <c r="Y23" s="575" t="str">
        <f>IF(Y21="","",VLOOKUP(Y21,'【記載例】シフト記号表（勤務時間帯）'!$D$6:$Z$47,23,FALSE))</f>
        <v>-</v>
      </c>
      <c r="Z23" s="575" t="str">
        <f>IF(Z21="","",VLOOKUP(Z21,'【記載例】シフト記号表（勤務時間帯）'!$D$6:$Z$47,23,FALSE))</f>
        <v>-</v>
      </c>
      <c r="AA23" s="576" t="str">
        <f>IF(AA21="","",VLOOKUP(AA21,'【記載例】シフト記号表（勤務時間帯）'!$D$6:$Z$47,23,FALSE))</f>
        <v/>
      </c>
      <c r="AB23" s="574" t="str">
        <f>IF(AB21="","",VLOOKUP(AB21,'【記載例】シフト記号表（勤務時間帯）'!$D$6:$Z$47,23,FALSE))</f>
        <v>-</v>
      </c>
      <c r="AC23" s="575" t="str">
        <f>IF(AC21="","",VLOOKUP(AC21,'【記載例】シフト記号表（勤務時間帯）'!$D$6:$Z$47,23,FALSE))</f>
        <v/>
      </c>
      <c r="AD23" s="575" t="str">
        <f>IF(AD21="","",VLOOKUP(AD21,'【記載例】シフト記号表（勤務時間帯）'!$D$6:$Z$47,23,FALSE))</f>
        <v>-</v>
      </c>
      <c r="AE23" s="575" t="str">
        <f>IF(AE21="","",VLOOKUP(AE21,'【記載例】シフト記号表（勤務時間帯）'!$D$6:$Z$47,23,FALSE))</f>
        <v>-</v>
      </c>
      <c r="AF23" s="575" t="str">
        <f>IF(AF21="","",VLOOKUP(AF21,'【記載例】シフト記号表（勤務時間帯）'!$D$6:$Z$47,23,FALSE))</f>
        <v>-</v>
      </c>
      <c r="AG23" s="575" t="str">
        <f>IF(AG21="","",VLOOKUP(AG21,'【記載例】シフト記号表（勤務時間帯）'!$D$6:$Z$47,23,FALSE))</f>
        <v/>
      </c>
      <c r="AH23" s="576" t="str">
        <f>IF(AH21="","",VLOOKUP(AH21,'【記載例】シフト記号表（勤務時間帯）'!$D$6:$Z$47,23,FALSE))</f>
        <v>-</v>
      </c>
      <c r="AI23" s="574" t="str">
        <f>IF(AI21="","",VLOOKUP(AI21,'【記載例】シフト記号表（勤務時間帯）'!$D$6:$Z$47,23,FALSE))</f>
        <v/>
      </c>
      <c r="AJ23" s="575" t="str">
        <f>IF(AJ21="","",VLOOKUP(AJ21,'【記載例】シフト記号表（勤務時間帯）'!$D$6:$Z$47,23,FALSE))</f>
        <v>-</v>
      </c>
      <c r="AK23" s="575" t="str">
        <f>IF(AK21="","",VLOOKUP(AK21,'【記載例】シフト記号表（勤務時間帯）'!$D$6:$Z$47,23,FALSE))</f>
        <v>-</v>
      </c>
      <c r="AL23" s="575" t="str">
        <f>IF(AL21="","",VLOOKUP(AL21,'【記載例】シフト記号表（勤務時間帯）'!$D$6:$Z$47,23,FALSE))</f>
        <v>-</v>
      </c>
      <c r="AM23" s="575" t="str">
        <f>IF(AM21="","",VLOOKUP(AM21,'【記載例】シフト記号表（勤務時間帯）'!$D$6:$Z$47,23,FALSE))</f>
        <v>-</v>
      </c>
      <c r="AN23" s="575" t="str">
        <f>IF(AN21="","",VLOOKUP(AN21,'【記載例】シフト記号表（勤務時間帯）'!$D$6:$Z$47,23,FALSE))</f>
        <v>-</v>
      </c>
      <c r="AO23" s="576" t="str">
        <f>IF(AO21="","",VLOOKUP(AO21,'【記載例】シフト記号表（勤務時間帯）'!$D$6:$Z$47,23,FALSE))</f>
        <v/>
      </c>
      <c r="AP23" s="574" t="str">
        <f>IF(AP21="","",VLOOKUP(AP21,'【記載例】シフト記号表（勤務時間帯）'!$D$6:$Z$47,23,FALSE))</f>
        <v/>
      </c>
      <c r="AQ23" s="575" t="str">
        <f>IF(AQ21="","",VLOOKUP(AQ21,'【記載例】シフト記号表（勤務時間帯）'!$D$6:$Z$47,23,FALSE))</f>
        <v>-</v>
      </c>
      <c r="AR23" s="575" t="str">
        <f>IF(AR21="","",VLOOKUP(AR21,'【記載例】シフト記号表（勤務時間帯）'!$D$6:$Z$47,23,FALSE))</f>
        <v>-</v>
      </c>
      <c r="AS23" s="575" t="str">
        <f>IF(AS21="","",VLOOKUP(AS21,'【記載例】シフト記号表（勤務時間帯）'!$D$6:$Z$47,23,FALSE))</f>
        <v>-</v>
      </c>
      <c r="AT23" s="575" t="str">
        <f>IF(AT21="","",VLOOKUP(AT21,'【記載例】シフト記号表（勤務時間帯）'!$D$6:$Z$47,23,FALSE))</f>
        <v>-</v>
      </c>
      <c r="AU23" s="575" t="str">
        <f>IF(AU21="","",VLOOKUP(AU21,'【記載例】シフト記号表（勤務時間帯）'!$D$6:$Z$47,23,FALSE))</f>
        <v>-</v>
      </c>
      <c r="AV23" s="576" t="str">
        <f>IF(AV21="","",VLOOKUP(AV21,'【記載例】シフト記号表（勤務時間帯）'!$D$6:$Z$47,23,FALSE))</f>
        <v/>
      </c>
      <c r="AW23" s="574" t="str">
        <f>IF(AW21="","",VLOOKUP(AW21,'【記載例】シフト記号表（勤務時間帯）'!$D$6:$Z$47,23,FALSE))</f>
        <v/>
      </c>
      <c r="AX23" s="575" t="str">
        <f>IF(AX21="","",VLOOKUP(AX21,'【記載例】シフト記号表（勤務時間帯）'!$D$6:$Z$47,23,FALSE))</f>
        <v/>
      </c>
      <c r="AY23" s="575" t="str">
        <f>IF(AY21="","",VLOOKUP(AY21,'【記載例】シフト記号表（勤務時間帯）'!$D$6:$Z$47,23,FALSE))</f>
        <v/>
      </c>
      <c r="AZ23" s="1037">
        <f>IF($BC$3="４週",SUM(U23:AV23),IF($BC$3="暦月",SUM(U23:AY23),""))</f>
        <v>0</v>
      </c>
      <c r="BA23" s="1038"/>
      <c r="BB23" s="1039">
        <f>IF($BC$3="４週",AZ23/4,IF($BC$3="暦月",(AZ23/($BC$8/7)),""))</f>
        <v>0</v>
      </c>
      <c r="BC23" s="1038"/>
      <c r="BD23" s="1040"/>
      <c r="BE23" s="1041"/>
      <c r="BF23" s="1041"/>
      <c r="BG23" s="1041"/>
      <c r="BH23" s="1042"/>
    </row>
    <row r="24" spans="2:60" ht="20.25" customHeight="1">
      <c r="B24" s="577"/>
      <c r="C24" s="1043" t="s">
        <v>985</v>
      </c>
      <c r="D24" s="1044"/>
      <c r="E24" s="1045"/>
      <c r="F24" s="578"/>
      <c r="G24" s="579"/>
      <c r="H24" s="1087" t="s">
        <v>977</v>
      </c>
      <c r="I24" s="1055" t="s">
        <v>986</v>
      </c>
      <c r="J24" s="1056"/>
      <c r="K24" s="1056"/>
      <c r="L24" s="1057"/>
      <c r="M24" s="1064" t="s">
        <v>987</v>
      </c>
      <c r="N24" s="1065"/>
      <c r="O24" s="1066"/>
      <c r="P24" s="580" t="s">
        <v>980</v>
      </c>
      <c r="Q24" s="581"/>
      <c r="R24" s="581"/>
      <c r="S24" s="582"/>
      <c r="T24" s="583"/>
      <c r="U24" s="584" t="s">
        <v>988</v>
      </c>
      <c r="V24" s="585" t="s">
        <v>988</v>
      </c>
      <c r="W24" s="585" t="s">
        <v>988</v>
      </c>
      <c r="X24" s="585" t="s">
        <v>988</v>
      </c>
      <c r="Y24" s="585"/>
      <c r="Z24" s="585" t="s">
        <v>988</v>
      </c>
      <c r="AA24" s="586" t="s">
        <v>988</v>
      </c>
      <c r="AB24" s="584"/>
      <c r="AC24" s="585" t="s">
        <v>988</v>
      </c>
      <c r="AD24" s="585" t="s">
        <v>988</v>
      </c>
      <c r="AE24" s="585" t="s">
        <v>988</v>
      </c>
      <c r="AF24" s="585"/>
      <c r="AG24" s="585"/>
      <c r="AH24" s="586" t="s">
        <v>988</v>
      </c>
      <c r="AI24" s="584" t="s">
        <v>988</v>
      </c>
      <c r="AJ24" s="585" t="s">
        <v>988</v>
      </c>
      <c r="AK24" s="585"/>
      <c r="AL24" s="585" t="s">
        <v>988</v>
      </c>
      <c r="AM24" s="585" t="s">
        <v>988</v>
      </c>
      <c r="AN24" s="585"/>
      <c r="AO24" s="586" t="s">
        <v>988</v>
      </c>
      <c r="AP24" s="584" t="s">
        <v>988</v>
      </c>
      <c r="AQ24" s="585" t="s">
        <v>989</v>
      </c>
      <c r="AR24" s="585" t="s">
        <v>988</v>
      </c>
      <c r="AS24" s="585"/>
      <c r="AT24" s="585" t="s">
        <v>988</v>
      </c>
      <c r="AU24" s="585"/>
      <c r="AV24" s="586" t="s">
        <v>988</v>
      </c>
      <c r="AW24" s="584"/>
      <c r="AX24" s="585"/>
      <c r="AY24" s="585"/>
      <c r="AZ24" s="1073"/>
      <c r="BA24" s="1027"/>
      <c r="BB24" s="1026"/>
      <c r="BC24" s="1027"/>
      <c r="BD24" s="1028"/>
      <c r="BE24" s="1029"/>
      <c r="BF24" s="1029"/>
      <c r="BG24" s="1029"/>
      <c r="BH24" s="1030"/>
    </row>
    <row r="25" spans="2:60" ht="20.25" customHeight="1">
      <c r="B25" s="557">
        <f>B22+1</f>
        <v>2</v>
      </c>
      <c r="C25" s="1046"/>
      <c r="D25" s="1047"/>
      <c r="E25" s="1048"/>
      <c r="F25" s="558" t="str">
        <f>C24</f>
        <v>計画作成担当者</v>
      </c>
      <c r="G25" s="559"/>
      <c r="H25" s="1053"/>
      <c r="I25" s="1058"/>
      <c r="J25" s="1059"/>
      <c r="K25" s="1059"/>
      <c r="L25" s="1060"/>
      <c r="M25" s="1067"/>
      <c r="N25" s="1068"/>
      <c r="O25" s="1069"/>
      <c r="P25" s="560" t="s">
        <v>983</v>
      </c>
      <c r="Q25" s="561"/>
      <c r="R25" s="561"/>
      <c r="S25" s="562"/>
      <c r="T25" s="563"/>
      <c r="U25" s="564">
        <f>IF(U24="","",VLOOKUP(U24,'【記載例】シフト記号表（勤務時間帯）'!$D$6:$X$47,21,FALSE))</f>
        <v>7.9999999999999982</v>
      </c>
      <c r="V25" s="565">
        <f>IF(V24="","",VLOOKUP(V24,'【記載例】シフト記号表（勤務時間帯）'!$D$6:$X$47,21,FALSE))</f>
        <v>7.9999999999999982</v>
      </c>
      <c r="W25" s="565">
        <f>IF(W24="","",VLOOKUP(W24,'【記載例】シフト記号表（勤務時間帯）'!$D$6:$X$47,21,FALSE))</f>
        <v>7.9999999999999982</v>
      </c>
      <c r="X25" s="565">
        <f>IF(X24="","",VLOOKUP(X24,'【記載例】シフト記号表（勤務時間帯）'!$D$6:$X$47,21,FALSE))</f>
        <v>7.9999999999999982</v>
      </c>
      <c r="Y25" s="565" t="str">
        <f>IF(Y24="","",VLOOKUP(Y24,'【記載例】シフト記号表（勤務時間帯）'!$D$6:$X$47,21,FALSE))</f>
        <v/>
      </c>
      <c r="Z25" s="565">
        <f>IF(Z24="","",VLOOKUP(Z24,'【記載例】シフト記号表（勤務時間帯）'!$D$6:$X$47,21,FALSE))</f>
        <v>7.9999999999999982</v>
      </c>
      <c r="AA25" s="566">
        <f>IF(AA24="","",VLOOKUP(AA24,'【記載例】シフト記号表（勤務時間帯）'!$D$6:$X$47,21,FALSE))</f>
        <v>7.9999999999999982</v>
      </c>
      <c r="AB25" s="564" t="str">
        <f>IF(AB24="","",VLOOKUP(AB24,'【記載例】シフト記号表（勤務時間帯）'!$D$6:$X$47,21,FALSE))</f>
        <v/>
      </c>
      <c r="AC25" s="565">
        <f>IF(AC24="","",VLOOKUP(AC24,'【記載例】シフト記号表（勤務時間帯）'!$D$6:$X$47,21,FALSE))</f>
        <v>7.9999999999999982</v>
      </c>
      <c r="AD25" s="565">
        <f>IF(AD24="","",VLOOKUP(AD24,'【記載例】シフト記号表（勤務時間帯）'!$D$6:$X$47,21,FALSE))</f>
        <v>7.9999999999999982</v>
      </c>
      <c r="AE25" s="565">
        <f>IF(AE24="","",VLOOKUP(AE24,'【記載例】シフト記号表（勤務時間帯）'!$D$6:$X$47,21,FALSE))</f>
        <v>7.9999999999999982</v>
      </c>
      <c r="AF25" s="565" t="str">
        <f>IF(AF24="","",VLOOKUP(AF24,'【記載例】シフト記号表（勤務時間帯）'!$D$6:$X$47,21,FALSE))</f>
        <v/>
      </c>
      <c r="AG25" s="565" t="str">
        <f>IF(AG24="","",VLOOKUP(AG24,'【記載例】シフト記号表（勤務時間帯）'!$D$6:$X$47,21,FALSE))</f>
        <v/>
      </c>
      <c r="AH25" s="566">
        <f>IF(AH24="","",VLOOKUP(AH24,'【記載例】シフト記号表（勤務時間帯）'!$D$6:$X$47,21,FALSE))</f>
        <v>7.9999999999999982</v>
      </c>
      <c r="AI25" s="564">
        <f>IF(AI24="","",VLOOKUP(AI24,'【記載例】シフト記号表（勤務時間帯）'!$D$6:$X$47,21,FALSE))</f>
        <v>7.9999999999999982</v>
      </c>
      <c r="AJ25" s="565">
        <f>IF(AJ24="","",VLOOKUP(AJ24,'【記載例】シフト記号表（勤務時間帯）'!$D$6:$X$47,21,FALSE))</f>
        <v>7.9999999999999982</v>
      </c>
      <c r="AK25" s="565" t="str">
        <f>IF(AK24="","",VLOOKUP(AK24,'【記載例】シフト記号表（勤務時間帯）'!$D$6:$X$47,21,FALSE))</f>
        <v/>
      </c>
      <c r="AL25" s="565">
        <f>IF(AL24="","",VLOOKUP(AL24,'【記載例】シフト記号表（勤務時間帯）'!$D$6:$X$47,21,FALSE))</f>
        <v>7.9999999999999982</v>
      </c>
      <c r="AM25" s="565">
        <f>IF(AM24="","",VLOOKUP(AM24,'【記載例】シフト記号表（勤務時間帯）'!$D$6:$X$47,21,FALSE))</f>
        <v>7.9999999999999982</v>
      </c>
      <c r="AN25" s="565" t="str">
        <f>IF(AN24="","",VLOOKUP(AN24,'【記載例】シフト記号表（勤務時間帯）'!$D$6:$X$47,21,FALSE))</f>
        <v/>
      </c>
      <c r="AO25" s="566">
        <f>IF(AO24="","",VLOOKUP(AO24,'【記載例】シフト記号表（勤務時間帯）'!$D$6:$X$47,21,FALSE))</f>
        <v>7.9999999999999982</v>
      </c>
      <c r="AP25" s="564">
        <f>IF(AP24="","",VLOOKUP(AP24,'【記載例】シフト記号表（勤務時間帯）'!$D$6:$X$47,21,FALSE))</f>
        <v>7.9999999999999982</v>
      </c>
      <c r="AQ25" s="565">
        <f>IF(AQ24="","",VLOOKUP(AQ24,'【記載例】シフト記号表（勤務時間帯）'!$D$6:$X$47,21,FALSE))</f>
        <v>7.9999999999999982</v>
      </c>
      <c r="AR25" s="565">
        <f>IF(AR24="","",VLOOKUP(AR24,'【記載例】シフト記号表（勤務時間帯）'!$D$6:$X$47,21,FALSE))</f>
        <v>7.9999999999999982</v>
      </c>
      <c r="AS25" s="565" t="str">
        <f>IF(AS24="","",VLOOKUP(AS24,'【記載例】シフト記号表（勤務時間帯）'!$D$6:$X$47,21,FALSE))</f>
        <v/>
      </c>
      <c r="AT25" s="565">
        <f>IF(AT24="","",VLOOKUP(AT24,'【記載例】シフト記号表（勤務時間帯）'!$D$6:$X$47,21,FALSE))</f>
        <v>7.9999999999999982</v>
      </c>
      <c r="AU25" s="565" t="str">
        <f>IF(AU24="","",VLOOKUP(AU24,'【記載例】シフト記号表（勤務時間帯）'!$D$6:$X$47,21,FALSE))</f>
        <v/>
      </c>
      <c r="AV25" s="566">
        <f>IF(AV24="","",VLOOKUP(AV24,'【記載例】シフト記号表（勤務時間帯）'!$D$6:$X$47,21,FALSE))</f>
        <v>7.9999999999999982</v>
      </c>
      <c r="AW25" s="564" t="str">
        <f>IF(AW24="","",VLOOKUP(AW24,'【記載例】シフト記号表（勤務時間帯）'!$D$6:$X$47,21,FALSE))</f>
        <v/>
      </c>
      <c r="AX25" s="565" t="str">
        <f>IF(AX24="","",VLOOKUP(AX24,'【記載例】シフト記号表（勤務時間帯）'!$D$6:$X$47,21,FALSE))</f>
        <v/>
      </c>
      <c r="AY25" s="565" t="str">
        <f>IF(AY24="","",VLOOKUP(AY24,'【記載例】シフト記号表（勤務時間帯）'!$D$6:$X$47,21,FALSE))</f>
        <v/>
      </c>
      <c r="AZ25" s="1034">
        <f>IF($BC$3="４週",SUM(U25:AV25),IF($BC$3="暦月",SUM(U25:AY25),""))</f>
        <v>159.99999999999997</v>
      </c>
      <c r="BA25" s="1035"/>
      <c r="BB25" s="1036">
        <f>IF($BC$3="４週",AZ25/4,IF($BC$3="暦月",(AZ25/($BC$8/7)),""))</f>
        <v>39.999999999999993</v>
      </c>
      <c r="BC25" s="1035"/>
      <c r="BD25" s="1031"/>
      <c r="BE25" s="1032"/>
      <c r="BF25" s="1032"/>
      <c r="BG25" s="1032"/>
      <c r="BH25" s="1033"/>
    </row>
    <row r="26" spans="2:60" ht="20.25" customHeight="1">
      <c r="B26" s="567"/>
      <c r="C26" s="1074"/>
      <c r="D26" s="1075"/>
      <c r="E26" s="1076"/>
      <c r="F26" s="568"/>
      <c r="G26" s="569" t="str">
        <f>C24</f>
        <v>計画作成担当者</v>
      </c>
      <c r="H26" s="1077"/>
      <c r="I26" s="1078"/>
      <c r="J26" s="1079"/>
      <c r="K26" s="1079"/>
      <c r="L26" s="1080"/>
      <c r="M26" s="1081"/>
      <c r="N26" s="1082"/>
      <c r="O26" s="1083"/>
      <c r="P26" s="570" t="s">
        <v>984</v>
      </c>
      <c r="Q26" s="571"/>
      <c r="R26" s="571"/>
      <c r="S26" s="572"/>
      <c r="T26" s="573"/>
      <c r="U26" s="574" t="str">
        <f>IF(U24="","",VLOOKUP(U24,'【記載例】シフト記号表（勤務時間帯）'!$D$6:$Z$47,23,FALSE))</f>
        <v>-</v>
      </c>
      <c r="V26" s="575" t="str">
        <f>IF(V24="","",VLOOKUP(V24,'【記載例】シフト記号表（勤務時間帯）'!$D$6:$Z$47,23,FALSE))</f>
        <v>-</v>
      </c>
      <c r="W26" s="575" t="str">
        <f>IF(W24="","",VLOOKUP(W24,'【記載例】シフト記号表（勤務時間帯）'!$D$6:$Z$47,23,FALSE))</f>
        <v>-</v>
      </c>
      <c r="X26" s="575" t="str">
        <f>IF(X24="","",VLOOKUP(X24,'【記載例】シフト記号表（勤務時間帯）'!$D$6:$Z$47,23,FALSE))</f>
        <v>-</v>
      </c>
      <c r="Y26" s="575" t="str">
        <f>IF(Y24="","",VLOOKUP(Y24,'【記載例】シフト記号表（勤務時間帯）'!$D$6:$Z$47,23,FALSE))</f>
        <v/>
      </c>
      <c r="Z26" s="575" t="str">
        <f>IF(Z24="","",VLOOKUP(Z24,'【記載例】シフト記号表（勤務時間帯）'!$D$6:$Z$47,23,FALSE))</f>
        <v>-</v>
      </c>
      <c r="AA26" s="576" t="str">
        <f>IF(AA24="","",VLOOKUP(AA24,'【記載例】シフト記号表（勤務時間帯）'!$D$6:$Z$47,23,FALSE))</f>
        <v>-</v>
      </c>
      <c r="AB26" s="574" t="str">
        <f>IF(AB24="","",VLOOKUP(AB24,'【記載例】シフト記号表（勤務時間帯）'!$D$6:$Z$47,23,FALSE))</f>
        <v/>
      </c>
      <c r="AC26" s="575" t="str">
        <f>IF(AC24="","",VLOOKUP(AC24,'【記載例】シフト記号表（勤務時間帯）'!$D$6:$Z$47,23,FALSE))</f>
        <v>-</v>
      </c>
      <c r="AD26" s="575" t="str">
        <f>IF(AD24="","",VLOOKUP(AD24,'【記載例】シフト記号表（勤務時間帯）'!$D$6:$Z$47,23,FALSE))</f>
        <v>-</v>
      </c>
      <c r="AE26" s="575" t="str">
        <f>IF(AE24="","",VLOOKUP(AE24,'【記載例】シフト記号表（勤務時間帯）'!$D$6:$Z$47,23,FALSE))</f>
        <v>-</v>
      </c>
      <c r="AF26" s="575" t="str">
        <f>IF(AF24="","",VLOOKUP(AF24,'【記載例】シフト記号表（勤務時間帯）'!$D$6:$Z$47,23,FALSE))</f>
        <v/>
      </c>
      <c r="AG26" s="575" t="str">
        <f>IF(AG24="","",VLOOKUP(AG24,'【記載例】シフト記号表（勤務時間帯）'!$D$6:$Z$47,23,FALSE))</f>
        <v/>
      </c>
      <c r="AH26" s="576" t="str">
        <f>IF(AH24="","",VLOOKUP(AH24,'【記載例】シフト記号表（勤務時間帯）'!$D$6:$Z$47,23,FALSE))</f>
        <v>-</v>
      </c>
      <c r="AI26" s="574" t="str">
        <f>IF(AI24="","",VLOOKUP(AI24,'【記載例】シフト記号表（勤務時間帯）'!$D$6:$Z$47,23,FALSE))</f>
        <v>-</v>
      </c>
      <c r="AJ26" s="575" t="str">
        <f>IF(AJ24="","",VLOOKUP(AJ24,'【記載例】シフト記号表（勤務時間帯）'!$D$6:$Z$47,23,FALSE))</f>
        <v>-</v>
      </c>
      <c r="AK26" s="575" t="str">
        <f>IF(AK24="","",VLOOKUP(AK24,'【記載例】シフト記号表（勤務時間帯）'!$D$6:$Z$47,23,FALSE))</f>
        <v/>
      </c>
      <c r="AL26" s="575" t="str">
        <f>IF(AL24="","",VLOOKUP(AL24,'【記載例】シフト記号表（勤務時間帯）'!$D$6:$Z$47,23,FALSE))</f>
        <v>-</v>
      </c>
      <c r="AM26" s="575" t="str">
        <f>IF(AM24="","",VLOOKUP(AM24,'【記載例】シフト記号表（勤務時間帯）'!$D$6:$Z$47,23,FALSE))</f>
        <v>-</v>
      </c>
      <c r="AN26" s="575" t="str">
        <f>IF(AN24="","",VLOOKUP(AN24,'【記載例】シフト記号表（勤務時間帯）'!$D$6:$Z$47,23,FALSE))</f>
        <v/>
      </c>
      <c r="AO26" s="576" t="str">
        <f>IF(AO24="","",VLOOKUP(AO24,'【記載例】シフト記号表（勤務時間帯）'!$D$6:$Z$47,23,FALSE))</f>
        <v>-</v>
      </c>
      <c r="AP26" s="574" t="str">
        <f>IF(AP24="","",VLOOKUP(AP24,'【記載例】シフト記号表（勤務時間帯）'!$D$6:$Z$47,23,FALSE))</f>
        <v>-</v>
      </c>
      <c r="AQ26" s="575" t="str">
        <f>IF(AQ24="","",VLOOKUP(AQ24,'【記載例】シフト記号表（勤務時間帯）'!$D$6:$Z$47,23,FALSE))</f>
        <v>-</v>
      </c>
      <c r="AR26" s="575" t="str">
        <f>IF(AR24="","",VLOOKUP(AR24,'【記載例】シフト記号表（勤務時間帯）'!$D$6:$Z$47,23,FALSE))</f>
        <v>-</v>
      </c>
      <c r="AS26" s="575" t="str">
        <f>IF(AS24="","",VLOOKUP(AS24,'【記載例】シフト記号表（勤務時間帯）'!$D$6:$Z$47,23,FALSE))</f>
        <v/>
      </c>
      <c r="AT26" s="575" t="str">
        <f>IF(AT24="","",VLOOKUP(AT24,'【記載例】シフト記号表（勤務時間帯）'!$D$6:$Z$47,23,FALSE))</f>
        <v>-</v>
      </c>
      <c r="AU26" s="575" t="str">
        <f>IF(AU24="","",VLOOKUP(AU24,'【記載例】シフト記号表（勤務時間帯）'!$D$6:$Z$47,23,FALSE))</f>
        <v/>
      </c>
      <c r="AV26" s="576" t="str">
        <f>IF(AV24="","",VLOOKUP(AV24,'【記載例】シフト記号表（勤務時間帯）'!$D$6:$Z$47,23,FALSE))</f>
        <v>-</v>
      </c>
      <c r="AW26" s="574" t="str">
        <f>IF(AW24="","",VLOOKUP(AW24,'【記載例】シフト記号表（勤務時間帯）'!$D$6:$Z$47,23,FALSE))</f>
        <v/>
      </c>
      <c r="AX26" s="575" t="str">
        <f>IF(AX24="","",VLOOKUP(AX24,'【記載例】シフト記号表（勤務時間帯）'!$D$6:$Z$47,23,FALSE))</f>
        <v/>
      </c>
      <c r="AY26" s="575" t="str">
        <f>IF(AY24="","",VLOOKUP(AY24,'【記載例】シフト記号表（勤務時間帯）'!$D$6:$Z$47,23,FALSE))</f>
        <v/>
      </c>
      <c r="AZ26" s="1037">
        <f>IF($BC$3="４週",SUM(U26:AV26),IF($BC$3="暦月",SUM(U26:AY26),""))</f>
        <v>0</v>
      </c>
      <c r="BA26" s="1038"/>
      <c r="BB26" s="1039">
        <f>IF($BC$3="４週",AZ26/4,IF($BC$3="暦月",(AZ26/($BC$8/7)),""))</f>
        <v>0</v>
      </c>
      <c r="BC26" s="1038"/>
      <c r="BD26" s="1040"/>
      <c r="BE26" s="1041"/>
      <c r="BF26" s="1041"/>
      <c r="BG26" s="1041"/>
      <c r="BH26" s="1042"/>
    </row>
    <row r="27" spans="2:60" ht="20.25" customHeight="1">
      <c r="B27" s="577"/>
      <c r="C27" s="1043" t="s">
        <v>990</v>
      </c>
      <c r="D27" s="1044"/>
      <c r="E27" s="1045"/>
      <c r="F27" s="558"/>
      <c r="G27" s="559"/>
      <c r="H27" s="1052" t="s">
        <v>977</v>
      </c>
      <c r="I27" s="1055" t="s">
        <v>991</v>
      </c>
      <c r="J27" s="1056"/>
      <c r="K27" s="1056"/>
      <c r="L27" s="1057"/>
      <c r="M27" s="1064" t="s">
        <v>992</v>
      </c>
      <c r="N27" s="1065"/>
      <c r="O27" s="1066"/>
      <c r="P27" s="580" t="s">
        <v>980</v>
      </c>
      <c r="Q27" s="581"/>
      <c r="R27" s="581"/>
      <c r="S27" s="582"/>
      <c r="T27" s="583"/>
      <c r="U27" s="584" t="s">
        <v>993</v>
      </c>
      <c r="V27" s="585" t="s">
        <v>994</v>
      </c>
      <c r="W27" s="585"/>
      <c r="X27" s="585" t="s">
        <v>995</v>
      </c>
      <c r="Y27" s="585" t="s">
        <v>981</v>
      </c>
      <c r="Z27" s="585"/>
      <c r="AA27" s="586" t="s">
        <v>995</v>
      </c>
      <c r="AB27" s="584" t="s">
        <v>993</v>
      </c>
      <c r="AC27" s="585" t="s">
        <v>994</v>
      </c>
      <c r="AD27" s="585" t="s">
        <v>981</v>
      </c>
      <c r="AE27" s="585"/>
      <c r="AF27" s="585" t="s">
        <v>995</v>
      </c>
      <c r="AG27" s="585" t="s">
        <v>981</v>
      </c>
      <c r="AH27" s="586"/>
      <c r="AI27" s="584" t="s">
        <v>981</v>
      </c>
      <c r="AJ27" s="585" t="s">
        <v>993</v>
      </c>
      <c r="AK27" s="585" t="s">
        <v>994</v>
      </c>
      <c r="AL27" s="585"/>
      <c r="AM27" s="585"/>
      <c r="AN27" s="585" t="s">
        <v>993</v>
      </c>
      <c r="AO27" s="586" t="s">
        <v>994</v>
      </c>
      <c r="AP27" s="584"/>
      <c r="AQ27" s="585" t="s">
        <v>995</v>
      </c>
      <c r="AR27" s="585" t="s">
        <v>981</v>
      </c>
      <c r="AS27" s="585" t="s">
        <v>993</v>
      </c>
      <c r="AT27" s="585" t="s">
        <v>994</v>
      </c>
      <c r="AU27" s="585"/>
      <c r="AV27" s="586" t="s">
        <v>995</v>
      </c>
      <c r="AW27" s="584"/>
      <c r="AX27" s="585"/>
      <c r="AY27" s="585"/>
      <c r="AZ27" s="1073"/>
      <c r="BA27" s="1027"/>
      <c r="BB27" s="1026"/>
      <c r="BC27" s="1027"/>
      <c r="BD27" s="1028"/>
      <c r="BE27" s="1029"/>
      <c r="BF27" s="1029"/>
      <c r="BG27" s="1029"/>
      <c r="BH27" s="1030"/>
    </row>
    <row r="28" spans="2:60" ht="20.25" customHeight="1">
      <c r="B28" s="557">
        <f>B25+1</f>
        <v>3</v>
      </c>
      <c r="C28" s="1046"/>
      <c r="D28" s="1047"/>
      <c r="E28" s="1048"/>
      <c r="F28" s="558" t="str">
        <f>C27</f>
        <v>介護従業者</v>
      </c>
      <c r="G28" s="559"/>
      <c r="H28" s="1053"/>
      <c r="I28" s="1058"/>
      <c r="J28" s="1059"/>
      <c r="K28" s="1059"/>
      <c r="L28" s="1060"/>
      <c r="M28" s="1067"/>
      <c r="N28" s="1068"/>
      <c r="O28" s="1069"/>
      <c r="P28" s="560" t="s">
        <v>983</v>
      </c>
      <c r="Q28" s="561"/>
      <c r="R28" s="561"/>
      <c r="S28" s="562"/>
      <c r="T28" s="563"/>
      <c r="U28" s="564">
        <f>IF(U27="","",VLOOKUP(U27,'【記載例】シフト記号表（勤務時間帯）'!$D$6:$X$47,21,FALSE))</f>
        <v>3</v>
      </c>
      <c r="V28" s="565">
        <f>IF(V27="","",VLOOKUP(V27,'【記載例】シフト記号表（勤務時間帯）'!$D$6:$X$47,21,FALSE))</f>
        <v>3</v>
      </c>
      <c r="W28" s="565" t="str">
        <f>IF(W27="","",VLOOKUP(W27,'【記載例】シフト記号表（勤務時間帯）'!$D$6:$X$47,21,FALSE))</f>
        <v/>
      </c>
      <c r="X28" s="565">
        <f>IF(X27="","",VLOOKUP(X27,'【記載例】シフト記号表（勤務時間帯）'!$D$6:$X$47,21,FALSE))</f>
        <v>7.9999999999999982</v>
      </c>
      <c r="Y28" s="565">
        <f>IF(Y27="","",VLOOKUP(Y27,'【記載例】シフト記号表（勤務時間帯）'!$D$6:$X$47,21,FALSE))</f>
        <v>8</v>
      </c>
      <c r="Z28" s="565" t="str">
        <f>IF(Z27="","",VLOOKUP(Z27,'【記載例】シフト記号表（勤務時間帯）'!$D$6:$X$47,21,FALSE))</f>
        <v/>
      </c>
      <c r="AA28" s="566">
        <f>IF(AA27="","",VLOOKUP(AA27,'【記載例】シフト記号表（勤務時間帯）'!$D$6:$X$47,21,FALSE))</f>
        <v>7.9999999999999982</v>
      </c>
      <c r="AB28" s="564">
        <f>IF(AB27="","",VLOOKUP(AB27,'【記載例】シフト記号表（勤務時間帯）'!$D$6:$X$47,21,FALSE))</f>
        <v>3</v>
      </c>
      <c r="AC28" s="565">
        <f>IF(AC27="","",VLOOKUP(AC27,'【記載例】シフト記号表（勤務時間帯）'!$D$6:$X$47,21,FALSE))</f>
        <v>3</v>
      </c>
      <c r="AD28" s="565">
        <f>IF(AD27="","",VLOOKUP(AD27,'【記載例】シフト記号表（勤務時間帯）'!$D$6:$X$47,21,FALSE))</f>
        <v>8</v>
      </c>
      <c r="AE28" s="565" t="str">
        <f>IF(AE27="","",VLOOKUP(AE27,'【記載例】シフト記号表（勤務時間帯）'!$D$6:$X$47,21,FALSE))</f>
        <v/>
      </c>
      <c r="AF28" s="565">
        <f>IF(AF27="","",VLOOKUP(AF27,'【記載例】シフト記号表（勤務時間帯）'!$D$6:$X$47,21,FALSE))</f>
        <v>7.9999999999999982</v>
      </c>
      <c r="AG28" s="565">
        <f>IF(AG27="","",VLOOKUP(AG27,'【記載例】シフト記号表（勤務時間帯）'!$D$6:$X$47,21,FALSE))</f>
        <v>8</v>
      </c>
      <c r="AH28" s="566" t="str">
        <f>IF(AH27="","",VLOOKUP(AH27,'【記載例】シフト記号表（勤務時間帯）'!$D$6:$X$47,21,FALSE))</f>
        <v/>
      </c>
      <c r="AI28" s="564">
        <f>IF(AI27="","",VLOOKUP(AI27,'【記載例】シフト記号表（勤務時間帯）'!$D$6:$X$47,21,FALSE))</f>
        <v>8</v>
      </c>
      <c r="AJ28" s="565">
        <f>IF(AJ27="","",VLOOKUP(AJ27,'【記載例】シフト記号表（勤務時間帯）'!$D$6:$X$47,21,FALSE))</f>
        <v>3</v>
      </c>
      <c r="AK28" s="565">
        <f>IF(AK27="","",VLOOKUP(AK27,'【記載例】シフト記号表（勤務時間帯）'!$D$6:$X$47,21,FALSE))</f>
        <v>3</v>
      </c>
      <c r="AL28" s="565" t="str">
        <f>IF(AL27="","",VLOOKUP(AL27,'【記載例】シフト記号表（勤務時間帯）'!$D$6:$X$47,21,FALSE))</f>
        <v/>
      </c>
      <c r="AM28" s="565" t="str">
        <f>IF(AM27="","",VLOOKUP(AM27,'【記載例】シフト記号表（勤務時間帯）'!$D$6:$X$47,21,FALSE))</f>
        <v/>
      </c>
      <c r="AN28" s="565">
        <f>IF(AN27="","",VLOOKUP(AN27,'【記載例】シフト記号表（勤務時間帯）'!$D$6:$X$47,21,FALSE))</f>
        <v>3</v>
      </c>
      <c r="AO28" s="566">
        <f>IF(AO27="","",VLOOKUP(AO27,'【記載例】シフト記号表（勤務時間帯）'!$D$6:$X$47,21,FALSE))</f>
        <v>3</v>
      </c>
      <c r="AP28" s="564" t="str">
        <f>IF(AP27="","",VLOOKUP(AP27,'【記載例】シフト記号表（勤務時間帯）'!$D$6:$X$47,21,FALSE))</f>
        <v/>
      </c>
      <c r="AQ28" s="565">
        <f>IF(AQ27="","",VLOOKUP(AQ27,'【記載例】シフト記号表（勤務時間帯）'!$D$6:$X$47,21,FALSE))</f>
        <v>7.9999999999999982</v>
      </c>
      <c r="AR28" s="565">
        <f>IF(AR27="","",VLOOKUP(AR27,'【記載例】シフト記号表（勤務時間帯）'!$D$6:$X$47,21,FALSE))</f>
        <v>8</v>
      </c>
      <c r="AS28" s="565">
        <f>IF(AS27="","",VLOOKUP(AS27,'【記載例】シフト記号表（勤務時間帯）'!$D$6:$X$47,21,FALSE))</f>
        <v>3</v>
      </c>
      <c r="AT28" s="565">
        <f>IF(AT27="","",VLOOKUP(AT27,'【記載例】シフト記号表（勤務時間帯）'!$D$6:$X$47,21,FALSE))</f>
        <v>3</v>
      </c>
      <c r="AU28" s="565" t="str">
        <f>IF(AU27="","",VLOOKUP(AU27,'【記載例】シフト記号表（勤務時間帯）'!$D$6:$X$47,21,FALSE))</f>
        <v/>
      </c>
      <c r="AV28" s="566">
        <f>IF(AV27="","",VLOOKUP(AV27,'【記載例】シフト記号表（勤務時間帯）'!$D$6:$X$47,21,FALSE))</f>
        <v>7.9999999999999982</v>
      </c>
      <c r="AW28" s="564" t="str">
        <f>IF(AW27="","",VLOOKUP(AW27,'【記載例】シフト記号表（勤務時間帯）'!$D$6:$X$47,21,FALSE))</f>
        <v/>
      </c>
      <c r="AX28" s="565" t="str">
        <f>IF(AX27="","",VLOOKUP(AX27,'【記載例】シフト記号表（勤務時間帯）'!$D$6:$X$47,21,FALSE))</f>
        <v/>
      </c>
      <c r="AY28" s="565" t="str">
        <f>IF(AY27="","",VLOOKUP(AY27,'【記載例】シフト記号表（勤務時間帯）'!$D$6:$X$47,21,FALSE))</f>
        <v/>
      </c>
      <c r="AZ28" s="1034">
        <f>IF($BC$3="４週",SUM(U28:AV28),IF($BC$3="暦月",SUM(U28:AY28),""))</f>
        <v>110</v>
      </c>
      <c r="BA28" s="1035"/>
      <c r="BB28" s="1036">
        <f>IF($BC$3="４週",AZ28/4,IF($BC$3="暦月",(AZ28/($BC$8/7)),""))</f>
        <v>27.5</v>
      </c>
      <c r="BC28" s="1035"/>
      <c r="BD28" s="1031"/>
      <c r="BE28" s="1032"/>
      <c r="BF28" s="1032"/>
      <c r="BG28" s="1032"/>
      <c r="BH28" s="1033"/>
    </row>
    <row r="29" spans="2:60" ht="20.25" customHeight="1">
      <c r="B29" s="567"/>
      <c r="C29" s="1074"/>
      <c r="D29" s="1075"/>
      <c r="E29" s="1076"/>
      <c r="F29" s="568"/>
      <c r="G29" s="569" t="str">
        <f>C27</f>
        <v>介護従業者</v>
      </c>
      <c r="H29" s="1077"/>
      <c r="I29" s="1078"/>
      <c r="J29" s="1079"/>
      <c r="K29" s="1079"/>
      <c r="L29" s="1080"/>
      <c r="M29" s="1081"/>
      <c r="N29" s="1082"/>
      <c r="O29" s="1083"/>
      <c r="P29" s="570" t="s">
        <v>984</v>
      </c>
      <c r="Q29" s="587"/>
      <c r="R29" s="587"/>
      <c r="S29" s="588"/>
      <c r="T29" s="589"/>
      <c r="U29" s="574">
        <f>IF(U27="","",VLOOKUP(U27,'【記載例】シフト記号表（勤務時間帯）'!$D$6:$Z$47,23,FALSE))</f>
        <v>3.9999999999999991</v>
      </c>
      <c r="V29" s="575">
        <f>IF(V27="","",VLOOKUP(V27,'【記載例】シフト記号表（勤務時間帯）'!$D$6:$Z$47,23,FALSE))</f>
        <v>6</v>
      </c>
      <c r="W29" s="575" t="str">
        <f>IF(W27="","",VLOOKUP(W27,'【記載例】シフト記号表（勤務時間帯）'!$D$6:$Z$47,23,FALSE))</f>
        <v/>
      </c>
      <c r="X29" s="575" t="str">
        <f>IF(X27="","",VLOOKUP(X27,'【記載例】シフト記号表（勤務時間帯）'!$D$6:$Z$47,23,FALSE))</f>
        <v>-</v>
      </c>
      <c r="Y29" s="575" t="str">
        <f>IF(Y27="","",VLOOKUP(Y27,'【記載例】シフト記号表（勤務時間帯）'!$D$6:$Z$47,23,FALSE))</f>
        <v>-</v>
      </c>
      <c r="Z29" s="575" t="str">
        <f>IF(Z27="","",VLOOKUP(Z27,'【記載例】シフト記号表（勤務時間帯）'!$D$6:$Z$47,23,FALSE))</f>
        <v/>
      </c>
      <c r="AA29" s="576" t="str">
        <f>IF(AA27="","",VLOOKUP(AA27,'【記載例】シフト記号表（勤務時間帯）'!$D$6:$Z$47,23,FALSE))</f>
        <v>-</v>
      </c>
      <c r="AB29" s="574">
        <f>IF(AB27="","",VLOOKUP(AB27,'【記載例】シフト記号表（勤務時間帯）'!$D$6:$Z$47,23,FALSE))</f>
        <v>3.9999999999999991</v>
      </c>
      <c r="AC29" s="575">
        <f>IF(AC27="","",VLOOKUP(AC27,'【記載例】シフト記号表（勤務時間帯）'!$D$6:$Z$47,23,FALSE))</f>
        <v>6</v>
      </c>
      <c r="AD29" s="575" t="str">
        <f>IF(AD27="","",VLOOKUP(AD27,'【記載例】シフト記号表（勤務時間帯）'!$D$6:$Z$47,23,FALSE))</f>
        <v>-</v>
      </c>
      <c r="AE29" s="575" t="str">
        <f>IF(AE27="","",VLOOKUP(AE27,'【記載例】シフト記号表（勤務時間帯）'!$D$6:$Z$47,23,FALSE))</f>
        <v/>
      </c>
      <c r="AF29" s="575" t="str">
        <f>IF(AF27="","",VLOOKUP(AF27,'【記載例】シフト記号表（勤務時間帯）'!$D$6:$Z$47,23,FALSE))</f>
        <v>-</v>
      </c>
      <c r="AG29" s="575" t="str">
        <f>IF(AG27="","",VLOOKUP(AG27,'【記載例】シフト記号表（勤務時間帯）'!$D$6:$Z$47,23,FALSE))</f>
        <v>-</v>
      </c>
      <c r="AH29" s="576" t="str">
        <f>IF(AH27="","",VLOOKUP(AH27,'【記載例】シフト記号表（勤務時間帯）'!$D$6:$Z$47,23,FALSE))</f>
        <v/>
      </c>
      <c r="AI29" s="574" t="str">
        <f>IF(AI27="","",VLOOKUP(AI27,'【記載例】シフト記号表（勤務時間帯）'!$D$6:$Z$47,23,FALSE))</f>
        <v>-</v>
      </c>
      <c r="AJ29" s="575">
        <f>IF(AJ27="","",VLOOKUP(AJ27,'【記載例】シフト記号表（勤務時間帯）'!$D$6:$Z$47,23,FALSE))</f>
        <v>3.9999999999999991</v>
      </c>
      <c r="AK29" s="575">
        <f>IF(AK27="","",VLOOKUP(AK27,'【記載例】シフト記号表（勤務時間帯）'!$D$6:$Z$47,23,FALSE))</f>
        <v>6</v>
      </c>
      <c r="AL29" s="575" t="str">
        <f>IF(AL27="","",VLOOKUP(AL27,'【記載例】シフト記号表（勤務時間帯）'!$D$6:$Z$47,23,FALSE))</f>
        <v/>
      </c>
      <c r="AM29" s="575" t="str">
        <f>IF(AM27="","",VLOOKUP(AM27,'【記載例】シフト記号表（勤務時間帯）'!$D$6:$Z$47,23,FALSE))</f>
        <v/>
      </c>
      <c r="AN29" s="575">
        <f>IF(AN27="","",VLOOKUP(AN27,'【記載例】シフト記号表（勤務時間帯）'!$D$6:$Z$47,23,FALSE))</f>
        <v>3.9999999999999991</v>
      </c>
      <c r="AO29" s="576">
        <f>IF(AO27="","",VLOOKUP(AO27,'【記載例】シフト記号表（勤務時間帯）'!$D$6:$Z$47,23,FALSE))</f>
        <v>6</v>
      </c>
      <c r="AP29" s="574" t="str">
        <f>IF(AP27="","",VLOOKUP(AP27,'【記載例】シフト記号表（勤務時間帯）'!$D$6:$Z$47,23,FALSE))</f>
        <v/>
      </c>
      <c r="AQ29" s="575" t="str">
        <f>IF(AQ27="","",VLOOKUP(AQ27,'【記載例】シフト記号表（勤務時間帯）'!$D$6:$Z$47,23,FALSE))</f>
        <v>-</v>
      </c>
      <c r="AR29" s="575" t="str">
        <f>IF(AR27="","",VLOOKUP(AR27,'【記載例】シフト記号表（勤務時間帯）'!$D$6:$Z$47,23,FALSE))</f>
        <v>-</v>
      </c>
      <c r="AS29" s="575">
        <f>IF(AS27="","",VLOOKUP(AS27,'【記載例】シフト記号表（勤務時間帯）'!$D$6:$Z$47,23,FALSE))</f>
        <v>3.9999999999999991</v>
      </c>
      <c r="AT29" s="575">
        <f>IF(AT27="","",VLOOKUP(AT27,'【記載例】シフト記号表（勤務時間帯）'!$D$6:$Z$47,23,FALSE))</f>
        <v>6</v>
      </c>
      <c r="AU29" s="575" t="str">
        <f>IF(AU27="","",VLOOKUP(AU27,'【記載例】シフト記号表（勤務時間帯）'!$D$6:$Z$47,23,FALSE))</f>
        <v/>
      </c>
      <c r="AV29" s="576" t="str">
        <f>IF(AV27="","",VLOOKUP(AV27,'【記載例】シフト記号表（勤務時間帯）'!$D$6:$Z$47,23,FALSE))</f>
        <v>-</v>
      </c>
      <c r="AW29" s="574" t="str">
        <f>IF(AW27="","",VLOOKUP(AW27,'【記載例】シフト記号表（勤務時間帯）'!$D$6:$Z$47,23,FALSE))</f>
        <v/>
      </c>
      <c r="AX29" s="575" t="str">
        <f>IF(AX27="","",VLOOKUP(AX27,'【記載例】シフト記号表（勤務時間帯）'!$D$6:$Z$47,23,FALSE))</f>
        <v/>
      </c>
      <c r="AY29" s="575" t="str">
        <f>IF(AY27="","",VLOOKUP(AY27,'【記載例】シフト記号表（勤務時間帯）'!$D$6:$Z$47,23,FALSE))</f>
        <v/>
      </c>
      <c r="AZ29" s="1037">
        <f>IF($BC$3="４週",SUM(U29:AV29),IF($BC$3="暦月",SUM(U29:AY29),""))</f>
        <v>50</v>
      </c>
      <c r="BA29" s="1038"/>
      <c r="BB29" s="1039">
        <f>IF($BC$3="４週",AZ29/4,IF($BC$3="暦月",(AZ29/($BC$8/7)),""))</f>
        <v>12.5</v>
      </c>
      <c r="BC29" s="1038"/>
      <c r="BD29" s="1040"/>
      <c r="BE29" s="1041"/>
      <c r="BF29" s="1041"/>
      <c r="BG29" s="1041"/>
      <c r="BH29" s="1042"/>
    </row>
    <row r="30" spans="2:60" ht="20.25" customHeight="1">
      <c r="B30" s="577"/>
      <c r="C30" s="1043" t="s">
        <v>990</v>
      </c>
      <c r="D30" s="1044"/>
      <c r="E30" s="1045"/>
      <c r="F30" s="558"/>
      <c r="G30" s="559"/>
      <c r="H30" s="1052" t="s">
        <v>977</v>
      </c>
      <c r="I30" s="1055" t="s">
        <v>996</v>
      </c>
      <c r="J30" s="1056"/>
      <c r="K30" s="1056"/>
      <c r="L30" s="1057"/>
      <c r="M30" s="1064" t="s">
        <v>997</v>
      </c>
      <c r="N30" s="1065"/>
      <c r="O30" s="1066"/>
      <c r="P30" s="580" t="s">
        <v>980</v>
      </c>
      <c r="Q30" s="581"/>
      <c r="R30" s="581"/>
      <c r="S30" s="582"/>
      <c r="T30" s="583"/>
      <c r="U30" s="584"/>
      <c r="V30" s="585" t="s">
        <v>998</v>
      </c>
      <c r="W30" s="585" t="s">
        <v>999</v>
      </c>
      <c r="X30" s="585" t="s">
        <v>995</v>
      </c>
      <c r="Y30" s="585"/>
      <c r="Z30" s="585" t="s">
        <v>998</v>
      </c>
      <c r="AA30" s="586" t="s">
        <v>999</v>
      </c>
      <c r="AB30" s="584"/>
      <c r="AC30" s="585" t="s">
        <v>1000</v>
      </c>
      <c r="AD30" s="585" t="s">
        <v>998</v>
      </c>
      <c r="AE30" s="585" t="s">
        <v>999</v>
      </c>
      <c r="AF30" s="585"/>
      <c r="AG30" s="585" t="s">
        <v>1001</v>
      </c>
      <c r="AH30" s="586" t="s">
        <v>1000</v>
      </c>
      <c r="AI30" s="584"/>
      <c r="AJ30" s="585" t="s">
        <v>1000</v>
      </c>
      <c r="AK30" s="585" t="s">
        <v>982</v>
      </c>
      <c r="AL30" s="585" t="s">
        <v>998</v>
      </c>
      <c r="AM30" s="585" t="s">
        <v>999</v>
      </c>
      <c r="AN30" s="585"/>
      <c r="AO30" s="586" t="s">
        <v>1000</v>
      </c>
      <c r="AP30" s="584" t="s">
        <v>1001</v>
      </c>
      <c r="AQ30" s="585" t="s">
        <v>982</v>
      </c>
      <c r="AR30" s="585" t="s">
        <v>998</v>
      </c>
      <c r="AS30" s="585" t="s">
        <v>999</v>
      </c>
      <c r="AT30" s="585"/>
      <c r="AU30" s="585"/>
      <c r="AV30" s="586" t="s">
        <v>1000</v>
      </c>
      <c r="AW30" s="584"/>
      <c r="AX30" s="585"/>
      <c r="AY30" s="585"/>
      <c r="AZ30" s="1073"/>
      <c r="BA30" s="1027"/>
      <c r="BB30" s="1026"/>
      <c r="BC30" s="1027"/>
      <c r="BD30" s="1028"/>
      <c r="BE30" s="1029"/>
      <c r="BF30" s="1029"/>
      <c r="BG30" s="1029"/>
      <c r="BH30" s="1030"/>
    </row>
    <row r="31" spans="2:60" ht="20.25" customHeight="1">
      <c r="B31" s="557">
        <f>B28+1</f>
        <v>4</v>
      </c>
      <c r="C31" s="1046"/>
      <c r="D31" s="1047"/>
      <c r="E31" s="1048"/>
      <c r="F31" s="558" t="str">
        <f>C30</f>
        <v>介護従業者</v>
      </c>
      <c r="G31" s="559"/>
      <c r="H31" s="1053"/>
      <c r="I31" s="1058"/>
      <c r="J31" s="1059"/>
      <c r="K31" s="1059"/>
      <c r="L31" s="1060"/>
      <c r="M31" s="1067"/>
      <c r="N31" s="1068"/>
      <c r="O31" s="1069"/>
      <c r="P31" s="560" t="s">
        <v>983</v>
      </c>
      <c r="Q31" s="561"/>
      <c r="R31" s="561"/>
      <c r="S31" s="562"/>
      <c r="T31" s="563"/>
      <c r="U31" s="564" t="str">
        <f>IF(U30="","",VLOOKUP(U30,'【記載例】シフト記号表（勤務時間帯）'!$D$6:$X$47,21,FALSE))</f>
        <v/>
      </c>
      <c r="V31" s="565">
        <f>IF(V30="","",VLOOKUP(V30,'【記載例】シフト記号表（勤務時間帯）'!$D$6:$X$47,21,FALSE))</f>
        <v>3</v>
      </c>
      <c r="W31" s="565">
        <f>IF(W30="","",VLOOKUP(W30,'【記載例】シフト記号表（勤務時間帯）'!$D$6:$X$47,21,FALSE))</f>
        <v>3</v>
      </c>
      <c r="X31" s="565">
        <f>IF(X30="","",VLOOKUP(X30,'【記載例】シフト記号表（勤務時間帯）'!$D$6:$X$47,21,FALSE))</f>
        <v>7.9999999999999982</v>
      </c>
      <c r="Y31" s="565" t="str">
        <f>IF(Y30="","",VLOOKUP(Y30,'【記載例】シフト記号表（勤務時間帯）'!$D$6:$X$47,21,FALSE))</f>
        <v/>
      </c>
      <c r="Z31" s="565">
        <f>IF(Z30="","",VLOOKUP(Z30,'【記載例】シフト記号表（勤務時間帯）'!$D$6:$X$47,21,FALSE))</f>
        <v>3</v>
      </c>
      <c r="AA31" s="566">
        <f>IF(AA30="","",VLOOKUP(AA30,'【記載例】シフト記号表（勤務時間帯）'!$D$6:$X$47,21,FALSE))</f>
        <v>3</v>
      </c>
      <c r="AB31" s="564" t="str">
        <f>IF(AB30="","",VLOOKUP(AB30,'【記載例】シフト記号表（勤務時間帯）'!$D$6:$X$47,21,FALSE))</f>
        <v/>
      </c>
      <c r="AC31" s="565">
        <f>IF(AC30="","",VLOOKUP(AC30,'【記載例】シフト記号表（勤務時間帯）'!$D$6:$X$47,21,FALSE))</f>
        <v>7.9999999999999982</v>
      </c>
      <c r="AD31" s="565">
        <f>IF(AD30="","",VLOOKUP(AD30,'【記載例】シフト記号表（勤務時間帯）'!$D$6:$X$47,21,FALSE))</f>
        <v>3</v>
      </c>
      <c r="AE31" s="565">
        <f>IF(AE30="","",VLOOKUP(AE30,'【記載例】シフト記号表（勤務時間帯）'!$D$6:$X$47,21,FALSE))</f>
        <v>3</v>
      </c>
      <c r="AF31" s="565" t="str">
        <f>IF(AF30="","",VLOOKUP(AF30,'【記載例】シフト記号表（勤務時間帯）'!$D$6:$X$47,21,FALSE))</f>
        <v/>
      </c>
      <c r="AG31" s="565">
        <f>IF(AG30="","",VLOOKUP(AG30,'【記載例】シフト記号表（勤務時間帯）'!$D$6:$X$47,21,FALSE))</f>
        <v>8</v>
      </c>
      <c r="AH31" s="566">
        <f>IF(AH30="","",VLOOKUP(AH30,'【記載例】シフト記号表（勤務時間帯）'!$D$6:$X$47,21,FALSE))</f>
        <v>7.9999999999999982</v>
      </c>
      <c r="AI31" s="564" t="str">
        <f>IF(AI30="","",VLOOKUP(AI30,'【記載例】シフト記号表（勤務時間帯）'!$D$6:$X$47,21,FALSE))</f>
        <v/>
      </c>
      <c r="AJ31" s="565">
        <f>IF(AJ30="","",VLOOKUP(AJ30,'【記載例】シフト記号表（勤務時間帯）'!$D$6:$X$47,21,FALSE))</f>
        <v>7.9999999999999982</v>
      </c>
      <c r="AK31" s="565">
        <f>IF(AK30="","",VLOOKUP(AK30,'【記載例】シフト記号表（勤務時間帯）'!$D$6:$X$47,21,FALSE))</f>
        <v>8</v>
      </c>
      <c r="AL31" s="565">
        <f>IF(AL30="","",VLOOKUP(AL30,'【記載例】シフト記号表（勤務時間帯）'!$D$6:$X$47,21,FALSE))</f>
        <v>3</v>
      </c>
      <c r="AM31" s="565">
        <f>IF(AM30="","",VLOOKUP(AM30,'【記載例】シフト記号表（勤務時間帯）'!$D$6:$X$47,21,FALSE))</f>
        <v>3</v>
      </c>
      <c r="AN31" s="565" t="str">
        <f>IF(AN30="","",VLOOKUP(AN30,'【記載例】シフト記号表（勤務時間帯）'!$D$6:$X$47,21,FALSE))</f>
        <v/>
      </c>
      <c r="AO31" s="566">
        <f>IF(AO30="","",VLOOKUP(AO30,'【記載例】シフト記号表（勤務時間帯）'!$D$6:$X$47,21,FALSE))</f>
        <v>7.9999999999999982</v>
      </c>
      <c r="AP31" s="564">
        <f>IF(AP30="","",VLOOKUP(AP30,'【記載例】シフト記号表（勤務時間帯）'!$D$6:$X$47,21,FALSE))</f>
        <v>8</v>
      </c>
      <c r="AQ31" s="565">
        <f>IF(AQ30="","",VLOOKUP(AQ30,'【記載例】シフト記号表（勤務時間帯）'!$D$6:$X$47,21,FALSE))</f>
        <v>8</v>
      </c>
      <c r="AR31" s="565">
        <f>IF(AR30="","",VLOOKUP(AR30,'【記載例】シフト記号表（勤務時間帯）'!$D$6:$X$47,21,FALSE))</f>
        <v>3</v>
      </c>
      <c r="AS31" s="565">
        <f>IF(AS30="","",VLOOKUP(AS30,'【記載例】シフト記号表（勤務時間帯）'!$D$6:$X$47,21,FALSE))</f>
        <v>3</v>
      </c>
      <c r="AT31" s="565" t="str">
        <f>IF(AT30="","",VLOOKUP(AT30,'【記載例】シフト記号表（勤務時間帯）'!$D$6:$X$47,21,FALSE))</f>
        <v/>
      </c>
      <c r="AU31" s="565" t="str">
        <f>IF(AU30="","",VLOOKUP(AU30,'【記載例】シフト記号表（勤務時間帯）'!$D$6:$X$47,21,FALSE))</f>
        <v/>
      </c>
      <c r="AV31" s="566">
        <f>IF(AV30="","",VLOOKUP(AV30,'【記載例】シフト記号表（勤務時間帯）'!$D$6:$X$47,21,FALSE))</f>
        <v>7.9999999999999982</v>
      </c>
      <c r="AW31" s="564" t="str">
        <f>IF(AW30="","",VLOOKUP(AW30,'【記載例】シフト記号表（勤務時間帯）'!$D$6:$X$47,21,FALSE))</f>
        <v/>
      </c>
      <c r="AX31" s="565" t="str">
        <f>IF(AX30="","",VLOOKUP(AX30,'【記載例】シフト記号表（勤務時間帯）'!$D$6:$X$47,21,FALSE))</f>
        <v/>
      </c>
      <c r="AY31" s="565" t="str">
        <f>IF(AY30="","",VLOOKUP(AY30,'【記載例】シフト記号表（勤務時間帯）'!$D$6:$X$47,21,FALSE))</f>
        <v/>
      </c>
      <c r="AZ31" s="1034">
        <f>IF($BC$3="４週",SUM(U31:AV31),IF($BC$3="暦月",SUM(U31:AY31),""))</f>
        <v>110</v>
      </c>
      <c r="BA31" s="1035"/>
      <c r="BB31" s="1036">
        <f>IF($BC$3="４週",AZ31/4,IF($BC$3="暦月",(AZ31/($BC$8/7)),""))</f>
        <v>27.5</v>
      </c>
      <c r="BC31" s="1035"/>
      <c r="BD31" s="1031"/>
      <c r="BE31" s="1032"/>
      <c r="BF31" s="1032"/>
      <c r="BG31" s="1032"/>
      <c r="BH31" s="1033"/>
    </row>
    <row r="32" spans="2:60" ht="20.25" customHeight="1">
      <c r="B32" s="567"/>
      <c r="C32" s="1074"/>
      <c r="D32" s="1075"/>
      <c r="E32" s="1076"/>
      <c r="F32" s="568"/>
      <c r="G32" s="569" t="str">
        <f>C30</f>
        <v>介護従業者</v>
      </c>
      <c r="H32" s="1077"/>
      <c r="I32" s="1078"/>
      <c r="J32" s="1079"/>
      <c r="K32" s="1079"/>
      <c r="L32" s="1080"/>
      <c r="M32" s="1081"/>
      <c r="N32" s="1082"/>
      <c r="O32" s="1083"/>
      <c r="P32" s="570" t="s">
        <v>984</v>
      </c>
      <c r="Q32" s="590"/>
      <c r="R32" s="590"/>
      <c r="S32" s="572"/>
      <c r="T32" s="573"/>
      <c r="U32" s="574" t="str">
        <f>IF(U30="","",VLOOKUP(U30,'【記載例】シフト記号表（勤務時間帯）'!$D$6:$Z$47,23,FALSE))</f>
        <v/>
      </c>
      <c r="V32" s="575">
        <f>IF(V30="","",VLOOKUP(V30,'【記載例】シフト記号表（勤務時間帯）'!$D$6:$Z$47,23,FALSE))</f>
        <v>3.9999999999999991</v>
      </c>
      <c r="W32" s="575">
        <f>IF(W30="","",VLOOKUP(W30,'【記載例】シフト記号表（勤務時間帯）'!$D$6:$Z$47,23,FALSE))</f>
        <v>6</v>
      </c>
      <c r="X32" s="575" t="str">
        <f>IF(X30="","",VLOOKUP(X30,'【記載例】シフト記号表（勤務時間帯）'!$D$6:$Z$47,23,FALSE))</f>
        <v>-</v>
      </c>
      <c r="Y32" s="575" t="str">
        <f>IF(Y30="","",VLOOKUP(Y30,'【記載例】シフト記号表（勤務時間帯）'!$D$6:$Z$47,23,FALSE))</f>
        <v/>
      </c>
      <c r="Z32" s="575">
        <f>IF(Z30="","",VLOOKUP(Z30,'【記載例】シフト記号表（勤務時間帯）'!$D$6:$Z$47,23,FALSE))</f>
        <v>3.9999999999999991</v>
      </c>
      <c r="AA32" s="576">
        <f>IF(AA30="","",VLOOKUP(AA30,'【記載例】シフト記号表（勤務時間帯）'!$D$6:$Z$47,23,FALSE))</f>
        <v>6</v>
      </c>
      <c r="AB32" s="574" t="str">
        <f>IF(AB30="","",VLOOKUP(AB30,'【記載例】シフト記号表（勤務時間帯）'!$D$6:$Z$47,23,FALSE))</f>
        <v/>
      </c>
      <c r="AC32" s="575" t="str">
        <f>IF(AC30="","",VLOOKUP(AC30,'【記載例】シフト記号表（勤務時間帯）'!$D$6:$Z$47,23,FALSE))</f>
        <v>-</v>
      </c>
      <c r="AD32" s="575">
        <f>IF(AD30="","",VLOOKUP(AD30,'【記載例】シフト記号表（勤務時間帯）'!$D$6:$Z$47,23,FALSE))</f>
        <v>3.9999999999999991</v>
      </c>
      <c r="AE32" s="575">
        <f>IF(AE30="","",VLOOKUP(AE30,'【記載例】シフト記号表（勤務時間帯）'!$D$6:$Z$47,23,FALSE))</f>
        <v>6</v>
      </c>
      <c r="AF32" s="575" t="str">
        <f>IF(AF30="","",VLOOKUP(AF30,'【記載例】シフト記号表（勤務時間帯）'!$D$6:$Z$47,23,FALSE))</f>
        <v/>
      </c>
      <c r="AG32" s="575" t="str">
        <f>IF(AG30="","",VLOOKUP(AG30,'【記載例】シフト記号表（勤務時間帯）'!$D$6:$Z$47,23,FALSE))</f>
        <v>-</v>
      </c>
      <c r="AH32" s="576" t="str">
        <f>IF(AH30="","",VLOOKUP(AH30,'【記載例】シフト記号表（勤務時間帯）'!$D$6:$Z$47,23,FALSE))</f>
        <v>-</v>
      </c>
      <c r="AI32" s="574" t="str">
        <f>IF(AI30="","",VLOOKUP(AI30,'【記載例】シフト記号表（勤務時間帯）'!$D$6:$Z$47,23,FALSE))</f>
        <v/>
      </c>
      <c r="AJ32" s="575" t="str">
        <f>IF(AJ30="","",VLOOKUP(AJ30,'【記載例】シフト記号表（勤務時間帯）'!$D$6:$Z$47,23,FALSE))</f>
        <v>-</v>
      </c>
      <c r="AK32" s="575" t="str">
        <f>IF(AK30="","",VLOOKUP(AK30,'【記載例】シフト記号表（勤務時間帯）'!$D$6:$Z$47,23,FALSE))</f>
        <v>-</v>
      </c>
      <c r="AL32" s="575">
        <f>IF(AL30="","",VLOOKUP(AL30,'【記載例】シフト記号表（勤務時間帯）'!$D$6:$Z$47,23,FALSE))</f>
        <v>3.9999999999999991</v>
      </c>
      <c r="AM32" s="575">
        <f>IF(AM30="","",VLOOKUP(AM30,'【記載例】シフト記号表（勤務時間帯）'!$D$6:$Z$47,23,FALSE))</f>
        <v>6</v>
      </c>
      <c r="AN32" s="575" t="str">
        <f>IF(AN30="","",VLOOKUP(AN30,'【記載例】シフト記号表（勤務時間帯）'!$D$6:$Z$47,23,FALSE))</f>
        <v/>
      </c>
      <c r="AO32" s="576" t="str">
        <f>IF(AO30="","",VLOOKUP(AO30,'【記載例】シフト記号表（勤務時間帯）'!$D$6:$Z$47,23,FALSE))</f>
        <v>-</v>
      </c>
      <c r="AP32" s="574" t="str">
        <f>IF(AP30="","",VLOOKUP(AP30,'【記載例】シフト記号表（勤務時間帯）'!$D$6:$Z$47,23,FALSE))</f>
        <v>-</v>
      </c>
      <c r="AQ32" s="575" t="str">
        <f>IF(AQ30="","",VLOOKUP(AQ30,'【記載例】シフト記号表（勤務時間帯）'!$D$6:$Z$47,23,FALSE))</f>
        <v>-</v>
      </c>
      <c r="AR32" s="575">
        <f>IF(AR30="","",VLOOKUP(AR30,'【記載例】シフト記号表（勤務時間帯）'!$D$6:$Z$47,23,FALSE))</f>
        <v>3.9999999999999991</v>
      </c>
      <c r="AS32" s="575">
        <f>IF(AS30="","",VLOOKUP(AS30,'【記載例】シフト記号表（勤務時間帯）'!$D$6:$Z$47,23,FALSE))</f>
        <v>6</v>
      </c>
      <c r="AT32" s="575" t="str">
        <f>IF(AT30="","",VLOOKUP(AT30,'【記載例】シフト記号表（勤務時間帯）'!$D$6:$Z$47,23,FALSE))</f>
        <v/>
      </c>
      <c r="AU32" s="575" t="str">
        <f>IF(AU30="","",VLOOKUP(AU30,'【記載例】シフト記号表（勤務時間帯）'!$D$6:$Z$47,23,FALSE))</f>
        <v/>
      </c>
      <c r="AV32" s="576" t="str">
        <f>IF(AV30="","",VLOOKUP(AV30,'【記載例】シフト記号表（勤務時間帯）'!$D$6:$Z$47,23,FALSE))</f>
        <v>-</v>
      </c>
      <c r="AW32" s="574" t="str">
        <f>IF(AW30="","",VLOOKUP(AW30,'【記載例】シフト記号表（勤務時間帯）'!$D$6:$Z$47,23,FALSE))</f>
        <v/>
      </c>
      <c r="AX32" s="575" t="str">
        <f>IF(AX30="","",VLOOKUP(AX30,'【記載例】シフト記号表（勤務時間帯）'!$D$6:$Z$47,23,FALSE))</f>
        <v/>
      </c>
      <c r="AY32" s="575" t="str">
        <f>IF(AY30="","",VLOOKUP(AY30,'【記載例】シフト記号表（勤務時間帯）'!$D$6:$Z$47,23,FALSE))</f>
        <v/>
      </c>
      <c r="AZ32" s="1037">
        <f>IF($BC$3="４週",SUM(U32:AV32),IF($BC$3="暦月",SUM(U32:AY32),""))</f>
        <v>50</v>
      </c>
      <c r="BA32" s="1038"/>
      <c r="BB32" s="1039">
        <f>IF($BC$3="４週",AZ32/4,IF($BC$3="暦月",(AZ32/($BC$8/7)),""))</f>
        <v>12.5</v>
      </c>
      <c r="BC32" s="1038"/>
      <c r="BD32" s="1040"/>
      <c r="BE32" s="1041"/>
      <c r="BF32" s="1041"/>
      <c r="BG32" s="1041"/>
      <c r="BH32" s="1042"/>
    </row>
    <row r="33" spans="2:60" ht="20.25" customHeight="1">
      <c r="B33" s="577"/>
      <c r="C33" s="1043" t="s">
        <v>990</v>
      </c>
      <c r="D33" s="1044"/>
      <c r="E33" s="1045"/>
      <c r="F33" s="558"/>
      <c r="G33" s="559"/>
      <c r="H33" s="1052" t="s">
        <v>977</v>
      </c>
      <c r="I33" s="1055" t="s">
        <v>996</v>
      </c>
      <c r="J33" s="1056"/>
      <c r="K33" s="1056"/>
      <c r="L33" s="1057"/>
      <c r="M33" s="1064" t="s">
        <v>1002</v>
      </c>
      <c r="N33" s="1065"/>
      <c r="O33" s="1066"/>
      <c r="P33" s="580" t="s">
        <v>980</v>
      </c>
      <c r="Q33" s="581"/>
      <c r="R33" s="581"/>
      <c r="S33" s="582"/>
      <c r="T33" s="583"/>
      <c r="U33" s="584" t="s">
        <v>1003</v>
      </c>
      <c r="V33" s="585" t="s">
        <v>1000</v>
      </c>
      <c r="W33" s="585"/>
      <c r="X33" s="585" t="s">
        <v>1000</v>
      </c>
      <c r="Y33" s="585" t="s">
        <v>1003</v>
      </c>
      <c r="Z33" s="585" t="s">
        <v>1003</v>
      </c>
      <c r="AA33" s="586"/>
      <c r="AB33" s="584" t="s">
        <v>1003</v>
      </c>
      <c r="AC33" s="585" t="s">
        <v>1003</v>
      </c>
      <c r="AD33" s="585" t="s">
        <v>1003</v>
      </c>
      <c r="AE33" s="585" t="s">
        <v>1003</v>
      </c>
      <c r="AF33" s="585" t="s">
        <v>1003</v>
      </c>
      <c r="AG33" s="585"/>
      <c r="AH33" s="586"/>
      <c r="AI33" s="584" t="s">
        <v>1003</v>
      </c>
      <c r="AJ33" s="585"/>
      <c r="AK33" s="585" t="s">
        <v>1000</v>
      </c>
      <c r="AL33" s="585"/>
      <c r="AM33" s="585" t="s">
        <v>1003</v>
      </c>
      <c r="AN33" s="585" t="s">
        <v>1003</v>
      </c>
      <c r="AO33" s="586" t="s">
        <v>1003</v>
      </c>
      <c r="AP33" s="584" t="s">
        <v>1003</v>
      </c>
      <c r="AQ33" s="585"/>
      <c r="AR33" s="585"/>
      <c r="AS33" s="585" t="s">
        <v>1003</v>
      </c>
      <c r="AT33" s="585" t="s">
        <v>1003</v>
      </c>
      <c r="AU33" s="585" t="s">
        <v>1003</v>
      </c>
      <c r="AV33" s="586" t="s">
        <v>1003</v>
      </c>
      <c r="AW33" s="584"/>
      <c r="AX33" s="585"/>
      <c r="AY33" s="585"/>
      <c r="AZ33" s="1073"/>
      <c r="BA33" s="1027"/>
      <c r="BB33" s="1026"/>
      <c r="BC33" s="1027"/>
      <c r="BD33" s="1028"/>
      <c r="BE33" s="1029"/>
      <c r="BF33" s="1029"/>
      <c r="BG33" s="1029"/>
      <c r="BH33" s="1030"/>
    </row>
    <row r="34" spans="2:60" ht="20.25" customHeight="1">
      <c r="B34" s="557">
        <f>B31+1</f>
        <v>5</v>
      </c>
      <c r="C34" s="1046"/>
      <c r="D34" s="1047"/>
      <c r="E34" s="1048"/>
      <c r="F34" s="558" t="str">
        <f>C33</f>
        <v>介護従業者</v>
      </c>
      <c r="G34" s="559"/>
      <c r="H34" s="1053"/>
      <c r="I34" s="1058"/>
      <c r="J34" s="1059"/>
      <c r="K34" s="1059"/>
      <c r="L34" s="1060"/>
      <c r="M34" s="1067"/>
      <c r="N34" s="1068"/>
      <c r="O34" s="1069"/>
      <c r="P34" s="560" t="s">
        <v>983</v>
      </c>
      <c r="Q34" s="561"/>
      <c r="R34" s="561"/>
      <c r="S34" s="562"/>
      <c r="T34" s="563"/>
      <c r="U34" s="564">
        <f>IF(U33="","",VLOOKUP(U33,'【記載例】シフト記号表（勤務時間帯）'!$D$6:$X$47,21,FALSE))</f>
        <v>8</v>
      </c>
      <c r="V34" s="565">
        <f>IF(V33="","",VLOOKUP(V33,'【記載例】シフト記号表（勤務時間帯）'!$D$6:$X$47,21,FALSE))</f>
        <v>7.9999999999999982</v>
      </c>
      <c r="W34" s="565" t="str">
        <f>IF(W33="","",VLOOKUP(W33,'【記載例】シフト記号表（勤務時間帯）'!$D$6:$X$47,21,FALSE))</f>
        <v/>
      </c>
      <c r="X34" s="565">
        <f>IF(X33="","",VLOOKUP(X33,'【記載例】シフト記号表（勤務時間帯）'!$D$6:$X$47,21,FALSE))</f>
        <v>7.9999999999999982</v>
      </c>
      <c r="Y34" s="565">
        <f>IF(Y33="","",VLOOKUP(Y33,'【記載例】シフト記号表（勤務時間帯）'!$D$6:$X$47,21,FALSE))</f>
        <v>8</v>
      </c>
      <c r="Z34" s="565">
        <f>IF(Z33="","",VLOOKUP(Z33,'【記載例】シフト記号表（勤務時間帯）'!$D$6:$X$47,21,FALSE))</f>
        <v>8</v>
      </c>
      <c r="AA34" s="566" t="str">
        <f>IF(AA33="","",VLOOKUP(AA33,'【記載例】シフト記号表（勤務時間帯）'!$D$6:$X$47,21,FALSE))</f>
        <v/>
      </c>
      <c r="AB34" s="564">
        <f>IF(AB33="","",VLOOKUP(AB33,'【記載例】シフト記号表（勤務時間帯）'!$D$6:$X$47,21,FALSE))</f>
        <v>8</v>
      </c>
      <c r="AC34" s="565">
        <f>IF(AC33="","",VLOOKUP(AC33,'【記載例】シフト記号表（勤務時間帯）'!$D$6:$X$47,21,FALSE))</f>
        <v>8</v>
      </c>
      <c r="AD34" s="565">
        <f>IF(AD33="","",VLOOKUP(AD33,'【記載例】シフト記号表（勤務時間帯）'!$D$6:$X$47,21,FALSE))</f>
        <v>8</v>
      </c>
      <c r="AE34" s="565">
        <f>IF(AE33="","",VLOOKUP(AE33,'【記載例】シフト記号表（勤務時間帯）'!$D$6:$X$47,21,FALSE))</f>
        <v>8</v>
      </c>
      <c r="AF34" s="565">
        <f>IF(AF33="","",VLOOKUP(AF33,'【記載例】シフト記号表（勤務時間帯）'!$D$6:$X$47,21,FALSE))</f>
        <v>8</v>
      </c>
      <c r="AG34" s="565" t="str">
        <f>IF(AG33="","",VLOOKUP(AG33,'【記載例】シフト記号表（勤務時間帯）'!$D$6:$X$47,21,FALSE))</f>
        <v/>
      </c>
      <c r="AH34" s="566" t="str">
        <f>IF(AH33="","",VLOOKUP(AH33,'【記載例】シフト記号表（勤務時間帯）'!$D$6:$X$47,21,FALSE))</f>
        <v/>
      </c>
      <c r="AI34" s="564">
        <f>IF(AI33="","",VLOOKUP(AI33,'【記載例】シフト記号表（勤務時間帯）'!$D$6:$X$47,21,FALSE))</f>
        <v>8</v>
      </c>
      <c r="AJ34" s="565" t="str">
        <f>IF(AJ33="","",VLOOKUP(AJ33,'【記載例】シフト記号表（勤務時間帯）'!$D$6:$X$47,21,FALSE))</f>
        <v/>
      </c>
      <c r="AK34" s="565">
        <f>IF(AK33="","",VLOOKUP(AK33,'【記載例】シフト記号表（勤務時間帯）'!$D$6:$X$47,21,FALSE))</f>
        <v>7.9999999999999982</v>
      </c>
      <c r="AL34" s="565" t="str">
        <f>IF(AL33="","",VLOOKUP(AL33,'【記載例】シフト記号表（勤務時間帯）'!$D$6:$X$47,21,FALSE))</f>
        <v/>
      </c>
      <c r="AM34" s="565">
        <f>IF(AM33="","",VLOOKUP(AM33,'【記載例】シフト記号表（勤務時間帯）'!$D$6:$X$47,21,FALSE))</f>
        <v>8</v>
      </c>
      <c r="AN34" s="565">
        <f>IF(AN33="","",VLOOKUP(AN33,'【記載例】シフト記号表（勤務時間帯）'!$D$6:$X$47,21,FALSE))</f>
        <v>8</v>
      </c>
      <c r="AO34" s="566">
        <f>IF(AO33="","",VLOOKUP(AO33,'【記載例】シフト記号表（勤務時間帯）'!$D$6:$X$47,21,FALSE))</f>
        <v>8</v>
      </c>
      <c r="AP34" s="564">
        <f>IF(AP33="","",VLOOKUP(AP33,'【記載例】シフト記号表（勤務時間帯）'!$D$6:$X$47,21,FALSE))</f>
        <v>8</v>
      </c>
      <c r="AQ34" s="565" t="str">
        <f>IF(AQ33="","",VLOOKUP(AQ33,'【記載例】シフト記号表（勤務時間帯）'!$D$6:$X$47,21,FALSE))</f>
        <v/>
      </c>
      <c r="AR34" s="565" t="str">
        <f>IF(AR33="","",VLOOKUP(AR33,'【記載例】シフト記号表（勤務時間帯）'!$D$6:$X$47,21,FALSE))</f>
        <v/>
      </c>
      <c r="AS34" s="565">
        <f>IF(AS33="","",VLOOKUP(AS33,'【記載例】シフト記号表（勤務時間帯）'!$D$6:$X$47,21,FALSE))</f>
        <v>8</v>
      </c>
      <c r="AT34" s="565">
        <f>IF(AT33="","",VLOOKUP(AT33,'【記載例】シフト記号表（勤務時間帯）'!$D$6:$X$47,21,FALSE))</f>
        <v>8</v>
      </c>
      <c r="AU34" s="565">
        <f>IF(AU33="","",VLOOKUP(AU33,'【記載例】シフト記号表（勤務時間帯）'!$D$6:$X$47,21,FALSE))</f>
        <v>8</v>
      </c>
      <c r="AV34" s="566">
        <f>IF(AV33="","",VLOOKUP(AV33,'【記載例】シフト記号表（勤務時間帯）'!$D$6:$X$47,21,FALSE))</f>
        <v>8</v>
      </c>
      <c r="AW34" s="564" t="str">
        <f>IF(AW33="","",VLOOKUP(AW33,'【記載例】シフト記号表（勤務時間帯）'!$D$6:$X$47,21,FALSE))</f>
        <v/>
      </c>
      <c r="AX34" s="565" t="str">
        <f>IF(AX33="","",VLOOKUP(AX33,'【記載例】シフト記号表（勤務時間帯）'!$D$6:$X$47,21,FALSE))</f>
        <v/>
      </c>
      <c r="AY34" s="565" t="str">
        <f>IF(AY33="","",VLOOKUP(AY33,'【記載例】シフト記号表（勤務時間帯）'!$D$6:$X$47,21,FALSE))</f>
        <v/>
      </c>
      <c r="AZ34" s="1034">
        <f>IF($BC$3="４週",SUM(U34:AV34),IF($BC$3="暦月",SUM(U34:AY34),""))</f>
        <v>160</v>
      </c>
      <c r="BA34" s="1035"/>
      <c r="BB34" s="1036">
        <f>IF($BC$3="４週",AZ34/4,IF($BC$3="暦月",(AZ34/($BC$8/7)),""))</f>
        <v>40</v>
      </c>
      <c r="BC34" s="1035"/>
      <c r="BD34" s="1031"/>
      <c r="BE34" s="1032"/>
      <c r="BF34" s="1032"/>
      <c r="BG34" s="1032"/>
      <c r="BH34" s="1033"/>
    </row>
    <row r="35" spans="2:60" ht="20.25" customHeight="1">
      <c r="B35" s="567"/>
      <c r="C35" s="1074"/>
      <c r="D35" s="1075"/>
      <c r="E35" s="1076"/>
      <c r="F35" s="568"/>
      <c r="G35" s="569" t="str">
        <f>C33</f>
        <v>介護従業者</v>
      </c>
      <c r="H35" s="1077"/>
      <c r="I35" s="1078"/>
      <c r="J35" s="1079"/>
      <c r="K35" s="1079"/>
      <c r="L35" s="1080"/>
      <c r="M35" s="1081"/>
      <c r="N35" s="1082"/>
      <c r="O35" s="1083"/>
      <c r="P35" s="570" t="s">
        <v>984</v>
      </c>
      <c r="Q35" s="571"/>
      <c r="R35" s="571"/>
      <c r="S35" s="591"/>
      <c r="T35" s="592"/>
      <c r="U35" s="574" t="str">
        <f>IF(U33="","",VLOOKUP(U33,'【記載例】シフト記号表（勤務時間帯）'!$D$6:$Z$47,23,FALSE))</f>
        <v>-</v>
      </c>
      <c r="V35" s="575" t="str">
        <f>IF(V33="","",VLOOKUP(V33,'【記載例】シフト記号表（勤務時間帯）'!$D$6:$Z$47,23,FALSE))</f>
        <v>-</v>
      </c>
      <c r="W35" s="575" t="str">
        <f>IF(W33="","",VLOOKUP(W33,'【記載例】シフト記号表（勤務時間帯）'!$D$6:$Z$47,23,FALSE))</f>
        <v/>
      </c>
      <c r="X35" s="575" t="str">
        <f>IF(X33="","",VLOOKUP(X33,'【記載例】シフト記号表（勤務時間帯）'!$D$6:$Z$47,23,FALSE))</f>
        <v>-</v>
      </c>
      <c r="Y35" s="575" t="str">
        <f>IF(Y33="","",VLOOKUP(Y33,'【記載例】シフト記号表（勤務時間帯）'!$D$6:$Z$47,23,FALSE))</f>
        <v>-</v>
      </c>
      <c r="Z35" s="575" t="str">
        <f>IF(Z33="","",VLOOKUP(Z33,'【記載例】シフト記号表（勤務時間帯）'!$D$6:$Z$47,23,FALSE))</f>
        <v>-</v>
      </c>
      <c r="AA35" s="576" t="str">
        <f>IF(AA33="","",VLOOKUP(AA33,'【記載例】シフト記号表（勤務時間帯）'!$D$6:$Z$47,23,FALSE))</f>
        <v/>
      </c>
      <c r="AB35" s="574" t="str">
        <f>IF(AB33="","",VLOOKUP(AB33,'【記載例】シフト記号表（勤務時間帯）'!$D$6:$Z$47,23,FALSE))</f>
        <v>-</v>
      </c>
      <c r="AC35" s="575" t="str">
        <f>IF(AC33="","",VLOOKUP(AC33,'【記載例】シフト記号表（勤務時間帯）'!$D$6:$Z$47,23,FALSE))</f>
        <v>-</v>
      </c>
      <c r="AD35" s="575" t="str">
        <f>IF(AD33="","",VLOOKUP(AD33,'【記載例】シフト記号表（勤務時間帯）'!$D$6:$Z$47,23,FALSE))</f>
        <v>-</v>
      </c>
      <c r="AE35" s="575" t="str">
        <f>IF(AE33="","",VLOOKUP(AE33,'【記載例】シフト記号表（勤務時間帯）'!$D$6:$Z$47,23,FALSE))</f>
        <v>-</v>
      </c>
      <c r="AF35" s="575" t="str">
        <f>IF(AF33="","",VLOOKUP(AF33,'【記載例】シフト記号表（勤務時間帯）'!$D$6:$Z$47,23,FALSE))</f>
        <v>-</v>
      </c>
      <c r="AG35" s="575" t="str">
        <f>IF(AG33="","",VLOOKUP(AG33,'【記載例】シフト記号表（勤務時間帯）'!$D$6:$Z$47,23,FALSE))</f>
        <v/>
      </c>
      <c r="AH35" s="576" t="str">
        <f>IF(AH33="","",VLOOKUP(AH33,'【記載例】シフト記号表（勤務時間帯）'!$D$6:$Z$47,23,FALSE))</f>
        <v/>
      </c>
      <c r="AI35" s="574" t="str">
        <f>IF(AI33="","",VLOOKUP(AI33,'【記載例】シフト記号表（勤務時間帯）'!$D$6:$Z$47,23,FALSE))</f>
        <v>-</v>
      </c>
      <c r="AJ35" s="575" t="str">
        <f>IF(AJ33="","",VLOOKUP(AJ33,'【記載例】シフト記号表（勤務時間帯）'!$D$6:$Z$47,23,FALSE))</f>
        <v/>
      </c>
      <c r="AK35" s="575" t="str">
        <f>IF(AK33="","",VLOOKUP(AK33,'【記載例】シフト記号表（勤務時間帯）'!$D$6:$Z$47,23,FALSE))</f>
        <v>-</v>
      </c>
      <c r="AL35" s="575" t="str">
        <f>IF(AL33="","",VLOOKUP(AL33,'【記載例】シフト記号表（勤務時間帯）'!$D$6:$Z$47,23,FALSE))</f>
        <v/>
      </c>
      <c r="AM35" s="575" t="str">
        <f>IF(AM33="","",VLOOKUP(AM33,'【記載例】シフト記号表（勤務時間帯）'!$D$6:$Z$47,23,FALSE))</f>
        <v>-</v>
      </c>
      <c r="AN35" s="575" t="str">
        <f>IF(AN33="","",VLOOKUP(AN33,'【記載例】シフト記号表（勤務時間帯）'!$D$6:$Z$47,23,FALSE))</f>
        <v>-</v>
      </c>
      <c r="AO35" s="576" t="str">
        <f>IF(AO33="","",VLOOKUP(AO33,'【記載例】シフト記号表（勤務時間帯）'!$D$6:$Z$47,23,FALSE))</f>
        <v>-</v>
      </c>
      <c r="AP35" s="574" t="str">
        <f>IF(AP33="","",VLOOKUP(AP33,'【記載例】シフト記号表（勤務時間帯）'!$D$6:$Z$47,23,FALSE))</f>
        <v>-</v>
      </c>
      <c r="AQ35" s="575" t="str">
        <f>IF(AQ33="","",VLOOKUP(AQ33,'【記載例】シフト記号表（勤務時間帯）'!$D$6:$Z$47,23,FALSE))</f>
        <v/>
      </c>
      <c r="AR35" s="575" t="str">
        <f>IF(AR33="","",VLOOKUP(AR33,'【記載例】シフト記号表（勤務時間帯）'!$D$6:$Z$47,23,FALSE))</f>
        <v/>
      </c>
      <c r="AS35" s="575" t="str">
        <f>IF(AS33="","",VLOOKUP(AS33,'【記載例】シフト記号表（勤務時間帯）'!$D$6:$Z$47,23,FALSE))</f>
        <v>-</v>
      </c>
      <c r="AT35" s="575" t="str">
        <f>IF(AT33="","",VLOOKUP(AT33,'【記載例】シフト記号表（勤務時間帯）'!$D$6:$Z$47,23,FALSE))</f>
        <v>-</v>
      </c>
      <c r="AU35" s="575" t="str">
        <f>IF(AU33="","",VLOOKUP(AU33,'【記載例】シフト記号表（勤務時間帯）'!$D$6:$Z$47,23,FALSE))</f>
        <v>-</v>
      </c>
      <c r="AV35" s="576" t="str">
        <f>IF(AV33="","",VLOOKUP(AV33,'【記載例】シフト記号表（勤務時間帯）'!$D$6:$Z$47,23,FALSE))</f>
        <v>-</v>
      </c>
      <c r="AW35" s="574" t="str">
        <f>IF(AW33="","",VLOOKUP(AW33,'【記載例】シフト記号表（勤務時間帯）'!$D$6:$Z$47,23,FALSE))</f>
        <v/>
      </c>
      <c r="AX35" s="575" t="str">
        <f>IF(AX33="","",VLOOKUP(AX33,'【記載例】シフト記号表（勤務時間帯）'!$D$6:$Z$47,23,FALSE))</f>
        <v/>
      </c>
      <c r="AY35" s="575" t="str">
        <f>IF(AY33="","",VLOOKUP(AY33,'【記載例】シフト記号表（勤務時間帯）'!$D$6:$Z$47,23,FALSE))</f>
        <v/>
      </c>
      <c r="AZ35" s="1037">
        <f>IF($BC$3="４週",SUM(U35:AV35),IF($BC$3="暦月",SUM(U35:AY35),""))</f>
        <v>0</v>
      </c>
      <c r="BA35" s="1038"/>
      <c r="BB35" s="1039">
        <f>IF($BC$3="４週",AZ35/4,IF($BC$3="暦月",(AZ35/($BC$8/7)),""))</f>
        <v>0</v>
      </c>
      <c r="BC35" s="1038"/>
      <c r="BD35" s="1040"/>
      <c r="BE35" s="1041"/>
      <c r="BF35" s="1041"/>
      <c r="BG35" s="1041"/>
      <c r="BH35" s="1042"/>
    </row>
    <row r="36" spans="2:60" ht="20.25" customHeight="1">
      <c r="B36" s="577"/>
      <c r="C36" s="1043" t="s">
        <v>990</v>
      </c>
      <c r="D36" s="1044"/>
      <c r="E36" s="1045"/>
      <c r="F36" s="558"/>
      <c r="G36" s="559"/>
      <c r="H36" s="1052" t="s">
        <v>977</v>
      </c>
      <c r="I36" s="1055" t="s">
        <v>1004</v>
      </c>
      <c r="J36" s="1056"/>
      <c r="K36" s="1056"/>
      <c r="L36" s="1057"/>
      <c r="M36" s="1064" t="s">
        <v>1005</v>
      </c>
      <c r="N36" s="1065"/>
      <c r="O36" s="1066"/>
      <c r="P36" s="580" t="s">
        <v>980</v>
      </c>
      <c r="Q36" s="587"/>
      <c r="R36" s="587"/>
      <c r="S36" s="588"/>
      <c r="T36" s="593"/>
      <c r="U36" s="584" t="s">
        <v>995</v>
      </c>
      <c r="V36" s="585"/>
      <c r="W36" s="585" t="s">
        <v>1000</v>
      </c>
      <c r="X36" s="585"/>
      <c r="Y36" s="585" t="s">
        <v>998</v>
      </c>
      <c r="Z36" s="585" t="s">
        <v>999</v>
      </c>
      <c r="AA36" s="586" t="s">
        <v>1003</v>
      </c>
      <c r="AB36" s="584"/>
      <c r="AC36" s="585" t="s">
        <v>998</v>
      </c>
      <c r="AD36" s="585" t="s">
        <v>999</v>
      </c>
      <c r="AE36" s="585" t="s">
        <v>1003</v>
      </c>
      <c r="AF36" s="585"/>
      <c r="AG36" s="585" t="s">
        <v>998</v>
      </c>
      <c r="AH36" s="586" t="s">
        <v>999</v>
      </c>
      <c r="AI36" s="584"/>
      <c r="AJ36" s="585" t="s">
        <v>982</v>
      </c>
      <c r="AK36" s="585" t="s">
        <v>982</v>
      </c>
      <c r="AL36" s="585" t="s">
        <v>1003</v>
      </c>
      <c r="AM36" s="585" t="s">
        <v>982</v>
      </c>
      <c r="AN36" s="585"/>
      <c r="AO36" s="586" t="s">
        <v>998</v>
      </c>
      <c r="AP36" s="584" t="s">
        <v>999</v>
      </c>
      <c r="AQ36" s="585" t="s">
        <v>1003</v>
      </c>
      <c r="AR36" s="585" t="s">
        <v>982</v>
      </c>
      <c r="AS36" s="585"/>
      <c r="AT36" s="585" t="s">
        <v>982</v>
      </c>
      <c r="AU36" s="585" t="s">
        <v>1003</v>
      </c>
      <c r="AV36" s="586"/>
      <c r="AW36" s="584"/>
      <c r="AX36" s="585"/>
      <c r="AY36" s="585"/>
      <c r="AZ36" s="1073"/>
      <c r="BA36" s="1027"/>
      <c r="BB36" s="1026"/>
      <c r="BC36" s="1027"/>
      <c r="BD36" s="1028"/>
      <c r="BE36" s="1029"/>
      <c r="BF36" s="1029"/>
      <c r="BG36" s="1029"/>
      <c r="BH36" s="1030"/>
    </row>
    <row r="37" spans="2:60" ht="20.25" customHeight="1">
      <c r="B37" s="557">
        <f>B34+1</f>
        <v>6</v>
      </c>
      <c r="C37" s="1046"/>
      <c r="D37" s="1047"/>
      <c r="E37" s="1048"/>
      <c r="F37" s="558" t="str">
        <f>C36</f>
        <v>介護従業者</v>
      </c>
      <c r="G37" s="559"/>
      <c r="H37" s="1053"/>
      <c r="I37" s="1058"/>
      <c r="J37" s="1059"/>
      <c r="K37" s="1059"/>
      <c r="L37" s="1060"/>
      <c r="M37" s="1067"/>
      <c r="N37" s="1068"/>
      <c r="O37" s="1069"/>
      <c r="P37" s="560" t="s">
        <v>983</v>
      </c>
      <c r="Q37" s="561"/>
      <c r="R37" s="561"/>
      <c r="S37" s="562"/>
      <c r="T37" s="563"/>
      <c r="U37" s="564">
        <f>IF(U36="","",VLOOKUP(U36,'【記載例】シフト記号表（勤務時間帯）'!$D$6:$X$47,21,FALSE))</f>
        <v>7.9999999999999982</v>
      </c>
      <c r="V37" s="565" t="str">
        <f>IF(V36="","",VLOOKUP(V36,'【記載例】シフト記号表（勤務時間帯）'!$D$6:$X$47,21,FALSE))</f>
        <v/>
      </c>
      <c r="W37" s="565">
        <f>IF(W36="","",VLOOKUP(W36,'【記載例】シフト記号表（勤務時間帯）'!$D$6:$X$47,21,FALSE))</f>
        <v>7.9999999999999982</v>
      </c>
      <c r="X37" s="565" t="str">
        <f>IF(X36="","",VLOOKUP(X36,'【記載例】シフト記号表（勤務時間帯）'!$D$6:$X$47,21,FALSE))</f>
        <v/>
      </c>
      <c r="Y37" s="565">
        <f>IF(Y36="","",VLOOKUP(Y36,'【記載例】シフト記号表（勤務時間帯）'!$D$6:$X$47,21,FALSE))</f>
        <v>3</v>
      </c>
      <c r="Z37" s="565">
        <f>IF(Z36="","",VLOOKUP(Z36,'【記載例】シフト記号表（勤務時間帯）'!$D$6:$X$47,21,FALSE))</f>
        <v>3</v>
      </c>
      <c r="AA37" s="566">
        <f>IF(AA36="","",VLOOKUP(AA36,'【記載例】シフト記号表（勤務時間帯）'!$D$6:$X$47,21,FALSE))</f>
        <v>8</v>
      </c>
      <c r="AB37" s="564" t="str">
        <f>IF(AB36="","",VLOOKUP(AB36,'【記載例】シフト記号表（勤務時間帯）'!$D$6:$X$47,21,FALSE))</f>
        <v/>
      </c>
      <c r="AC37" s="565">
        <f>IF(AC36="","",VLOOKUP(AC36,'【記載例】シフト記号表（勤務時間帯）'!$D$6:$X$47,21,FALSE))</f>
        <v>3</v>
      </c>
      <c r="AD37" s="565">
        <f>IF(AD36="","",VLOOKUP(AD36,'【記載例】シフト記号表（勤務時間帯）'!$D$6:$X$47,21,FALSE))</f>
        <v>3</v>
      </c>
      <c r="AE37" s="565">
        <f>IF(AE36="","",VLOOKUP(AE36,'【記載例】シフト記号表（勤務時間帯）'!$D$6:$X$47,21,FALSE))</f>
        <v>8</v>
      </c>
      <c r="AF37" s="565" t="str">
        <f>IF(AF36="","",VLOOKUP(AF36,'【記載例】シフト記号表（勤務時間帯）'!$D$6:$X$47,21,FALSE))</f>
        <v/>
      </c>
      <c r="AG37" s="565">
        <f>IF(AG36="","",VLOOKUP(AG36,'【記載例】シフト記号表（勤務時間帯）'!$D$6:$X$47,21,FALSE))</f>
        <v>3</v>
      </c>
      <c r="AH37" s="566">
        <f>IF(AH36="","",VLOOKUP(AH36,'【記載例】シフト記号表（勤務時間帯）'!$D$6:$X$47,21,FALSE))</f>
        <v>3</v>
      </c>
      <c r="AI37" s="564" t="str">
        <f>IF(AI36="","",VLOOKUP(AI36,'【記載例】シフト記号表（勤務時間帯）'!$D$6:$X$47,21,FALSE))</f>
        <v/>
      </c>
      <c r="AJ37" s="565">
        <f>IF(AJ36="","",VLOOKUP(AJ36,'【記載例】シフト記号表（勤務時間帯）'!$D$6:$X$47,21,FALSE))</f>
        <v>8</v>
      </c>
      <c r="AK37" s="565">
        <f>IF(AK36="","",VLOOKUP(AK36,'【記載例】シフト記号表（勤務時間帯）'!$D$6:$X$47,21,FALSE))</f>
        <v>8</v>
      </c>
      <c r="AL37" s="565">
        <f>IF(AL36="","",VLOOKUP(AL36,'【記載例】シフト記号表（勤務時間帯）'!$D$6:$X$47,21,FALSE))</f>
        <v>8</v>
      </c>
      <c r="AM37" s="565">
        <f>IF(AM36="","",VLOOKUP(AM36,'【記載例】シフト記号表（勤務時間帯）'!$D$6:$X$47,21,FALSE))</f>
        <v>8</v>
      </c>
      <c r="AN37" s="565" t="str">
        <f>IF(AN36="","",VLOOKUP(AN36,'【記載例】シフト記号表（勤務時間帯）'!$D$6:$X$47,21,FALSE))</f>
        <v/>
      </c>
      <c r="AO37" s="566">
        <f>IF(AO36="","",VLOOKUP(AO36,'【記載例】シフト記号表（勤務時間帯）'!$D$6:$X$47,21,FALSE))</f>
        <v>3</v>
      </c>
      <c r="AP37" s="564">
        <f>IF(AP36="","",VLOOKUP(AP36,'【記載例】シフト記号表（勤務時間帯）'!$D$6:$X$47,21,FALSE))</f>
        <v>3</v>
      </c>
      <c r="AQ37" s="565">
        <f>IF(AQ36="","",VLOOKUP(AQ36,'【記載例】シフト記号表（勤務時間帯）'!$D$6:$X$47,21,FALSE))</f>
        <v>8</v>
      </c>
      <c r="AR37" s="565">
        <f>IF(AR36="","",VLOOKUP(AR36,'【記載例】シフト記号表（勤務時間帯）'!$D$6:$X$47,21,FALSE))</f>
        <v>8</v>
      </c>
      <c r="AS37" s="565" t="str">
        <f>IF(AS36="","",VLOOKUP(AS36,'【記載例】シフト記号表（勤務時間帯）'!$D$6:$X$47,21,FALSE))</f>
        <v/>
      </c>
      <c r="AT37" s="565">
        <f>IF(AT36="","",VLOOKUP(AT36,'【記載例】シフト記号表（勤務時間帯）'!$D$6:$X$47,21,FALSE))</f>
        <v>8</v>
      </c>
      <c r="AU37" s="565">
        <f>IF(AU36="","",VLOOKUP(AU36,'【記載例】シフト記号表（勤務時間帯）'!$D$6:$X$47,21,FALSE))</f>
        <v>8</v>
      </c>
      <c r="AV37" s="566" t="str">
        <f>IF(AV36="","",VLOOKUP(AV36,'【記載例】シフト記号表（勤務時間帯）'!$D$6:$X$47,21,FALSE))</f>
        <v/>
      </c>
      <c r="AW37" s="564" t="str">
        <f>IF(AW36="","",VLOOKUP(AW36,'【記載例】シフト記号表（勤務時間帯）'!$D$6:$X$47,21,FALSE))</f>
        <v/>
      </c>
      <c r="AX37" s="565" t="str">
        <f>IF(AX36="","",VLOOKUP(AX36,'【記載例】シフト記号表（勤務時間帯）'!$D$6:$X$47,21,FALSE))</f>
        <v/>
      </c>
      <c r="AY37" s="565" t="str">
        <f>IF(AY36="","",VLOOKUP(AY36,'【記載例】シフト記号表（勤務時間帯）'!$D$6:$X$47,21,FALSE))</f>
        <v/>
      </c>
      <c r="AZ37" s="1034">
        <f>IF($BC$3="４週",SUM(U37:AV37),IF($BC$3="暦月",SUM(U37:AY37),""))</f>
        <v>120</v>
      </c>
      <c r="BA37" s="1035"/>
      <c r="BB37" s="1036">
        <f>IF($BC$3="４週",AZ37/4,IF($BC$3="暦月",(AZ37/($BC$8/7)),""))</f>
        <v>30</v>
      </c>
      <c r="BC37" s="1035"/>
      <c r="BD37" s="1031"/>
      <c r="BE37" s="1032"/>
      <c r="BF37" s="1032"/>
      <c r="BG37" s="1032"/>
      <c r="BH37" s="1033"/>
    </row>
    <row r="38" spans="2:60" ht="20.25" customHeight="1">
      <c r="B38" s="567"/>
      <c r="C38" s="1074"/>
      <c r="D38" s="1075"/>
      <c r="E38" s="1076"/>
      <c r="F38" s="568"/>
      <c r="G38" s="569" t="str">
        <f>C36</f>
        <v>介護従業者</v>
      </c>
      <c r="H38" s="1077"/>
      <c r="I38" s="1078"/>
      <c r="J38" s="1079"/>
      <c r="K38" s="1079"/>
      <c r="L38" s="1080"/>
      <c r="M38" s="1081"/>
      <c r="N38" s="1082"/>
      <c r="O38" s="1083"/>
      <c r="P38" s="570" t="s">
        <v>984</v>
      </c>
      <c r="Q38" s="590"/>
      <c r="R38" s="590"/>
      <c r="S38" s="572"/>
      <c r="T38" s="573"/>
      <c r="U38" s="574" t="str">
        <f>IF(U36="","",VLOOKUP(U36,'【記載例】シフト記号表（勤務時間帯）'!$D$6:$Z$47,23,FALSE))</f>
        <v>-</v>
      </c>
      <c r="V38" s="575" t="str">
        <f>IF(V36="","",VLOOKUP(V36,'【記載例】シフト記号表（勤務時間帯）'!$D$6:$Z$47,23,FALSE))</f>
        <v/>
      </c>
      <c r="W38" s="575" t="str">
        <f>IF(W36="","",VLOOKUP(W36,'【記載例】シフト記号表（勤務時間帯）'!$D$6:$Z$47,23,FALSE))</f>
        <v>-</v>
      </c>
      <c r="X38" s="575" t="str">
        <f>IF(X36="","",VLOOKUP(X36,'【記載例】シフト記号表（勤務時間帯）'!$D$6:$Z$47,23,FALSE))</f>
        <v/>
      </c>
      <c r="Y38" s="575">
        <f>IF(Y36="","",VLOOKUP(Y36,'【記載例】シフト記号表（勤務時間帯）'!$D$6:$Z$47,23,FALSE))</f>
        <v>3.9999999999999991</v>
      </c>
      <c r="Z38" s="575">
        <f>IF(Z36="","",VLOOKUP(Z36,'【記載例】シフト記号表（勤務時間帯）'!$D$6:$Z$47,23,FALSE))</f>
        <v>6</v>
      </c>
      <c r="AA38" s="576" t="str">
        <f>IF(AA36="","",VLOOKUP(AA36,'【記載例】シフト記号表（勤務時間帯）'!$D$6:$Z$47,23,FALSE))</f>
        <v>-</v>
      </c>
      <c r="AB38" s="574" t="str">
        <f>IF(AB36="","",VLOOKUP(AB36,'【記載例】シフト記号表（勤務時間帯）'!$D$6:$Z$47,23,FALSE))</f>
        <v/>
      </c>
      <c r="AC38" s="575">
        <f>IF(AC36="","",VLOOKUP(AC36,'【記載例】シフト記号表（勤務時間帯）'!$D$6:$Z$47,23,FALSE))</f>
        <v>3.9999999999999991</v>
      </c>
      <c r="AD38" s="575">
        <f>IF(AD36="","",VLOOKUP(AD36,'【記載例】シフト記号表（勤務時間帯）'!$D$6:$Z$47,23,FALSE))</f>
        <v>6</v>
      </c>
      <c r="AE38" s="575" t="str">
        <f>IF(AE36="","",VLOOKUP(AE36,'【記載例】シフト記号表（勤務時間帯）'!$D$6:$Z$47,23,FALSE))</f>
        <v>-</v>
      </c>
      <c r="AF38" s="575" t="str">
        <f>IF(AF36="","",VLOOKUP(AF36,'【記載例】シフト記号表（勤務時間帯）'!$D$6:$Z$47,23,FALSE))</f>
        <v/>
      </c>
      <c r="AG38" s="575">
        <f>IF(AG36="","",VLOOKUP(AG36,'【記載例】シフト記号表（勤務時間帯）'!$D$6:$Z$47,23,FALSE))</f>
        <v>3.9999999999999991</v>
      </c>
      <c r="AH38" s="576">
        <f>IF(AH36="","",VLOOKUP(AH36,'【記載例】シフト記号表（勤務時間帯）'!$D$6:$Z$47,23,FALSE))</f>
        <v>6</v>
      </c>
      <c r="AI38" s="574" t="str">
        <f>IF(AI36="","",VLOOKUP(AI36,'【記載例】シフト記号表（勤務時間帯）'!$D$6:$Z$47,23,FALSE))</f>
        <v/>
      </c>
      <c r="AJ38" s="575" t="str">
        <f>IF(AJ36="","",VLOOKUP(AJ36,'【記載例】シフト記号表（勤務時間帯）'!$D$6:$Z$47,23,FALSE))</f>
        <v>-</v>
      </c>
      <c r="AK38" s="575" t="str">
        <f>IF(AK36="","",VLOOKUP(AK36,'【記載例】シフト記号表（勤務時間帯）'!$D$6:$Z$47,23,FALSE))</f>
        <v>-</v>
      </c>
      <c r="AL38" s="575" t="str">
        <f>IF(AL36="","",VLOOKUP(AL36,'【記載例】シフト記号表（勤務時間帯）'!$D$6:$Z$47,23,FALSE))</f>
        <v>-</v>
      </c>
      <c r="AM38" s="575" t="str">
        <f>IF(AM36="","",VLOOKUP(AM36,'【記載例】シフト記号表（勤務時間帯）'!$D$6:$Z$47,23,FALSE))</f>
        <v>-</v>
      </c>
      <c r="AN38" s="575" t="str">
        <f>IF(AN36="","",VLOOKUP(AN36,'【記載例】シフト記号表（勤務時間帯）'!$D$6:$Z$47,23,FALSE))</f>
        <v/>
      </c>
      <c r="AO38" s="576">
        <f>IF(AO36="","",VLOOKUP(AO36,'【記載例】シフト記号表（勤務時間帯）'!$D$6:$Z$47,23,FALSE))</f>
        <v>3.9999999999999991</v>
      </c>
      <c r="AP38" s="574">
        <f>IF(AP36="","",VLOOKUP(AP36,'【記載例】シフト記号表（勤務時間帯）'!$D$6:$Z$47,23,FALSE))</f>
        <v>6</v>
      </c>
      <c r="AQ38" s="575" t="str">
        <f>IF(AQ36="","",VLOOKUP(AQ36,'【記載例】シフト記号表（勤務時間帯）'!$D$6:$Z$47,23,FALSE))</f>
        <v>-</v>
      </c>
      <c r="AR38" s="575" t="str">
        <f>IF(AR36="","",VLOOKUP(AR36,'【記載例】シフト記号表（勤務時間帯）'!$D$6:$Z$47,23,FALSE))</f>
        <v>-</v>
      </c>
      <c r="AS38" s="575" t="str">
        <f>IF(AS36="","",VLOOKUP(AS36,'【記載例】シフト記号表（勤務時間帯）'!$D$6:$Z$47,23,FALSE))</f>
        <v/>
      </c>
      <c r="AT38" s="575" t="str">
        <f>IF(AT36="","",VLOOKUP(AT36,'【記載例】シフト記号表（勤務時間帯）'!$D$6:$Z$47,23,FALSE))</f>
        <v>-</v>
      </c>
      <c r="AU38" s="575" t="str">
        <f>IF(AU36="","",VLOOKUP(AU36,'【記載例】シフト記号表（勤務時間帯）'!$D$6:$Z$47,23,FALSE))</f>
        <v>-</v>
      </c>
      <c r="AV38" s="576" t="str">
        <f>IF(AV36="","",VLOOKUP(AV36,'【記載例】シフト記号表（勤務時間帯）'!$D$6:$Z$47,23,FALSE))</f>
        <v/>
      </c>
      <c r="AW38" s="574" t="str">
        <f>IF(AW36="","",VLOOKUP(AW36,'【記載例】シフト記号表（勤務時間帯）'!$D$6:$Z$47,23,FALSE))</f>
        <v/>
      </c>
      <c r="AX38" s="575" t="str">
        <f>IF(AX36="","",VLOOKUP(AX36,'【記載例】シフト記号表（勤務時間帯）'!$D$6:$Z$47,23,FALSE))</f>
        <v/>
      </c>
      <c r="AY38" s="575" t="str">
        <f>IF(AY36="","",VLOOKUP(AY36,'【記載例】シフト記号表（勤務時間帯）'!$D$6:$Z$47,23,FALSE))</f>
        <v/>
      </c>
      <c r="AZ38" s="1037">
        <f>IF($BC$3="４週",SUM(U38:AV38),IF($BC$3="暦月",SUM(U38:AY38),""))</f>
        <v>40</v>
      </c>
      <c r="BA38" s="1038"/>
      <c r="BB38" s="1039">
        <f>IF($BC$3="４週",AZ38/4,IF($BC$3="暦月",(AZ38/($BC$8/7)),""))</f>
        <v>10</v>
      </c>
      <c r="BC38" s="1038"/>
      <c r="BD38" s="1040"/>
      <c r="BE38" s="1041"/>
      <c r="BF38" s="1041"/>
      <c r="BG38" s="1041"/>
      <c r="BH38" s="1042"/>
    </row>
    <row r="39" spans="2:60" ht="20.25" customHeight="1">
      <c r="B39" s="577"/>
      <c r="C39" s="1043" t="s">
        <v>990</v>
      </c>
      <c r="D39" s="1044"/>
      <c r="E39" s="1045"/>
      <c r="F39" s="558"/>
      <c r="G39" s="559"/>
      <c r="H39" s="1052" t="s">
        <v>977</v>
      </c>
      <c r="I39" s="1055" t="s">
        <v>1004</v>
      </c>
      <c r="J39" s="1056"/>
      <c r="K39" s="1056"/>
      <c r="L39" s="1057"/>
      <c r="M39" s="1064" t="s">
        <v>1006</v>
      </c>
      <c r="N39" s="1065"/>
      <c r="O39" s="1066"/>
      <c r="P39" s="580" t="s">
        <v>980</v>
      </c>
      <c r="Q39" s="581"/>
      <c r="R39" s="581"/>
      <c r="S39" s="582"/>
      <c r="T39" s="583"/>
      <c r="U39" s="584"/>
      <c r="V39" s="585" t="s">
        <v>1000</v>
      </c>
      <c r="W39" s="585" t="s">
        <v>998</v>
      </c>
      <c r="X39" s="585" t="s">
        <v>999</v>
      </c>
      <c r="Y39" s="585" t="s">
        <v>995</v>
      </c>
      <c r="Z39" s="585"/>
      <c r="AA39" s="586" t="s">
        <v>1000</v>
      </c>
      <c r="AB39" s="584" t="s">
        <v>1003</v>
      </c>
      <c r="AC39" s="585" t="s">
        <v>1003</v>
      </c>
      <c r="AD39" s="585"/>
      <c r="AE39" s="585"/>
      <c r="AF39" s="585" t="s">
        <v>998</v>
      </c>
      <c r="AG39" s="585" t="s">
        <v>999</v>
      </c>
      <c r="AH39" s="586" t="s">
        <v>1003</v>
      </c>
      <c r="AI39" s="584" t="s">
        <v>995</v>
      </c>
      <c r="AJ39" s="585"/>
      <c r="AK39" s="585" t="s">
        <v>998</v>
      </c>
      <c r="AL39" s="585" t="s">
        <v>999</v>
      </c>
      <c r="AM39" s="585"/>
      <c r="AN39" s="585" t="s">
        <v>1000</v>
      </c>
      <c r="AO39" s="586" t="s">
        <v>1000</v>
      </c>
      <c r="AP39" s="584" t="s">
        <v>982</v>
      </c>
      <c r="AQ39" s="585"/>
      <c r="AR39" s="585" t="s">
        <v>1000</v>
      </c>
      <c r="AS39" s="585" t="s">
        <v>1001</v>
      </c>
      <c r="AT39" s="585" t="s">
        <v>998</v>
      </c>
      <c r="AU39" s="585" t="s">
        <v>999</v>
      </c>
      <c r="AV39" s="586"/>
      <c r="AW39" s="584"/>
      <c r="AX39" s="585"/>
      <c r="AY39" s="585"/>
      <c r="AZ39" s="1073"/>
      <c r="BA39" s="1027"/>
      <c r="BB39" s="1026"/>
      <c r="BC39" s="1027"/>
      <c r="BD39" s="1028"/>
      <c r="BE39" s="1029"/>
      <c r="BF39" s="1029"/>
      <c r="BG39" s="1029"/>
      <c r="BH39" s="1030"/>
    </row>
    <row r="40" spans="2:60" ht="20.25" customHeight="1">
      <c r="B40" s="557">
        <f>B37+1</f>
        <v>7</v>
      </c>
      <c r="C40" s="1046"/>
      <c r="D40" s="1047"/>
      <c r="E40" s="1048"/>
      <c r="F40" s="558" t="str">
        <f>C39</f>
        <v>介護従業者</v>
      </c>
      <c r="G40" s="559"/>
      <c r="H40" s="1053"/>
      <c r="I40" s="1058"/>
      <c r="J40" s="1059"/>
      <c r="K40" s="1059"/>
      <c r="L40" s="1060"/>
      <c r="M40" s="1067"/>
      <c r="N40" s="1068"/>
      <c r="O40" s="1069"/>
      <c r="P40" s="560" t="s">
        <v>983</v>
      </c>
      <c r="Q40" s="561"/>
      <c r="R40" s="561"/>
      <c r="S40" s="562"/>
      <c r="T40" s="563"/>
      <c r="U40" s="564" t="str">
        <f>IF(U39="","",VLOOKUP(U39,'【記載例】シフト記号表（勤務時間帯）'!$D$6:$X$47,21,FALSE))</f>
        <v/>
      </c>
      <c r="V40" s="565">
        <f>IF(V39="","",VLOOKUP(V39,'【記載例】シフト記号表（勤務時間帯）'!$D$6:$X$47,21,FALSE))</f>
        <v>7.9999999999999982</v>
      </c>
      <c r="W40" s="565">
        <f>IF(W39="","",VLOOKUP(W39,'【記載例】シフト記号表（勤務時間帯）'!$D$6:$X$47,21,FALSE))</f>
        <v>3</v>
      </c>
      <c r="X40" s="565">
        <f>IF(X39="","",VLOOKUP(X39,'【記載例】シフト記号表（勤務時間帯）'!$D$6:$X$47,21,FALSE))</f>
        <v>3</v>
      </c>
      <c r="Y40" s="565">
        <f>IF(Y39="","",VLOOKUP(Y39,'【記載例】シフト記号表（勤務時間帯）'!$D$6:$X$47,21,FALSE))</f>
        <v>7.9999999999999982</v>
      </c>
      <c r="Z40" s="565" t="str">
        <f>IF(Z39="","",VLOOKUP(Z39,'【記載例】シフト記号表（勤務時間帯）'!$D$6:$X$47,21,FALSE))</f>
        <v/>
      </c>
      <c r="AA40" s="566">
        <f>IF(AA39="","",VLOOKUP(AA39,'【記載例】シフト記号表（勤務時間帯）'!$D$6:$X$47,21,FALSE))</f>
        <v>7.9999999999999982</v>
      </c>
      <c r="AB40" s="564">
        <f>IF(AB39="","",VLOOKUP(AB39,'【記載例】シフト記号表（勤務時間帯）'!$D$6:$X$47,21,FALSE))</f>
        <v>8</v>
      </c>
      <c r="AC40" s="565">
        <f>IF(AC39="","",VLOOKUP(AC39,'【記載例】シフト記号表（勤務時間帯）'!$D$6:$X$47,21,FALSE))</f>
        <v>8</v>
      </c>
      <c r="AD40" s="565" t="str">
        <f>IF(AD39="","",VLOOKUP(AD39,'【記載例】シフト記号表（勤務時間帯）'!$D$6:$X$47,21,FALSE))</f>
        <v/>
      </c>
      <c r="AE40" s="565" t="str">
        <f>IF(AE39="","",VLOOKUP(AE39,'【記載例】シフト記号表（勤務時間帯）'!$D$6:$X$47,21,FALSE))</f>
        <v/>
      </c>
      <c r="AF40" s="565">
        <f>IF(AF39="","",VLOOKUP(AF39,'【記載例】シフト記号表（勤務時間帯）'!$D$6:$X$47,21,FALSE))</f>
        <v>3</v>
      </c>
      <c r="AG40" s="565">
        <f>IF(AG39="","",VLOOKUP(AG39,'【記載例】シフト記号表（勤務時間帯）'!$D$6:$X$47,21,FALSE))</f>
        <v>3</v>
      </c>
      <c r="AH40" s="566">
        <f>IF(AH39="","",VLOOKUP(AH39,'【記載例】シフト記号表（勤務時間帯）'!$D$6:$X$47,21,FALSE))</f>
        <v>8</v>
      </c>
      <c r="AI40" s="564">
        <f>IF(AI39="","",VLOOKUP(AI39,'【記載例】シフト記号表（勤務時間帯）'!$D$6:$X$47,21,FALSE))</f>
        <v>7.9999999999999982</v>
      </c>
      <c r="AJ40" s="565" t="str">
        <f>IF(AJ39="","",VLOOKUP(AJ39,'【記載例】シフト記号表（勤務時間帯）'!$D$6:$X$47,21,FALSE))</f>
        <v/>
      </c>
      <c r="AK40" s="565">
        <f>IF(AK39="","",VLOOKUP(AK39,'【記載例】シフト記号表（勤務時間帯）'!$D$6:$X$47,21,FALSE))</f>
        <v>3</v>
      </c>
      <c r="AL40" s="565">
        <f>IF(AL39="","",VLOOKUP(AL39,'【記載例】シフト記号表（勤務時間帯）'!$D$6:$X$47,21,FALSE))</f>
        <v>3</v>
      </c>
      <c r="AM40" s="565" t="str">
        <f>IF(AM39="","",VLOOKUP(AM39,'【記載例】シフト記号表（勤務時間帯）'!$D$6:$X$47,21,FALSE))</f>
        <v/>
      </c>
      <c r="AN40" s="565">
        <f>IF(AN39="","",VLOOKUP(AN39,'【記載例】シフト記号表（勤務時間帯）'!$D$6:$X$47,21,FALSE))</f>
        <v>7.9999999999999982</v>
      </c>
      <c r="AO40" s="566">
        <f>IF(AO39="","",VLOOKUP(AO39,'【記載例】シフト記号表（勤務時間帯）'!$D$6:$X$47,21,FALSE))</f>
        <v>7.9999999999999982</v>
      </c>
      <c r="AP40" s="564">
        <f>IF(AP39="","",VLOOKUP(AP39,'【記載例】シフト記号表（勤務時間帯）'!$D$6:$X$47,21,FALSE))</f>
        <v>8</v>
      </c>
      <c r="AQ40" s="565" t="str">
        <f>IF(AQ39="","",VLOOKUP(AQ39,'【記載例】シフト記号表（勤務時間帯）'!$D$6:$X$47,21,FALSE))</f>
        <v/>
      </c>
      <c r="AR40" s="565">
        <f>IF(AR39="","",VLOOKUP(AR39,'【記載例】シフト記号表（勤務時間帯）'!$D$6:$X$47,21,FALSE))</f>
        <v>7.9999999999999982</v>
      </c>
      <c r="AS40" s="565">
        <f>IF(AS39="","",VLOOKUP(AS39,'【記載例】シフト記号表（勤務時間帯）'!$D$6:$X$47,21,FALSE))</f>
        <v>8</v>
      </c>
      <c r="AT40" s="565">
        <f>IF(AT39="","",VLOOKUP(AT39,'【記載例】シフト記号表（勤務時間帯）'!$D$6:$X$47,21,FALSE))</f>
        <v>3</v>
      </c>
      <c r="AU40" s="565">
        <f>IF(AU39="","",VLOOKUP(AU39,'【記載例】シフト記号表（勤務時間帯）'!$D$6:$X$47,21,FALSE))</f>
        <v>3</v>
      </c>
      <c r="AV40" s="566" t="str">
        <f>IF(AV39="","",VLOOKUP(AV39,'【記載例】シフト記号表（勤務時間帯）'!$D$6:$X$47,21,FALSE))</f>
        <v/>
      </c>
      <c r="AW40" s="564" t="str">
        <f>IF(AW39="","",VLOOKUP(AW39,'【記載例】シフト記号表（勤務時間帯）'!$D$6:$X$47,21,FALSE))</f>
        <v/>
      </c>
      <c r="AX40" s="565" t="str">
        <f>IF(AX39="","",VLOOKUP(AX39,'【記載例】シフト記号表（勤務時間帯）'!$D$6:$X$47,21,FALSE))</f>
        <v/>
      </c>
      <c r="AY40" s="565" t="str">
        <f>IF(AY39="","",VLOOKUP(AY39,'【記載例】シフト記号表（勤務時間帯）'!$D$6:$X$47,21,FALSE))</f>
        <v/>
      </c>
      <c r="AZ40" s="1034">
        <f>IF($BC$3="４週",SUM(U40:AV40),IF($BC$3="暦月",SUM(U40:AY40),""))</f>
        <v>119.99999999999999</v>
      </c>
      <c r="BA40" s="1035"/>
      <c r="BB40" s="1036">
        <f>IF($BC$3="４週",AZ40/4,IF($BC$3="暦月",(AZ40/($BC$8/7)),""))</f>
        <v>29.999999999999996</v>
      </c>
      <c r="BC40" s="1035"/>
      <c r="BD40" s="1031"/>
      <c r="BE40" s="1032"/>
      <c r="BF40" s="1032"/>
      <c r="BG40" s="1032"/>
      <c r="BH40" s="1033"/>
    </row>
    <row r="41" spans="2:60" ht="20.25" customHeight="1">
      <c r="B41" s="567"/>
      <c r="C41" s="1074"/>
      <c r="D41" s="1075"/>
      <c r="E41" s="1076"/>
      <c r="F41" s="568"/>
      <c r="G41" s="569" t="str">
        <f>C39</f>
        <v>介護従業者</v>
      </c>
      <c r="H41" s="1077"/>
      <c r="I41" s="1078"/>
      <c r="J41" s="1079"/>
      <c r="K41" s="1079"/>
      <c r="L41" s="1080"/>
      <c r="M41" s="1081"/>
      <c r="N41" s="1082"/>
      <c r="O41" s="1083"/>
      <c r="P41" s="570" t="s">
        <v>984</v>
      </c>
      <c r="Q41" s="587"/>
      <c r="R41" s="587"/>
      <c r="S41" s="588"/>
      <c r="T41" s="589"/>
      <c r="U41" s="574" t="str">
        <f>IF(U39="","",VLOOKUP(U39,'【記載例】シフト記号表（勤務時間帯）'!$D$6:$Z$47,23,FALSE))</f>
        <v/>
      </c>
      <c r="V41" s="575" t="str">
        <f>IF(V39="","",VLOOKUP(V39,'【記載例】シフト記号表（勤務時間帯）'!$D$6:$Z$47,23,FALSE))</f>
        <v>-</v>
      </c>
      <c r="W41" s="575">
        <f>IF(W39="","",VLOOKUP(W39,'【記載例】シフト記号表（勤務時間帯）'!$D$6:$Z$47,23,FALSE))</f>
        <v>3.9999999999999991</v>
      </c>
      <c r="X41" s="575">
        <f>IF(X39="","",VLOOKUP(X39,'【記載例】シフト記号表（勤務時間帯）'!$D$6:$Z$47,23,FALSE))</f>
        <v>6</v>
      </c>
      <c r="Y41" s="575" t="str">
        <f>IF(Y39="","",VLOOKUP(Y39,'【記載例】シフト記号表（勤務時間帯）'!$D$6:$Z$47,23,FALSE))</f>
        <v>-</v>
      </c>
      <c r="Z41" s="575" t="str">
        <f>IF(Z39="","",VLOOKUP(Z39,'【記載例】シフト記号表（勤務時間帯）'!$D$6:$Z$47,23,FALSE))</f>
        <v/>
      </c>
      <c r="AA41" s="576" t="str">
        <f>IF(AA39="","",VLOOKUP(AA39,'【記載例】シフト記号表（勤務時間帯）'!$D$6:$Z$47,23,FALSE))</f>
        <v>-</v>
      </c>
      <c r="AB41" s="574" t="str">
        <f>IF(AB39="","",VLOOKUP(AB39,'【記載例】シフト記号表（勤務時間帯）'!$D$6:$Z$47,23,FALSE))</f>
        <v>-</v>
      </c>
      <c r="AC41" s="575" t="str">
        <f>IF(AC39="","",VLOOKUP(AC39,'【記載例】シフト記号表（勤務時間帯）'!$D$6:$Z$47,23,FALSE))</f>
        <v>-</v>
      </c>
      <c r="AD41" s="575" t="str">
        <f>IF(AD39="","",VLOOKUP(AD39,'【記載例】シフト記号表（勤務時間帯）'!$D$6:$Z$47,23,FALSE))</f>
        <v/>
      </c>
      <c r="AE41" s="575" t="str">
        <f>IF(AE39="","",VLOOKUP(AE39,'【記載例】シフト記号表（勤務時間帯）'!$D$6:$Z$47,23,FALSE))</f>
        <v/>
      </c>
      <c r="AF41" s="575">
        <f>IF(AF39="","",VLOOKUP(AF39,'【記載例】シフト記号表（勤務時間帯）'!$D$6:$Z$47,23,FALSE))</f>
        <v>3.9999999999999991</v>
      </c>
      <c r="AG41" s="575">
        <f>IF(AG39="","",VLOOKUP(AG39,'【記載例】シフト記号表（勤務時間帯）'!$D$6:$Z$47,23,FALSE))</f>
        <v>6</v>
      </c>
      <c r="AH41" s="576" t="str">
        <f>IF(AH39="","",VLOOKUP(AH39,'【記載例】シフト記号表（勤務時間帯）'!$D$6:$Z$47,23,FALSE))</f>
        <v>-</v>
      </c>
      <c r="AI41" s="574" t="str">
        <f>IF(AI39="","",VLOOKUP(AI39,'【記載例】シフト記号表（勤務時間帯）'!$D$6:$Z$47,23,FALSE))</f>
        <v>-</v>
      </c>
      <c r="AJ41" s="575" t="str">
        <f>IF(AJ39="","",VLOOKUP(AJ39,'【記載例】シフト記号表（勤務時間帯）'!$D$6:$Z$47,23,FALSE))</f>
        <v/>
      </c>
      <c r="AK41" s="575">
        <f>IF(AK39="","",VLOOKUP(AK39,'【記載例】シフト記号表（勤務時間帯）'!$D$6:$Z$47,23,FALSE))</f>
        <v>3.9999999999999991</v>
      </c>
      <c r="AL41" s="575">
        <f>IF(AL39="","",VLOOKUP(AL39,'【記載例】シフト記号表（勤務時間帯）'!$D$6:$Z$47,23,FALSE))</f>
        <v>6</v>
      </c>
      <c r="AM41" s="575" t="str">
        <f>IF(AM39="","",VLOOKUP(AM39,'【記載例】シフト記号表（勤務時間帯）'!$D$6:$Z$47,23,FALSE))</f>
        <v/>
      </c>
      <c r="AN41" s="575" t="str">
        <f>IF(AN39="","",VLOOKUP(AN39,'【記載例】シフト記号表（勤務時間帯）'!$D$6:$Z$47,23,FALSE))</f>
        <v>-</v>
      </c>
      <c r="AO41" s="576" t="str">
        <f>IF(AO39="","",VLOOKUP(AO39,'【記載例】シフト記号表（勤務時間帯）'!$D$6:$Z$47,23,FALSE))</f>
        <v>-</v>
      </c>
      <c r="AP41" s="574" t="str">
        <f>IF(AP39="","",VLOOKUP(AP39,'【記載例】シフト記号表（勤務時間帯）'!$D$6:$Z$47,23,FALSE))</f>
        <v>-</v>
      </c>
      <c r="AQ41" s="575" t="str">
        <f>IF(AQ39="","",VLOOKUP(AQ39,'【記載例】シフト記号表（勤務時間帯）'!$D$6:$Z$47,23,FALSE))</f>
        <v/>
      </c>
      <c r="AR41" s="575" t="str">
        <f>IF(AR39="","",VLOOKUP(AR39,'【記載例】シフト記号表（勤務時間帯）'!$D$6:$Z$47,23,FALSE))</f>
        <v>-</v>
      </c>
      <c r="AS41" s="575" t="str">
        <f>IF(AS39="","",VLOOKUP(AS39,'【記載例】シフト記号表（勤務時間帯）'!$D$6:$Z$47,23,FALSE))</f>
        <v>-</v>
      </c>
      <c r="AT41" s="575">
        <f>IF(AT39="","",VLOOKUP(AT39,'【記載例】シフト記号表（勤務時間帯）'!$D$6:$Z$47,23,FALSE))</f>
        <v>3.9999999999999991</v>
      </c>
      <c r="AU41" s="575">
        <f>IF(AU39="","",VLOOKUP(AU39,'【記載例】シフト記号表（勤務時間帯）'!$D$6:$Z$47,23,FALSE))</f>
        <v>6</v>
      </c>
      <c r="AV41" s="576" t="str">
        <f>IF(AV39="","",VLOOKUP(AV39,'【記載例】シフト記号表（勤務時間帯）'!$D$6:$Z$47,23,FALSE))</f>
        <v/>
      </c>
      <c r="AW41" s="574" t="str">
        <f>IF(AW39="","",VLOOKUP(AW39,'【記載例】シフト記号表（勤務時間帯）'!$D$6:$Z$47,23,FALSE))</f>
        <v/>
      </c>
      <c r="AX41" s="575" t="str">
        <f>IF(AX39="","",VLOOKUP(AX39,'【記載例】シフト記号表（勤務時間帯）'!$D$6:$Z$47,23,FALSE))</f>
        <v/>
      </c>
      <c r="AY41" s="575" t="str">
        <f>IF(AY39="","",VLOOKUP(AY39,'【記載例】シフト記号表（勤務時間帯）'!$D$6:$Z$47,23,FALSE))</f>
        <v/>
      </c>
      <c r="AZ41" s="1037">
        <f>IF($BC$3="４週",SUM(U41:AV41),IF($BC$3="暦月",SUM(U41:AY41),""))</f>
        <v>40</v>
      </c>
      <c r="BA41" s="1038"/>
      <c r="BB41" s="1039">
        <f>IF($BC$3="４週",AZ41/4,IF($BC$3="暦月",(AZ41/($BC$8/7)),""))</f>
        <v>10</v>
      </c>
      <c r="BC41" s="1038"/>
      <c r="BD41" s="1040"/>
      <c r="BE41" s="1041"/>
      <c r="BF41" s="1041"/>
      <c r="BG41" s="1041"/>
      <c r="BH41" s="1042"/>
    </row>
    <row r="42" spans="2:60" ht="20.25" customHeight="1">
      <c r="B42" s="577"/>
      <c r="C42" s="1043" t="s">
        <v>990</v>
      </c>
      <c r="D42" s="1044"/>
      <c r="E42" s="1045"/>
      <c r="F42" s="558"/>
      <c r="G42" s="559"/>
      <c r="H42" s="1052" t="s">
        <v>977</v>
      </c>
      <c r="I42" s="1055" t="s">
        <v>1007</v>
      </c>
      <c r="J42" s="1056"/>
      <c r="K42" s="1056"/>
      <c r="L42" s="1057"/>
      <c r="M42" s="1064" t="s">
        <v>1008</v>
      </c>
      <c r="N42" s="1065"/>
      <c r="O42" s="1066"/>
      <c r="P42" s="580" t="s">
        <v>980</v>
      </c>
      <c r="Q42" s="581"/>
      <c r="R42" s="581"/>
      <c r="S42" s="582"/>
      <c r="T42" s="583"/>
      <c r="U42" s="584" t="s">
        <v>1000</v>
      </c>
      <c r="V42" s="585"/>
      <c r="W42" s="585" t="s">
        <v>1001</v>
      </c>
      <c r="X42" s="585" t="s">
        <v>998</v>
      </c>
      <c r="Y42" s="585" t="s">
        <v>999</v>
      </c>
      <c r="Z42" s="585" t="s">
        <v>995</v>
      </c>
      <c r="AA42" s="586"/>
      <c r="AB42" s="584" t="s">
        <v>1000</v>
      </c>
      <c r="AC42" s="585"/>
      <c r="AD42" s="585" t="s">
        <v>982</v>
      </c>
      <c r="AE42" s="585" t="s">
        <v>998</v>
      </c>
      <c r="AF42" s="585" t="s">
        <v>999</v>
      </c>
      <c r="AG42" s="585"/>
      <c r="AH42" s="586" t="s">
        <v>1000</v>
      </c>
      <c r="AI42" s="584" t="s">
        <v>998</v>
      </c>
      <c r="AJ42" s="585" t="s">
        <v>999</v>
      </c>
      <c r="AK42" s="585"/>
      <c r="AL42" s="585" t="s">
        <v>1000</v>
      </c>
      <c r="AM42" s="585" t="s">
        <v>1000</v>
      </c>
      <c r="AN42" s="585" t="s">
        <v>1003</v>
      </c>
      <c r="AO42" s="586"/>
      <c r="AP42" s="584" t="s">
        <v>998</v>
      </c>
      <c r="AQ42" s="585" t="s">
        <v>999</v>
      </c>
      <c r="AR42" s="585"/>
      <c r="AS42" s="585" t="s">
        <v>1000</v>
      </c>
      <c r="AT42" s="585"/>
      <c r="AU42" s="585" t="s">
        <v>998</v>
      </c>
      <c r="AV42" s="586" t="s">
        <v>999</v>
      </c>
      <c r="AW42" s="584"/>
      <c r="AX42" s="585"/>
      <c r="AY42" s="585"/>
      <c r="AZ42" s="1073"/>
      <c r="BA42" s="1027"/>
      <c r="BB42" s="1026"/>
      <c r="BC42" s="1027"/>
      <c r="BD42" s="1028"/>
      <c r="BE42" s="1029"/>
      <c r="BF42" s="1029"/>
      <c r="BG42" s="1029"/>
      <c r="BH42" s="1030"/>
    </row>
    <row r="43" spans="2:60" ht="20.25" customHeight="1">
      <c r="B43" s="557">
        <f>B40+1</f>
        <v>8</v>
      </c>
      <c r="C43" s="1046"/>
      <c r="D43" s="1047"/>
      <c r="E43" s="1048"/>
      <c r="F43" s="558" t="str">
        <f>C42</f>
        <v>介護従業者</v>
      </c>
      <c r="G43" s="559"/>
      <c r="H43" s="1053"/>
      <c r="I43" s="1058"/>
      <c r="J43" s="1059"/>
      <c r="K43" s="1059"/>
      <c r="L43" s="1060"/>
      <c r="M43" s="1067"/>
      <c r="N43" s="1068"/>
      <c r="O43" s="1069"/>
      <c r="P43" s="560" t="s">
        <v>983</v>
      </c>
      <c r="Q43" s="561"/>
      <c r="R43" s="561"/>
      <c r="S43" s="562"/>
      <c r="T43" s="563"/>
      <c r="U43" s="564">
        <f>IF(U42="","",VLOOKUP(U42,'【記載例】シフト記号表（勤務時間帯）'!$D$6:$X$47,21,FALSE))</f>
        <v>7.9999999999999982</v>
      </c>
      <c r="V43" s="565" t="str">
        <f>IF(V42="","",VLOOKUP(V42,'【記載例】シフト記号表（勤務時間帯）'!$D$6:$X$47,21,FALSE))</f>
        <v/>
      </c>
      <c r="W43" s="565">
        <f>IF(W42="","",VLOOKUP(W42,'【記載例】シフト記号表（勤務時間帯）'!$D$6:$X$47,21,FALSE))</f>
        <v>8</v>
      </c>
      <c r="X43" s="565">
        <f>IF(X42="","",VLOOKUP(X42,'【記載例】シフト記号表（勤務時間帯）'!$D$6:$X$47,21,FALSE))</f>
        <v>3</v>
      </c>
      <c r="Y43" s="565">
        <f>IF(Y42="","",VLOOKUP(Y42,'【記載例】シフト記号表（勤務時間帯）'!$D$6:$X$47,21,FALSE))</f>
        <v>3</v>
      </c>
      <c r="Z43" s="565">
        <f>IF(Z42="","",VLOOKUP(Z42,'【記載例】シフト記号表（勤務時間帯）'!$D$6:$X$47,21,FALSE))</f>
        <v>7.9999999999999982</v>
      </c>
      <c r="AA43" s="566" t="str">
        <f>IF(AA42="","",VLOOKUP(AA42,'【記載例】シフト記号表（勤務時間帯）'!$D$6:$X$47,21,FALSE))</f>
        <v/>
      </c>
      <c r="AB43" s="564">
        <f>IF(AB42="","",VLOOKUP(AB42,'【記載例】シフト記号表（勤務時間帯）'!$D$6:$X$47,21,FALSE))</f>
        <v>7.9999999999999982</v>
      </c>
      <c r="AC43" s="565" t="str">
        <f>IF(AC42="","",VLOOKUP(AC42,'【記載例】シフト記号表（勤務時間帯）'!$D$6:$X$47,21,FALSE))</f>
        <v/>
      </c>
      <c r="AD43" s="565">
        <f>IF(AD42="","",VLOOKUP(AD42,'【記載例】シフト記号表（勤務時間帯）'!$D$6:$X$47,21,FALSE))</f>
        <v>8</v>
      </c>
      <c r="AE43" s="565">
        <f>IF(AE42="","",VLOOKUP(AE42,'【記載例】シフト記号表（勤務時間帯）'!$D$6:$X$47,21,FALSE))</f>
        <v>3</v>
      </c>
      <c r="AF43" s="565">
        <f>IF(AF42="","",VLOOKUP(AF42,'【記載例】シフト記号表（勤務時間帯）'!$D$6:$X$47,21,FALSE))</f>
        <v>3</v>
      </c>
      <c r="AG43" s="565" t="str">
        <f>IF(AG42="","",VLOOKUP(AG42,'【記載例】シフト記号表（勤務時間帯）'!$D$6:$X$47,21,FALSE))</f>
        <v/>
      </c>
      <c r="AH43" s="566">
        <f>IF(AH42="","",VLOOKUP(AH42,'【記載例】シフト記号表（勤務時間帯）'!$D$6:$X$47,21,FALSE))</f>
        <v>7.9999999999999982</v>
      </c>
      <c r="AI43" s="564">
        <f>IF(AI42="","",VLOOKUP(AI42,'【記載例】シフト記号表（勤務時間帯）'!$D$6:$X$47,21,FALSE))</f>
        <v>3</v>
      </c>
      <c r="AJ43" s="565">
        <f>IF(AJ42="","",VLOOKUP(AJ42,'【記載例】シフト記号表（勤務時間帯）'!$D$6:$X$47,21,FALSE))</f>
        <v>3</v>
      </c>
      <c r="AK43" s="565" t="str">
        <f>IF(AK42="","",VLOOKUP(AK42,'【記載例】シフト記号表（勤務時間帯）'!$D$6:$X$47,21,FALSE))</f>
        <v/>
      </c>
      <c r="AL43" s="565">
        <f>IF(AL42="","",VLOOKUP(AL42,'【記載例】シフト記号表（勤務時間帯）'!$D$6:$X$47,21,FALSE))</f>
        <v>7.9999999999999982</v>
      </c>
      <c r="AM43" s="565">
        <f>IF(AM42="","",VLOOKUP(AM42,'【記載例】シフト記号表（勤務時間帯）'!$D$6:$X$47,21,FALSE))</f>
        <v>7.9999999999999982</v>
      </c>
      <c r="AN43" s="565">
        <f>IF(AN42="","",VLOOKUP(AN42,'【記載例】シフト記号表（勤務時間帯）'!$D$6:$X$47,21,FALSE))</f>
        <v>8</v>
      </c>
      <c r="AO43" s="566" t="str">
        <f>IF(AO42="","",VLOOKUP(AO42,'【記載例】シフト記号表（勤務時間帯）'!$D$6:$X$47,21,FALSE))</f>
        <v/>
      </c>
      <c r="AP43" s="564">
        <f>IF(AP42="","",VLOOKUP(AP42,'【記載例】シフト記号表（勤務時間帯）'!$D$6:$X$47,21,FALSE))</f>
        <v>3</v>
      </c>
      <c r="AQ43" s="565">
        <f>IF(AQ42="","",VLOOKUP(AQ42,'【記載例】シフト記号表（勤務時間帯）'!$D$6:$X$47,21,FALSE))</f>
        <v>3</v>
      </c>
      <c r="AR43" s="565" t="str">
        <f>IF(AR42="","",VLOOKUP(AR42,'【記載例】シフト記号表（勤務時間帯）'!$D$6:$X$47,21,FALSE))</f>
        <v/>
      </c>
      <c r="AS43" s="565">
        <f>IF(AS42="","",VLOOKUP(AS42,'【記載例】シフト記号表（勤務時間帯）'!$D$6:$X$47,21,FALSE))</f>
        <v>7.9999999999999982</v>
      </c>
      <c r="AT43" s="565" t="str">
        <f>IF(AT42="","",VLOOKUP(AT42,'【記載例】シフト記号表（勤務時間帯）'!$D$6:$X$47,21,FALSE))</f>
        <v/>
      </c>
      <c r="AU43" s="565">
        <f>IF(AU42="","",VLOOKUP(AU42,'【記載例】シフト記号表（勤務時間帯）'!$D$6:$X$47,21,FALSE))</f>
        <v>3</v>
      </c>
      <c r="AV43" s="566">
        <f>IF(AV42="","",VLOOKUP(AV42,'【記載例】シフト記号表（勤務時間帯）'!$D$6:$X$47,21,FALSE))</f>
        <v>3</v>
      </c>
      <c r="AW43" s="564" t="str">
        <f>IF(AW42="","",VLOOKUP(AW42,'【記載例】シフト記号表（勤務時間帯）'!$D$6:$X$47,21,FALSE))</f>
        <v/>
      </c>
      <c r="AX43" s="565" t="str">
        <f>IF(AX42="","",VLOOKUP(AX42,'【記載例】シフト記号表（勤務時間帯）'!$D$6:$X$47,21,FALSE))</f>
        <v/>
      </c>
      <c r="AY43" s="565" t="str">
        <f>IF(AY42="","",VLOOKUP(AY42,'【記載例】シフト記号表（勤務時間帯）'!$D$6:$X$47,21,FALSE))</f>
        <v/>
      </c>
      <c r="AZ43" s="1034">
        <f>IF($BC$3="４週",SUM(U43:AV43),IF($BC$3="暦月",SUM(U43:AY43),""))</f>
        <v>110</v>
      </c>
      <c r="BA43" s="1035"/>
      <c r="BB43" s="1036">
        <f>IF($BC$3="４週",AZ43/4,IF($BC$3="暦月",(AZ43/($BC$8/7)),""))</f>
        <v>27.5</v>
      </c>
      <c r="BC43" s="1035"/>
      <c r="BD43" s="1031"/>
      <c r="BE43" s="1032"/>
      <c r="BF43" s="1032"/>
      <c r="BG43" s="1032"/>
      <c r="BH43" s="1033"/>
    </row>
    <row r="44" spans="2:60" ht="20.25" customHeight="1">
      <c r="B44" s="567"/>
      <c r="C44" s="1074"/>
      <c r="D44" s="1075"/>
      <c r="E44" s="1076"/>
      <c r="F44" s="568"/>
      <c r="G44" s="569" t="str">
        <f>C42</f>
        <v>介護従業者</v>
      </c>
      <c r="H44" s="1077"/>
      <c r="I44" s="1078"/>
      <c r="J44" s="1079"/>
      <c r="K44" s="1079"/>
      <c r="L44" s="1080"/>
      <c r="M44" s="1081"/>
      <c r="N44" s="1082"/>
      <c r="O44" s="1083"/>
      <c r="P44" s="570" t="s">
        <v>984</v>
      </c>
      <c r="Q44" s="590"/>
      <c r="R44" s="590"/>
      <c r="S44" s="572"/>
      <c r="T44" s="573"/>
      <c r="U44" s="574" t="str">
        <f>IF(U42="","",VLOOKUP(U42,'【記載例】シフト記号表（勤務時間帯）'!$D$6:$Z$47,23,FALSE))</f>
        <v>-</v>
      </c>
      <c r="V44" s="575" t="str">
        <f>IF(V42="","",VLOOKUP(V42,'【記載例】シフト記号表（勤務時間帯）'!$D$6:$Z$47,23,FALSE))</f>
        <v/>
      </c>
      <c r="W44" s="575" t="str">
        <f>IF(W42="","",VLOOKUP(W42,'【記載例】シフト記号表（勤務時間帯）'!$D$6:$Z$47,23,FALSE))</f>
        <v>-</v>
      </c>
      <c r="X44" s="575">
        <f>IF(X42="","",VLOOKUP(X42,'【記載例】シフト記号表（勤務時間帯）'!$D$6:$Z$47,23,FALSE))</f>
        <v>3.9999999999999991</v>
      </c>
      <c r="Y44" s="575">
        <f>IF(Y42="","",VLOOKUP(Y42,'【記載例】シフト記号表（勤務時間帯）'!$D$6:$Z$47,23,FALSE))</f>
        <v>6</v>
      </c>
      <c r="Z44" s="575" t="str">
        <f>IF(Z42="","",VLOOKUP(Z42,'【記載例】シフト記号表（勤務時間帯）'!$D$6:$Z$47,23,FALSE))</f>
        <v>-</v>
      </c>
      <c r="AA44" s="576" t="str">
        <f>IF(AA42="","",VLOOKUP(AA42,'【記載例】シフト記号表（勤務時間帯）'!$D$6:$Z$47,23,FALSE))</f>
        <v/>
      </c>
      <c r="AB44" s="574" t="str">
        <f>IF(AB42="","",VLOOKUP(AB42,'【記載例】シフト記号表（勤務時間帯）'!$D$6:$Z$47,23,FALSE))</f>
        <v>-</v>
      </c>
      <c r="AC44" s="575" t="str">
        <f>IF(AC42="","",VLOOKUP(AC42,'【記載例】シフト記号表（勤務時間帯）'!$D$6:$Z$47,23,FALSE))</f>
        <v/>
      </c>
      <c r="AD44" s="575" t="str">
        <f>IF(AD42="","",VLOOKUP(AD42,'【記載例】シフト記号表（勤務時間帯）'!$D$6:$Z$47,23,FALSE))</f>
        <v>-</v>
      </c>
      <c r="AE44" s="575">
        <f>IF(AE42="","",VLOOKUP(AE42,'【記載例】シフト記号表（勤務時間帯）'!$D$6:$Z$47,23,FALSE))</f>
        <v>3.9999999999999991</v>
      </c>
      <c r="AF44" s="575">
        <f>IF(AF42="","",VLOOKUP(AF42,'【記載例】シフト記号表（勤務時間帯）'!$D$6:$Z$47,23,FALSE))</f>
        <v>6</v>
      </c>
      <c r="AG44" s="575" t="str">
        <f>IF(AG42="","",VLOOKUP(AG42,'【記載例】シフト記号表（勤務時間帯）'!$D$6:$Z$47,23,FALSE))</f>
        <v/>
      </c>
      <c r="AH44" s="576" t="str">
        <f>IF(AH42="","",VLOOKUP(AH42,'【記載例】シフト記号表（勤務時間帯）'!$D$6:$Z$47,23,FALSE))</f>
        <v>-</v>
      </c>
      <c r="AI44" s="574">
        <f>IF(AI42="","",VLOOKUP(AI42,'【記載例】シフト記号表（勤務時間帯）'!$D$6:$Z$47,23,FALSE))</f>
        <v>3.9999999999999991</v>
      </c>
      <c r="AJ44" s="575">
        <f>IF(AJ42="","",VLOOKUP(AJ42,'【記載例】シフト記号表（勤務時間帯）'!$D$6:$Z$47,23,FALSE))</f>
        <v>6</v>
      </c>
      <c r="AK44" s="575" t="str">
        <f>IF(AK42="","",VLOOKUP(AK42,'【記載例】シフト記号表（勤務時間帯）'!$D$6:$Z$47,23,FALSE))</f>
        <v/>
      </c>
      <c r="AL44" s="575" t="str">
        <f>IF(AL42="","",VLOOKUP(AL42,'【記載例】シフト記号表（勤務時間帯）'!$D$6:$Z$47,23,FALSE))</f>
        <v>-</v>
      </c>
      <c r="AM44" s="575" t="str">
        <f>IF(AM42="","",VLOOKUP(AM42,'【記載例】シフト記号表（勤務時間帯）'!$D$6:$Z$47,23,FALSE))</f>
        <v>-</v>
      </c>
      <c r="AN44" s="575" t="str">
        <f>IF(AN42="","",VLOOKUP(AN42,'【記載例】シフト記号表（勤務時間帯）'!$D$6:$Z$47,23,FALSE))</f>
        <v>-</v>
      </c>
      <c r="AO44" s="576" t="str">
        <f>IF(AO42="","",VLOOKUP(AO42,'【記載例】シフト記号表（勤務時間帯）'!$D$6:$Z$47,23,FALSE))</f>
        <v/>
      </c>
      <c r="AP44" s="574">
        <f>IF(AP42="","",VLOOKUP(AP42,'【記載例】シフト記号表（勤務時間帯）'!$D$6:$Z$47,23,FALSE))</f>
        <v>3.9999999999999991</v>
      </c>
      <c r="AQ44" s="575">
        <f>IF(AQ42="","",VLOOKUP(AQ42,'【記載例】シフト記号表（勤務時間帯）'!$D$6:$Z$47,23,FALSE))</f>
        <v>6</v>
      </c>
      <c r="AR44" s="575" t="str">
        <f>IF(AR42="","",VLOOKUP(AR42,'【記載例】シフト記号表（勤務時間帯）'!$D$6:$Z$47,23,FALSE))</f>
        <v/>
      </c>
      <c r="AS44" s="575" t="str">
        <f>IF(AS42="","",VLOOKUP(AS42,'【記載例】シフト記号表（勤務時間帯）'!$D$6:$Z$47,23,FALSE))</f>
        <v>-</v>
      </c>
      <c r="AT44" s="575" t="str">
        <f>IF(AT42="","",VLOOKUP(AT42,'【記載例】シフト記号表（勤務時間帯）'!$D$6:$Z$47,23,FALSE))</f>
        <v/>
      </c>
      <c r="AU44" s="575">
        <f>IF(AU42="","",VLOOKUP(AU42,'【記載例】シフト記号表（勤務時間帯）'!$D$6:$Z$47,23,FALSE))</f>
        <v>3.9999999999999991</v>
      </c>
      <c r="AV44" s="576">
        <f>IF(AV42="","",VLOOKUP(AV42,'【記載例】シフト記号表（勤務時間帯）'!$D$6:$Z$47,23,FALSE))</f>
        <v>6</v>
      </c>
      <c r="AW44" s="574" t="str">
        <f>IF(AW42="","",VLOOKUP(AW42,'【記載例】シフト記号表（勤務時間帯）'!$D$6:$Z$47,23,FALSE))</f>
        <v/>
      </c>
      <c r="AX44" s="575" t="str">
        <f>IF(AX42="","",VLOOKUP(AX42,'【記載例】シフト記号表（勤務時間帯）'!$D$6:$Z$47,23,FALSE))</f>
        <v/>
      </c>
      <c r="AY44" s="575" t="str">
        <f>IF(AY42="","",VLOOKUP(AY42,'【記載例】シフト記号表（勤務時間帯）'!$D$6:$Z$47,23,FALSE))</f>
        <v/>
      </c>
      <c r="AZ44" s="1037">
        <f>IF($BC$3="４週",SUM(U44:AV44),IF($BC$3="暦月",SUM(U44:AY44),""))</f>
        <v>50</v>
      </c>
      <c r="BA44" s="1038"/>
      <c r="BB44" s="1039">
        <f>IF($BC$3="４週",AZ44/4,IF($BC$3="暦月",(AZ44/($BC$8/7)),""))</f>
        <v>12.5</v>
      </c>
      <c r="BC44" s="1038"/>
      <c r="BD44" s="1040"/>
      <c r="BE44" s="1041"/>
      <c r="BF44" s="1041"/>
      <c r="BG44" s="1041"/>
      <c r="BH44" s="1042"/>
    </row>
    <row r="45" spans="2:60" ht="20.25" customHeight="1">
      <c r="B45" s="577"/>
      <c r="C45" s="1043" t="s">
        <v>990</v>
      </c>
      <c r="D45" s="1044"/>
      <c r="E45" s="1045"/>
      <c r="F45" s="558"/>
      <c r="G45" s="559"/>
      <c r="H45" s="1052" t="s">
        <v>977</v>
      </c>
      <c r="I45" s="1055" t="s">
        <v>991</v>
      </c>
      <c r="J45" s="1056"/>
      <c r="K45" s="1056"/>
      <c r="L45" s="1057"/>
      <c r="M45" s="1064" t="s">
        <v>1009</v>
      </c>
      <c r="N45" s="1065"/>
      <c r="O45" s="1066"/>
      <c r="P45" s="580" t="s">
        <v>980</v>
      </c>
      <c r="Q45" s="581"/>
      <c r="R45" s="581"/>
      <c r="S45" s="582"/>
      <c r="T45" s="583"/>
      <c r="U45" s="584" t="s">
        <v>999</v>
      </c>
      <c r="V45" s="585" t="s">
        <v>981</v>
      </c>
      <c r="W45" s="585" t="s">
        <v>982</v>
      </c>
      <c r="X45" s="585"/>
      <c r="Y45" s="585"/>
      <c r="Z45" s="585" t="s">
        <v>1003</v>
      </c>
      <c r="AA45" s="586" t="s">
        <v>998</v>
      </c>
      <c r="AB45" s="584" t="s">
        <v>999</v>
      </c>
      <c r="AC45" s="585"/>
      <c r="AD45" s="585"/>
      <c r="AE45" s="585" t="s">
        <v>1000</v>
      </c>
      <c r="AF45" s="585" t="s">
        <v>982</v>
      </c>
      <c r="AG45" s="585" t="s">
        <v>982</v>
      </c>
      <c r="AH45" s="586" t="s">
        <v>998</v>
      </c>
      <c r="AI45" s="584" t="s">
        <v>999</v>
      </c>
      <c r="AJ45" s="585" t="s">
        <v>982</v>
      </c>
      <c r="AK45" s="585"/>
      <c r="AL45" s="585" t="s">
        <v>1001</v>
      </c>
      <c r="AM45" s="585" t="s">
        <v>998</v>
      </c>
      <c r="AN45" s="585" t="s">
        <v>999</v>
      </c>
      <c r="AO45" s="586"/>
      <c r="AP45" s="584"/>
      <c r="AQ45" s="585" t="s">
        <v>998</v>
      </c>
      <c r="AR45" s="585" t="s">
        <v>999</v>
      </c>
      <c r="AS45" s="585"/>
      <c r="AT45" s="585" t="s">
        <v>1000</v>
      </c>
      <c r="AU45" s="585" t="s">
        <v>1001</v>
      </c>
      <c r="AV45" s="586" t="s">
        <v>998</v>
      </c>
      <c r="AW45" s="584"/>
      <c r="AX45" s="585"/>
      <c r="AY45" s="585"/>
      <c r="AZ45" s="1073"/>
      <c r="BA45" s="1027"/>
      <c r="BB45" s="1026"/>
      <c r="BC45" s="1027"/>
      <c r="BD45" s="1028"/>
      <c r="BE45" s="1029"/>
      <c r="BF45" s="1029"/>
      <c r="BG45" s="1029"/>
      <c r="BH45" s="1030"/>
    </row>
    <row r="46" spans="2:60" ht="20.25" customHeight="1">
      <c r="B46" s="557">
        <f>B43+1</f>
        <v>9</v>
      </c>
      <c r="C46" s="1046"/>
      <c r="D46" s="1047"/>
      <c r="E46" s="1048"/>
      <c r="F46" s="558" t="str">
        <f>C45</f>
        <v>介護従業者</v>
      </c>
      <c r="G46" s="559"/>
      <c r="H46" s="1053"/>
      <c r="I46" s="1058"/>
      <c r="J46" s="1059"/>
      <c r="K46" s="1059"/>
      <c r="L46" s="1060"/>
      <c r="M46" s="1067"/>
      <c r="N46" s="1068"/>
      <c r="O46" s="1069"/>
      <c r="P46" s="560" t="s">
        <v>983</v>
      </c>
      <c r="Q46" s="561"/>
      <c r="R46" s="561"/>
      <c r="S46" s="562"/>
      <c r="T46" s="563"/>
      <c r="U46" s="564">
        <f>IF(U45="","",VLOOKUP(U45,'【記載例】シフト記号表（勤務時間帯）'!$D$6:$X$47,21,FALSE))</f>
        <v>3</v>
      </c>
      <c r="V46" s="565">
        <f>IF(V45="","",VLOOKUP(V45,'【記載例】シフト記号表（勤務時間帯）'!$D$6:$X$47,21,FALSE))</f>
        <v>8</v>
      </c>
      <c r="W46" s="565">
        <f>IF(W45="","",VLOOKUP(W45,'【記載例】シフト記号表（勤務時間帯）'!$D$6:$X$47,21,FALSE))</f>
        <v>8</v>
      </c>
      <c r="X46" s="565" t="str">
        <f>IF(X45="","",VLOOKUP(X45,'【記載例】シフト記号表（勤務時間帯）'!$D$6:$X$47,21,FALSE))</f>
        <v/>
      </c>
      <c r="Y46" s="565" t="str">
        <f>IF(Y45="","",VLOOKUP(Y45,'【記載例】シフト記号表（勤務時間帯）'!$D$6:$X$47,21,FALSE))</f>
        <v/>
      </c>
      <c r="Z46" s="565">
        <f>IF(Z45="","",VLOOKUP(Z45,'【記載例】シフト記号表（勤務時間帯）'!$D$6:$X$47,21,FALSE))</f>
        <v>8</v>
      </c>
      <c r="AA46" s="566">
        <f>IF(AA45="","",VLOOKUP(AA45,'【記載例】シフト記号表（勤務時間帯）'!$D$6:$X$47,21,FALSE))</f>
        <v>3</v>
      </c>
      <c r="AB46" s="564">
        <f>IF(AB45="","",VLOOKUP(AB45,'【記載例】シフト記号表（勤務時間帯）'!$D$6:$X$47,21,FALSE))</f>
        <v>3</v>
      </c>
      <c r="AC46" s="565" t="str">
        <f>IF(AC45="","",VLOOKUP(AC45,'【記載例】シフト記号表（勤務時間帯）'!$D$6:$X$47,21,FALSE))</f>
        <v/>
      </c>
      <c r="AD46" s="565" t="str">
        <f>IF(AD45="","",VLOOKUP(AD45,'【記載例】シフト記号表（勤務時間帯）'!$D$6:$X$47,21,FALSE))</f>
        <v/>
      </c>
      <c r="AE46" s="565">
        <f>IF(AE45="","",VLOOKUP(AE45,'【記載例】シフト記号表（勤務時間帯）'!$D$6:$X$47,21,FALSE))</f>
        <v>7.9999999999999982</v>
      </c>
      <c r="AF46" s="565">
        <f>IF(AF45="","",VLOOKUP(AF45,'【記載例】シフト記号表（勤務時間帯）'!$D$6:$X$47,21,FALSE))</f>
        <v>8</v>
      </c>
      <c r="AG46" s="565">
        <f>IF(AG45="","",VLOOKUP(AG45,'【記載例】シフト記号表（勤務時間帯）'!$D$6:$X$47,21,FALSE))</f>
        <v>8</v>
      </c>
      <c r="AH46" s="566">
        <f>IF(AH45="","",VLOOKUP(AH45,'【記載例】シフト記号表（勤務時間帯）'!$D$6:$X$47,21,FALSE))</f>
        <v>3</v>
      </c>
      <c r="AI46" s="564">
        <f>IF(AI45="","",VLOOKUP(AI45,'【記載例】シフト記号表（勤務時間帯）'!$D$6:$X$47,21,FALSE))</f>
        <v>3</v>
      </c>
      <c r="AJ46" s="565">
        <f>IF(AJ45="","",VLOOKUP(AJ45,'【記載例】シフト記号表（勤務時間帯）'!$D$6:$X$47,21,FALSE))</f>
        <v>8</v>
      </c>
      <c r="AK46" s="565" t="str">
        <f>IF(AK45="","",VLOOKUP(AK45,'【記載例】シフト記号表（勤務時間帯）'!$D$6:$X$47,21,FALSE))</f>
        <v/>
      </c>
      <c r="AL46" s="565">
        <f>IF(AL45="","",VLOOKUP(AL45,'【記載例】シフト記号表（勤務時間帯）'!$D$6:$X$47,21,FALSE))</f>
        <v>8</v>
      </c>
      <c r="AM46" s="565">
        <f>IF(AM45="","",VLOOKUP(AM45,'【記載例】シフト記号表（勤務時間帯）'!$D$6:$X$47,21,FALSE))</f>
        <v>3</v>
      </c>
      <c r="AN46" s="565">
        <f>IF(AN45="","",VLOOKUP(AN45,'【記載例】シフト記号表（勤務時間帯）'!$D$6:$X$47,21,FALSE))</f>
        <v>3</v>
      </c>
      <c r="AO46" s="566" t="str">
        <f>IF(AO45="","",VLOOKUP(AO45,'【記載例】シフト記号表（勤務時間帯）'!$D$6:$X$47,21,FALSE))</f>
        <v/>
      </c>
      <c r="AP46" s="564" t="str">
        <f>IF(AP45="","",VLOOKUP(AP45,'【記載例】シフト記号表（勤務時間帯）'!$D$6:$X$47,21,FALSE))</f>
        <v/>
      </c>
      <c r="AQ46" s="565">
        <f>IF(AQ45="","",VLOOKUP(AQ45,'【記載例】シフト記号表（勤務時間帯）'!$D$6:$X$47,21,FALSE))</f>
        <v>3</v>
      </c>
      <c r="AR46" s="565">
        <f>IF(AR45="","",VLOOKUP(AR45,'【記載例】シフト記号表（勤務時間帯）'!$D$6:$X$47,21,FALSE))</f>
        <v>3</v>
      </c>
      <c r="AS46" s="565" t="str">
        <f>IF(AS45="","",VLOOKUP(AS45,'【記載例】シフト記号表（勤務時間帯）'!$D$6:$X$47,21,FALSE))</f>
        <v/>
      </c>
      <c r="AT46" s="565">
        <f>IF(AT45="","",VLOOKUP(AT45,'【記載例】シフト記号表（勤務時間帯）'!$D$6:$X$47,21,FALSE))</f>
        <v>7.9999999999999982</v>
      </c>
      <c r="AU46" s="565">
        <f>IF(AU45="","",VLOOKUP(AU45,'【記載例】シフト記号表（勤務時間帯）'!$D$6:$X$47,21,FALSE))</f>
        <v>8</v>
      </c>
      <c r="AV46" s="566">
        <f>IF(AV45="","",VLOOKUP(AV45,'【記載例】シフト記号表（勤務時間帯）'!$D$6:$X$47,21,FALSE))</f>
        <v>3</v>
      </c>
      <c r="AW46" s="564" t="str">
        <f>IF(AW45="","",VLOOKUP(AW45,'【記載例】シフト記号表（勤務時間帯）'!$D$6:$X$47,21,FALSE))</f>
        <v/>
      </c>
      <c r="AX46" s="565" t="str">
        <f>IF(AX45="","",VLOOKUP(AX45,'【記載例】シフト記号表（勤務時間帯）'!$D$6:$X$47,21,FALSE))</f>
        <v/>
      </c>
      <c r="AY46" s="565" t="str">
        <f>IF(AY45="","",VLOOKUP(AY45,'【記載例】シフト記号表（勤務時間帯）'!$D$6:$X$47,21,FALSE))</f>
        <v/>
      </c>
      <c r="AZ46" s="1034">
        <f>IF($BC$3="４週",SUM(U46:AV46),IF($BC$3="暦月",SUM(U46:AY46),""))</f>
        <v>110</v>
      </c>
      <c r="BA46" s="1035"/>
      <c r="BB46" s="1036">
        <f>IF($BC$3="４週",AZ46/4,IF($BC$3="暦月",(AZ46/($BC$8/7)),""))</f>
        <v>27.5</v>
      </c>
      <c r="BC46" s="1035"/>
      <c r="BD46" s="1031"/>
      <c r="BE46" s="1032"/>
      <c r="BF46" s="1032"/>
      <c r="BG46" s="1032"/>
      <c r="BH46" s="1033"/>
    </row>
    <row r="47" spans="2:60" ht="20.25" customHeight="1">
      <c r="B47" s="567"/>
      <c r="C47" s="1074"/>
      <c r="D47" s="1075"/>
      <c r="E47" s="1076"/>
      <c r="F47" s="568"/>
      <c r="G47" s="569" t="str">
        <f>C45</f>
        <v>介護従業者</v>
      </c>
      <c r="H47" s="1077"/>
      <c r="I47" s="1078"/>
      <c r="J47" s="1079"/>
      <c r="K47" s="1079"/>
      <c r="L47" s="1080"/>
      <c r="M47" s="1081"/>
      <c r="N47" s="1082"/>
      <c r="O47" s="1083"/>
      <c r="P47" s="570" t="s">
        <v>984</v>
      </c>
      <c r="Q47" s="571"/>
      <c r="R47" s="571"/>
      <c r="S47" s="591"/>
      <c r="T47" s="592"/>
      <c r="U47" s="574">
        <f>IF(U45="","",VLOOKUP(U45,'【記載例】シフト記号表（勤務時間帯）'!$D$6:$Z$47,23,FALSE))</f>
        <v>6</v>
      </c>
      <c r="V47" s="575" t="str">
        <f>IF(V45="","",VLOOKUP(V45,'【記載例】シフト記号表（勤務時間帯）'!$D$6:$Z$47,23,FALSE))</f>
        <v>-</v>
      </c>
      <c r="W47" s="575" t="str">
        <f>IF(W45="","",VLOOKUP(W45,'【記載例】シフト記号表（勤務時間帯）'!$D$6:$Z$47,23,FALSE))</f>
        <v>-</v>
      </c>
      <c r="X47" s="575" t="str">
        <f>IF(X45="","",VLOOKUP(X45,'【記載例】シフト記号表（勤務時間帯）'!$D$6:$Z$47,23,FALSE))</f>
        <v/>
      </c>
      <c r="Y47" s="575" t="str">
        <f>IF(Y45="","",VLOOKUP(Y45,'【記載例】シフト記号表（勤務時間帯）'!$D$6:$Z$47,23,FALSE))</f>
        <v/>
      </c>
      <c r="Z47" s="575" t="str">
        <f>IF(Z45="","",VLOOKUP(Z45,'【記載例】シフト記号表（勤務時間帯）'!$D$6:$Z$47,23,FALSE))</f>
        <v>-</v>
      </c>
      <c r="AA47" s="576">
        <f>IF(AA45="","",VLOOKUP(AA45,'【記載例】シフト記号表（勤務時間帯）'!$D$6:$Z$47,23,FALSE))</f>
        <v>3.9999999999999991</v>
      </c>
      <c r="AB47" s="574">
        <f>IF(AB45="","",VLOOKUP(AB45,'【記載例】シフト記号表（勤務時間帯）'!$D$6:$Z$47,23,FALSE))</f>
        <v>6</v>
      </c>
      <c r="AC47" s="575" t="str">
        <f>IF(AC45="","",VLOOKUP(AC45,'【記載例】シフト記号表（勤務時間帯）'!$D$6:$Z$47,23,FALSE))</f>
        <v/>
      </c>
      <c r="AD47" s="575" t="str">
        <f>IF(AD45="","",VLOOKUP(AD45,'【記載例】シフト記号表（勤務時間帯）'!$D$6:$Z$47,23,FALSE))</f>
        <v/>
      </c>
      <c r="AE47" s="575" t="str">
        <f>IF(AE45="","",VLOOKUP(AE45,'【記載例】シフト記号表（勤務時間帯）'!$D$6:$Z$47,23,FALSE))</f>
        <v>-</v>
      </c>
      <c r="AF47" s="575" t="str">
        <f>IF(AF45="","",VLOOKUP(AF45,'【記載例】シフト記号表（勤務時間帯）'!$D$6:$Z$47,23,FALSE))</f>
        <v>-</v>
      </c>
      <c r="AG47" s="575" t="str">
        <f>IF(AG45="","",VLOOKUP(AG45,'【記載例】シフト記号表（勤務時間帯）'!$D$6:$Z$47,23,FALSE))</f>
        <v>-</v>
      </c>
      <c r="AH47" s="576">
        <f>IF(AH45="","",VLOOKUP(AH45,'【記載例】シフト記号表（勤務時間帯）'!$D$6:$Z$47,23,FALSE))</f>
        <v>3.9999999999999991</v>
      </c>
      <c r="AI47" s="574">
        <f>IF(AI45="","",VLOOKUP(AI45,'【記載例】シフト記号表（勤務時間帯）'!$D$6:$Z$47,23,FALSE))</f>
        <v>6</v>
      </c>
      <c r="AJ47" s="575" t="str">
        <f>IF(AJ45="","",VLOOKUP(AJ45,'【記載例】シフト記号表（勤務時間帯）'!$D$6:$Z$47,23,FALSE))</f>
        <v>-</v>
      </c>
      <c r="AK47" s="575" t="str">
        <f>IF(AK45="","",VLOOKUP(AK45,'【記載例】シフト記号表（勤務時間帯）'!$D$6:$Z$47,23,FALSE))</f>
        <v/>
      </c>
      <c r="AL47" s="575" t="str">
        <f>IF(AL45="","",VLOOKUP(AL45,'【記載例】シフト記号表（勤務時間帯）'!$D$6:$Z$47,23,FALSE))</f>
        <v>-</v>
      </c>
      <c r="AM47" s="575">
        <f>IF(AM45="","",VLOOKUP(AM45,'【記載例】シフト記号表（勤務時間帯）'!$D$6:$Z$47,23,FALSE))</f>
        <v>3.9999999999999991</v>
      </c>
      <c r="AN47" s="575">
        <f>IF(AN45="","",VLOOKUP(AN45,'【記載例】シフト記号表（勤務時間帯）'!$D$6:$Z$47,23,FALSE))</f>
        <v>6</v>
      </c>
      <c r="AO47" s="576" t="str">
        <f>IF(AO45="","",VLOOKUP(AO45,'【記載例】シフト記号表（勤務時間帯）'!$D$6:$Z$47,23,FALSE))</f>
        <v/>
      </c>
      <c r="AP47" s="574" t="str">
        <f>IF(AP45="","",VLOOKUP(AP45,'【記載例】シフト記号表（勤務時間帯）'!$D$6:$Z$47,23,FALSE))</f>
        <v/>
      </c>
      <c r="AQ47" s="575">
        <f>IF(AQ45="","",VLOOKUP(AQ45,'【記載例】シフト記号表（勤務時間帯）'!$D$6:$Z$47,23,FALSE))</f>
        <v>3.9999999999999991</v>
      </c>
      <c r="AR47" s="575">
        <f>IF(AR45="","",VLOOKUP(AR45,'【記載例】シフト記号表（勤務時間帯）'!$D$6:$Z$47,23,FALSE))</f>
        <v>6</v>
      </c>
      <c r="AS47" s="575" t="str">
        <f>IF(AS45="","",VLOOKUP(AS45,'【記載例】シフト記号表（勤務時間帯）'!$D$6:$Z$47,23,FALSE))</f>
        <v/>
      </c>
      <c r="AT47" s="575" t="str">
        <f>IF(AT45="","",VLOOKUP(AT45,'【記載例】シフト記号表（勤務時間帯）'!$D$6:$Z$47,23,FALSE))</f>
        <v>-</v>
      </c>
      <c r="AU47" s="575" t="str">
        <f>IF(AU45="","",VLOOKUP(AU45,'【記載例】シフト記号表（勤務時間帯）'!$D$6:$Z$47,23,FALSE))</f>
        <v>-</v>
      </c>
      <c r="AV47" s="576">
        <f>IF(AV45="","",VLOOKUP(AV45,'【記載例】シフト記号表（勤務時間帯）'!$D$6:$Z$47,23,FALSE))</f>
        <v>3.9999999999999991</v>
      </c>
      <c r="AW47" s="574" t="str">
        <f>IF(AW45="","",VLOOKUP(AW45,'【記載例】シフト記号表（勤務時間帯）'!$D$6:$Z$47,23,FALSE))</f>
        <v/>
      </c>
      <c r="AX47" s="575" t="str">
        <f>IF(AX45="","",VLOOKUP(AX45,'【記載例】シフト記号表（勤務時間帯）'!$D$6:$Z$47,23,FALSE))</f>
        <v/>
      </c>
      <c r="AY47" s="575" t="str">
        <f>IF(AY45="","",VLOOKUP(AY45,'【記載例】シフト記号表（勤務時間帯）'!$D$6:$Z$47,23,FALSE))</f>
        <v/>
      </c>
      <c r="AZ47" s="1037">
        <f>IF($BC$3="４週",SUM(U47:AV47),IF($BC$3="暦月",SUM(U47:AY47),""))</f>
        <v>50</v>
      </c>
      <c r="BA47" s="1038"/>
      <c r="BB47" s="1039">
        <f>IF($BC$3="４週",AZ47/4,IF($BC$3="暦月",(AZ47/($BC$8/7)),""))</f>
        <v>12.5</v>
      </c>
      <c r="BC47" s="1038"/>
      <c r="BD47" s="1040"/>
      <c r="BE47" s="1041"/>
      <c r="BF47" s="1041"/>
      <c r="BG47" s="1041"/>
      <c r="BH47" s="1042"/>
    </row>
    <row r="48" spans="2:60" ht="20.25" customHeight="1">
      <c r="B48" s="577"/>
      <c r="C48" s="1043" t="s">
        <v>990</v>
      </c>
      <c r="D48" s="1044"/>
      <c r="E48" s="1045"/>
      <c r="F48" s="558"/>
      <c r="G48" s="559"/>
      <c r="H48" s="1052" t="s">
        <v>1010</v>
      </c>
      <c r="I48" s="1055" t="s">
        <v>996</v>
      </c>
      <c r="J48" s="1056"/>
      <c r="K48" s="1056"/>
      <c r="L48" s="1057"/>
      <c r="M48" s="1064" t="s">
        <v>1011</v>
      </c>
      <c r="N48" s="1065"/>
      <c r="O48" s="1066"/>
      <c r="P48" s="580" t="s">
        <v>980</v>
      </c>
      <c r="Q48" s="587"/>
      <c r="R48" s="587"/>
      <c r="S48" s="588"/>
      <c r="T48" s="593"/>
      <c r="U48" s="584"/>
      <c r="V48" s="585"/>
      <c r="W48" s="585"/>
      <c r="X48" s="585" t="s">
        <v>995</v>
      </c>
      <c r="Y48" s="585" t="s">
        <v>1012</v>
      </c>
      <c r="Z48" s="585"/>
      <c r="AA48" s="586"/>
      <c r="AB48" s="584"/>
      <c r="AC48" s="585"/>
      <c r="AD48" s="585"/>
      <c r="AE48" s="585" t="s">
        <v>1000</v>
      </c>
      <c r="AF48" s="585" t="s">
        <v>1012</v>
      </c>
      <c r="AG48" s="585"/>
      <c r="AH48" s="586"/>
      <c r="AI48" s="584"/>
      <c r="AJ48" s="585"/>
      <c r="AK48" s="585"/>
      <c r="AL48" s="585" t="s">
        <v>1000</v>
      </c>
      <c r="AM48" s="585" t="s">
        <v>1012</v>
      </c>
      <c r="AN48" s="585"/>
      <c r="AO48" s="586"/>
      <c r="AP48" s="584"/>
      <c r="AQ48" s="585"/>
      <c r="AR48" s="585"/>
      <c r="AS48" s="585" t="s">
        <v>995</v>
      </c>
      <c r="AT48" s="585" t="s">
        <v>1012</v>
      </c>
      <c r="AU48" s="585"/>
      <c r="AV48" s="586"/>
      <c r="AW48" s="584"/>
      <c r="AX48" s="585"/>
      <c r="AY48" s="585"/>
      <c r="AZ48" s="1073"/>
      <c r="BA48" s="1027"/>
      <c r="BB48" s="1026"/>
      <c r="BC48" s="1027"/>
      <c r="BD48" s="1028"/>
      <c r="BE48" s="1029"/>
      <c r="BF48" s="1029"/>
      <c r="BG48" s="1029"/>
      <c r="BH48" s="1030"/>
    </row>
    <row r="49" spans="2:60" ht="20.25" customHeight="1">
      <c r="B49" s="557">
        <f>B46+1</f>
        <v>10</v>
      </c>
      <c r="C49" s="1046"/>
      <c r="D49" s="1047"/>
      <c r="E49" s="1048"/>
      <c r="F49" s="558" t="str">
        <f>C48</f>
        <v>介護従業者</v>
      </c>
      <c r="G49" s="559"/>
      <c r="H49" s="1053"/>
      <c r="I49" s="1058"/>
      <c r="J49" s="1059"/>
      <c r="K49" s="1059"/>
      <c r="L49" s="1060"/>
      <c r="M49" s="1067"/>
      <c r="N49" s="1068"/>
      <c r="O49" s="1069"/>
      <c r="P49" s="560" t="s">
        <v>983</v>
      </c>
      <c r="Q49" s="561"/>
      <c r="R49" s="561"/>
      <c r="S49" s="562"/>
      <c r="T49" s="563"/>
      <c r="U49" s="564" t="str">
        <f>IF(U48="","",VLOOKUP(U48,'【記載例】シフト記号表（勤務時間帯）'!$D$6:$X$47,21,FALSE))</f>
        <v/>
      </c>
      <c r="V49" s="565" t="str">
        <f>IF(V48="","",VLOOKUP(V48,'【記載例】シフト記号表（勤務時間帯）'!$D$6:$X$47,21,FALSE))</f>
        <v/>
      </c>
      <c r="W49" s="565" t="str">
        <f>IF(W48="","",VLOOKUP(W48,'【記載例】シフト記号表（勤務時間帯）'!$D$6:$X$47,21,FALSE))</f>
        <v/>
      </c>
      <c r="X49" s="565">
        <f>IF(X48="","",VLOOKUP(X48,'【記載例】シフト記号表（勤務時間帯）'!$D$6:$X$47,21,FALSE))</f>
        <v>7.9999999999999982</v>
      </c>
      <c r="Y49" s="565">
        <f>IF(Y48="","",VLOOKUP(Y48,'【記載例】シフト記号表（勤務時間帯）'!$D$6:$X$47,21,FALSE))</f>
        <v>5.9999999999999982</v>
      </c>
      <c r="Z49" s="565" t="str">
        <f>IF(Z48="","",VLOOKUP(Z48,'【記載例】シフト記号表（勤務時間帯）'!$D$6:$X$47,21,FALSE))</f>
        <v/>
      </c>
      <c r="AA49" s="566" t="str">
        <f>IF(AA48="","",VLOOKUP(AA48,'【記載例】シフト記号表（勤務時間帯）'!$D$6:$X$47,21,FALSE))</f>
        <v/>
      </c>
      <c r="AB49" s="564" t="str">
        <f>IF(AB48="","",VLOOKUP(AB48,'【記載例】シフト記号表（勤務時間帯）'!$D$6:$X$47,21,FALSE))</f>
        <v/>
      </c>
      <c r="AC49" s="565" t="str">
        <f>IF(AC48="","",VLOOKUP(AC48,'【記載例】シフト記号表（勤務時間帯）'!$D$6:$X$47,21,FALSE))</f>
        <v/>
      </c>
      <c r="AD49" s="565" t="str">
        <f>IF(AD48="","",VLOOKUP(AD48,'【記載例】シフト記号表（勤務時間帯）'!$D$6:$X$47,21,FALSE))</f>
        <v/>
      </c>
      <c r="AE49" s="565">
        <f>IF(AE48="","",VLOOKUP(AE48,'【記載例】シフト記号表（勤務時間帯）'!$D$6:$X$47,21,FALSE))</f>
        <v>7.9999999999999982</v>
      </c>
      <c r="AF49" s="565">
        <f>IF(AF48="","",VLOOKUP(AF48,'【記載例】シフト記号表（勤務時間帯）'!$D$6:$X$47,21,FALSE))</f>
        <v>5.9999999999999982</v>
      </c>
      <c r="AG49" s="565" t="str">
        <f>IF(AG48="","",VLOOKUP(AG48,'【記載例】シフト記号表（勤務時間帯）'!$D$6:$X$47,21,FALSE))</f>
        <v/>
      </c>
      <c r="AH49" s="566" t="str">
        <f>IF(AH48="","",VLOOKUP(AH48,'【記載例】シフト記号表（勤務時間帯）'!$D$6:$X$47,21,FALSE))</f>
        <v/>
      </c>
      <c r="AI49" s="564" t="str">
        <f>IF(AI48="","",VLOOKUP(AI48,'【記載例】シフト記号表（勤務時間帯）'!$D$6:$X$47,21,FALSE))</f>
        <v/>
      </c>
      <c r="AJ49" s="565" t="str">
        <f>IF(AJ48="","",VLOOKUP(AJ48,'【記載例】シフト記号表（勤務時間帯）'!$D$6:$X$47,21,FALSE))</f>
        <v/>
      </c>
      <c r="AK49" s="565" t="str">
        <f>IF(AK48="","",VLOOKUP(AK48,'【記載例】シフト記号表（勤務時間帯）'!$D$6:$X$47,21,FALSE))</f>
        <v/>
      </c>
      <c r="AL49" s="565">
        <f>IF(AL48="","",VLOOKUP(AL48,'【記載例】シフト記号表（勤務時間帯）'!$D$6:$X$47,21,FALSE))</f>
        <v>7.9999999999999982</v>
      </c>
      <c r="AM49" s="565">
        <f>IF(AM48="","",VLOOKUP(AM48,'【記載例】シフト記号表（勤務時間帯）'!$D$6:$X$47,21,FALSE))</f>
        <v>5.9999999999999982</v>
      </c>
      <c r="AN49" s="565" t="str">
        <f>IF(AN48="","",VLOOKUP(AN48,'【記載例】シフト記号表（勤務時間帯）'!$D$6:$X$47,21,FALSE))</f>
        <v/>
      </c>
      <c r="AO49" s="566" t="str">
        <f>IF(AO48="","",VLOOKUP(AO48,'【記載例】シフト記号表（勤務時間帯）'!$D$6:$X$47,21,FALSE))</f>
        <v/>
      </c>
      <c r="AP49" s="564" t="str">
        <f>IF(AP48="","",VLOOKUP(AP48,'【記載例】シフト記号表（勤務時間帯）'!$D$6:$X$47,21,FALSE))</f>
        <v/>
      </c>
      <c r="AQ49" s="565" t="str">
        <f>IF(AQ48="","",VLOOKUP(AQ48,'【記載例】シフト記号表（勤務時間帯）'!$D$6:$X$47,21,FALSE))</f>
        <v/>
      </c>
      <c r="AR49" s="565" t="str">
        <f>IF(AR48="","",VLOOKUP(AR48,'【記載例】シフト記号表（勤務時間帯）'!$D$6:$X$47,21,FALSE))</f>
        <v/>
      </c>
      <c r="AS49" s="565">
        <f>IF(AS48="","",VLOOKUP(AS48,'【記載例】シフト記号表（勤務時間帯）'!$D$6:$X$47,21,FALSE))</f>
        <v>7.9999999999999982</v>
      </c>
      <c r="AT49" s="565">
        <f>IF(AT48="","",VLOOKUP(AT48,'【記載例】シフト記号表（勤務時間帯）'!$D$6:$X$47,21,FALSE))</f>
        <v>5.9999999999999982</v>
      </c>
      <c r="AU49" s="565" t="str">
        <f>IF(AU48="","",VLOOKUP(AU48,'【記載例】シフト記号表（勤務時間帯）'!$D$6:$X$47,21,FALSE))</f>
        <v/>
      </c>
      <c r="AV49" s="566" t="str">
        <f>IF(AV48="","",VLOOKUP(AV48,'【記載例】シフト記号表（勤務時間帯）'!$D$6:$X$47,21,FALSE))</f>
        <v/>
      </c>
      <c r="AW49" s="564" t="str">
        <f>IF(AW48="","",VLOOKUP(AW48,'【記載例】シフト記号表（勤務時間帯）'!$D$6:$X$47,21,FALSE))</f>
        <v/>
      </c>
      <c r="AX49" s="565" t="str">
        <f>IF(AX48="","",VLOOKUP(AX48,'【記載例】シフト記号表（勤務時間帯）'!$D$6:$X$47,21,FALSE))</f>
        <v/>
      </c>
      <c r="AY49" s="565" t="str">
        <f>IF(AY48="","",VLOOKUP(AY48,'【記載例】シフト記号表（勤務時間帯）'!$D$6:$X$47,21,FALSE))</f>
        <v/>
      </c>
      <c r="AZ49" s="1034">
        <f>IF($BC$3="４週",SUM(U49:AV49),IF($BC$3="暦月",SUM(U49:AY49),""))</f>
        <v>55.999999999999993</v>
      </c>
      <c r="BA49" s="1035"/>
      <c r="BB49" s="1036">
        <f>IF($BC$3="４週",AZ49/4,IF($BC$3="暦月",(AZ49/($BC$8/7)),""))</f>
        <v>13.999999999999998</v>
      </c>
      <c r="BC49" s="1035"/>
      <c r="BD49" s="1031"/>
      <c r="BE49" s="1032"/>
      <c r="BF49" s="1032"/>
      <c r="BG49" s="1032"/>
      <c r="BH49" s="1033"/>
    </row>
    <row r="50" spans="2:60" ht="20.25" customHeight="1">
      <c r="B50" s="567"/>
      <c r="C50" s="1074"/>
      <c r="D50" s="1075"/>
      <c r="E50" s="1076"/>
      <c r="F50" s="568"/>
      <c r="G50" s="569" t="str">
        <f>C48</f>
        <v>介護従業者</v>
      </c>
      <c r="H50" s="1077"/>
      <c r="I50" s="1078"/>
      <c r="J50" s="1079"/>
      <c r="K50" s="1079"/>
      <c r="L50" s="1080"/>
      <c r="M50" s="1081"/>
      <c r="N50" s="1082"/>
      <c r="O50" s="1083"/>
      <c r="P50" s="594" t="s">
        <v>984</v>
      </c>
      <c r="Q50" s="595"/>
      <c r="R50" s="595"/>
      <c r="S50" s="596"/>
      <c r="T50" s="597"/>
      <c r="U50" s="574" t="str">
        <f>IF(U48="","",VLOOKUP(U48,'【記載例】シフト記号表（勤務時間帯）'!$D$6:$Z$47,23,FALSE))</f>
        <v/>
      </c>
      <c r="V50" s="575" t="str">
        <f>IF(V48="","",VLOOKUP(V48,'【記載例】シフト記号表（勤務時間帯）'!$D$6:$Z$47,23,FALSE))</f>
        <v/>
      </c>
      <c r="W50" s="575" t="str">
        <f>IF(W48="","",VLOOKUP(W48,'【記載例】シフト記号表（勤務時間帯）'!$D$6:$Z$47,23,FALSE))</f>
        <v/>
      </c>
      <c r="X50" s="575" t="str">
        <f>IF(X48="","",VLOOKUP(X48,'【記載例】シフト記号表（勤務時間帯）'!$D$6:$Z$47,23,FALSE))</f>
        <v>-</v>
      </c>
      <c r="Y50" s="575" t="str">
        <f>IF(Y48="","",VLOOKUP(Y48,'【記載例】シフト記号表（勤務時間帯）'!$D$6:$Z$47,23,FALSE))</f>
        <v>-</v>
      </c>
      <c r="Z50" s="575" t="str">
        <f>IF(Z48="","",VLOOKUP(Z48,'【記載例】シフト記号表（勤務時間帯）'!$D$6:$Z$47,23,FALSE))</f>
        <v/>
      </c>
      <c r="AA50" s="576" t="str">
        <f>IF(AA48="","",VLOOKUP(AA48,'【記載例】シフト記号表（勤務時間帯）'!$D$6:$Z$47,23,FALSE))</f>
        <v/>
      </c>
      <c r="AB50" s="574" t="str">
        <f>IF(AB48="","",VLOOKUP(AB48,'【記載例】シフト記号表（勤務時間帯）'!$D$6:$Z$47,23,FALSE))</f>
        <v/>
      </c>
      <c r="AC50" s="575" t="str">
        <f>IF(AC48="","",VLOOKUP(AC48,'【記載例】シフト記号表（勤務時間帯）'!$D$6:$Z$47,23,FALSE))</f>
        <v/>
      </c>
      <c r="AD50" s="575" t="str">
        <f>IF(AD48="","",VLOOKUP(AD48,'【記載例】シフト記号表（勤務時間帯）'!$D$6:$Z$47,23,FALSE))</f>
        <v/>
      </c>
      <c r="AE50" s="575" t="str">
        <f>IF(AE48="","",VLOOKUP(AE48,'【記載例】シフト記号表（勤務時間帯）'!$D$6:$Z$47,23,FALSE))</f>
        <v>-</v>
      </c>
      <c r="AF50" s="575" t="str">
        <f>IF(AF48="","",VLOOKUP(AF48,'【記載例】シフト記号表（勤務時間帯）'!$D$6:$Z$47,23,FALSE))</f>
        <v>-</v>
      </c>
      <c r="AG50" s="575" t="str">
        <f>IF(AG48="","",VLOOKUP(AG48,'【記載例】シフト記号表（勤務時間帯）'!$D$6:$Z$47,23,FALSE))</f>
        <v/>
      </c>
      <c r="AH50" s="576" t="str">
        <f>IF(AH48="","",VLOOKUP(AH48,'【記載例】シフト記号表（勤務時間帯）'!$D$6:$Z$47,23,FALSE))</f>
        <v/>
      </c>
      <c r="AI50" s="574" t="str">
        <f>IF(AI48="","",VLOOKUP(AI48,'【記載例】シフト記号表（勤務時間帯）'!$D$6:$Z$47,23,FALSE))</f>
        <v/>
      </c>
      <c r="AJ50" s="575" t="str">
        <f>IF(AJ48="","",VLOOKUP(AJ48,'【記載例】シフト記号表（勤務時間帯）'!$D$6:$Z$47,23,FALSE))</f>
        <v/>
      </c>
      <c r="AK50" s="575" t="str">
        <f>IF(AK48="","",VLOOKUP(AK48,'【記載例】シフト記号表（勤務時間帯）'!$D$6:$Z$47,23,FALSE))</f>
        <v/>
      </c>
      <c r="AL50" s="575" t="str">
        <f>IF(AL48="","",VLOOKUP(AL48,'【記載例】シフト記号表（勤務時間帯）'!$D$6:$Z$47,23,FALSE))</f>
        <v>-</v>
      </c>
      <c r="AM50" s="575" t="str">
        <f>IF(AM48="","",VLOOKUP(AM48,'【記載例】シフト記号表（勤務時間帯）'!$D$6:$Z$47,23,FALSE))</f>
        <v>-</v>
      </c>
      <c r="AN50" s="575" t="str">
        <f>IF(AN48="","",VLOOKUP(AN48,'【記載例】シフト記号表（勤務時間帯）'!$D$6:$Z$47,23,FALSE))</f>
        <v/>
      </c>
      <c r="AO50" s="576" t="str">
        <f>IF(AO48="","",VLOOKUP(AO48,'【記載例】シフト記号表（勤務時間帯）'!$D$6:$Z$47,23,FALSE))</f>
        <v/>
      </c>
      <c r="AP50" s="574" t="str">
        <f>IF(AP48="","",VLOOKUP(AP48,'【記載例】シフト記号表（勤務時間帯）'!$D$6:$Z$47,23,FALSE))</f>
        <v/>
      </c>
      <c r="AQ50" s="575" t="str">
        <f>IF(AQ48="","",VLOOKUP(AQ48,'【記載例】シフト記号表（勤務時間帯）'!$D$6:$Z$47,23,FALSE))</f>
        <v/>
      </c>
      <c r="AR50" s="575" t="str">
        <f>IF(AR48="","",VLOOKUP(AR48,'【記載例】シフト記号表（勤務時間帯）'!$D$6:$Z$47,23,FALSE))</f>
        <v/>
      </c>
      <c r="AS50" s="575" t="str">
        <f>IF(AS48="","",VLOOKUP(AS48,'【記載例】シフト記号表（勤務時間帯）'!$D$6:$Z$47,23,FALSE))</f>
        <v>-</v>
      </c>
      <c r="AT50" s="575" t="str">
        <f>IF(AT48="","",VLOOKUP(AT48,'【記載例】シフト記号表（勤務時間帯）'!$D$6:$Z$47,23,FALSE))</f>
        <v>-</v>
      </c>
      <c r="AU50" s="575" t="str">
        <f>IF(AU48="","",VLOOKUP(AU48,'【記載例】シフト記号表（勤務時間帯）'!$D$6:$Z$47,23,FALSE))</f>
        <v/>
      </c>
      <c r="AV50" s="576" t="str">
        <f>IF(AV48="","",VLOOKUP(AV48,'【記載例】シフト記号表（勤務時間帯）'!$D$6:$Z$47,23,FALSE))</f>
        <v/>
      </c>
      <c r="AW50" s="574" t="str">
        <f>IF(AW48="","",VLOOKUP(AW48,'【記載例】シフト記号表（勤務時間帯）'!$D$6:$Z$47,23,FALSE))</f>
        <v/>
      </c>
      <c r="AX50" s="575" t="str">
        <f>IF(AX48="","",VLOOKUP(AX48,'【記載例】シフト記号表（勤務時間帯）'!$D$6:$Z$47,23,FALSE))</f>
        <v/>
      </c>
      <c r="AY50" s="575" t="str">
        <f>IF(AY48="","",VLOOKUP(AY48,'【記載例】シフト記号表（勤務時間帯）'!$D$6:$Z$47,23,FALSE))</f>
        <v/>
      </c>
      <c r="AZ50" s="1037">
        <f>IF($BC$3="４週",SUM(U50:AV50),IF($BC$3="暦月",SUM(U50:AY50),""))</f>
        <v>0</v>
      </c>
      <c r="BA50" s="1038"/>
      <c r="BB50" s="1039">
        <f>IF($BC$3="４週",AZ50/4,IF($BC$3="暦月",(AZ50/($BC$8/7)),""))</f>
        <v>0</v>
      </c>
      <c r="BC50" s="1038"/>
      <c r="BD50" s="1040"/>
      <c r="BE50" s="1041"/>
      <c r="BF50" s="1041"/>
      <c r="BG50" s="1041"/>
      <c r="BH50" s="1042"/>
    </row>
    <row r="51" spans="2:60" ht="20.25" customHeight="1">
      <c r="B51" s="577"/>
      <c r="C51" s="1043" t="s">
        <v>990</v>
      </c>
      <c r="D51" s="1044"/>
      <c r="E51" s="1045"/>
      <c r="F51" s="558"/>
      <c r="G51" s="559"/>
      <c r="H51" s="1052" t="s">
        <v>1010</v>
      </c>
      <c r="I51" s="1055" t="s">
        <v>996</v>
      </c>
      <c r="J51" s="1056"/>
      <c r="K51" s="1056"/>
      <c r="L51" s="1057"/>
      <c r="M51" s="1064" t="s">
        <v>1013</v>
      </c>
      <c r="N51" s="1065"/>
      <c r="O51" s="1066"/>
      <c r="P51" s="580" t="s">
        <v>980</v>
      </c>
      <c r="Q51" s="587"/>
      <c r="R51" s="587"/>
      <c r="S51" s="588"/>
      <c r="T51" s="593"/>
      <c r="U51" s="584"/>
      <c r="V51" s="585"/>
      <c r="W51" s="585"/>
      <c r="X51" s="585" t="s">
        <v>1012</v>
      </c>
      <c r="Y51" s="585"/>
      <c r="Z51" s="585"/>
      <c r="AA51" s="586" t="s">
        <v>1014</v>
      </c>
      <c r="AB51" s="584"/>
      <c r="AC51" s="585"/>
      <c r="AD51" s="585"/>
      <c r="AE51" s="585" t="s">
        <v>1014</v>
      </c>
      <c r="AF51" s="585"/>
      <c r="AG51" s="585"/>
      <c r="AH51" s="586" t="s">
        <v>1014</v>
      </c>
      <c r="AI51" s="584"/>
      <c r="AJ51" s="585"/>
      <c r="AK51" s="585"/>
      <c r="AL51" s="585" t="s">
        <v>1014</v>
      </c>
      <c r="AM51" s="585"/>
      <c r="AN51" s="585"/>
      <c r="AO51" s="586" t="s">
        <v>1014</v>
      </c>
      <c r="AP51" s="584"/>
      <c r="AQ51" s="585"/>
      <c r="AR51" s="585"/>
      <c r="AS51" s="585" t="s">
        <v>1014</v>
      </c>
      <c r="AT51" s="585"/>
      <c r="AU51" s="585"/>
      <c r="AV51" s="586" t="s">
        <v>1014</v>
      </c>
      <c r="AW51" s="584"/>
      <c r="AX51" s="585"/>
      <c r="AY51" s="585"/>
      <c r="AZ51" s="1073"/>
      <c r="BA51" s="1027"/>
      <c r="BB51" s="1026"/>
      <c r="BC51" s="1027"/>
      <c r="BD51" s="1028"/>
      <c r="BE51" s="1029"/>
      <c r="BF51" s="1029"/>
      <c r="BG51" s="1029"/>
      <c r="BH51" s="1030"/>
    </row>
    <row r="52" spans="2:60" ht="20.25" customHeight="1">
      <c r="B52" s="557">
        <f>B49+1</f>
        <v>11</v>
      </c>
      <c r="C52" s="1046"/>
      <c r="D52" s="1047"/>
      <c r="E52" s="1048"/>
      <c r="F52" s="558" t="str">
        <f>C51</f>
        <v>介護従業者</v>
      </c>
      <c r="G52" s="559"/>
      <c r="H52" s="1053"/>
      <c r="I52" s="1058"/>
      <c r="J52" s="1059"/>
      <c r="K52" s="1059"/>
      <c r="L52" s="1060"/>
      <c r="M52" s="1067"/>
      <c r="N52" s="1068"/>
      <c r="O52" s="1069"/>
      <c r="P52" s="560" t="s">
        <v>983</v>
      </c>
      <c r="Q52" s="561"/>
      <c r="R52" s="561"/>
      <c r="S52" s="562"/>
      <c r="T52" s="563"/>
      <c r="U52" s="564" t="str">
        <f>IF(U51="","",VLOOKUP(U51,'【記載例】シフト記号表（勤務時間帯）'!$D$6:$X$47,21,FALSE))</f>
        <v/>
      </c>
      <c r="V52" s="565" t="str">
        <f>IF(V51="","",VLOOKUP(V51,'【記載例】シフト記号表（勤務時間帯）'!$D$6:$X$47,21,FALSE))</f>
        <v/>
      </c>
      <c r="W52" s="565" t="str">
        <f>IF(W51="","",VLOOKUP(W51,'【記載例】シフト記号表（勤務時間帯）'!$D$6:$X$47,21,FALSE))</f>
        <v/>
      </c>
      <c r="X52" s="565">
        <f>IF(X51="","",VLOOKUP(X51,'【記載例】シフト記号表（勤務時間帯）'!$D$6:$X$47,21,FALSE))</f>
        <v>5.9999999999999982</v>
      </c>
      <c r="Y52" s="565" t="str">
        <f>IF(Y51="","",VLOOKUP(Y51,'【記載例】シフト記号表（勤務時間帯）'!$D$6:$X$47,21,FALSE))</f>
        <v/>
      </c>
      <c r="Z52" s="565" t="str">
        <f>IF(Z51="","",VLOOKUP(Z51,'【記載例】シフト記号表（勤務時間帯）'!$D$6:$X$47,21,FALSE))</f>
        <v/>
      </c>
      <c r="AA52" s="566">
        <f>IF(AA51="","",VLOOKUP(AA51,'【記載例】シフト記号表（勤務時間帯）'!$D$6:$X$47,21,FALSE))</f>
        <v>5.9999999999999982</v>
      </c>
      <c r="AB52" s="564" t="str">
        <f>IF(AB51="","",VLOOKUP(AB51,'【記載例】シフト記号表（勤務時間帯）'!$D$6:$X$47,21,FALSE))</f>
        <v/>
      </c>
      <c r="AC52" s="565" t="str">
        <f>IF(AC51="","",VLOOKUP(AC51,'【記載例】シフト記号表（勤務時間帯）'!$D$6:$X$47,21,FALSE))</f>
        <v/>
      </c>
      <c r="AD52" s="565" t="str">
        <f>IF(AD51="","",VLOOKUP(AD51,'【記載例】シフト記号表（勤務時間帯）'!$D$6:$X$47,21,FALSE))</f>
        <v/>
      </c>
      <c r="AE52" s="565">
        <f>IF(AE51="","",VLOOKUP(AE51,'【記載例】シフト記号表（勤務時間帯）'!$D$6:$X$47,21,FALSE))</f>
        <v>5.9999999999999982</v>
      </c>
      <c r="AF52" s="565" t="str">
        <f>IF(AF51="","",VLOOKUP(AF51,'【記載例】シフト記号表（勤務時間帯）'!$D$6:$X$47,21,FALSE))</f>
        <v/>
      </c>
      <c r="AG52" s="565" t="str">
        <f>IF(AG51="","",VLOOKUP(AG51,'【記載例】シフト記号表（勤務時間帯）'!$D$6:$X$47,21,FALSE))</f>
        <v/>
      </c>
      <c r="AH52" s="566">
        <f>IF(AH51="","",VLOOKUP(AH51,'【記載例】シフト記号表（勤務時間帯）'!$D$6:$X$47,21,FALSE))</f>
        <v>5.9999999999999982</v>
      </c>
      <c r="AI52" s="564" t="str">
        <f>IF(AI51="","",VLOOKUP(AI51,'【記載例】シフト記号表（勤務時間帯）'!$D$6:$X$47,21,FALSE))</f>
        <v/>
      </c>
      <c r="AJ52" s="565" t="str">
        <f>IF(AJ51="","",VLOOKUP(AJ51,'【記載例】シフト記号表（勤務時間帯）'!$D$6:$X$47,21,FALSE))</f>
        <v/>
      </c>
      <c r="AK52" s="565" t="str">
        <f>IF(AK51="","",VLOOKUP(AK51,'【記載例】シフト記号表（勤務時間帯）'!$D$6:$X$47,21,FALSE))</f>
        <v/>
      </c>
      <c r="AL52" s="565">
        <f>IF(AL51="","",VLOOKUP(AL51,'【記載例】シフト記号表（勤務時間帯）'!$D$6:$X$47,21,FALSE))</f>
        <v>5.9999999999999982</v>
      </c>
      <c r="AM52" s="565" t="str">
        <f>IF(AM51="","",VLOOKUP(AM51,'【記載例】シフト記号表（勤務時間帯）'!$D$6:$X$47,21,FALSE))</f>
        <v/>
      </c>
      <c r="AN52" s="565" t="str">
        <f>IF(AN51="","",VLOOKUP(AN51,'【記載例】シフト記号表（勤務時間帯）'!$D$6:$X$47,21,FALSE))</f>
        <v/>
      </c>
      <c r="AO52" s="566">
        <f>IF(AO51="","",VLOOKUP(AO51,'【記載例】シフト記号表（勤務時間帯）'!$D$6:$X$47,21,FALSE))</f>
        <v>5.9999999999999982</v>
      </c>
      <c r="AP52" s="564" t="str">
        <f>IF(AP51="","",VLOOKUP(AP51,'【記載例】シフト記号表（勤務時間帯）'!$D$6:$X$47,21,FALSE))</f>
        <v/>
      </c>
      <c r="AQ52" s="565" t="str">
        <f>IF(AQ51="","",VLOOKUP(AQ51,'【記載例】シフト記号表（勤務時間帯）'!$D$6:$X$47,21,FALSE))</f>
        <v/>
      </c>
      <c r="AR52" s="565" t="str">
        <f>IF(AR51="","",VLOOKUP(AR51,'【記載例】シフト記号表（勤務時間帯）'!$D$6:$X$47,21,FALSE))</f>
        <v/>
      </c>
      <c r="AS52" s="565">
        <f>IF(AS51="","",VLOOKUP(AS51,'【記載例】シフト記号表（勤務時間帯）'!$D$6:$X$47,21,FALSE))</f>
        <v>5.9999999999999982</v>
      </c>
      <c r="AT52" s="565" t="str">
        <f>IF(AT51="","",VLOOKUP(AT51,'【記載例】シフト記号表（勤務時間帯）'!$D$6:$X$47,21,FALSE))</f>
        <v/>
      </c>
      <c r="AU52" s="565" t="str">
        <f>IF(AU51="","",VLOOKUP(AU51,'【記載例】シフト記号表（勤務時間帯）'!$D$6:$X$47,21,FALSE))</f>
        <v/>
      </c>
      <c r="AV52" s="566">
        <f>IF(AV51="","",VLOOKUP(AV51,'【記載例】シフト記号表（勤務時間帯）'!$D$6:$X$47,21,FALSE))</f>
        <v>5.9999999999999982</v>
      </c>
      <c r="AW52" s="564" t="str">
        <f>IF(AW51="","",VLOOKUP(AW51,'【記載例】シフト記号表（勤務時間帯）'!$D$6:$X$47,21,FALSE))</f>
        <v/>
      </c>
      <c r="AX52" s="565" t="str">
        <f>IF(AX51="","",VLOOKUP(AX51,'【記載例】シフト記号表（勤務時間帯）'!$D$6:$X$47,21,FALSE))</f>
        <v/>
      </c>
      <c r="AY52" s="565" t="str">
        <f>IF(AY51="","",VLOOKUP(AY51,'【記載例】シフト記号表（勤務時間帯）'!$D$6:$X$47,21,FALSE))</f>
        <v/>
      </c>
      <c r="AZ52" s="1034">
        <f>IF($BC$3="４週",SUM(U52:AV52),IF($BC$3="暦月",SUM(U52:AY52),""))</f>
        <v>47.999999999999993</v>
      </c>
      <c r="BA52" s="1035"/>
      <c r="BB52" s="1036">
        <f>IF($BC$3="４週",AZ52/4,IF($BC$3="暦月",(AZ52/($BC$8/7)),""))</f>
        <v>11.999999999999998</v>
      </c>
      <c r="BC52" s="1035"/>
      <c r="BD52" s="1031"/>
      <c r="BE52" s="1032"/>
      <c r="BF52" s="1032"/>
      <c r="BG52" s="1032"/>
      <c r="BH52" s="1033"/>
    </row>
    <row r="53" spans="2:60" ht="20.25" customHeight="1">
      <c r="B53" s="567"/>
      <c r="C53" s="1074"/>
      <c r="D53" s="1075"/>
      <c r="E53" s="1076"/>
      <c r="F53" s="568"/>
      <c r="G53" s="569" t="str">
        <f>C51</f>
        <v>介護従業者</v>
      </c>
      <c r="H53" s="1077"/>
      <c r="I53" s="1078"/>
      <c r="J53" s="1079"/>
      <c r="K53" s="1079"/>
      <c r="L53" s="1080"/>
      <c r="M53" s="1081"/>
      <c r="N53" s="1082"/>
      <c r="O53" s="1083"/>
      <c r="P53" s="594" t="s">
        <v>984</v>
      </c>
      <c r="Q53" s="595"/>
      <c r="R53" s="595"/>
      <c r="S53" s="596"/>
      <c r="T53" s="597"/>
      <c r="U53" s="574" t="str">
        <f>IF(U51="","",VLOOKUP(U51,'【記載例】シフト記号表（勤務時間帯）'!$D$6:$Z$47,23,FALSE))</f>
        <v/>
      </c>
      <c r="V53" s="575" t="str">
        <f>IF(V51="","",VLOOKUP(V51,'【記載例】シフト記号表（勤務時間帯）'!$D$6:$Z$47,23,FALSE))</f>
        <v/>
      </c>
      <c r="W53" s="575" t="str">
        <f>IF(W51="","",VLOOKUP(W51,'【記載例】シフト記号表（勤務時間帯）'!$D$6:$Z$47,23,FALSE))</f>
        <v/>
      </c>
      <c r="X53" s="575" t="str">
        <f>IF(X51="","",VLOOKUP(X51,'【記載例】シフト記号表（勤務時間帯）'!$D$6:$Z$47,23,FALSE))</f>
        <v>-</v>
      </c>
      <c r="Y53" s="575" t="str">
        <f>IF(Y51="","",VLOOKUP(Y51,'【記載例】シフト記号表（勤務時間帯）'!$D$6:$Z$47,23,FALSE))</f>
        <v/>
      </c>
      <c r="Z53" s="575" t="str">
        <f>IF(Z51="","",VLOOKUP(Z51,'【記載例】シフト記号表（勤務時間帯）'!$D$6:$Z$47,23,FALSE))</f>
        <v/>
      </c>
      <c r="AA53" s="576" t="str">
        <f>IF(AA51="","",VLOOKUP(AA51,'【記載例】シフト記号表（勤務時間帯）'!$D$6:$Z$47,23,FALSE))</f>
        <v>-</v>
      </c>
      <c r="AB53" s="574" t="str">
        <f>IF(AB51="","",VLOOKUP(AB51,'【記載例】シフト記号表（勤務時間帯）'!$D$6:$Z$47,23,FALSE))</f>
        <v/>
      </c>
      <c r="AC53" s="575" t="str">
        <f>IF(AC51="","",VLOOKUP(AC51,'【記載例】シフト記号表（勤務時間帯）'!$D$6:$Z$47,23,FALSE))</f>
        <v/>
      </c>
      <c r="AD53" s="575" t="str">
        <f>IF(AD51="","",VLOOKUP(AD51,'【記載例】シフト記号表（勤務時間帯）'!$D$6:$Z$47,23,FALSE))</f>
        <v/>
      </c>
      <c r="AE53" s="575" t="str">
        <f>IF(AE51="","",VLOOKUP(AE51,'【記載例】シフト記号表（勤務時間帯）'!$D$6:$Z$47,23,FALSE))</f>
        <v>-</v>
      </c>
      <c r="AF53" s="575" t="str">
        <f>IF(AF51="","",VLOOKUP(AF51,'【記載例】シフト記号表（勤務時間帯）'!$D$6:$Z$47,23,FALSE))</f>
        <v/>
      </c>
      <c r="AG53" s="575" t="str">
        <f>IF(AG51="","",VLOOKUP(AG51,'【記載例】シフト記号表（勤務時間帯）'!$D$6:$Z$47,23,FALSE))</f>
        <v/>
      </c>
      <c r="AH53" s="576" t="str">
        <f>IF(AH51="","",VLOOKUP(AH51,'【記載例】シフト記号表（勤務時間帯）'!$D$6:$Z$47,23,FALSE))</f>
        <v>-</v>
      </c>
      <c r="AI53" s="574" t="str">
        <f>IF(AI51="","",VLOOKUP(AI51,'【記載例】シフト記号表（勤務時間帯）'!$D$6:$Z$47,23,FALSE))</f>
        <v/>
      </c>
      <c r="AJ53" s="575" t="str">
        <f>IF(AJ51="","",VLOOKUP(AJ51,'【記載例】シフト記号表（勤務時間帯）'!$D$6:$Z$47,23,FALSE))</f>
        <v/>
      </c>
      <c r="AK53" s="575" t="str">
        <f>IF(AK51="","",VLOOKUP(AK51,'【記載例】シフト記号表（勤務時間帯）'!$D$6:$Z$47,23,FALSE))</f>
        <v/>
      </c>
      <c r="AL53" s="575" t="str">
        <f>IF(AL51="","",VLOOKUP(AL51,'【記載例】シフト記号表（勤務時間帯）'!$D$6:$Z$47,23,FALSE))</f>
        <v>-</v>
      </c>
      <c r="AM53" s="575" t="str">
        <f>IF(AM51="","",VLOOKUP(AM51,'【記載例】シフト記号表（勤務時間帯）'!$D$6:$Z$47,23,FALSE))</f>
        <v/>
      </c>
      <c r="AN53" s="575" t="str">
        <f>IF(AN51="","",VLOOKUP(AN51,'【記載例】シフト記号表（勤務時間帯）'!$D$6:$Z$47,23,FALSE))</f>
        <v/>
      </c>
      <c r="AO53" s="576" t="str">
        <f>IF(AO51="","",VLOOKUP(AO51,'【記載例】シフト記号表（勤務時間帯）'!$D$6:$Z$47,23,FALSE))</f>
        <v>-</v>
      </c>
      <c r="AP53" s="574" t="str">
        <f>IF(AP51="","",VLOOKUP(AP51,'【記載例】シフト記号表（勤務時間帯）'!$D$6:$Z$47,23,FALSE))</f>
        <v/>
      </c>
      <c r="AQ53" s="575" t="str">
        <f>IF(AQ51="","",VLOOKUP(AQ51,'【記載例】シフト記号表（勤務時間帯）'!$D$6:$Z$47,23,FALSE))</f>
        <v/>
      </c>
      <c r="AR53" s="575" t="str">
        <f>IF(AR51="","",VLOOKUP(AR51,'【記載例】シフト記号表（勤務時間帯）'!$D$6:$Z$47,23,FALSE))</f>
        <v/>
      </c>
      <c r="AS53" s="575" t="str">
        <f>IF(AS51="","",VLOOKUP(AS51,'【記載例】シフト記号表（勤務時間帯）'!$D$6:$Z$47,23,FALSE))</f>
        <v>-</v>
      </c>
      <c r="AT53" s="575" t="str">
        <f>IF(AT51="","",VLOOKUP(AT51,'【記載例】シフト記号表（勤務時間帯）'!$D$6:$Z$47,23,FALSE))</f>
        <v/>
      </c>
      <c r="AU53" s="575" t="str">
        <f>IF(AU51="","",VLOOKUP(AU51,'【記載例】シフト記号表（勤務時間帯）'!$D$6:$Z$47,23,FALSE))</f>
        <v/>
      </c>
      <c r="AV53" s="576" t="str">
        <f>IF(AV51="","",VLOOKUP(AV51,'【記載例】シフト記号表（勤務時間帯）'!$D$6:$Z$47,23,FALSE))</f>
        <v>-</v>
      </c>
      <c r="AW53" s="574" t="str">
        <f>IF(AW51="","",VLOOKUP(AW51,'【記載例】シフト記号表（勤務時間帯）'!$D$6:$Z$47,23,FALSE))</f>
        <v/>
      </c>
      <c r="AX53" s="575" t="str">
        <f>IF(AX51="","",VLOOKUP(AX51,'【記載例】シフト記号表（勤務時間帯）'!$D$6:$Z$47,23,FALSE))</f>
        <v/>
      </c>
      <c r="AY53" s="575" t="str">
        <f>IF(AY51="","",VLOOKUP(AY51,'【記載例】シフト記号表（勤務時間帯）'!$D$6:$Z$47,23,FALSE))</f>
        <v/>
      </c>
      <c r="AZ53" s="1037">
        <f>IF($BC$3="４週",SUM(U53:AV53),IF($BC$3="暦月",SUM(U53:AY53),""))</f>
        <v>0</v>
      </c>
      <c r="BA53" s="1038"/>
      <c r="BB53" s="1039">
        <f>IF($BC$3="４週",AZ53/4,IF($BC$3="暦月",(AZ53/($BC$8/7)),""))</f>
        <v>0</v>
      </c>
      <c r="BC53" s="1038"/>
      <c r="BD53" s="1040"/>
      <c r="BE53" s="1041"/>
      <c r="BF53" s="1041"/>
      <c r="BG53" s="1041"/>
      <c r="BH53" s="1042"/>
    </row>
    <row r="54" spans="2:60" ht="20.25" customHeight="1">
      <c r="B54" s="577"/>
      <c r="C54" s="1043" t="s">
        <v>990</v>
      </c>
      <c r="D54" s="1044"/>
      <c r="E54" s="1045"/>
      <c r="F54" s="558"/>
      <c r="G54" s="559"/>
      <c r="H54" s="1052" t="s">
        <v>1010</v>
      </c>
      <c r="I54" s="1055" t="s">
        <v>1004</v>
      </c>
      <c r="J54" s="1056"/>
      <c r="K54" s="1056"/>
      <c r="L54" s="1057"/>
      <c r="M54" s="1064" t="s">
        <v>1015</v>
      </c>
      <c r="N54" s="1065"/>
      <c r="O54" s="1066"/>
      <c r="P54" s="580" t="s">
        <v>980</v>
      </c>
      <c r="Q54" s="587"/>
      <c r="R54" s="587"/>
      <c r="S54" s="588"/>
      <c r="T54" s="593"/>
      <c r="U54" s="584"/>
      <c r="V54" s="585" t="s">
        <v>1000</v>
      </c>
      <c r="W54" s="585"/>
      <c r="X54" s="585"/>
      <c r="Y54" s="585" t="s">
        <v>995</v>
      </c>
      <c r="Z54" s="585"/>
      <c r="AA54" s="586"/>
      <c r="AB54" s="584"/>
      <c r="AC54" s="585" t="s">
        <v>1000</v>
      </c>
      <c r="AD54" s="585"/>
      <c r="AE54" s="585"/>
      <c r="AF54" s="585" t="s">
        <v>995</v>
      </c>
      <c r="AG54" s="585"/>
      <c r="AH54" s="586"/>
      <c r="AI54" s="584"/>
      <c r="AJ54" s="585" t="s">
        <v>1000</v>
      </c>
      <c r="AK54" s="585"/>
      <c r="AL54" s="585"/>
      <c r="AM54" s="585" t="s">
        <v>1000</v>
      </c>
      <c r="AN54" s="585"/>
      <c r="AO54" s="586"/>
      <c r="AP54" s="584"/>
      <c r="AQ54" s="585" t="s">
        <v>995</v>
      </c>
      <c r="AR54" s="585"/>
      <c r="AS54" s="585"/>
      <c r="AT54" s="585" t="s">
        <v>995</v>
      </c>
      <c r="AU54" s="585"/>
      <c r="AV54" s="586"/>
      <c r="AW54" s="584"/>
      <c r="AX54" s="585"/>
      <c r="AY54" s="585"/>
      <c r="AZ54" s="1073"/>
      <c r="BA54" s="1027"/>
      <c r="BB54" s="1026"/>
      <c r="BC54" s="1027"/>
      <c r="BD54" s="1028"/>
      <c r="BE54" s="1029"/>
      <c r="BF54" s="1029"/>
      <c r="BG54" s="1029"/>
      <c r="BH54" s="1030"/>
    </row>
    <row r="55" spans="2:60" ht="20.25" customHeight="1">
      <c r="B55" s="557">
        <f>B52+1</f>
        <v>12</v>
      </c>
      <c r="C55" s="1046"/>
      <c r="D55" s="1047"/>
      <c r="E55" s="1048"/>
      <c r="F55" s="558" t="str">
        <f>C54</f>
        <v>介護従業者</v>
      </c>
      <c r="G55" s="559"/>
      <c r="H55" s="1053"/>
      <c r="I55" s="1058"/>
      <c r="J55" s="1059"/>
      <c r="K55" s="1059"/>
      <c r="L55" s="1060"/>
      <c r="M55" s="1067"/>
      <c r="N55" s="1068"/>
      <c r="O55" s="1069"/>
      <c r="P55" s="560" t="s">
        <v>983</v>
      </c>
      <c r="Q55" s="561"/>
      <c r="R55" s="561"/>
      <c r="S55" s="562"/>
      <c r="T55" s="563"/>
      <c r="U55" s="564" t="str">
        <f>IF(U54="","",VLOOKUP(U54,'【記載例】シフト記号表（勤務時間帯）'!$D$6:$X$47,21,FALSE))</f>
        <v/>
      </c>
      <c r="V55" s="565">
        <f>IF(V54="","",VLOOKUP(V54,'【記載例】シフト記号表（勤務時間帯）'!$D$6:$X$47,21,FALSE))</f>
        <v>7.9999999999999982</v>
      </c>
      <c r="W55" s="565" t="str">
        <f>IF(W54="","",VLOOKUP(W54,'【記載例】シフト記号表（勤務時間帯）'!$D$6:$X$47,21,FALSE))</f>
        <v/>
      </c>
      <c r="X55" s="565" t="str">
        <f>IF(X54="","",VLOOKUP(X54,'【記載例】シフト記号表（勤務時間帯）'!$D$6:$X$47,21,FALSE))</f>
        <v/>
      </c>
      <c r="Y55" s="565">
        <f>IF(Y54="","",VLOOKUP(Y54,'【記載例】シフト記号表（勤務時間帯）'!$D$6:$X$47,21,FALSE))</f>
        <v>7.9999999999999982</v>
      </c>
      <c r="Z55" s="565" t="str">
        <f>IF(Z54="","",VLOOKUP(Z54,'【記載例】シフト記号表（勤務時間帯）'!$D$6:$X$47,21,FALSE))</f>
        <v/>
      </c>
      <c r="AA55" s="566" t="str">
        <f>IF(AA54="","",VLOOKUP(AA54,'【記載例】シフト記号表（勤務時間帯）'!$D$6:$X$47,21,FALSE))</f>
        <v/>
      </c>
      <c r="AB55" s="564" t="str">
        <f>IF(AB54="","",VLOOKUP(AB54,'【記載例】シフト記号表（勤務時間帯）'!$D$6:$X$47,21,FALSE))</f>
        <v/>
      </c>
      <c r="AC55" s="565">
        <f>IF(AC54="","",VLOOKUP(AC54,'【記載例】シフト記号表（勤務時間帯）'!$D$6:$X$47,21,FALSE))</f>
        <v>7.9999999999999982</v>
      </c>
      <c r="AD55" s="565" t="str">
        <f>IF(AD54="","",VLOOKUP(AD54,'【記載例】シフト記号表（勤務時間帯）'!$D$6:$X$47,21,FALSE))</f>
        <v/>
      </c>
      <c r="AE55" s="565" t="str">
        <f>IF(AE54="","",VLOOKUP(AE54,'【記載例】シフト記号表（勤務時間帯）'!$D$6:$X$47,21,FALSE))</f>
        <v/>
      </c>
      <c r="AF55" s="565">
        <f>IF(AF54="","",VLOOKUP(AF54,'【記載例】シフト記号表（勤務時間帯）'!$D$6:$X$47,21,FALSE))</f>
        <v>7.9999999999999982</v>
      </c>
      <c r="AG55" s="565" t="str">
        <f>IF(AG54="","",VLOOKUP(AG54,'【記載例】シフト記号表（勤務時間帯）'!$D$6:$X$47,21,FALSE))</f>
        <v/>
      </c>
      <c r="AH55" s="566" t="str">
        <f>IF(AH54="","",VLOOKUP(AH54,'【記載例】シフト記号表（勤務時間帯）'!$D$6:$X$47,21,FALSE))</f>
        <v/>
      </c>
      <c r="AI55" s="564" t="str">
        <f>IF(AI54="","",VLOOKUP(AI54,'【記載例】シフト記号表（勤務時間帯）'!$D$6:$X$47,21,FALSE))</f>
        <v/>
      </c>
      <c r="AJ55" s="565">
        <f>IF(AJ54="","",VLOOKUP(AJ54,'【記載例】シフト記号表（勤務時間帯）'!$D$6:$X$47,21,FALSE))</f>
        <v>7.9999999999999982</v>
      </c>
      <c r="AK55" s="565" t="str">
        <f>IF(AK54="","",VLOOKUP(AK54,'【記載例】シフト記号表（勤務時間帯）'!$D$6:$X$47,21,FALSE))</f>
        <v/>
      </c>
      <c r="AL55" s="565" t="str">
        <f>IF(AL54="","",VLOOKUP(AL54,'【記載例】シフト記号表（勤務時間帯）'!$D$6:$X$47,21,FALSE))</f>
        <v/>
      </c>
      <c r="AM55" s="565">
        <f>IF(AM54="","",VLOOKUP(AM54,'【記載例】シフト記号表（勤務時間帯）'!$D$6:$X$47,21,FALSE))</f>
        <v>7.9999999999999982</v>
      </c>
      <c r="AN55" s="565" t="str">
        <f>IF(AN54="","",VLOOKUP(AN54,'【記載例】シフト記号表（勤務時間帯）'!$D$6:$X$47,21,FALSE))</f>
        <v/>
      </c>
      <c r="AO55" s="566" t="str">
        <f>IF(AO54="","",VLOOKUP(AO54,'【記載例】シフト記号表（勤務時間帯）'!$D$6:$X$47,21,FALSE))</f>
        <v/>
      </c>
      <c r="AP55" s="564" t="str">
        <f>IF(AP54="","",VLOOKUP(AP54,'【記載例】シフト記号表（勤務時間帯）'!$D$6:$X$47,21,FALSE))</f>
        <v/>
      </c>
      <c r="AQ55" s="565">
        <f>IF(AQ54="","",VLOOKUP(AQ54,'【記載例】シフト記号表（勤務時間帯）'!$D$6:$X$47,21,FALSE))</f>
        <v>7.9999999999999982</v>
      </c>
      <c r="AR55" s="565" t="str">
        <f>IF(AR54="","",VLOOKUP(AR54,'【記載例】シフト記号表（勤務時間帯）'!$D$6:$X$47,21,FALSE))</f>
        <v/>
      </c>
      <c r="AS55" s="565" t="str">
        <f>IF(AS54="","",VLOOKUP(AS54,'【記載例】シフト記号表（勤務時間帯）'!$D$6:$X$47,21,FALSE))</f>
        <v/>
      </c>
      <c r="AT55" s="565">
        <f>IF(AT54="","",VLOOKUP(AT54,'【記載例】シフト記号表（勤務時間帯）'!$D$6:$X$47,21,FALSE))</f>
        <v>7.9999999999999982</v>
      </c>
      <c r="AU55" s="565" t="str">
        <f>IF(AU54="","",VLOOKUP(AU54,'【記載例】シフト記号表（勤務時間帯）'!$D$6:$X$47,21,FALSE))</f>
        <v/>
      </c>
      <c r="AV55" s="566" t="str">
        <f>IF(AV54="","",VLOOKUP(AV54,'【記載例】シフト記号表（勤務時間帯）'!$D$6:$X$47,21,FALSE))</f>
        <v/>
      </c>
      <c r="AW55" s="564" t="str">
        <f>IF(AW54="","",VLOOKUP(AW54,'【記載例】シフト記号表（勤務時間帯）'!$D$6:$X$47,21,FALSE))</f>
        <v/>
      </c>
      <c r="AX55" s="565" t="str">
        <f>IF(AX54="","",VLOOKUP(AX54,'【記載例】シフト記号表（勤務時間帯）'!$D$6:$X$47,21,FALSE))</f>
        <v/>
      </c>
      <c r="AY55" s="565" t="str">
        <f>IF(AY54="","",VLOOKUP(AY54,'【記載例】シフト記号表（勤務時間帯）'!$D$6:$X$47,21,FALSE))</f>
        <v/>
      </c>
      <c r="AZ55" s="1034">
        <f>IF($BC$3="４週",SUM(U55:AV55),IF($BC$3="暦月",SUM(U55:AY55),""))</f>
        <v>63.999999999999993</v>
      </c>
      <c r="BA55" s="1035"/>
      <c r="BB55" s="1036">
        <f>IF($BC$3="４週",AZ55/4,IF($BC$3="暦月",(AZ55/($BC$8/7)),""))</f>
        <v>15.999999999999998</v>
      </c>
      <c r="BC55" s="1035"/>
      <c r="BD55" s="1031"/>
      <c r="BE55" s="1032"/>
      <c r="BF55" s="1032"/>
      <c r="BG55" s="1032"/>
      <c r="BH55" s="1033"/>
    </row>
    <row r="56" spans="2:60" ht="20.25" customHeight="1">
      <c r="B56" s="567"/>
      <c r="C56" s="1074"/>
      <c r="D56" s="1075"/>
      <c r="E56" s="1076"/>
      <c r="F56" s="568"/>
      <c r="G56" s="569" t="str">
        <f>C54</f>
        <v>介護従業者</v>
      </c>
      <c r="H56" s="1077"/>
      <c r="I56" s="1078"/>
      <c r="J56" s="1079"/>
      <c r="K56" s="1079"/>
      <c r="L56" s="1080"/>
      <c r="M56" s="1081"/>
      <c r="N56" s="1082"/>
      <c r="O56" s="1083"/>
      <c r="P56" s="594" t="s">
        <v>984</v>
      </c>
      <c r="Q56" s="595"/>
      <c r="R56" s="595"/>
      <c r="S56" s="596"/>
      <c r="T56" s="597"/>
      <c r="U56" s="574" t="str">
        <f>IF(U54="","",VLOOKUP(U54,'【記載例】シフト記号表（勤務時間帯）'!$D$6:$Z$47,23,FALSE))</f>
        <v/>
      </c>
      <c r="V56" s="575" t="str">
        <f>IF(V54="","",VLOOKUP(V54,'【記載例】シフト記号表（勤務時間帯）'!$D$6:$Z$47,23,FALSE))</f>
        <v>-</v>
      </c>
      <c r="W56" s="575" t="str">
        <f>IF(W54="","",VLOOKUP(W54,'【記載例】シフト記号表（勤務時間帯）'!$D$6:$Z$47,23,FALSE))</f>
        <v/>
      </c>
      <c r="X56" s="575" t="str">
        <f>IF(X54="","",VLOOKUP(X54,'【記載例】シフト記号表（勤務時間帯）'!$D$6:$Z$47,23,FALSE))</f>
        <v/>
      </c>
      <c r="Y56" s="575" t="str">
        <f>IF(Y54="","",VLOOKUP(Y54,'【記載例】シフト記号表（勤務時間帯）'!$D$6:$Z$47,23,FALSE))</f>
        <v>-</v>
      </c>
      <c r="Z56" s="575" t="str">
        <f>IF(Z54="","",VLOOKUP(Z54,'【記載例】シフト記号表（勤務時間帯）'!$D$6:$Z$47,23,FALSE))</f>
        <v/>
      </c>
      <c r="AA56" s="576" t="str">
        <f>IF(AA54="","",VLOOKUP(AA54,'【記載例】シフト記号表（勤務時間帯）'!$D$6:$Z$47,23,FALSE))</f>
        <v/>
      </c>
      <c r="AB56" s="574" t="str">
        <f>IF(AB54="","",VLOOKUP(AB54,'【記載例】シフト記号表（勤務時間帯）'!$D$6:$Z$47,23,FALSE))</f>
        <v/>
      </c>
      <c r="AC56" s="575" t="str">
        <f>IF(AC54="","",VLOOKUP(AC54,'【記載例】シフト記号表（勤務時間帯）'!$D$6:$Z$47,23,FALSE))</f>
        <v>-</v>
      </c>
      <c r="AD56" s="575" t="str">
        <f>IF(AD54="","",VLOOKUP(AD54,'【記載例】シフト記号表（勤務時間帯）'!$D$6:$Z$47,23,FALSE))</f>
        <v/>
      </c>
      <c r="AE56" s="575" t="str">
        <f>IF(AE54="","",VLOOKUP(AE54,'【記載例】シフト記号表（勤務時間帯）'!$D$6:$Z$47,23,FALSE))</f>
        <v/>
      </c>
      <c r="AF56" s="575" t="str">
        <f>IF(AF54="","",VLOOKUP(AF54,'【記載例】シフト記号表（勤務時間帯）'!$D$6:$Z$47,23,FALSE))</f>
        <v>-</v>
      </c>
      <c r="AG56" s="575" t="str">
        <f>IF(AG54="","",VLOOKUP(AG54,'【記載例】シフト記号表（勤務時間帯）'!$D$6:$Z$47,23,FALSE))</f>
        <v/>
      </c>
      <c r="AH56" s="576" t="str">
        <f>IF(AH54="","",VLOOKUP(AH54,'【記載例】シフト記号表（勤務時間帯）'!$D$6:$Z$47,23,FALSE))</f>
        <v/>
      </c>
      <c r="AI56" s="574" t="str">
        <f>IF(AI54="","",VLOOKUP(AI54,'【記載例】シフト記号表（勤務時間帯）'!$D$6:$Z$47,23,FALSE))</f>
        <v/>
      </c>
      <c r="AJ56" s="575" t="str">
        <f>IF(AJ54="","",VLOOKUP(AJ54,'【記載例】シフト記号表（勤務時間帯）'!$D$6:$Z$47,23,FALSE))</f>
        <v>-</v>
      </c>
      <c r="AK56" s="575" t="str">
        <f>IF(AK54="","",VLOOKUP(AK54,'【記載例】シフト記号表（勤務時間帯）'!$D$6:$Z$47,23,FALSE))</f>
        <v/>
      </c>
      <c r="AL56" s="575" t="str">
        <f>IF(AL54="","",VLOOKUP(AL54,'【記載例】シフト記号表（勤務時間帯）'!$D$6:$Z$47,23,FALSE))</f>
        <v/>
      </c>
      <c r="AM56" s="575" t="str">
        <f>IF(AM54="","",VLOOKUP(AM54,'【記載例】シフト記号表（勤務時間帯）'!$D$6:$Z$47,23,FALSE))</f>
        <v>-</v>
      </c>
      <c r="AN56" s="575" t="str">
        <f>IF(AN54="","",VLOOKUP(AN54,'【記載例】シフト記号表（勤務時間帯）'!$D$6:$Z$47,23,FALSE))</f>
        <v/>
      </c>
      <c r="AO56" s="576" t="str">
        <f>IF(AO54="","",VLOOKUP(AO54,'【記載例】シフト記号表（勤務時間帯）'!$D$6:$Z$47,23,FALSE))</f>
        <v/>
      </c>
      <c r="AP56" s="574" t="str">
        <f>IF(AP54="","",VLOOKUP(AP54,'【記載例】シフト記号表（勤務時間帯）'!$D$6:$Z$47,23,FALSE))</f>
        <v/>
      </c>
      <c r="AQ56" s="575" t="str">
        <f>IF(AQ54="","",VLOOKUP(AQ54,'【記載例】シフト記号表（勤務時間帯）'!$D$6:$Z$47,23,FALSE))</f>
        <v>-</v>
      </c>
      <c r="AR56" s="575" t="str">
        <f>IF(AR54="","",VLOOKUP(AR54,'【記載例】シフト記号表（勤務時間帯）'!$D$6:$Z$47,23,FALSE))</f>
        <v/>
      </c>
      <c r="AS56" s="575" t="str">
        <f>IF(AS54="","",VLOOKUP(AS54,'【記載例】シフト記号表（勤務時間帯）'!$D$6:$Z$47,23,FALSE))</f>
        <v/>
      </c>
      <c r="AT56" s="575" t="str">
        <f>IF(AT54="","",VLOOKUP(AT54,'【記載例】シフト記号表（勤務時間帯）'!$D$6:$Z$47,23,FALSE))</f>
        <v>-</v>
      </c>
      <c r="AU56" s="575" t="str">
        <f>IF(AU54="","",VLOOKUP(AU54,'【記載例】シフト記号表（勤務時間帯）'!$D$6:$Z$47,23,FALSE))</f>
        <v/>
      </c>
      <c r="AV56" s="576" t="str">
        <f>IF(AV54="","",VLOOKUP(AV54,'【記載例】シフト記号表（勤務時間帯）'!$D$6:$Z$47,23,FALSE))</f>
        <v/>
      </c>
      <c r="AW56" s="574" t="str">
        <f>IF(AW54="","",VLOOKUP(AW54,'【記載例】シフト記号表（勤務時間帯）'!$D$6:$Z$47,23,FALSE))</f>
        <v/>
      </c>
      <c r="AX56" s="575" t="str">
        <f>IF(AX54="","",VLOOKUP(AX54,'【記載例】シフト記号表（勤務時間帯）'!$D$6:$Z$47,23,FALSE))</f>
        <v/>
      </c>
      <c r="AY56" s="575" t="str">
        <f>IF(AY54="","",VLOOKUP(AY54,'【記載例】シフト記号表（勤務時間帯）'!$D$6:$Z$47,23,FALSE))</f>
        <v/>
      </c>
      <c r="AZ56" s="1037">
        <f>IF($BC$3="４週",SUM(U56:AV56),IF($BC$3="暦月",SUM(U56:AY56),""))</f>
        <v>0</v>
      </c>
      <c r="BA56" s="1038"/>
      <c r="BB56" s="1039">
        <f>IF($BC$3="４週",AZ56/4,IF($BC$3="暦月",(AZ56/($BC$8/7)),""))</f>
        <v>0</v>
      </c>
      <c r="BC56" s="1038"/>
      <c r="BD56" s="1040"/>
      <c r="BE56" s="1041"/>
      <c r="BF56" s="1041"/>
      <c r="BG56" s="1041"/>
      <c r="BH56" s="1042"/>
    </row>
    <row r="57" spans="2:60" ht="20.25" customHeight="1">
      <c r="B57" s="577"/>
      <c r="C57" s="1043" t="s">
        <v>990</v>
      </c>
      <c r="D57" s="1044"/>
      <c r="E57" s="1045"/>
      <c r="F57" s="558"/>
      <c r="G57" s="559"/>
      <c r="H57" s="1052" t="s">
        <v>1010</v>
      </c>
      <c r="I57" s="1055" t="s">
        <v>1004</v>
      </c>
      <c r="J57" s="1056"/>
      <c r="K57" s="1056"/>
      <c r="L57" s="1057"/>
      <c r="M57" s="1064" t="s">
        <v>1016</v>
      </c>
      <c r="N57" s="1065"/>
      <c r="O57" s="1066"/>
      <c r="P57" s="580" t="s">
        <v>980</v>
      </c>
      <c r="Q57" s="587"/>
      <c r="R57" s="587"/>
      <c r="S57" s="588"/>
      <c r="T57" s="593"/>
      <c r="U57" s="584" t="s">
        <v>1017</v>
      </c>
      <c r="V57" s="585"/>
      <c r="W57" s="585"/>
      <c r="X57" s="585"/>
      <c r="Y57" s="585"/>
      <c r="Z57" s="585" t="s">
        <v>1018</v>
      </c>
      <c r="AA57" s="586"/>
      <c r="AB57" s="584" t="s">
        <v>1017</v>
      </c>
      <c r="AC57" s="585"/>
      <c r="AD57" s="585"/>
      <c r="AE57" s="585"/>
      <c r="AF57" s="585"/>
      <c r="AG57" s="585" t="s">
        <v>1018</v>
      </c>
      <c r="AH57" s="586"/>
      <c r="AI57" s="584" t="s">
        <v>1017</v>
      </c>
      <c r="AJ57" s="585"/>
      <c r="AK57" s="585"/>
      <c r="AL57" s="585"/>
      <c r="AM57" s="585"/>
      <c r="AN57" s="585" t="s">
        <v>1018</v>
      </c>
      <c r="AO57" s="586"/>
      <c r="AP57" s="584" t="s">
        <v>1017</v>
      </c>
      <c r="AQ57" s="585"/>
      <c r="AR57" s="585"/>
      <c r="AS57" s="585"/>
      <c r="AT57" s="585"/>
      <c r="AU57" s="585" t="s">
        <v>1018</v>
      </c>
      <c r="AV57" s="586"/>
      <c r="AW57" s="584"/>
      <c r="AX57" s="585"/>
      <c r="AY57" s="585"/>
      <c r="AZ57" s="1073"/>
      <c r="BA57" s="1027"/>
      <c r="BB57" s="1026"/>
      <c r="BC57" s="1027"/>
      <c r="BD57" s="1028"/>
      <c r="BE57" s="1029"/>
      <c r="BF57" s="1029"/>
      <c r="BG57" s="1029"/>
      <c r="BH57" s="1030"/>
    </row>
    <row r="58" spans="2:60" ht="20.25" customHeight="1">
      <c r="B58" s="557">
        <f>B55+1</f>
        <v>13</v>
      </c>
      <c r="C58" s="1046"/>
      <c r="D58" s="1047"/>
      <c r="E58" s="1048"/>
      <c r="F58" s="558" t="str">
        <f>C57</f>
        <v>介護従業者</v>
      </c>
      <c r="G58" s="559"/>
      <c r="H58" s="1053"/>
      <c r="I58" s="1058"/>
      <c r="J58" s="1059"/>
      <c r="K58" s="1059"/>
      <c r="L58" s="1060"/>
      <c r="M58" s="1067"/>
      <c r="N58" s="1068"/>
      <c r="O58" s="1069"/>
      <c r="P58" s="560" t="s">
        <v>983</v>
      </c>
      <c r="Q58" s="561"/>
      <c r="R58" s="561"/>
      <c r="S58" s="562"/>
      <c r="T58" s="563"/>
      <c r="U58" s="564">
        <f>IF(U57="","",VLOOKUP(U57,'【記載例】シフト記号表（勤務時間帯）'!$D$6:$X$47,21,FALSE))</f>
        <v>6</v>
      </c>
      <c r="V58" s="565" t="str">
        <f>IF(V57="","",VLOOKUP(V57,'【記載例】シフト記号表（勤務時間帯）'!$D$6:$X$47,21,FALSE))</f>
        <v/>
      </c>
      <c r="W58" s="565" t="str">
        <f>IF(W57="","",VLOOKUP(W57,'【記載例】シフト記号表（勤務時間帯）'!$D$6:$X$47,21,FALSE))</f>
        <v/>
      </c>
      <c r="X58" s="565" t="str">
        <f>IF(X57="","",VLOOKUP(X57,'【記載例】シフト記号表（勤務時間帯）'!$D$6:$X$47,21,FALSE))</f>
        <v/>
      </c>
      <c r="Y58" s="565" t="str">
        <f>IF(Y57="","",VLOOKUP(Y57,'【記載例】シフト記号表（勤務時間帯）'!$D$6:$X$47,21,FALSE))</f>
        <v/>
      </c>
      <c r="Z58" s="565">
        <f>IF(Z57="","",VLOOKUP(Z57,'【記載例】シフト記号表（勤務時間帯）'!$D$6:$X$47,21,FALSE))</f>
        <v>6</v>
      </c>
      <c r="AA58" s="566" t="str">
        <f>IF(AA57="","",VLOOKUP(AA57,'【記載例】シフト記号表（勤務時間帯）'!$D$6:$X$47,21,FALSE))</f>
        <v/>
      </c>
      <c r="AB58" s="564">
        <f>IF(AB57="","",VLOOKUP(AB57,'【記載例】シフト記号表（勤務時間帯）'!$D$6:$X$47,21,FALSE))</f>
        <v>6</v>
      </c>
      <c r="AC58" s="565" t="str">
        <f>IF(AC57="","",VLOOKUP(AC57,'【記載例】シフト記号表（勤務時間帯）'!$D$6:$X$47,21,FALSE))</f>
        <v/>
      </c>
      <c r="AD58" s="565" t="str">
        <f>IF(AD57="","",VLOOKUP(AD57,'【記載例】シフト記号表（勤務時間帯）'!$D$6:$X$47,21,FALSE))</f>
        <v/>
      </c>
      <c r="AE58" s="565" t="str">
        <f>IF(AE57="","",VLOOKUP(AE57,'【記載例】シフト記号表（勤務時間帯）'!$D$6:$X$47,21,FALSE))</f>
        <v/>
      </c>
      <c r="AF58" s="565" t="str">
        <f>IF(AF57="","",VLOOKUP(AF57,'【記載例】シフト記号表（勤務時間帯）'!$D$6:$X$47,21,FALSE))</f>
        <v/>
      </c>
      <c r="AG58" s="565">
        <f>IF(AG57="","",VLOOKUP(AG57,'【記載例】シフト記号表（勤務時間帯）'!$D$6:$X$47,21,FALSE))</f>
        <v>6</v>
      </c>
      <c r="AH58" s="566" t="str">
        <f>IF(AH57="","",VLOOKUP(AH57,'【記載例】シフト記号表（勤務時間帯）'!$D$6:$X$47,21,FALSE))</f>
        <v/>
      </c>
      <c r="AI58" s="564">
        <f>IF(AI57="","",VLOOKUP(AI57,'【記載例】シフト記号表（勤務時間帯）'!$D$6:$X$47,21,FALSE))</f>
        <v>6</v>
      </c>
      <c r="AJ58" s="565" t="str">
        <f>IF(AJ57="","",VLOOKUP(AJ57,'【記載例】シフト記号表（勤務時間帯）'!$D$6:$X$47,21,FALSE))</f>
        <v/>
      </c>
      <c r="AK58" s="565" t="str">
        <f>IF(AK57="","",VLOOKUP(AK57,'【記載例】シフト記号表（勤務時間帯）'!$D$6:$X$47,21,FALSE))</f>
        <v/>
      </c>
      <c r="AL58" s="565" t="str">
        <f>IF(AL57="","",VLOOKUP(AL57,'【記載例】シフト記号表（勤務時間帯）'!$D$6:$X$47,21,FALSE))</f>
        <v/>
      </c>
      <c r="AM58" s="565" t="str">
        <f>IF(AM57="","",VLOOKUP(AM57,'【記載例】シフト記号表（勤務時間帯）'!$D$6:$X$47,21,FALSE))</f>
        <v/>
      </c>
      <c r="AN58" s="565">
        <f>IF(AN57="","",VLOOKUP(AN57,'【記載例】シフト記号表（勤務時間帯）'!$D$6:$X$47,21,FALSE))</f>
        <v>6</v>
      </c>
      <c r="AO58" s="566" t="str">
        <f>IF(AO57="","",VLOOKUP(AO57,'【記載例】シフト記号表（勤務時間帯）'!$D$6:$X$47,21,FALSE))</f>
        <v/>
      </c>
      <c r="AP58" s="564">
        <f>IF(AP57="","",VLOOKUP(AP57,'【記載例】シフト記号表（勤務時間帯）'!$D$6:$X$47,21,FALSE))</f>
        <v>6</v>
      </c>
      <c r="AQ58" s="565" t="str">
        <f>IF(AQ57="","",VLOOKUP(AQ57,'【記載例】シフト記号表（勤務時間帯）'!$D$6:$X$47,21,FALSE))</f>
        <v/>
      </c>
      <c r="AR58" s="565" t="str">
        <f>IF(AR57="","",VLOOKUP(AR57,'【記載例】シフト記号表（勤務時間帯）'!$D$6:$X$47,21,FALSE))</f>
        <v/>
      </c>
      <c r="AS58" s="565" t="str">
        <f>IF(AS57="","",VLOOKUP(AS57,'【記載例】シフト記号表（勤務時間帯）'!$D$6:$X$47,21,FALSE))</f>
        <v/>
      </c>
      <c r="AT58" s="565" t="str">
        <f>IF(AT57="","",VLOOKUP(AT57,'【記載例】シフト記号表（勤務時間帯）'!$D$6:$X$47,21,FALSE))</f>
        <v/>
      </c>
      <c r="AU58" s="565">
        <f>IF(AU57="","",VLOOKUP(AU57,'【記載例】シフト記号表（勤務時間帯）'!$D$6:$X$47,21,FALSE))</f>
        <v>6</v>
      </c>
      <c r="AV58" s="566" t="str">
        <f>IF(AV57="","",VLOOKUP(AV57,'【記載例】シフト記号表（勤務時間帯）'!$D$6:$X$47,21,FALSE))</f>
        <v/>
      </c>
      <c r="AW58" s="564" t="str">
        <f>IF(AW57="","",VLOOKUP(AW57,'【記載例】シフト記号表（勤務時間帯）'!$D$6:$X$47,21,FALSE))</f>
        <v/>
      </c>
      <c r="AX58" s="565" t="str">
        <f>IF(AX57="","",VLOOKUP(AX57,'【記載例】シフト記号表（勤務時間帯）'!$D$6:$X$47,21,FALSE))</f>
        <v/>
      </c>
      <c r="AY58" s="565" t="str">
        <f>IF(AY57="","",VLOOKUP(AY57,'【記載例】シフト記号表（勤務時間帯）'!$D$6:$X$47,21,FALSE))</f>
        <v/>
      </c>
      <c r="AZ58" s="1034">
        <f>IF($BC$3="４週",SUM(U58:AV58),IF($BC$3="暦月",SUM(U58:AY58),""))</f>
        <v>48</v>
      </c>
      <c r="BA58" s="1035"/>
      <c r="BB58" s="1036">
        <f>IF($BC$3="４週",AZ58/4,IF($BC$3="暦月",(AZ58/($BC$8/7)),""))</f>
        <v>12</v>
      </c>
      <c r="BC58" s="1035"/>
      <c r="BD58" s="1031"/>
      <c r="BE58" s="1032"/>
      <c r="BF58" s="1032"/>
      <c r="BG58" s="1032"/>
      <c r="BH58" s="1033"/>
    </row>
    <row r="59" spans="2:60" ht="20.25" customHeight="1">
      <c r="B59" s="567"/>
      <c r="C59" s="1074"/>
      <c r="D59" s="1075"/>
      <c r="E59" s="1076"/>
      <c r="F59" s="568"/>
      <c r="G59" s="569" t="str">
        <f>C57</f>
        <v>介護従業者</v>
      </c>
      <c r="H59" s="1077"/>
      <c r="I59" s="1078"/>
      <c r="J59" s="1079"/>
      <c r="K59" s="1079"/>
      <c r="L59" s="1080"/>
      <c r="M59" s="1081"/>
      <c r="N59" s="1082"/>
      <c r="O59" s="1083"/>
      <c r="P59" s="594" t="s">
        <v>984</v>
      </c>
      <c r="Q59" s="595"/>
      <c r="R59" s="595"/>
      <c r="S59" s="596"/>
      <c r="T59" s="597"/>
      <c r="U59" s="574" t="str">
        <f>IF(U57="","",VLOOKUP(U57,'【記載例】シフト記号表（勤務時間帯）'!$D$6:$Z$47,23,FALSE))</f>
        <v>-</v>
      </c>
      <c r="V59" s="575" t="str">
        <f>IF(V57="","",VLOOKUP(V57,'【記載例】シフト記号表（勤務時間帯）'!$D$6:$Z$47,23,FALSE))</f>
        <v/>
      </c>
      <c r="W59" s="575" t="str">
        <f>IF(W57="","",VLOOKUP(W57,'【記載例】シフト記号表（勤務時間帯）'!$D$6:$Z$47,23,FALSE))</f>
        <v/>
      </c>
      <c r="X59" s="575" t="str">
        <f>IF(X57="","",VLOOKUP(X57,'【記載例】シフト記号表（勤務時間帯）'!$D$6:$Z$47,23,FALSE))</f>
        <v/>
      </c>
      <c r="Y59" s="575" t="str">
        <f>IF(Y57="","",VLOOKUP(Y57,'【記載例】シフト記号表（勤務時間帯）'!$D$6:$Z$47,23,FALSE))</f>
        <v/>
      </c>
      <c r="Z59" s="575" t="str">
        <f>IF(Z57="","",VLOOKUP(Z57,'【記載例】シフト記号表（勤務時間帯）'!$D$6:$Z$47,23,FALSE))</f>
        <v>-</v>
      </c>
      <c r="AA59" s="576" t="str">
        <f>IF(AA57="","",VLOOKUP(AA57,'【記載例】シフト記号表（勤務時間帯）'!$D$6:$Z$47,23,FALSE))</f>
        <v/>
      </c>
      <c r="AB59" s="574" t="str">
        <f>IF(AB57="","",VLOOKUP(AB57,'【記載例】シフト記号表（勤務時間帯）'!$D$6:$Z$47,23,FALSE))</f>
        <v>-</v>
      </c>
      <c r="AC59" s="575" t="str">
        <f>IF(AC57="","",VLOOKUP(AC57,'【記載例】シフト記号表（勤務時間帯）'!$D$6:$Z$47,23,FALSE))</f>
        <v/>
      </c>
      <c r="AD59" s="575" t="str">
        <f>IF(AD57="","",VLOOKUP(AD57,'【記載例】シフト記号表（勤務時間帯）'!$D$6:$Z$47,23,FALSE))</f>
        <v/>
      </c>
      <c r="AE59" s="575" t="str">
        <f>IF(AE57="","",VLOOKUP(AE57,'【記載例】シフト記号表（勤務時間帯）'!$D$6:$Z$47,23,FALSE))</f>
        <v/>
      </c>
      <c r="AF59" s="575" t="str">
        <f>IF(AF57="","",VLOOKUP(AF57,'【記載例】シフト記号表（勤務時間帯）'!$D$6:$Z$47,23,FALSE))</f>
        <v/>
      </c>
      <c r="AG59" s="575" t="str">
        <f>IF(AG57="","",VLOOKUP(AG57,'【記載例】シフト記号表（勤務時間帯）'!$D$6:$Z$47,23,FALSE))</f>
        <v>-</v>
      </c>
      <c r="AH59" s="576" t="str">
        <f>IF(AH57="","",VLOOKUP(AH57,'【記載例】シフト記号表（勤務時間帯）'!$D$6:$Z$47,23,FALSE))</f>
        <v/>
      </c>
      <c r="AI59" s="574" t="str">
        <f>IF(AI57="","",VLOOKUP(AI57,'【記載例】シフト記号表（勤務時間帯）'!$D$6:$Z$47,23,FALSE))</f>
        <v>-</v>
      </c>
      <c r="AJ59" s="575" t="str">
        <f>IF(AJ57="","",VLOOKUP(AJ57,'【記載例】シフト記号表（勤務時間帯）'!$D$6:$Z$47,23,FALSE))</f>
        <v/>
      </c>
      <c r="AK59" s="575" t="str">
        <f>IF(AK57="","",VLOOKUP(AK57,'【記載例】シフト記号表（勤務時間帯）'!$D$6:$Z$47,23,FALSE))</f>
        <v/>
      </c>
      <c r="AL59" s="575" t="str">
        <f>IF(AL57="","",VLOOKUP(AL57,'【記載例】シフト記号表（勤務時間帯）'!$D$6:$Z$47,23,FALSE))</f>
        <v/>
      </c>
      <c r="AM59" s="575" t="str">
        <f>IF(AM57="","",VLOOKUP(AM57,'【記載例】シフト記号表（勤務時間帯）'!$D$6:$Z$47,23,FALSE))</f>
        <v/>
      </c>
      <c r="AN59" s="575" t="str">
        <f>IF(AN57="","",VLOOKUP(AN57,'【記載例】シフト記号表（勤務時間帯）'!$D$6:$Z$47,23,FALSE))</f>
        <v>-</v>
      </c>
      <c r="AO59" s="576" t="str">
        <f>IF(AO57="","",VLOOKUP(AO57,'【記載例】シフト記号表（勤務時間帯）'!$D$6:$Z$47,23,FALSE))</f>
        <v/>
      </c>
      <c r="AP59" s="574" t="str">
        <f>IF(AP57="","",VLOOKUP(AP57,'【記載例】シフト記号表（勤務時間帯）'!$D$6:$Z$47,23,FALSE))</f>
        <v>-</v>
      </c>
      <c r="AQ59" s="575" t="str">
        <f>IF(AQ57="","",VLOOKUP(AQ57,'【記載例】シフト記号表（勤務時間帯）'!$D$6:$Z$47,23,FALSE))</f>
        <v/>
      </c>
      <c r="AR59" s="575" t="str">
        <f>IF(AR57="","",VLOOKUP(AR57,'【記載例】シフト記号表（勤務時間帯）'!$D$6:$Z$47,23,FALSE))</f>
        <v/>
      </c>
      <c r="AS59" s="575" t="str">
        <f>IF(AS57="","",VLOOKUP(AS57,'【記載例】シフト記号表（勤務時間帯）'!$D$6:$Z$47,23,FALSE))</f>
        <v/>
      </c>
      <c r="AT59" s="575" t="str">
        <f>IF(AT57="","",VLOOKUP(AT57,'【記載例】シフト記号表（勤務時間帯）'!$D$6:$Z$47,23,FALSE))</f>
        <v/>
      </c>
      <c r="AU59" s="575" t="str">
        <f>IF(AU57="","",VLOOKUP(AU57,'【記載例】シフト記号表（勤務時間帯）'!$D$6:$Z$47,23,FALSE))</f>
        <v>-</v>
      </c>
      <c r="AV59" s="576" t="str">
        <f>IF(AV57="","",VLOOKUP(AV57,'【記載例】シフト記号表（勤務時間帯）'!$D$6:$Z$47,23,FALSE))</f>
        <v/>
      </c>
      <c r="AW59" s="574" t="str">
        <f>IF(AW57="","",VLOOKUP(AW57,'【記載例】シフト記号表（勤務時間帯）'!$D$6:$Z$47,23,FALSE))</f>
        <v/>
      </c>
      <c r="AX59" s="575" t="str">
        <f>IF(AX57="","",VLOOKUP(AX57,'【記載例】シフト記号表（勤務時間帯）'!$D$6:$Z$47,23,FALSE))</f>
        <v/>
      </c>
      <c r="AY59" s="575" t="str">
        <f>IF(AY57="","",VLOOKUP(AY57,'【記載例】シフト記号表（勤務時間帯）'!$D$6:$Z$47,23,FALSE))</f>
        <v/>
      </c>
      <c r="AZ59" s="1037">
        <f>IF($BC$3="４週",SUM(U59:AV59),IF($BC$3="暦月",SUM(U59:AY59),""))</f>
        <v>0</v>
      </c>
      <c r="BA59" s="1038"/>
      <c r="BB59" s="1039">
        <f>IF($BC$3="４週",AZ59/4,IF($BC$3="暦月",(AZ59/($BC$8/7)),""))</f>
        <v>0</v>
      </c>
      <c r="BC59" s="1038"/>
      <c r="BD59" s="1040"/>
      <c r="BE59" s="1041"/>
      <c r="BF59" s="1041"/>
      <c r="BG59" s="1041"/>
      <c r="BH59" s="1042"/>
    </row>
    <row r="60" spans="2:60" ht="20.25" customHeight="1">
      <c r="B60" s="577"/>
      <c r="C60" s="1043" t="s">
        <v>990</v>
      </c>
      <c r="D60" s="1044"/>
      <c r="E60" s="1045"/>
      <c r="F60" s="558"/>
      <c r="G60" s="559"/>
      <c r="H60" s="1052" t="s">
        <v>1010</v>
      </c>
      <c r="I60" s="1055" t="s">
        <v>1004</v>
      </c>
      <c r="J60" s="1056"/>
      <c r="K60" s="1056"/>
      <c r="L60" s="1057"/>
      <c r="M60" s="1064" t="s">
        <v>1019</v>
      </c>
      <c r="N60" s="1065"/>
      <c r="O60" s="1066"/>
      <c r="P60" s="580" t="s">
        <v>980</v>
      </c>
      <c r="Q60" s="587"/>
      <c r="R60" s="587"/>
      <c r="S60" s="588"/>
      <c r="T60" s="593"/>
      <c r="U60" s="584" t="s">
        <v>1020</v>
      </c>
      <c r="V60" s="585" t="s">
        <v>1020</v>
      </c>
      <c r="W60" s="585" t="s">
        <v>1021</v>
      </c>
      <c r="X60" s="585"/>
      <c r="Y60" s="585"/>
      <c r="Z60" s="585"/>
      <c r="AA60" s="586" t="s">
        <v>1020</v>
      </c>
      <c r="AB60" s="584" t="s">
        <v>1021</v>
      </c>
      <c r="AC60" s="585" t="s">
        <v>1020</v>
      </c>
      <c r="AD60" s="585" t="s">
        <v>1020</v>
      </c>
      <c r="AE60" s="585"/>
      <c r="AF60" s="585"/>
      <c r="AG60" s="585"/>
      <c r="AH60" s="586" t="s">
        <v>1021</v>
      </c>
      <c r="AI60" s="584" t="s">
        <v>1020</v>
      </c>
      <c r="AJ60" s="585" t="s">
        <v>1020</v>
      </c>
      <c r="AK60" s="585" t="s">
        <v>1020</v>
      </c>
      <c r="AL60" s="585"/>
      <c r="AM60" s="585"/>
      <c r="AN60" s="585"/>
      <c r="AO60" s="586" t="s">
        <v>1020</v>
      </c>
      <c r="AP60" s="584" t="s">
        <v>1021</v>
      </c>
      <c r="AQ60" s="585" t="s">
        <v>1020</v>
      </c>
      <c r="AR60" s="585" t="s">
        <v>1020</v>
      </c>
      <c r="AS60" s="585"/>
      <c r="AT60" s="585"/>
      <c r="AU60" s="585"/>
      <c r="AV60" s="586" t="s">
        <v>1020</v>
      </c>
      <c r="AW60" s="584"/>
      <c r="AX60" s="585"/>
      <c r="AY60" s="585"/>
      <c r="AZ60" s="1073"/>
      <c r="BA60" s="1027"/>
      <c r="BB60" s="1026"/>
      <c r="BC60" s="1027"/>
      <c r="BD60" s="1028"/>
      <c r="BE60" s="1029"/>
      <c r="BF60" s="1029"/>
      <c r="BG60" s="1029"/>
      <c r="BH60" s="1030"/>
    </row>
    <row r="61" spans="2:60" ht="20.25" customHeight="1">
      <c r="B61" s="557">
        <f>B58+1</f>
        <v>14</v>
      </c>
      <c r="C61" s="1046"/>
      <c r="D61" s="1047"/>
      <c r="E61" s="1048"/>
      <c r="F61" s="558" t="str">
        <f>C60</f>
        <v>介護従業者</v>
      </c>
      <c r="G61" s="559"/>
      <c r="H61" s="1053"/>
      <c r="I61" s="1058"/>
      <c r="J61" s="1059"/>
      <c r="K61" s="1059"/>
      <c r="L61" s="1060"/>
      <c r="M61" s="1067"/>
      <c r="N61" s="1068"/>
      <c r="O61" s="1069"/>
      <c r="P61" s="560" t="s">
        <v>983</v>
      </c>
      <c r="Q61" s="561"/>
      <c r="R61" s="561"/>
      <c r="S61" s="562"/>
      <c r="T61" s="563"/>
      <c r="U61" s="564">
        <f>IF(U60="","",VLOOKUP(U60,'【記載例】シフト記号表（勤務時間帯）'!$D$6:$X$47,21,FALSE))</f>
        <v>4.0000000000000018</v>
      </c>
      <c r="V61" s="565">
        <f>IF(V60="","",VLOOKUP(V60,'【記載例】シフト記号表（勤務時間帯）'!$D$6:$X$47,21,FALSE))</f>
        <v>4.0000000000000018</v>
      </c>
      <c r="W61" s="565">
        <f>IF(W60="","",VLOOKUP(W60,'【記載例】シフト記号表（勤務時間帯）'!$D$6:$X$47,21,FALSE))</f>
        <v>4.0000000000000018</v>
      </c>
      <c r="X61" s="565" t="str">
        <f>IF(X60="","",VLOOKUP(X60,'【記載例】シフト記号表（勤務時間帯）'!$D$6:$X$47,21,FALSE))</f>
        <v/>
      </c>
      <c r="Y61" s="565" t="str">
        <f>IF(Y60="","",VLOOKUP(Y60,'【記載例】シフト記号表（勤務時間帯）'!$D$6:$X$47,21,FALSE))</f>
        <v/>
      </c>
      <c r="Z61" s="565" t="str">
        <f>IF(Z60="","",VLOOKUP(Z60,'【記載例】シフト記号表（勤務時間帯）'!$D$6:$X$47,21,FALSE))</f>
        <v/>
      </c>
      <c r="AA61" s="566">
        <f>IF(AA60="","",VLOOKUP(AA60,'【記載例】シフト記号表（勤務時間帯）'!$D$6:$X$47,21,FALSE))</f>
        <v>4.0000000000000018</v>
      </c>
      <c r="AB61" s="564">
        <f>IF(AB60="","",VLOOKUP(AB60,'【記載例】シフト記号表（勤務時間帯）'!$D$6:$X$47,21,FALSE))</f>
        <v>4.0000000000000018</v>
      </c>
      <c r="AC61" s="565">
        <f>IF(AC60="","",VLOOKUP(AC60,'【記載例】シフト記号表（勤務時間帯）'!$D$6:$X$47,21,FALSE))</f>
        <v>4.0000000000000018</v>
      </c>
      <c r="AD61" s="565">
        <f>IF(AD60="","",VLOOKUP(AD60,'【記載例】シフト記号表（勤務時間帯）'!$D$6:$X$47,21,FALSE))</f>
        <v>4.0000000000000018</v>
      </c>
      <c r="AE61" s="565" t="str">
        <f>IF(AE60="","",VLOOKUP(AE60,'【記載例】シフト記号表（勤務時間帯）'!$D$6:$X$47,21,FALSE))</f>
        <v/>
      </c>
      <c r="AF61" s="565" t="str">
        <f>IF(AF60="","",VLOOKUP(AF60,'【記載例】シフト記号表（勤務時間帯）'!$D$6:$X$47,21,FALSE))</f>
        <v/>
      </c>
      <c r="AG61" s="565" t="str">
        <f>IF(AG60="","",VLOOKUP(AG60,'【記載例】シフト記号表（勤務時間帯）'!$D$6:$X$47,21,FALSE))</f>
        <v/>
      </c>
      <c r="AH61" s="566">
        <f>IF(AH60="","",VLOOKUP(AH60,'【記載例】シフト記号表（勤務時間帯）'!$D$6:$X$47,21,FALSE))</f>
        <v>4.0000000000000018</v>
      </c>
      <c r="AI61" s="564">
        <f>IF(AI60="","",VLOOKUP(AI60,'【記載例】シフト記号表（勤務時間帯）'!$D$6:$X$47,21,FALSE))</f>
        <v>4.0000000000000018</v>
      </c>
      <c r="AJ61" s="565">
        <f>IF(AJ60="","",VLOOKUP(AJ60,'【記載例】シフト記号表（勤務時間帯）'!$D$6:$X$47,21,FALSE))</f>
        <v>4.0000000000000018</v>
      </c>
      <c r="AK61" s="565">
        <f>IF(AK60="","",VLOOKUP(AK60,'【記載例】シフト記号表（勤務時間帯）'!$D$6:$X$47,21,FALSE))</f>
        <v>4.0000000000000018</v>
      </c>
      <c r="AL61" s="565" t="str">
        <f>IF(AL60="","",VLOOKUP(AL60,'【記載例】シフト記号表（勤務時間帯）'!$D$6:$X$47,21,FALSE))</f>
        <v/>
      </c>
      <c r="AM61" s="565" t="str">
        <f>IF(AM60="","",VLOOKUP(AM60,'【記載例】シフト記号表（勤務時間帯）'!$D$6:$X$47,21,FALSE))</f>
        <v/>
      </c>
      <c r="AN61" s="565" t="str">
        <f>IF(AN60="","",VLOOKUP(AN60,'【記載例】シフト記号表（勤務時間帯）'!$D$6:$X$47,21,FALSE))</f>
        <v/>
      </c>
      <c r="AO61" s="566">
        <f>IF(AO60="","",VLOOKUP(AO60,'【記載例】シフト記号表（勤務時間帯）'!$D$6:$X$47,21,FALSE))</f>
        <v>4.0000000000000018</v>
      </c>
      <c r="AP61" s="564">
        <f>IF(AP60="","",VLOOKUP(AP60,'【記載例】シフト記号表（勤務時間帯）'!$D$6:$X$47,21,FALSE))</f>
        <v>4.0000000000000018</v>
      </c>
      <c r="AQ61" s="565">
        <f>IF(AQ60="","",VLOOKUP(AQ60,'【記載例】シフト記号表（勤務時間帯）'!$D$6:$X$47,21,FALSE))</f>
        <v>4.0000000000000018</v>
      </c>
      <c r="AR61" s="565">
        <f>IF(AR60="","",VLOOKUP(AR60,'【記載例】シフト記号表（勤務時間帯）'!$D$6:$X$47,21,FALSE))</f>
        <v>4.0000000000000018</v>
      </c>
      <c r="AS61" s="565" t="str">
        <f>IF(AS60="","",VLOOKUP(AS60,'【記載例】シフト記号表（勤務時間帯）'!$D$6:$X$47,21,FALSE))</f>
        <v/>
      </c>
      <c r="AT61" s="565" t="str">
        <f>IF(AT60="","",VLOOKUP(AT60,'【記載例】シフト記号表（勤務時間帯）'!$D$6:$X$47,21,FALSE))</f>
        <v/>
      </c>
      <c r="AU61" s="565" t="str">
        <f>IF(AU60="","",VLOOKUP(AU60,'【記載例】シフト記号表（勤務時間帯）'!$D$6:$X$47,21,FALSE))</f>
        <v/>
      </c>
      <c r="AV61" s="566">
        <f>IF(AV60="","",VLOOKUP(AV60,'【記載例】シフト記号表（勤務時間帯）'!$D$6:$X$47,21,FALSE))</f>
        <v>4.0000000000000018</v>
      </c>
      <c r="AW61" s="564" t="str">
        <f>IF(AW60="","",VLOOKUP(AW60,'【記載例】シフト記号表（勤務時間帯）'!$D$6:$X$47,21,FALSE))</f>
        <v/>
      </c>
      <c r="AX61" s="565" t="str">
        <f>IF(AX60="","",VLOOKUP(AX60,'【記載例】シフト記号表（勤務時間帯）'!$D$6:$X$47,21,FALSE))</f>
        <v/>
      </c>
      <c r="AY61" s="565" t="str">
        <f>IF(AY60="","",VLOOKUP(AY60,'【記載例】シフト記号表（勤務時間帯）'!$D$6:$X$47,21,FALSE))</f>
        <v/>
      </c>
      <c r="AZ61" s="1034">
        <f>IF($BC$3="４週",SUM(U61:AV61),IF($BC$3="暦月",SUM(U61:AY61),""))</f>
        <v>64.000000000000014</v>
      </c>
      <c r="BA61" s="1035"/>
      <c r="BB61" s="1036">
        <f>IF($BC$3="４週",AZ61/4,IF($BC$3="暦月",(AZ61/($BC$8/7)),""))</f>
        <v>16.000000000000004</v>
      </c>
      <c r="BC61" s="1035"/>
      <c r="BD61" s="1031"/>
      <c r="BE61" s="1032"/>
      <c r="BF61" s="1032"/>
      <c r="BG61" s="1032"/>
      <c r="BH61" s="1033"/>
    </row>
    <row r="62" spans="2:60" ht="20.25" customHeight="1">
      <c r="B62" s="567"/>
      <c r="C62" s="1074"/>
      <c r="D62" s="1075"/>
      <c r="E62" s="1076"/>
      <c r="F62" s="568"/>
      <c r="G62" s="569" t="str">
        <f>C60</f>
        <v>介護従業者</v>
      </c>
      <c r="H62" s="1077"/>
      <c r="I62" s="1078"/>
      <c r="J62" s="1079"/>
      <c r="K62" s="1079"/>
      <c r="L62" s="1080"/>
      <c r="M62" s="1081"/>
      <c r="N62" s="1082"/>
      <c r="O62" s="1083"/>
      <c r="P62" s="594" t="s">
        <v>984</v>
      </c>
      <c r="Q62" s="595"/>
      <c r="R62" s="595"/>
      <c r="S62" s="596"/>
      <c r="T62" s="597"/>
      <c r="U62" s="574" t="str">
        <f>IF(U60="","",VLOOKUP(U60,'【記載例】シフト記号表（勤務時間帯）'!$D$6:$Z$47,23,FALSE))</f>
        <v>-</v>
      </c>
      <c r="V62" s="575" t="str">
        <f>IF(V60="","",VLOOKUP(V60,'【記載例】シフト記号表（勤務時間帯）'!$D$6:$Z$47,23,FALSE))</f>
        <v>-</v>
      </c>
      <c r="W62" s="575" t="str">
        <f>IF(W60="","",VLOOKUP(W60,'【記載例】シフト記号表（勤務時間帯）'!$D$6:$Z$47,23,FALSE))</f>
        <v>-</v>
      </c>
      <c r="X62" s="575" t="str">
        <f>IF(X60="","",VLOOKUP(X60,'【記載例】シフト記号表（勤務時間帯）'!$D$6:$Z$47,23,FALSE))</f>
        <v/>
      </c>
      <c r="Y62" s="575" t="str">
        <f>IF(Y60="","",VLOOKUP(Y60,'【記載例】シフト記号表（勤務時間帯）'!$D$6:$Z$47,23,FALSE))</f>
        <v/>
      </c>
      <c r="Z62" s="575" t="str">
        <f>IF(Z60="","",VLOOKUP(Z60,'【記載例】シフト記号表（勤務時間帯）'!$D$6:$Z$47,23,FALSE))</f>
        <v/>
      </c>
      <c r="AA62" s="576" t="str">
        <f>IF(AA60="","",VLOOKUP(AA60,'【記載例】シフト記号表（勤務時間帯）'!$D$6:$Z$47,23,FALSE))</f>
        <v>-</v>
      </c>
      <c r="AB62" s="574" t="str">
        <f>IF(AB60="","",VLOOKUP(AB60,'【記載例】シフト記号表（勤務時間帯）'!$D$6:$Z$47,23,FALSE))</f>
        <v>-</v>
      </c>
      <c r="AC62" s="575" t="str">
        <f>IF(AC60="","",VLOOKUP(AC60,'【記載例】シフト記号表（勤務時間帯）'!$D$6:$Z$47,23,FALSE))</f>
        <v>-</v>
      </c>
      <c r="AD62" s="575" t="str">
        <f>IF(AD60="","",VLOOKUP(AD60,'【記載例】シフト記号表（勤務時間帯）'!$D$6:$Z$47,23,FALSE))</f>
        <v>-</v>
      </c>
      <c r="AE62" s="575" t="str">
        <f>IF(AE60="","",VLOOKUP(AE60,'【記載例】シフト記号表（勤務時間帯）'!$D$6:$Z$47,23,FALSE))</f>
        <v/>
      </c>
      <c r="AF62" s="575" t="str">
        <f>IF(AF60="","",VLOOKUP(AF60,'【記載例】シフト記号表（勤務時間帯）'!$D$6:$Z$47,23,FALSE))</f>
        <v/>
      </c>
      <c r="AG62" s="575" t="str">
        <f>IF(AG60="","",VLOOKUP(AG60,'【記載例】シフト記号表（勤務時間帯）'!$D$6:$Z$47,23,FALSE))</f>
        <v/>
      </c>
      <c r="AH62" s="576" t="str">
        <f>IF(AH60="","",VLOOKUP(AH60,'【記載例】シフト記号表（勤務時間帯）'!$D$6:$Z$47,23,FALSE))</f>
        <v>-</v>
      </c>
      <c r="AI62" s="574" t="str">
        <f>IF(AI60="","",VLOOKUP(AI60,'【記載例】シフト記号表（勤務時間帯）'!$D$6:$Z$47,23,FALSE))</f>
        <v>-</v>
      </c>
      <c r="AJ62" s="575" t="str">
        <f>IF(AJ60="","",VLOOKUP(AJ60,'【記載例】シフト記号表（勤務時間帯）'!$D$6:$Z$47,23,FALSE))</f>
        <v>-</v>
      </c>
      <c r="AK62" s="575" t="str">
        <f>IF(AK60="","",VLOOKUP(AK60,'【記載例】シフト記号表（勤務時間帯）'!$D$6:$Z$47,23,FALSE))</f>
        <v>-</v>
      </c>
      <c r="AL62" s="575" t="str">
        <f>IF(AL60="","",VLOOKUP(AL60,'【記載例】シフト記号表（勤務時間帯）'!$D$6:$Z$47,23,FALSE))</f>
        <v/>
      </c>
      <c r="AM62" s="575" t="str">
        <f>IF(AM60="","",VLOOKUP(AM60,'【記載例】シフト記号表（勤務時間帯）'!$D$6:$Z$47,23,FALSE))</f>
        <v/>
      </c>
      <c r="AN62" s="575" t="str">
        <f>IF(AN60="","",VLOOKUP(AN60,'【記載例】シフト記号表（勤務時間帯）'!$D$6:$Z$47,23,FALSE))</f>
        <v/>
      </c>
      <c r="AO62" s="576" t="str">
        <f>IF(AO60="","",VLOOKUP(AO60,'【記載例】シフト記号表（勤務時間帯）'!$D$6:$Z$47,23,FALSE))</f>
        <v>-</v>
      </c>
      <c r="AP62" s="574" t="str">
        <f>IF(AP60="","",VLOOKUP(AP60,'【記載例】シフト記号表（勤務時間帯）'!$D$6:$Z$47,23,FALSE))</f>
        <v>-</v>
      </c>
      <c r="AQ62" s="575" t="str">
        <f>IF(AQ60="","",VLOOKUP(AQ60,'【記載例】シフト記号表（勤務時間帯）'!$D$6:$Z$47,23,FALSE))</f>
        <v>-</v>
      </c>
      <c r="AR62" s="575" t="str">
        <f>IF(AR60="","",VLOOKUP(AR60,'【記載例】シフト記号表（勤務時間帯）'!$D$6:$Z$47,23,FALSE))</f>
        <v>-</v>
      </c>
      <c r="AS62" s="575" t="str">
        <f>IF(AS60="","",VLOOKUP(AS60,'【記載例】シフト記号表（勤務時間帯）'!$D$6:$Z$47,23,FALSE))</f>
        <v/>
      </c>
      <c r="AT62" s="575" t="str">
        <f>IF(AT60="","",VLOOKUP(AT60,'【記載例】シフト記号表（勤務時間帯）'!$D$6:$Z$47,23,FALSE))</f>
        <v/>
      </c>
      <c r="AU62" s="575" t="str">
        <f>IF(AU60="","",VLOOKUP(AU60,'【記載例】シフト記号表（勤務時間帯）'!$D$6:$Z$47,23,FALSE))</f>
        <v/>
      </c>
      <c r="AV62" s="576" t="str">
        <f>IF(AV60="","",VLOOKUP(AV60,'【記載例】シフト記号表（勤務時間帯）'!$D$6:$Z$47,23,FALSE))</f>
        <v>-</v>
      </c>
      <c r="AW62" s="574" t="str">
        <f>IF(AW60="","",VLOOKUP(AW60,'【記載例】シフト記号表（勤務時間帯）'!$D$6:$Z$47,23,FALSE))</f>
        <v/>
      </c>
      <c r="AX62" s="575" t="str">
        <f>IF(AX60="","",VLOOKUP(AX60,'【記載例】シフト記号表（勤務時間帯）'!$D$6:$Z$47,23,FALSE))</f>
        <v/>
      </c>
      <c r="AY62" s="575" t="str">
        <f>IF(AY60="","",VLOOKUP(AY60,'【記載例】シフト記号表（勤務時間帯）'!$D$6:$Z$47,23,FALSE))</f>
        <v/>
      </c>
      <c r="AZ62" s="1037">
        <f>IF($BC$3="４週",SUM(U62:AV62),IF($BC$3="暦月",SUM(U62:AY62),""))</f>
        <v>0</v>
      </c>
      <c r="BA62" s="1038"/>
      <c r="BB62" s="1039">
        <f>IF($BC$3="４週",AZ62/4,IF($BC$3="暦月",(AZ62/($BC$8/7)),""))</f>
        <v>0</v>
      </c>
      <c r="BC62" s="1038"/>
      <c r="BD62" s="1040"/>
      <c r="BE62" s="1041"/>
      <c r="BF62" s="1041"/>
      <c r="BG62" s="1041"/>
      <c r="BH62" s="1042"/>
    </row>
    <row r="63" spans="2:60" ht="20.25" customHeight="1">
      <c r="B63" s="577"/>
      <c r="C63" s="1043" t="s">
        <v>990</v>
      </c>
      <c r="D63" s="1044"/>
      <c r="E63" s="1045"/>
      <c r="F63" s="558"/>
      <c r="G63" s="559"/>
      <c r="H63" s="1052" t="s">
        <v>1010</v>
      </c>
      <c r="I63" s="1055" t="s">
        <v>1004</v>
      </c>
      <c r="J63" s="1056"/>
      <c r="K63" s="1056"/>
      <c r="L63" s="1057"/>
      <c r="M63" s="1064" t="s">
        <v>1022</v>
      </c>
      <c r="N63" s="1065"/>
      <c r="O63" s="1066"/>
      <c r="P63" s="580" t="s">
        <v>980</v>
      </c>
      <c r="Q63" s="587"/>
      <c r="R63" s="587"/>
      <c r="S63" s="588"/>
      <c r="T63" s="593"/>
      <c r="U63" s="584" t="s">
        <v>1023</v>
      </c>
      <c r="V63" s="585" t="s">
        <v>1023</v>
      </c>
      <c r="W63" s="585" t="s">
        <v>1024</v>
      </c>
      <c r="X63" s="585"/>
      <c r="Y63" s="585"/>
      <c r="Z63" s="585"/>
      <c r="AA63" s="586"/>
      <c r="AB63" s="584" t="s">
        <v>1023</v>
      </c>
      <c r="AC63" s="585" t="s">
        <v>1023</v>
      </c>
      <c r="AD63" s="585" t="s">
        <v>1024</v>
      </c>
      <c r="AE63" s="585"/>
      <c r="AF63" s="585"/>
      <c r="AG63" s="585"/>
      <c r="AH63" s="586"/>
      <c r="AI63" s="584" t="s">
        <v>1023</v>
      </c>
      <c r="AJ63" s="585" t="s">
        <v>1024</v>
      </c>
      <c r="AK63" s="585" t="s">
        <v>1024</v>
      </c>
      <c r="AL63" s="585"/>
      <c r="AM63" s="585"/>
      <c r="AN63" s="585"/>
      <c r="AO63" s="586"/>
      <c r="AP63" s="584" t="s">
        <v>1023</v>
      </c>
      <c r="AQ63" s="585" t="s">
        <v>1023</v>
      </c>
      <c r="AR63" s="585" t="s">
        <v>1024</v>
      </c>
      <c r="AS63" s="585"/>
      <c r="AT63" s="585"/>
      <c r="AU63" s="585"/>
      <c r="AV63" s="586"/>
      <c r="AW63" s="584"/>
      <c r="AX63" s="585"/>
      <c r="AY63" s="585"/>
      <c r="AZ63" s="1073"/>
      <c r="BA63" s="1027"/>
      <c r="BB63" s="1026"/>
      <c r="BC63" s="1027"/>
      <c r="BD63" s="1028"/>
      <c r="BE63" s="1029"/>
      <c r="BF63" s="1029"/>
      <c r="BG63" s="1029"/>
      <c r="BH63" s="1030"/>
    </row>
    <row r="64" spans="2:60" ht="20.25" customHeight="1">
      <c r="B64" s="557">
        <f>B61+1</f>
        <v>15</v>
      </c>
      <c r="C64" s="1046"/>
      <c r="D64" s="1047"/>
      <c r="E64" s="1048"/>
      <c r="F64" s="558" t="str">
        <f>C63</f>
        <v>介護従業者</v>
      </c>
      <c r="G64" s="559"/>
      <c r="H64" s="1053"/>
      <c r="I64" s="1058"/>
      <c r="J64" s="1059"/>
      <c r="K64" s="1059"/>
      <c r="L64" s="1060"/>
      <c r="M64" s="1067"/>
      <c r="N64" s="1068"/>
      <c r="O64" s="1069"/>
      <c r="P64" s="560" t="s">
        <v>983</v>
      </c>
      <c r="Q64" s="561"/>
      <c r="R64" s="561"/>
      <c r="S64" s="562"/>
      <c r="T64" s="563"/>
      <c r="U64" s="564">
        <f>IF(U63="","",VLOOKUP(U63,'【記載例】シフト記号表（勤務時間帯）'!$D$6:$X$47,21,FALSE))</f>
        <v>2.4999999999999991</v>
      </c>
      <c r="V64" s="565">
        <f>IF(V63="","",VLOOKUP(V63,'【記載例】シフト記号表（勤務時間帯）'!$D$6:$X$47,21,FALSE))</f>
        <v>2.4999999999999991</v>
      </c>
      <c r="W64" s="565">
        <f>IF(W63="","",VLOOKUP(W63,'【記載例】シフト記号表（勤務時間帯）'!$D$6:$X$47,21,FALSE))</f>
        <v>2.4999999999999991</v>
      </c>
      <c r="X64" s="565" t="str">
        <f>IF(X63="","",VLOOKUP(X63,'【記載例】シフト記号表（勤務時間帯）'!$D$6:$X$47,21,FALSE))</f>
        <v/>
      </c>
      <c r="Y64" s="565" t="str">
        <f>IF(Y63="","",VLOOKUP(Y63,'【記載例】シフト記号表（勤務時間帯）'!$D$6:$X$47,21,FALSE))</f>
        <v/>
      </c>
      <c r="Z64" s="565" t="str">
        <f>IF(Z63="","",VLOOKUP(Z63,'【記載例】シフト記号表（勤務時間帯）'!$D$6:$X$47,21,FALSE))</f>
        <v/>
      </c>
      <c r="AA64" s="566" t="str">
        <f>IF(AA63="","",VLOOKUP(AA63,'【記載例】シフト記号表（勤務時間帯）'!$D$6:$X$47,21,FALSE))</f>
        <v/>
      </c>
      <c r="AB64" s="564">
        <f>IF(AB63="","",VLOOKUP(AB63,'【記載例】シフト記号表（勤務時間帯）'!$D$6:$X$47,21,FALSE))</f>
        <v>2.4999999999999991</v>
      </c>
      <c r="AC64" s="565">
        <f>IF(AC63="","",VLOOKUP(AC63,'【記載例】シフト記号表（勤務時間帯）'!$D$6:$X$47,21,FALSE))</f>
        <v>2.4999999999999991</v>
      </c>
      <c r="AD64" s="565">
        <f>IF(AD63="","",VLOOKUP(AD63,'【記載例】シフト記号表（勤務時間帯）'!$D$6:$X$47,21,FALSE))</f>
        <v>2.4999999999999991</v>
      </c>
      <c r="AE64" s="565" t="str">
        <f>IF(AE63="","",VLOOKUP(AE63,'【記載例】シフト記号表（勤務時間帯）'!$D$6:$X$47,21,FALSE))</f>
        <v/>
      </c>
      <c r="AF64" s="565" t="str">
        <f>IF(AF63="","",VLOOKUP(AF63,'【記載例】シフト記号表（勤務時間帯）'!$D$6:$X$47,21,FALSE))</f>
        <v/>
      </c>
      <c r="AG64" s="565" t="str">
        <f>IF(AG63="","",VLOOKUP(AG63,'【記載例】シフト記号表（勤務時間帯）'!$D$6:$X$47,21,FALSE))</f>
        <v/>
      </c>
      <c r="AH64" s="566" t="str">
        <f>IF(AH63="","",VLOOKUP(AH63,'【記載例】シフト記号表（勤務時間帯）'!$D$6:$X$47,21,FALSE))</f>
        <v/>
      </c>
      <c r="AI64" s="564">
        <f>IF(AI63="","",VLOOKUP(AI63,'【記載例】シフト記号表（勤務時間帯）'!$D$6:$X$47,21,FALSE))</f>
        <v>2.4999999999999991</v>
      </c>
      <c r="AJ64" s="565">
        <f>IF(AJ63="","",VLOOKUP(AJ63,'【記載例】シフト記号表（勤務時間帯）'!$D$6:$X$47,21,FALSE))</f>
        <v>2.4999999999999991</v>
      </c>
      <c r="AK64" s="565">
        <f>IF(AK63="","",VLOOKUP(AK63,'【記載例】シフト記号表（勤務時間帯）'!$D$6:$X$47,21,FALSE))</f>
        <v>2.4999999999999991</v>
      </c>
      <c r="AL64" s="565" t="str">
        <f>IF(AL63="","",VLOOKUP(AL63,'【記載例】シフト記号表（勤務時間帯）'!$D$6:$X$47,21,FALSE))</f>
        <v/>
      </c>
      <c r="AM64" s="565" t="str">
        <f>IF(AM63="","",VLOOKUP(AM63,'【記載例】シフト記号表（勤務時間帯）'!$D$6:$X$47,21,FALSE))</f>
        <v/>
      </c>
      <c r="AN64" s="565" t="str">
        <f>IF(AN63="","",VLOOKUP(AN63,'【記載例】シフト記号表（勤務時間帯）'!$D$6:$X$47,21,FALSE))</f>
        <v/>
      </c>
      <c r="AO64" s="566" t="str">
        <f>IF(AO63="","",VLOOKUP(AO63,'【記載例】シフト記号表（勤務時間帯）'!$D$6:$X$47,21,FALSE))</f>
        <v/>
      </c>
      <c r="AP64" s="564">
        <f>IF(AP63="","",VLOOKUP(AP63,'【記載例】シフト記号表（勤務時間帯）'!$D$6:$X$47,21,FALSE))</f>
        <v>2.4999999999999991</v>
      </c>
      <c r="AQ64" s="565">
        <f>IF(AQ63="","",VLOOKUP(AQ63,'【記載例】シフト記号表（勤務時間帯）'!$D$6:$X$47,21,FALSE))</f>
        <v>2.4999999999999991</v>
      </c>
      <c r="AR64" s="565">
        <f>IF(AR63="","",VLOOKUP(AR63,'【記載例】シフト記号表（勤務時間帯）'!$D$6:$X$47,21,FALSE))</f>
        <v>2.4999999999999991</v>
      </c>
      <c r="AS64" s="565" t="str">
        <f>IF(AS63="","",VLOOKUP(AS63,'【記載例】シフト記号表（勤務時間帯）'!$D$6:$X$47,21,FALSE))</f>
        <v/>
      </c>
      <c r="AT64" s="565" t="str">
        <f>IF(AT63="","",VLOOKUP(AT63,'【記載例】シフト記号表（勤務時間帯）'!$D$6:$X$47,21,FALSE))</f>
        <v/>
      </c>
      <c r="AU64" s="565" t="str">
        <f>IF(AU63="","",VLOOKUP(AU63,'【記載例】シフト記号表（勤務時間帯）'!$D$6:$X$47,21,FALSE))</f>
        <v/>
      </c>
      <c r="AV64" s="566" t="str">
        <f>IF(AV63="","",VLOOKUP(AV63,'【記載例】シフト記号表（勤務時間帯）'!$D$6:$X$47,21,FALSE))</f>
        <v/>
      </c>
      <c r="AW64" s="564" t="str">
        <f>IF(AW63="","",VLOOKUP(AW63,'【記載例】シフト記号表（勤務時間帯）'!$D$6:$X$47,21,FALSE))</f>
        <v/>
      </c>
      <c r="AX64" s="565" t="str">
        <f>IF(AX63="","",VLOOKUP(AX63,'【記載例】シフト記号表（勤務時間帯）'!$D$6:$X$47,21,FALSE))</f>
        <v/>
      </c>
      <c r="AY64" s="565" t="str">
        <f>IF(AY63="","",VLOOKUP(AY63,'【記載例】シフト記号表（勤務時間帯）'!$D$6:$X$47,21,FALSE))</f>
        <v/>
      </c>
      <c r="AZ64" s="1034">
        <f>IF($BC$3="４週",SUM(U64:AV64),IF($BC$3="暦月",SUM(U64:AY64),""))</f>
        <v>29.999999999999996</v>
      </c>
      <c r="BA64" s="1035"/>
      <c r="BB64" s="1036">
        <f>IF($BC$3="４週",AZ64/4,IF($BC$3="暦月",(AZ64/($BC$8/7)),""))</f>
        <v>7.4999999999999991</v>
      </c>
      <c r="BC64" s="1035"/>
      <c r="BD64" s="1031"/>
      <c r="BE64" s="1032"/>
      <c r="BF64" s="1032"/>
      <c r="BG64" s="1032"/>
      <c r="BH64" s="1033"/>
    </row>
    <row r="65" spans="2:60" ht="20.25" customHeight="1">
      <c r="B65" s="567"/>
      <c r="C65" s="1074"/>
      <c r="D65" s="1075"/>
      <c r="E65" s="1076"/>
      <c r="F65" s="568"/>
      <c r="G65" s="569" t="str">
        <f>C63</f>
        <v>介護従業者</v>
      </c>
      <c r="H65" s="1077"/>
      <c r="I65" s="1078"/>
      <c r="J65" s="1079"/>
      <c r="K65" s="1079"/>
      <c r="L65" s="1080"/>
      <c r="M65" s="1081"/>
      <c r="N65" s="1082"/>
      <c r="O65" s="1083"/>
      <c r="P65" s="594" t="s">
        <v>984</v>
      </c>
      <c r="Q65" s="595"/>
      <c r="R65" s="595"/>
      <c r="S65" s="596"/>
      <c r="T65" s="597"/>
      <c r="U65" s="574" t="str">
        <f>IF(U63="","",VLOOKUP(U63,'【記載例】シフト記号表（勤務時間帯）'!$D$6:$Z$47,23,FALSE))</f>
        <v>-</v>
      </c>
      <c r="V65" s="575" t="str">
        <f>IF(V63="","",VLOOKUP(V63,'【記載例】シフト記号表（勤務時間帯）'!$D$6:$Z$47,23,FALSE))</f>
        <v>-</v>
      </c>
      <c r="W65" s="575" t="str">
        <f>IF(W63="","",VLOOKUP(W63,'【記載例】シフト記号表（勤務時間帯）'!$D$6:$Z$47,23,FALSE))</f>
        <v>-</v>
      </c>
      <c r="X65" s="575" t="str">
        <f>IF(X63="","",VLOOKUP(X63,'【記載例】シフト記号表（勤務時間帯）'!$D$6:$Z$47,23,FALSE))</f>
        <v/>
      </c>
      <c r="Y65" s="575" t="str">
        <f>IF(Y63="","",VLOOKUP(Y63,'【記載例】シフト記号表（勤務時間帯）'!$D$6:$Z$47,23,FALSE))</f>
        <v/>
      </c>
      <c r="Z65" s="575" t="str">
        <f>IF(Z63="","",VLOOKUP(Z63,'【記載例】シフト記号表（勤務時間帯）'!$D$6:$Z$47,23,FALSE))</f>
        <v/>
      </c>
      <c r="AA65" s="576" t="str">
        <f>IF(AA63="","",VLOOKUP(AA63,'【記載例】シフト記号表（勤務時間帯）'!$D$6:$Z$47,23,FALSE))</f>
        <v/>
      </c>
      <c r="AB65" s="574" t="str">
        <f>IF(AB63="","",VLOOKUP(AB63,'【記載例】シフト記号表（勤務時間帯）'!$D$6:$Z$47,23,FALSE))</f>
        <v>-</v>
      </c>
      <c r="AC65" s="575" t="str">
        <f>IF(AC63="","",VLOOKUP(AC63,'【記載例】シフト記号表（勤務時間帯）'!$D$6:$Z$47,23,FALSE))</f>
        <v>-</v>
      </c>
      <c r="AD65" s="575" t="str">
        <f>IF(AD63="","",VLOOKUP(AD63,'【記載例】シフト記号表（勤務時間帯）'!$D$6:$Z$47,23,FALSE))</f>
        <v>-</v>
      </c>
      <c r="AE65" s="575" t="str">
        <f>IF(AE63="","",VLOOKUP(AE63,'【記載例】シフト記号表（勤務時間帯）'!$D$6:$Z$47,23,FALSE))</f>
        <v/>
      </c>
      <c r="AF65" s="575" t="str">
        <f>IF(AF63="","",VLOOKUP(AF63,'【記載例】シフト記号表（勤務時間帯）'!$D$6:$Z$47,23,FALSE))</f>
        <v/>
      </c>
      <c r="AG65" s="575" t="str">
        <f>IF(AG63="","",VLOOKUP(AG63,'【記載例】シフト記号表（勤務時間帯）'!$D$6:$Z$47,23,FALSE))</f>
        <v/>
      </c>
      <c r="AH65" s="576" t="str">
        <f>IF(AH63="","",VLOOKUP(AH63,'【記載例】シフト記号表（勤務時間帯）'!$D$6:$Z$47,23,FALSE))</f>
        <v/>
      </c>
      <c r="AI65" s="574" t="str">
        <f>IF(AI63="","",VLOOKUP(AI63,'【記載例】シフト記号表（勤務時間帯）'!$D$6:$Z$47,23,FALSE))</f>
        <v>-</v>
      </c>
      <c r="AJ65" s="575" t="str">
        <f>IF(AJ63="","",VLOOKUP(AJ63,'【記載例】シフト記号表（勤務時間帯）'!$D$6:$Z$47,23,FALSE))</f>
        <v>-</v>
      </c>
      <c r="AK65" s="575" t="str">
        <f>IF(AK63="","",VLOOKUP(AK63,'【記載例】シフト記号表（勤務時間帯）'!$D$6:$Z$47,23,FALSE))</f>
        <v>-</v>
      </c>
      <c r="AL65" s="575" t="str">
        <f>IF(AL63="","",VLOOKUP(AL63,'【記載例】シフト記号表（勤務時間帯）'!$D$6:$Z$47,23,FALSE))</f>
        <v/>
      </c>
      <c r="AM65" s="575" t="str">
        <f>IF(AM63="","",VLOOKUP(AM63,'【記載例】シフト記号表（勤務時間帯）'!$D$6:$Z$47,23,FALSE))</f>
        <v/>
      </c>
      <c r="AN65" s="575" t="str">
        <f>IF(AN63="","",VLOOKUP(AN63,'【記載例】シフト記号表（勤務時間帯）'!$D$6:$Z$47,23,FALSE))</f>
        <v/>
      </c>
      <c r="AO65" s="576" t="str">
        <f>IF(AO63="","",VLOOKUP(AO63,'【記載例】シフト記号表（勤務時間帯）'!$D$6:$Z$47,23,FALSE))</f>
        <v/>
      </c>
      <c r="AP65" s="574" t="str">
        <f>IF(AP63="","",VLOOKUP(AP63,'【記載例】シフト記号表（勤務時間帯）'!$D$6:$Z$47,23,FALSE))</f>
        <v>-</v>
      </c>
      <c r="AQ65" s="575" t="str">
        <f>IF(AQ63="","",VLOOKUP(AQ63,'【記載例】シフト記号表（勤務時間帯）'!$D$6:$Z$47,23,FALSE))</f>
        <v>-</v>
      </c>
      <c r="AR65" s="575" t="str">
        <f>IF(AR63="","",VLOOKUP(AR63,'【記載例】シフト記号表（勤務時間帯）'!$D$6:$Z$47,23,FALSE))</f>
        <v>-</v>
      </c>
      <c r="AS65" s="575" t="str">
        <f>IF(AS63="","",VLOOKUP(AS63,'【記載例】シフト記号表（勤務時間帯）'!$D$6:$Z$47,23,FALSE))</f>
        <v/>
      </c>
      <c r="AT65" s="575" t="str">
        <f>IF(AT63="","",VLOOKUP(AT63,'【記載例】シフト記号表（勤務時間帯）'!$D$6:$Z$47,23,FALSE))</f>
        <v/>
      </c>
      <c r="AU65" s="575" t="str">
        <f>IF(AU63="","",VLOOKUP(AU63,'【記載例】シフト記号表（勤務時間帯）'!$D$6:$Z$47,23,FALSE))</f>
        <v/>
      </c>
      <c r="AV65" s="576" t="str">
        <f>IF(AV63="","",VLOOKUP(AV63,'【記載例】シフト記号表（勤務時間帯）'!$D$6:$Z$47,23,FALSE))</f>
        <v/>
      </c>
      <c r="AW65" s="574" t="str">
        <f>IF(AW63="","",VLOOKUP(AW63,'【記載例】シフト記号表（勤務時間帯）'!$D$6:$Z$47,23,FALSE))</f>
        <v/>
      </c>
      <c r="AX65" s="575" t="str">
        <f>IF(AX63="","",VLOOKUP(AX63,'【記載例】シフト記号表（勤務時間帯）'!$D$6:$Z$47,23,FALSE))</f>
        <v/>
      </c>
      <c r="AY65" s="575" t="str">
        <f>IF(AY63="","",VLOOKUP(AY63,'【記載例】シフト記号表（勤務時間帯）'!$D$6:$Z$47,23,FALSE))</f>
        <v/>
      </c>
      <c r="AZ65" s="1037">
        <f>IF($BC$3="４週",SUM(U65:AV65),IF($BC$3="暦月",SUM(U65:AY65),""))</f>
        <v>0</v>
      </c>
      <c r="BA65" s="1038"/>
      <c r="BB65" s="1039">
        <f>IF($BC$3="４週",AZ65/4,IF($BC$3="暦月",(AZ65/($BC$8/7)),""))</f>
        <v>0</v>
      </c>
      <c r="BC65" s="1038"/>
      <c r="BD65" s="1040"/>
      <c r="BE65" s="1041"/>
      <c r="BF65" s="1041"/>
      <c r="BG65" s="1041"/>
      <c r="BH65" s="1042"/>
    </row>
    <row r="66" spans="2:60" ht="20.25" customHeight="1">
      <c r="B66" s="577"/>
      <c r="C66" s="1043" t="s">
        <v>990</v>
      </c>
      <c r="D66" s="1044"/>
      <c r="E66" s="1045"/>
      <c r="F66" s="558"/>
      <c r="G66" s="559"/>
      <c r="H66" s="1052" t="s">
        <v>1010</v>
      </c>
      <c r="I66" s="1055" t="s">
        <v>1004</v>
      </c>
      <c r="J66" s="1056"/>
      <c r="K66" s="1056"/>
      <c r="L66" s="1057"/>
      <c r="M66" s="1064" t="s">
        <v>1025</v>
      </c>
      <c r="N66" s="1065"/>
      <c r="O66" s="1066"/>
      <c r="P66" s="598" t="s">
        <v>980</v>
      </c>
      <c r="Q66" s="599"/>
      <c r="R66" s="599"/>
      <c r="S66" s="600"/>
      <c r="T66" s="601"/>
      <c r="U66" s="584"/>
      <c r="V66" s="585"/>
      <c r="W66" s="585" t="s">
        <v>1026</v>
      </c>
      <c r="X66" s="585"/>
      <c r="Y66" s="585"/>
      <c r="Z66" s="585" t="s">
        <v>1026</v>
      </c>
      <c r="AA66" s="586"/>
      <c r="AB66" s="584"/>
      <c r="AC66" s="585"/>
      <c r="AD66" s="585" t="s">
        <v>1027</v>
      </c>
      <c r="AE66" s="585"/>
      <c r="AF66" s="585"/>
      <c r="AG66" s="585" t="s">
        <v>1026</v>
      </c>
      <c r="AH66" s="586"/>
      <c r="AI66" s="584"/>
      <c r="AJ66" s="585"/>
      <c r="AK66" s="585" t="s">
        <v>1027</v>
      </c>
      <c r="AL66" s="585"/>
      <c r="AM66" s="585"/>
      <c r="AN66" s="585" t="s">
        <v>1026</v>
      </c>
      <c r="AO66" s="586"/>
      <c r="AP66" s="584"/>
      <c r="AQ66" s="585"/>
      <c r="AR66" s="585" t="s">
        <v>1027</v>
      </c>
      <c r="AS66" s="585"/>
      <c r="AT66" s="585"/>
      <c r="AU66" s="585" t="s">
        <v>1026</v>
      </c>
      <c r="AV66" s="586"/>
      <c r="AW66" s="584"/>
      <c r="AX66" s="585"/>
      <c r="AY66" s="585"/>
      <c r="AZ66" s="1073"/>
      <c r="BA66" s="1027"/>
      <c r="BB66" s="1026"/>
      <c r="BC66" s="1027"/>
      <c r="BD66" s="1028"/>
      <c r="BE66" s="1029"/>
      <c r="BF66" s="1029"/>
      <c r="BG66" s="1029"/>
      <c r="BH66" s="1030"/>
    </row>
    <row r="67" spans="2:60" ht="20.25" customHeight="1">
      <c r="B67" s="557">
        <f>B64+1</f>
        <v>16</v>
      </c>
      <c r="C67" s="1046"/>
      <c r="D67" s="1047"/>
      <c r="E67" s="1048"/>
      <c r="F67" s="558" t="str">
        <f>C66</f>
        <v>介護従業者</v>
      </c>
      <c r="G67" s="559"/>
      <c r="H67" s="1053"/>
      <c r="I67" s="1058"/>
      <c r="J67" s="1059"/>
      <c r="K67" s="1059"/>
      <c r="L67" s="1060"/>
      <c r="M67" s="1067"/>
      <c r="N67" s="1068"/>
      <c r="O67" s="1069"/>
      <c r="P67" s="560" t="s">
        <v>983</v>
      </c>
      <c r="Q67" s="561"/>
      <c r="R67" s="561"/>
      <c r="S67" s="562"/>
      <c r="T67" s="563"/>
      <c r="U67" s="564" t="str">
        <f>IF(U66="","",VLOOKUP(U66,'【記載例】シフト記号表（勤務時間帯）'!$D$6:$X$47,21,FALSE))</f>
        <v/>
      </c>
      <c r="V67" s="565" t="str">
        <f>IF(V66="","",VLOOKUP(V66,'【記載例】シフト記号表（勤務時間帯）'!$D$6:$X$47,21,FALSE))</f>
        <v/>
      </c>
      <c r="W67" s="565">
        <f>IF(W66="","",VLOOKUP(W66,'【記載例】シフト記号表（勤務時間帯）'!$D$6:$X$47,21,FALSE))</f>
        <v>6</v>
      </c>
      <c r="X67" s="565" t="str">
        <f>IF(X66="","",VLOOKUP(X66,'【記載例】シフト記号表（勤務時間帯）'!$D$6:$X$47,21,FALSE))</f>
        <v/>
      </c>
      <c r="Y67" s="565" t="str">
        <f>IF(Y66="","",VLOOKUP(Y66,'【記載例】シフト記号表（勤務時間帯）'!$D$6:$X$47,21,FALSE))</f>
        <v/>
      </c>
      <c r="Z67" s="565">
        <f>IF(Z66="","",VLOOKUP(Z66,'【記載例】シフト記号表（勤務時間帯）'!$D$6:$X$47,21,FALSE))</f>
        <v>6</v>
      </c>
      <c r="AA67" s="566" t="str">
        <f>IF(AA66="","",VLOOKUP(AA66,'【記載例】シフト記号表（勤務時間帯）'!$D$6:$X$47,21,FALSE))</f>
        <v/>
      </c>
      <c r="AB67" s="564" t="str">
        <f>IF(AB66="","",VLOOKUP(AB66,'【記載例】シフト記号表（勤務時間帯）'!$D$6:$X$47,21,FALSE))</f>
        <v/>
      </c>
      <c r="AC67" s="565" t="str">
        <f>IF(AC66="","",VLOOKUP(AC66,'【記載例】シフト記号表（勤務時間帯）'!$D$6:$X$47,21,FALSE))</f>
        <v/>
      </c>
      <c r="AD67" s="565">
        <f>IF(AD66="","",VLOOKUP(AD66,'【記載例】シフト記号表（勤務時間帯）'!$D$6:$X$47,21,FALSE))</f>
        <v>6</v>
      </c>
      <c r="AE67" s="565" t="str">
        <f>IF(AE66="","",VLOOKUP(AE66,'【記載例】シフト記号表（勤務時間帯）'!$D$6:$X$47,21,FALSE))</f>
        <v/>
      </c>
      <c r="AF67" s="565" t="str">
        <f>IF(AF66="","",VLOOKUP(AF66,'【記載例】シフト記号表（勤務時間帯）'!$D$6:$X$47,21,FALSE))</f>
        <v/>
      </c>
      <c r="AG67" s="565">
        <f>IF(AG66="","",VLOOKUP(AG66,'【記載例】シフト記号表（勤務時間帯）'!$D$6:$X$47,21,FALSE))</f>
        <v>6</v>
      </c>
      <c r="AH67" s="566" t="str">
        <f>IF(AH66="","",VLOOKUP(AH66,'【記載例】シフト記号表（勤務時間帯）'!$D$6:$X$47,21,FALSE))</f>
        <v/>
      </c>
      <c r="AI67" s="564" t="str">
        <f>IF(AI66="","",VLOOKUP(AI66,'【記載例】シフト記号表（勤務時間帯）'!$D$6:$X$47,21,FALSE))</f>
        <v/>
      </c>
      <c r="AJ67" s="565" t="str">
        <f>IF(AJ66="","",VLOOKUP(AJ66,'【記載例】シフト記号表（勤務時間帯）'!$D$6:$X$47,21,FALSE))</f>
        <v/>
      </c>
      <c r="AK67" s="565">
        <f>IF(AK66="","",VLOOKUP(AK66,'【記載例】シフト記号表（勤務時間帯）'!$D$6:$X$47,21,FALSE))</f>
        <v>6</v>
      </c>
      <c r="AL67" s="565" t="str">
        <f>IF(AL66="","",VLOOKUP(AL66,'【記載例】シフト記号表（勤務時間帯）'!$D$6:$X$47,21,FALSE))</f>
        <v/>
      </c>
      <c r="AM67" s="565" t="str">
        <f>IF(AM66="","",VLOOKUP(AM66,'【記載例】シフト記号表（勤務時間帯）'!$D$6:$X$47,21,FALSE))</f>
        <v/>
      </c>
      <c r="AN67" s="565">
        <f>IF(AN66="","",VLOOKUP(AN66,'【記載例】シフト記号表（勤務時間帯）'!$D$6:$X$47,21,FALSE))</f>
        <v>6</v>
      </c>
      <c r="AO67" s="566" t="str">
        <f>IF(AO66="","",VLOOKUP(AO66,'【記載例】シフト記号表（勤務時間帯）'!$D$6:$X$47,21,FALSE))</f>
        <v/>
      </c>
      <c r="AP67" s="564" t="str">
        <f>IF(AP66="","",VLOOKUP(AP66,'【記載例】シフト記号表（勤務時間帯）'!$D$6:$X$47,21,FALSE))</f>
        <v/>
      </c>
      <c r="AQ67" s="565" t="str">
        <f>IF(AQ66="","",VLOOKUP(AQ66,'【記載例】シフト記号表（勤務時間帯）'!$D$6:$X$47,21,FALSE))</f>
        <v/>
      </c>
      <c r="AR67" s="565">
        <f>IF(AR66="","",VLOOKUP(AR66,'【記載例】シフト記号表（勤務時間帯）'!$D$6:$X$47,21,FALSE))</f>
        <v>6</v>
      </c>
      <c r="AS67" s="565" t="str">
        <f>IF(AS66="","",VLOOKUP(AS66,'【記載例】シフト記号表（勤務時間帯）'!$D$6:$X$47,21,FALSE))</f>
        <v/>
      </c>
      <c r="AT67" s="565" t="str">
        <f>IF(AT66="","",VLOOKUP(AT66,'【記載例】シフト記号表（勤務時間帯）'!$D$6:$X$47,21,FALSE))</f>
        <v/>
      </c>
      <c r="AU67" s="565">
        <f>IF(AU66="","",VLOOKUP(AU66,'【記載例】シフト記号表（勤務時間帯）'!$D$6:$X$47,21,FALSE))</f>
        <v>6</v>
      </c>
      <c r="AV67" s="566" t="str">
        <f>IF(AV66="","",VLOOKUP(AV66,'【記載例】シフト記号表（勤務時間帯）'!$D$6:$X$47,21,FALSE))</f>
        <v/>
      </c>
      <c r="AW67" s="564" t="str">
        <f>IF(AW66="","",VLOOKUP(AW66,'【記載例】シフト記号表（勤務時間帯）'!$D$6:$X$47,21,FALSE))</f>
        <v/>
      </c>
      <c r="AX67" s="565" t="str">
        <f>IF(AX66="","",VLOOKUP(AX66,'【記載例】シフト記号表（勤務時間帯）'!$D$6:$X$47,21,FALSE))</f>
        <v/>
      </c>
      <c r="AY67" s="565" t="str">
        <f>IF(AY66="","",VLOOKUP(AY66,'【記載例】シフト記号表（勤務時間帯）'!$D$6:$X$47,21,FALSE))</f>
        <v/>
      </c>
      <c r="AZ67" s="1034">
        <f>IF($BC$3="４週",SUM(U67:AV67),IF($BC$3="暦月",SUM(U67:AY67),""))</f>
        <v>48</v>
      </c>
      <c r="BA67" s="1035"/>
      <c r="BB67" s="1036">
        <f>IF($BC$3="４週",AZ67/4,IF($BC$3="暦月",(AZ67/($BC$8/7)),""))</f>
        <v>12</v>
      </c>
      <c r="BC67" s="1035"/>
      <c r="BD67" s="1031"/>
      <c r="BE67" s="1032"/>
      <c r="BF67" s="1032"/>
      <c r="BG67" s="1032"/>
      <c r="BH67" s="1033"/>
    </row>
    <row r="68" spans="2:60" ht="20.25" customHeight="1" thickBot="1">
      <c r="B68" s="557"/>
      <c r="C68" s="1049"/>
      <c r="D68" s="1050"/>
      <c r="E68" s="1051"/>
      <c r="F68" s="602"/>
      <c r="G68" s="603" t="str">
        <f>C66</f>
        <v>介護従業者</v>
      </c>
      <c r="H68" s="1054"/>
      <c r="I68" s="1061"/>
      <c r="J68" s="1062"/>
      <c r="K68" s="1062"/>
      <c r="L68" s="1063"/>
      <c r="M68" s="1070"/>
      <c r="N68" s="1071"/>
      <c r="O68" s="1072"/>
      <c r="P68" s="604" t="s">
        <v>984</v>
      </c>
      <c r="Q68" s="605"/>
      <c r="R68" s="605"/>
      <c r="S68" s="606"/>
      <c r="T68" s="607"/>
      <c r="U68" s="574" t="str">
        <f>IF(U66="","",VLOOKUP(U66,'【記載例】シフト記号表（勤務時間帯）'!$D$6:$Z$47,23,FALSE))</f>
        <v/>
      </c>
      <c r="V68" s="575" t="str">
        <f>IF(V66="","",VLOOKUP(V66,'【記載例】シフト記号表（勤務時間帯）'!$D$6:$Z$47,23,FALSE))</f>
        <v/>
      </c>
      <c r="W68" s="575" t="str">
        <f>IF(W66="","",VLOOKUP(W66,'【記載例】シフト記号表（勤務時間帯）'!$D$6:$Z$47,23,FALSE))</f>
        <v>-</v>
      </c>
      <c r="X68" s="575" t="str">
        <f>IF(X66="","",VLOOKUP(X66,'【記載例】シフト記号表（勤務時間帯）'!$D$6:$Z$47,23,FALSE))</f>
        <v/>
      </c>
      <c r="Y68" s="575" t="str">
        <f>IF(Y66="","",VLOOKUP(Y66,'【記載例】シフト記号表（勤務時間帯）'!$D$6:$Z$47,23,FALSE))</f>
        <v/>
      </c>
      <c r="Z68" s="575" t="str">
        <f>IF(Z66="","",VLOOKUP(Z66,'【記載例】シフト記号表（勤務時間帯）'!$D$6:$Z$47,23,FALSE))</f>
        <v>-</v>
      </c>
      <c r="AA68" s="576" t="str">
        <f>IF(AA66="","",VLOOKUP(AA66,'【記載例】シフト記号表（勤務時間帯）'!$D$6:$Z$47,23,FALSE))</f>
        <v/>
      </c>
      <c r="AB68" s="574" t="str">
        <f>IF(AB66="","",VLOOKUP(AB66,'【記載例】シフト記号表（勤務時間帯）'!$D$6:$Z$47,23,FALSE))</f>
        <v/>
      </c>
      <c r="AC68" s="575" t="str">
        <f>IF(AC66="","",VLOOKUP(AC66,'【記載例】シフト記号表（勤務時間帯）'!$D$6:$Z$47,23,FALSE))</f>
        <v/>
      </c>
      <c r="AD68" s="575" t="str">
        <f>IF(AD66="","",VLOOKUP(AD66,'【記載例】シフト記号表（勤務時間帯）'!$D$6:$Z$47,23,FALSE))</f>
        <v>-</v>
      </c>
      <c r="AE68" s="575" t="str">
        <f>IF(AE66="","",VLOOKUP(AE66,'【記載例】シフト記号表（勤務時間帯）'!$D$6:$Z$47,23,FALSE))</f>
        <v/>
      </c>
      <c r="AF68" s="575" t="str">
        <f>IF(AF66="","",VLOOKUP(AF66,'【記載例】シフト記号表（勤務時間帯）'!$D$6:$Z$47,23,FALSE))</f>
        <v/>
      </c>
      <c r="AG68" s="575" t="str">
        <f>IF(AG66="","",VLOOKUP(AG66,'【記載例】シフト記号表（勤務時間帯）'!$D$6:$Z$47,23,FALSE))</f>
        <v>-</v>
      </c>
      <c r="AH68" s="576" t="str">
        <f>IF(AH66="","",VLOOKUP(AH66,'【記載例】シフト記号表（勤務時間帯）'!$D$6:$Z$47,23,FALSE))</f>
        <v/>
      </c>
      <c r="AI68" s="574" t="str">
        <f>IF(AI66="","",VLOOKUP(AI66,'【記載例】シフト記号表（勤務時間帯）'!$D$6:$Z$47,23,FALSE))</f>
        <v/>
      </c>
      <c r="AJ68" s="575" t="str">
        <f>IF(AJ66="","",VLOOKUP(AJ66,'【記載例】シフト記号表（勤務時間帯）'!$D$6:$Z$47,23,FALSE))</f>
        <v/>
      </c>
      <c r="AK68" s="575" t="str">
        <f>IF(AK66="","",VLOOKUP(AK66,'【記載例】シフト記号表（勤務時間帯）'!$D$6:$Z$47,23,FALSE))</f>
        <v>-</v>
      </c>
      <c r="AL68" s="575" t="str">
        <f>IF(AL66="","",VLOOKUP(AL66,'【記載例】シフト記号表（勤務時間帯）'!$D$6:$Z$47,23,FALSE))</f>
        <v/>
      </c>
      <c r="AM68" s="575" t="str">
        <f>IF(AM66="","",VLOOKUP(AM66,'【記載例】シフト記号表（勤務時間帯）'!$D$6:$Z$47,23,FALSE))</f>
        <v/>
      </c>
      <c r="AN68" s="575" t="str">
        <f>IF(AN66="","",VLOOKUP(AN66,'【記載例】シフト記号表（勤務時間帯）'!$D$6:$Z$47,23,FALSE))</f>
        <v>-</v>
      </c>
      <c r="AO68" s="576" t="str">
        <f>IF(AO66="","",VLOOKUP(AO66,'【記載例】シフト記号表（勤務時間帯）'!$D$6:$Z$47,23,FALSE))</f>
        <v/>
      </c>
      <c r="AP68" s="574" t="str">
        <f>IF(AP66="","",VLOOKUP(AP66,'【記載例】シフト記号表（勤務時間帯）'!$D$6:$Z$47,23,FALSE))</f>
        <v/>
      </c>
      <c r="AQ68" s="575" t="str">
        <f>IF(AQ66="","",VLOOKUP(AQ66,'【記載例】シフト記号表（勤務時間帯）'!$D$6:$Z$47,23,FALSE))</f>
        <v/>
      </c>
      <c r="AR68" s="575" t="str">
        <f>IF(AR66="","",VLOOKUP(AR66,'【記載例】シフト記号表（勤務時間帯）'!$D$6:$Z$47,23,FALSE))</f>
        <v>-</v>
      </c>
      <c r="AS68" s="575" t="str">
        <f>IF(AS66="","",VLOOKUP(AS66,'【記載例】シフト記号表（勤務時間帯）'!$D$6:$Z$47,23,FALSE))</f>
        <v/>
      </c>
      <c r="AT68" s="575" t="str">
        <f>IF(AT66="","",VLOOKUP(AT66,'【記載例】シフト記号表（勤務時間帯）'!$D$6:$Z$47,23,FALSE))</f>
        <v/>
      </c>
      <c r="AU68" s="575" t="str">
        <f>IF(AU66="","",VLOOKUP(AU66,'【記載例】シフト記号表（勤務時間帯）'!$D$6:$Z$47,23,FALSE))</f>
        <v>-</v>
      </c>
      <c r="AV68" s="576" t="str">
        <f>IF(AV66="","",VLOOKUP(AV66,'【記載例】シフト記号表（勤務時間帯）'!$D$6:$Z$47,23,FALSE))</f>
        <v/>
      </c>
      <c r="AW68" s="574" t="str">
        <f>IF(AW66="","",VLOOKUP(AW66,'【記載例】シフト記号表（勤務時間帯）'!$D$6:$Z$47,23,FALSE))</f>
        <v/>
      </c>
      <c r="AX68" s="575" t="str">
        <f>IF(AX66="","",VLOOKUP(AX66,'【記載例】シフト記号表（勤務時間帯）'!$D$6:$Z$47,23,FALSE))</f>
        <v/>
      </c>
      <c r="AY68" s="575" t="str">
        <f>IF(AY66="","",VLOOKUP(AY66,'【記載例】シフト記号表（勤務時間帯）'!$D$6:$Z$47,23,FALSE))</f>
        <v/>
      </c>
      <c r="AZ68" s="1037">
        <f>IF($BC$3="４週",SUM(U68:AV68),IF($BC$3="暦月",SUM(U68:AY68),""))</f>
        <v>0</v>
      </c>
      <c r="BA68" s="1038"/>
      <c r="BB68" s="1039">
        <f>IF($BC$3="４週",AZ68/4,IF($BC$3="暦月",(AZ68/($BC$8/7)),""))</f>
        <v>0</v>
      </c>
      <c r="BC68" s="1038"/>
      <c r="BD68" s="1031"/>
      <c r="BE68" s="1032"/>
      <c r="BF68" s="1032"/>
      <c r="BG68" s="1032"/>
      <c r="BH68" s="1033"/>
    </row>
    <row r="69" spans="2:60" ht="20.25" customHeight="1">
      <c r="B69" s="997" t="s">
        <v>1028</v>
      </c>
      <c r="C69" s="998"/>
      <c r="D69" s="998"/>
      <c r="E69" s="998"/>
      <c r="F69" s="998"/>
      <c r="G69" s="998"/>
      <c r="H69" s="998"/>
      <c r="I69" s="998"/>
      <c r="J69" s="998"/>
      <c r="K69" s="998"/>
      <c r="L69" s="998"/>
      <c r="M69" s="998"/>
      <c r="N69" s="998"/>
      <c r="O69" s="998"/>
      <c r="P69" s="998"/>
      <c r="Q69" s="998"/>
      <c r="R69" s="998"/>
      <c r="S69" s="998"/>
      <c r="T69" s="999"/>
      <c r="U69" s="608">
        <v>10</v>
      </c>
      <c r="V69" s="609">
        <v>11</v>
      </c>
      <c r="W69" s="609">
        <v>12</v>
      </c>
      <c r="X69" s="609">
        <v>13</v>
      </c>
      <c r="Y69" s="609">
        <v>14</v>
      </c>
      <c r="Z69" s="609">
        <v>15</v>
      </c>
      <c r="AA69" s="610">
        <v>16</v>
      </c>
      <c r="AB69" s="608">
        <v>10</v>
      </c>
      <c r="AC69" s="609">
        <v>11</v>
      </c>
      <c r="AD69" s="609">
        <v>12</v>
      </c>
      <c r="AE69" s="609">
        <v>13</v>
      </c>
      <c r="AF69" s="609">
        <v>14</v>
      </c>
      <c r="AG69" s="609">
        <v>15</v>
      </c>
      <c r="AH69" s="610">
        <v>16</v>
      </c>
      <c r="AI69" s="608">
        <v>10</v>
      </c>
      <c r="AJ69" s="609">
        <v>11</v>
      </c>
      <c r="AK69" s="609">
        <v>12</v>
      </c>
      <c r="AL69" s="609">
        <v>13</v>
      </c>
      <c r="AM69" s="609">
        <v>14</v>
      </c>
      <c r="AN69" s="609">
        <v>15</v>
      </c>
      <c r="AO69" s="610">
        <v>16</v>
      </c>
      <c r="AP69" s="608">
        <v>10</v>
      </c>
      <c r="AQ69" s="609">
        <v>11</v>
      </c>
      <c r="AR69" s="609">
        <v>12</v>
      </c>
      <c r="AS69" s="609">
        <v>13</v>
      </c>
      <c r="AT69" s="609">
        <v>14</v>
      </c>
      <c r="AU69" s="609">
        <v>15</v>
      </c>
      <c r="AV69" s="610">
        <v>16</v>
      </c>
      <c r="AW69" s="611"/>
      <c r="AX69" s="609"/>
      <c r="AY69" s="612"/>
      <c r="AZ69" s="1000"/>
      <c r="BA69" s="1001"/>
      <c r="BB69" s="1006"/>
      <c r="BC69" s="1007"/>
      <c r="BD69" s="1007"/>
      <c r="BE69" s="1007"/>
      <c r="BF69" s="1007"/>
      <c r="BG69" s="1007"/>
      <c r="BH69" s="1008"/>
    </row>
    <row r="70" spans="2:60" ht="20.25" customHeight="1">
      <c r="B70" s="1015" t="s">
        <v>1029</v>
      </c>
      <c r="C70" s="1016"/>
      <c r="D70" s="1016"/>
      <c r="E70" s="1016"/>
      <c r="F70" s="1016"/>
      <c r="G70" s="1016"/>
      <c r="H70" s="1016"/>
      <c r="I70" s="1016"/>
      <c r="J70" s="1016"/>
      <c r="K70" s="1016"/>
      <c r="L70" s="1016"/>
      <c r="M70" s="1016"/>
      <c r="N70" s="1016"/>
      <c r="O70" s="1016"/>
      <c r="P70" s="1016"/>
      <c r="Q70" s="1016"/>
      <c r="R70" s="1016"/>
      <c r="S70" s="1016"/>
      <c r="T70" s="1017"/>
      <c r="U70" s="613"/>
      <c r="V70" s="614"/>
      <c r="W70" s="614"/>
      <c r="X70" s="614"/>
      <c r="Y70" s="614"/>
      <c r="Z70" s="614"/>
      <c r="AA70" s="615"/>
      <c r="AB70" s="616"/>
      <c r="AC70" s="614"/>
      <c r="AD70" s="614"/>
      <c r="AE70" s="614"/>
      <c r="AF70" s="614"/>
      <c r="AG70" s="614"/>
      <c r="AH70" s="615"/>
      <c r="AI70" s="616"/>
      <c r="AJ70" s="614"/>
      <c r="AK70" s="614"/>
      <c r="AL70" s="614"/>
      <c r="AM70" s="614"/>
      <c r="AN70" s="614"/>
      <c r="AO70" s="615"/>
      <c r="AP70" s="616"/>
      <c r="AQ70" s="614"/>
      <c r="AR70" s="614"/>
      <c r="AS70" s="614"/>
      <c r="AT70" s="614"/>
      <c r="AU70" s="614"/>
      <c r="AV70" s="615"/>
      <c r="AW70" s="616"/>
      <c r="AX70" s="614"/>
      <c r="AY70" s="617"/>
      <c r="AZ70" s="1002"/>
      <c r="BA70" s="1003"/>
      <c r="BB70" s="1009"/>
      <c r="BC70" s="1010"/>
      <c r="BD70" s="1010"/>
      <c r="BE70" s="1010"/>
      <c r="BF70" s="1010"/>
      <c r="BG70" s="1010"/>
      <c r="BH70" s="1011"/>
    </row>
    <row r="71" spans="2:60" ht="20.25" customHeight="1">
      <c r="B71" s="1015" t="s">
        <v>1030</v>
      </c>
      <c r="C71" s="1016"/>
      <c r="D71" s="1016"/>
      <c r="E71" s="1016"/>
      <c r="F71" s="1016"/>
      <c r="G71" s="1016"/>
      <c r="H71" s="1016"/>
      <c r="I71" s="1016"/>
      <c r="J71" s="1016"/>
      <c r="K71" s="1016"/>
      <c r="L71" s="1016"/>
      <c r="M71" s="1016"/>
      <c r="N71" s="1016"/>
      <c r="O71" s="1016"/>
      <c r="P71" s="1016"/>
      <c r="Q71" s="1016"/>
      <c r="R71" s="1016"/>
      <c r="S71" s="1016"/>
      <c r="T71" s="1017"/>
      <c r="U71" s="613">
        <v>9</v>
      </c>
      <c r="V71" s="614">
        <v>9</v>
      </c>
      <c r="W71" s="614">
        <v>9</v>
      </c>
      <c r="X71" s="614">
        <v>9</v>
      </c>
      <c r="Y71" s="614">
        <v>9</v>
      </c>
      <c r="Z71" s="614">
        <v>9</v>
      </c>
      <c r="AA71" s="618">
        <v>9</v>
      </c>
      <c r="AB71" s="619">
        <v>9</v>
      </c>
      <c r="AC71" s="614">
        <v>9</v>
      </c>
      <c r="AD71" s="614">
        <v>9</v>
      </c>
      <c r="AE71" s="614">
        <v>9</v>
      </c>
      <c r="AF71" s="614">
        <v>9</v>
      </c>
      <c r="AG71" s="614">
        <v>9</v>
      </c>
      <c r="AH71" s="618">
        <v>9</v>
      </c>
      <c r="AI71" s="619">
        <v>9</v>
      </c>
      <c r="AJ71" s="614">
        <v>9</v>
      </c>
      <c r="AK71" s="614">
        <v>9</v>
      </c>
      <c r="AL71" s="614">
        <v>9</v>
      </c>
      <c r="AM71" s="614">
        <v>9</v>
      </c>
      <c r="AN71" s="614">
        <v>9</v>
      </c>
      <c r="AO71" s="618">
        <v>9</v>
      </c>
      <c r="AP71" s="619">
        <v>9</v>
      </c>
      <c r="AQ71" s="614">
        <v>9</v>
      </c>
      <c r="AR71" s="614">
        <v>9</v>
      </c>
      <c r="AS71" s="614">
        <v>9</v>
      </c>
      <c r="AT71" s="614">
        <v>9</v>
      </c>
      <c r="AU71" s="614">
        <v>9</v>
      </c>
      <c r="AV71" s="618">
        <v>9</v>
      </c>
      <c r="AW71" s="619"/>
      <c r="AX71" s="614"/>
      <c r="AY71" s="617"/>
      <c r="AZ71" s="1004"/>
      <c r="BA71" s="1005"/>
      <c r="BB71" s="1009"/>
      <c r="BC71" s="1010"/>
      <c r="BD71" s="1010"/>
      <c r="BE71" s="1010"/>
      <c r="BF71" s="1010"/>
      <c r="BG71" s="1010"/>
      <c r="BH71" s="1011"/>
    </row>
    <row r="72" spans="2:60" ht="20.25" customHeight="1">
      <c r="B72" s="1015" t="s">
        <v>1031</v>
      </c>
      <c r="C72" s="1016"/>
      <c r="D72" s="1016"/>
      <c r="E72" s="1016"/>
      <c r="F72" s="1016"/>
      <c r="G72" s="1016"/>
      <c r="H72" s="1016"/>
      <c r="I72" s="1016"/>
      <c r="J72" s="1016"/>
      <c r="K72" s="1016"/>
      <c r="L72" s="1016"/>
      <c r="M72" s="1016"/>
      <c r="N72" s="1016"/>
      <c r="O72" s="1016"/>
      <c r="P72" s="1016"/>
      <c r="Q72" s="1016"/>
      <c r="R72" s="1016"/>
      <c r="S72" s="1016"/>
      <c r="T72" s="1017"/>
      <c r="U72" s="620">
        <f t="shared" ref="U72:AY72" si="1">IF(SUMIF($F$21:$F$68,"介護従業者",U21:U68)=0,"",SUMIF($F$21:$F$68,"介護従業者",U21:U68))</f>
        <v>42.5</v>
      </c>
      <c r="V72" s="621">
        <f t="shared" si="1"/>
        <v>44.499999999999993</v>
      </c>
      <c r="W72" s="621">
        <f t="shared" si="1"/>
        <v>42.5</v>
      </c>
      <c r="X72" s="621">
        <f t="shared" si="1"/>
        <v>43.999999999999993</v>
      </c>
      <c r="Y72" s="621">
        <f t="shared" si="1"/>
        <v>44</v>
      </c>
      <c r="Z72" s="621">
        <f t="shared" si="1"/>
        <v>42</v>
      </c>
      <c r="AA72" s="622">
        <f t="shared" si="1"/>
        <v>40</v>
      </c>
      <c r="AB72" s="620">
        <f t="shared" si="1"/>
        <v>42.5</v>
      </c>
      <c r="AC72" s="621">
        <f t="shared" si="1"/>
        <v>44.5</v>
      </c>
      <c r="AD72" s="621">
        <f t="shared" si="1"/>
        <v>42.5</v>
      </c>
      <c r="AE72" s="621">
        <f t="shared" si="1"/>
        <v>44</v>
      </c>
      <c r="AF72" s="621">
        <f t="shared" si="1"/>
        <v>44</v>
      </c>
      <c r="AG72" s="621">
        <f t="shared" si="1"/>
        <v>42</v>
      </c>
      <c r="AH72" s="622">
        <f t="shared" si="1"/>
        <v>40</v>
      </c>
      <c r="AI72" s="620">
        <f t="shared" si="1"/>
        <v>42.5</v>
      </c>
      <c r="AJ72" s="621">
        <f t="shared" si="1"/>
        <v>44.5</v>
      </c>
      <c r="AK72" s="621">
        <f t="shared" si="1"/>
        <v>42.5</v>
      </c>
      <c r="AL72" s="621">
        <f t="shared" si="1"/>
        <v>44</v>
      </c>
      <c r="AM72" s="621">
        <f t="shared" si="1"/>
        <v>44</v>
      </c>
      <c r="AN72" s="621">
        <f t="shared" si="1"/>
        <v>42</v>
      </c>
      <c r="AO72" s="622">
        <f t="shared" si="1"/>
        <v>40</v>
      </c>
      <c r="AP72" s="620">
        <f t="shared" si="1"/>
        <v>42.5</v>
      </c>
      <c r="AQ72" s="621">
        <f t="shared" si="1"/>
        <v>44.5</v>
      </c>
      <c r="AR72" s="621">
        <f t="shared" si="1"/>
        <v>42.5</v>
      </c>
      <c r="AS72" s="621">
        <f t="shared" si="1"/>
        <v>44</v>
      </c>
      <c r="AT72" s="621">
        <f t="shared" si="1"/>
        <v>44</v>
      </c>
      <c r="AU72" s="621">
        <f t="shared" si="1"/>
        <v>42</v>
      </c>
      <c r="AV72" s="622">
        <f t="shared" si="1"/>
        <v>39.999999999999993</v>
      </c>
      <c r="AW72" s="620" t="str">
        <f t="shared" si="1"/>
        <v/>
      </c>
      <c r="AX72" s="621" t="str">
        <f t="shared" si="1"/>
        <v/>
      </c>
      <c r="AY72" s="621" t="str">
        <f t="shared" si="1"/>
        <v/>
      </c>
      <c r="AZ72" s="1019">
        <f>IF($BC$3="４週",SUM(U72:AV72),IF($BC$3="暦月",SUM(U72:AY72),""))</f>
        <v>1198</v>
      </c>
      <c r="BA72" s="1020"/>
      <c r="BB72" s="1009"/>
      <c r="BC72" s="1010"/>
      <c r="BD72" s="1010"/>
      <c r="BE72" s="1010"/>
      <c r="BF72" s="1010"/>
      <c r="BG72" s="1010"/>
      <c r="BH72" s="1011"/>
    </row>
    <row r="73" spans="2:60" ht="20.25" customHeight="1" thickBot="1">
      <c r="B73" s="1154" t="s">
        <v>1032</v>
      </c>
      <c r="C73" s="1022"/>
      <c r="D73" s="1022"/>
      <c r="E73" s="1022"/>
      <c r="F73" s="1022"/>
      <c r="G73" s="1022"/>
      <c r="H73" s="1022"/>
      <c r="I73" s="1022"/>
      <c r="J73" s="1022"/>
      <c r="K73" s="1022"/>
      <c r="L73" s="1022"/>
      <c r="M73" s="1022"/>
      <c r="N73" s="1022"/>
      <c r="O73" s="1022"/>
      <c r="P73" s="1022"/>
      <c r="Q73" s="1022"/>
      <c r="R73" s="1022"/>
      <c r="S73" s="1022"/>
      <c r="T73" s="1023"/>
      <c r="U73" s="623">
        <f t="shared" ref="U73:AY73" si="2">IF(SUMIF($G$21:$G$68,"介護従業者",U21:U68)=0,"",SUMIF($G$21:$G$68,"介護従業者",U21:U68))</f>
        <v>10</v>
      </c>
      <c r="V73" s="624">
        <f t="shared" si="2"/>
        <v>10</v>
      </c>
      <c r="W73" s="624">
        <f t="shared" si="2"/>
        <v>10</v>
      </c>
      <c r="X73" s="624">
        <f t="shared" si="2"/>
        <v>10</v>
      </c>
      <c r="Y73" s="624">
        <f t="shared" si="2"/>
        <v>10</v>
      </c>
      <c r="Z73" s="624">
        <f t="shared" si="2"/>
        <v>10</v>
      </c>
      <c r="AA73" s="625">
        <f t="shared" si="2"/>
        <v>10</v>
      </c>
      <c r="AB73" s="626">
        <f t="shared" si="2"/>
        <v>10</v>
      </c>
      <c r="AC73" s="624">
        <f t="shared" si="2"/>
        <v>10</v>
      </c>
      <c r="AD73" s="624">
        <f t="shared" si="2"/>
        <v>10</v>
      </c>
      <c r="AE73" s="624">
        <f t="shared" si="2"/>
        <v>10</v>
      </c>
      <c r="AF73" s="624">
        <f t="shared" si="2"/>
        <v>10</v>
      </c>
      <c r="AG73" s="624">
        <f t="shared" si="2"/>
        <v>10</v>
      </c>
      <c r="AH73" s="625">
        <f t="shared" si="2"/>
        <v>10</v>
      </c>
      <c r="AI73" s="626">
        <f t="shared" si="2"/>
        <v>10</v>
      </c>
      <c r="AJ73" s="624">
        <f t="shared" si="2"/>
        <v>10</v>
      </c>
      <c r="AK73" s="624">
        <f t="shared" si="2"/>
        <v>10</v>
      </c>
      <c r="AL73" s="624">
        <f t="shared" si="2"/>
        <v>10</v>
      </c>
      <c r="AM73" s="624">
        <f t="shared" si="2"/>
        <v>10</v>
      </c>
      <c r="AN73" s="624">
        <f t="shared" si="2"/>
        <v>10</v>
      </c>
      <c r="AO73" s="625">
        <f t="shared" si="2"/>
        <v>10</v>
      </c>
      <c r="AP73" s="626">
        <f t="shared" si="2"/>
        <v>10</v>
      </c>
      <c r="AQ73" s="624">
        <f t="shared" si="2"/>
        <v>10</v>
      </c>
      <c r="AR73" s="624">
        <f t="shared" si="2"/>
        <v>10</v>
      </c>
      <c r="AS73" s="624">
        <f t="shared" si="2"/>
        <v>10</v>
      </c>
      <c r="AT73" s="624">
        <f t="shared" si="2"/>
        <v>10</v>
      </c>
      <c r="AU73" s="624">
        <f t="shared" si="2"/>
        <v>10</v>
      </c>
      <c r="AV73" s="625">
        <f t="shared" si="2"/>
        <v>10</v>
      </c>
      <c r="AW73" s="626" t="str">
        <f t="shared" si="2"/>
        <v/>
      </c>
      <c r="AX73" s="624" t="str">
        <f t="shared" si="2"/>
        <v/>
      </c>
      <c r="AY73" s="627" t="str">
        <f t="shared" si="2"/>
        <v/>
      </c>
      <c r="AZ73" s="1024">
        <f>IF($BC$3="４週",SUM(U73:AV73),IF($BC$3="暦月",SUM(U73:AY73),""))</f>
        <v>280</v>
      </c>
      <c r="BA73" s="1025"/>
      <c r="BB73" s="1012"/>
      <c r="BC73" s="1013"/>
      <c r="BD73" s="1013"/>
      <c r="BE73" s="1013"/>
      <c r="BF73" s="1013"/>
      <c r="BG73" s="1013"/>
      <c r="BH73" s="1014"/>
    </row>
    <row r="74" spans="2:60" s="628" customFormat="1" ht="20.25" customHeight="1">
      <c r="C74" s="629"/>
      <c r="D74" s="629"/>
      <c r="E74" s="629"/>
      <c r="F74" s="629"/>
      <c r="G74" s="629"/>
      <c r="R74" s="630"/>
      <c r="BH74" s="631"/>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632"/>
      <c r="B128" s="632"/>
      <c r="C128" s="633"/>
      <c r="D128" s="633"/>
      <c r="E128" s="633"/>
      <c r="F128" s="633"/>
      <c r="G128" s="633"/>
      <c r="H128" s="633"/>
      <c r="I128" s="634"/>
      <c r="J128" s="634"/>
      <c r="K128" s="634"/>
      <c r="L128" s="634"/>
      <c r="M128" s="634"/>
      <c r="N128" s="634"/>
      <c r="O128" s="634"/>
      <c r="P128" s="634"/>
      <c r="Q128" s="634"/>
      <c r="R128" s="634"/>
      <c r="S128" s="634"/>
      <c r="T128" s="634"/>
      <c r="U128" s="634"/>
      <c r="V128" s="634"/>
      <c r="W128" s="634"/>
      <c r="X128" s="634"/>
      <c r="Y128" s="634"/>
      <c r="Z128" s="634"/>
      <c r="AA128" s="634"/>
      <c r="AB128" s="634"/>
      <c r="AC128" s="634"/>
      <c r="AD128" s="634"/>
      <c r="AE128" s="634"/>
      <c r="AF128" s="634"/>
      <c r="AG128" s="634"/>
      <c r="AH128" s="634"/>
      <c r="AI128" s="634"/>
      <c r="AJ128" s="634"/>
      <c r="AK128" s="634"/>
      <c r="AL128" s="634"/>
      <c r="AM128" s="634"/>
      <c r="AN128" s="634"/>
      <c r="AO128" s="634"/>
      <c r="AP128" s="634"/>
      <c r="AQ128" s="634"/>
      <c r="AR128" s="634"/>
      <c r="AS128" s="634"/>
      <c r="AT128" s="634"/>
      <c r="AU128" s="634"/>
      <c r="AV128" s="634"/>
      <c r="AW128" s="634"/>
      <c r="AX128" s="635"/>
      <c r="AY128" s="635"/>
      <c r="AZ128" s="635"/>
      <c r="BA128" s="635"/>
      <c r="BB128" s="635"/>
      <c r="BC128" s="635"/>
      <c r="BD128" s="635"/>
      <c r="BE128" s="635"/>
    </row>
    <row r="129" spans="1:57">
      <c r="A129" s="632"/>
      <c r="B129" s="632"/>
      <c r="C129" s="633"/>
      <c r="D129" s="633"/>
      <c r="E129" s="633"/>
      <c r="F129" s="633"/>
      <c r="G129" s="633"/>
      <c r="H129" s="633"/>
      <c r="I129" s="634"/>
      <c r="J129" s="634"/>
      <c r="K129" s="634"/>
      <c r="L129" s="634"/>
      <c r="M129" s="634"/>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34"/>
      <c r="AL129" s="634"/>
      <c r="AM129" s="634"/>
      <c r="AN129" s="634"/>
      <c r="AO129" s="634"/>
      <c r="AP129" s="634"/>
      <c r="AQ129" s="634"/>
      <c r="AR129" s="634"/>
      <c r="AS129" s="634"/>
      <c r="AT129" s="634"/>
      <c r="AU129" s="634"/>
      <c r="AV129" s="634"/>
      <c r="AW129" s="634"/>
      <c r="AX129" s="635"/>
      <c r="AY129" s="635"/>
      <c r="AZ129" s="635"/>
      <c r="BA129" s="635"/>
      <c r="BB129" s="635"/>
      <c r="BC129" s="635"/>
      <c r="BD129" s="635"/>
      <c r="BE129" s="635"/>
    </row>
    <row r="130" spans="1:57">
      <c r="A130" s="632"/>
      <c r="B130" s="632"/>
      <c r="C130" s="636"/>
      <c r="D130" s="636"/>
      <c r="E130" s="636"/>
      <c r="F130" s="636"/>
      <c r="G130" s="636"/>
      <c r="H130" s="636"/>
      <c r="I130" s="633"/>
      <c r="J130" s="633"/>
      <c r="K130" s="632"/>
      <c r="L130" s="632"/>
      <c r="M130" s="632"/>
      <c r="N130" s="632"/>
      <c r="O130" s="632"/>
      <c r="P130" s="632"/>
    </row>
    <row r="131" spans="1:57">
      <c r="A131" s="632"/>
      <c r="B131" s="632"/>
      <c r="C131" s="636"/>
      <c r="D131" s="636"/>
      <c r="E131" s="636"/>
      <c r="F131" s="636"/>
      <c r="G131" s="636"/>
      <c r="H131" s="636"/>
      <c r="I131" s="633"/>
      <c r="J131" s="633"/>
      <c r="K131" s="632"/>
      <c r="L131" s="632"/>
      <c r="M131" s="632"/>
      <c r="N131" s="632"/>
      <c r="O131" s="632"/>
      <c r="P131" s="632"/>
    </row>
    <row r="132" spans="1:57">
      <c r="C132" s="522"/>
      <c r="D132" s="522"/>
      <c r="E132" s="522"/>
      <c r="F132" s="522"/>
      <c r="G132" s="522"/>
      <c r="H132" s="522"/>
    </row>
    <row r="133" spans="1:57">
      <c r="C133" s="522"/>
      <c r="D133" s="522"/>
      <c r="E133" s="522"/>
      <c r="F133" s="522"/>
      <c r="G133" s="522"/>
      <c r="H133" s="522"/>
    </row>
    <row r="134" spans="1:57">
      <c r="C134" s="522"/>
      <c r="D134" s="522"/>
      <c r="E134" s="522"/>
      <c r="F134" s="522"/>
      <c r="G134" s="522"/>
      <c r="H134" s="522"/>
    </row>
    <row r="135" spans="1:57">
      <c r="C135" s="522"/>
      <c r="D135" s="522"/>
      <c r="E135" s="522"/>
      <c r="F135" s="522"/>
      <c r="G135" s="522"/>
      <c r="H135" s="522"/>
    </row>
  </sheetData>
  <sheetProtection insertRows="0" deleteRows="0"/>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3"/>
  <conditionalFormatting sqref="U68:AY68 U65:AY65 U62:AY62 U59:AY59 U56:AY56 U53:AY53 U50:AY50 U47:AY47 U44:AY44 U41:AY41 U38:AY38 U35:AY35 U32:AY32 U29:AY29 U26:AY26 U23:AY23">
    <cfRule type="expression" dxfId="96" priority="97">
      <formula>OR(U$69=$B22,U$70=$B22)</formula>
    </cfRule>
  </conditionalFormatting>
  <conditionalFormatting sqref="U22:AA23 U69:BA73">
    <cfRule type="expression" dxfId="95" priority="96">
      <formula>INDIRECT(ADDRESS(ROW(),COLUMN()))=TRUNC(INDIRECT(ADDRESS(ROW(),COLUMN())))</formula>
    </cfRule>
  </conditionalFormatting>
  <conditionalFormatting sqref="AB22:AH23">
    <cfRule type="expression" dxfId="94" priority="95">
      <formula>INDIRECT(ADDRESS(ROW(),COLUMN()))=TRUNC(INDIRECT(ADDRESS(ROW(),COLUMN())))</formula>
    </cfRule>
  </conditionalFormatting>
  <conditionalFormatting sqref="AI22:AO23">
    <cfRule type="expression" dxfId="93" priority="94">
      <formula>INDIRECT(ADDRESS(ROW(),COLUMN()))=TRUNC(INDIRECT(ADDRESS(ROW(),COLUMN())))</formula>
    </cfRule>
  </conditionalFormatting>
  <conditionalFormatting sqref="AP22:AV23">
    <cfRule type="expression" dxfId="92" priority="93">
      <formula>INDIRECT(ADDRESS(ROW(),COLUMN()))=TRUNC(INDIRECT(ADDRESS(ROW(),COLUMN())))</formula>
    </cfRule>
  </conditionalFormatting>
  <conditionalFormatting sqref="AW22:AY23">
    <cfRule type="expression" dxfId="91" priority="92">
      <formula>INDIRECT(ADDRESS(ROW(),COLUMN()))=TRUNC(INDIRECT(ADDRESS(ROW(),COLUMN())))</formula>
    </cfRule>
  </conditionalFormatting>
  <conditionalFormatting sqref="AZ22:BC23">
    <cfRule type="expression" dxfId="90" priority="91">
      <formula>INDIRECT(ADDRESS(ROW(),COLUMN()))=TRUNC(INDIRECT(ADDRESS(ROW(),COLUMN())))</formula>
    </cfRule>
  </conditionalFormatting>
  <conditionalFormatting sqref="U25:AA26">
    <cfRule type="expression" dxfId="89" priority="90">
      <formula>INDIRECT(ADDRESS(ROW(),COLUMN()))=TRUNC(INDIRECT(ADDRESS(ROW(),COLUMN())))</formula>
    </cfRule>
  </conditionalFormatting>
  <conditionalFormatting sqref="AB25:AH26">
    <cfRule type="expression" dxfId="88" priority="89">
      <formula>INDIRECT(ADDRESS(ROW(),COLUMN()))=TRUNC(INDIRECT(ADDRESS(ROW(),COLUMN())))</formula>
    </cfRule>
  </conditionalFormatting>
  <conditionalFormatting sqref="AI25:AO26">
    <cfRule type="expression" dxfId="87" priority="88">
      <formula>INDIRECT(ADDRESS(ROW(),COLUMN()))=TRUNC(INDIRECT(ADDRESS(ROW(),COLUMN())))</formula>
    </cfRule>
  </conditionalFormatting>
  <conditionalFormatting sqref="AP25:AV26">
    <cfRule type="expression" dxfId="86" priority="87">
      <formula>INDIRECT(ADDRESS(ROW(),COLUMN()))=TRUNC(INDIRECT(ADDRESS(ROW(),COLUMN())))</formula>
    </cfRule>
  </conditionalFormatting>
  <conditionalFormatting sqref="AW25:AY26">
    <cfRule type="expression" dxfId="85" priority="86">
      <formula>INDIRECT(ADDRESS(ROW(),COLUMN()))=TRUNC(INDIRECT(ADDRESS(ROW(),COLUMN())))</formula>
    </cfRule>
  </conditionalFormatting>
  <conditionalFormatting sqref="AZ25:BC26">
    <cfRule type="expression" dxfId="84" priority="85">
      <formula>INDIRECT(ADDRESS(ROW(),COLUMN()))=TRUNC(INDIRECT(ADDRESS(ROW(),COLUMN())))</formula>
    </cfRule>
  </conditionalFormatting>
  <conditionalFormatting sqref="U28:AA29">
    <cfRule type="expression" dxfId="83" priority="84">
      <formula>INDIRECT(ADDRESS(ROW(),COLUMN()))=TRUNC(INDIRECT(ADDRESS(ROW(),COLUMN())))</formula>
    </cfRule>
  </conditionalFormatting>
  <conditionalFormatting sqref="AB28:AH29">
    <cfRule type="expression" dxfId="82" priority="83">
      <formula>INDIRECT(ADDRESS(ROW(),COLUMN()))=TRUNC(INDIRECT(ADDRESS(ROW(),COLUMN())))</formula>
    </cfRule>
  </conditionalFormatting>
  <conditionalFormatting sqref="AI28:AO29">
    <cfRule type="expression" dxfId="81" priority="82">
      <formula>INDIRECT(ADDRESS(ROW(),COLUMN()))=TRUNC(INDIRECT(ADDRESS(ROW(),COLUMN())))</formula>
    </cfRule>
  </conditionalFormatting>
  <conditionalFormatting sqref="AP28:AV29">
    <cfRule type="expression" dxfId="80" priority="81">
      <formula>INDIRECT(ADDRESS(ROW(),COLUMN()))=TRUNC(INDIRECT(ADDRESS(ROW(),COLUMN())))</formula>
    </cfRule>
  </conditionalFormatting>
  <conditionalFormatting sqref="AW28:AY29">
    <cfRule type="expression" dxfId="79" priority="80">
      <formula>INDIRECT(ADDRESS(ROW(),COLUMN()))=TRUNC(INDIRECT(ADDRESS(ROW(),COLUMN())))</formula>
    </cfRule>
  </conditionalFormatting>
  <conditionalFormatting sqref="AZ28:BC29">
    <cfRule type="expression" dxfId="78" priority="79">
      <formula>INDIRECT(ADDRESS(ROW(),COLUMN()))=TRUNC(INDIRECT(ADDRESS(ROW(),COLUMN())))</formula>
    </cfRule>
  </conditionalFormatting>
  <conditionalFormatting sqref="U31:AA32">
    <cfRule type="expression" dxfId="77" priority="78">
      <formula>INDIRECT(ADDRESS(ROW(),COLUMN()))=TRUNC(INDIRECT(ADDRESS(ROW(),COLUMN())))</formula>
    </cfRule>
  </conditionalFormatting>
  <conditionalFormatting sqref="AB31:AH32">
    <cfRule type="expression" dxfId="76" priority="77">
      <formula>INDIRECT(ADDRESS(ROW(),COLUMN()))=TRUNC(INDIRECT(ADDRESS(ROW(),COLUMN())))</formula>
    </cfRule>
  </conditionalFormatting>
  <conditionalFormatting sqref="AI31:AO32">
    <cfRule type="expression" dxfId="75" priority="76">
      <formula>INDIRECT(ADDRESS(ROW(),COLUMN()))=TRUNC(INDIRECT(ADDRESS(ROW(),COLUMN())))</formula>
    </cfRule>
  </conditionalFormatting>
  <conditionalFormatting sqref="AP31:AV32">
    <cfRule type="expression" dxfId="74" priority="75">
      <formula>INDIRECT(ADDRESS(ROW(),COLUMN()))=TRUNC(INDIRECT(ADDRESS(ROW(),COLUMN())))</formula>
    </cfRule>
  </conditionalFormatting>
  <conditionalFormatting sqref="AW31:AY32">
    <cfRule type="expression" dxfId="73" priority="74">
      <formula>INDIRECT(ADDRESS(ROW(),COLUMN()))=TRUNC(INDIRECT(ADDRESS(ROW(),COLUMN())))</formula>
    </cfRule>
  </conditionalFormatting>
  <conditionalFormatting sqref="AZ31:BC32">
    <cfRule type="expression" dxfId="72" priority="73">
      <formula>INDIRECT(ADDRESS(ROW(),COLUMN()))=TRUNC(INDIRECT(ADDRESS(ROW(),COLUMN())))</formula>
    </cfRule>
  </conditionalFormatting>
  <conditionalFormatting sqref="U34:AA35">
    <cfRule type="expression" dxfId="71" priority="72">
      <formula>INDIRECT(ADDRESS(ROW(),COLUMN()))=TRUNC(INDIRECT(ADDRESS(ROW(),COLUMN())))</formula>
    </cfRule>
  </conditionalFormatting>
  <conditionalFormatting sqref="AB34:AH35">
    <cfRule type="expression" dxfId="70" priority="71">
      <formula>INDIRECT(ADDRESS(ROW(),COLUMN()))=TRUNC(INDIRECT(ADDRESS(ROW(),COLUMN())))</formula>
    </cfRule>
  </conditionalFormatting>
  <conditionalFormatting sqref="AI34:AO35">
    <cfRule type="expression" dxfId="69" priority="70">
      <formula>INDIRECT(ADDRESS(ROW(),COLUMN()))=TRUNC(INDIRECT(ADDRESS(ROW(),COLUMN())))</formula>
    </cfRule>
  </conditionalFormatting>
  <conditionalFormatting sqref="AP34:AV35">
    <cfRule type="expression" dxfId="68" priority="69">
      <formula>INDIRECT(ADDRESS(ROW(),COLUMN()))=TRUNC(INDIRECT(ADDRESS(ROW(),COLUMN())))</formula>
    </cfRule>
  </conditionalFormatting>
  <conditionalFormatting sqref="AW34:AY35">
    <cfRule type="expression" dxfId="67" priority="68">
      <formula>INDIRECT(ADDRESS(ROW(),COLUMN()))=TRUNC(INDIRECT(ADDRESS(ROW(),COLUMN())))</formula>
    </cfRule>
  </conditionalFormatting>
  <conditionalFormatting sqref="AZ34:BC35">
    <cfRule type="expression" dxfId="66" priority="67">
      <formula>INDIRECT(ADDRESS(ROW(),COLUMN()))=TRUNC(INDIRECT(ADDRESS(ROW(),COLUMN())))</formula>
    </cfRule>
  </conditionalFormatting>
  <conditionalFormatting sqref="U37:AA38">
    <cfRule type="expression" dxfId="65" priority="66">
      <formula>INDIRECT(ADDRESS(ROW(),COLUMN()))=TRUNC(INDIRECT(ADDRESS(ROW(),COLUMN())))</formula>
    </cfRule>
  </conditionalFormatting>
  <conditionalFormatting sqref="AB37:AH38">
    <cfRule type="expression" dxfId="64" priority="65">
      <formula>INDIRECT(ADDRESS(ROW(),COLUMN()))=TRUNC(INDIRECT(ADDRESS(ROW(),COLUMN())))</formula>
    </cfRule>
  </conditionalFormatting>
  <conditionalFormatting sqref="AI37:AO38">
    <cfRule type="expression" dxfId="63" priority="64">
      <formula>INDIRECT(ADDRESS(ROW(),COLUMN()))=TRUNC(INDIRECT(ADDRESS(ROW(),COLUMN())))</formula>
    </cfRule>
  </conditionalFormatting>
  <conditionalFormatting sqref="AP37:AV38">
    <cfRule type="expression" dxfId="62" priority="63">
      <formula>INDIRECT(ADDRESS(ROW(),COLUMN()))=TRUNC(INDIRECT(ADDRESS(ROW(),COLUMN())))</formula>
    </cfRule>
  </conditionalFormatting>
  <conditionalFormatting sqref="AW37:AY38">
    <cfRule type="expression" dxfId="61" priority="62">
      <formula>INDIRECT(ADDRESS(ROW(),COLUMN()))=TRUNC(INDIRECT(ADDRESS(ROW(),COLUMN())))</formula>
    </cfRule>
  </conditionalFormatting>
  <conditionalFormatting sqref="AZ37:BC38">
    <cfRule type="expression" dxfId="60" priority="61">
      <formula>INDIRECT(ADDRESS(ROW(),COLUMN()))=TRUNC(INDIRECT(ADDRESS(ROW(),COLUMN())))</formula>
    </cfRule>
  </conditionalFormatting>
  <conditionalFormatting sqref="U40:AA41">
    <cfRule type="expression" dxfId="59" priority="60">
      <formula>INDIRECT(ADDRESS(ROW(),COLUMN()))=TRUNC(INDIRECT(ADDRESS(ROW(),COLUMN())))</formula>
    </cfRule>
  </conditionalFormatting>
  <conditionalFormatting sqref="AB40:AH41">
    <cfRule type="expression" dxfId="58" priority="59">
      <formula>INDIRECT(ADDRESS(ROW(),COLUMN()))=TRUNC(INDIRECT(ADDRESS(ROW(),COLUMN())))</formula>
    </cfRule>
  </conditionalFormatting>
  <conditionalFormatting sqref="AI40:AO41">
    <cfRule type="expression" dxfId="57" priority="58">
      <formula>INDIRECT(ADDRESS(ROW(),COLUMN()))=TRUNC(INDIRECT(ADDRESS(ROW(),COLUMN())))</formula>
    </cfRule>
  </conditionalFormatting>
  <conditionalFormatting sqref="AP40:AV41">
    <cfRule type="expression" dxfId="56" priority="57">
      <formula>INDIRECT(ADDRESS(ROW(),COLUMN()))=TRUNC(INDIRECT(ADDRESS(ROW(),COLUMN())))</formula>
    </cfRule>
  </conditionalFormatting>
  <conditionalFormatting sqref="AW40:AY41">
    <cfRule type="expression" dxfId="55" priority="56">
      <formula>INDIRECT(ADDRESS(ROW(),COLUMN()))=TRUNC(INDIRECT(ADDRESS(ROW(),COLUMN())))</formula>
    </cfRule>
  </conditionalFormatting>
  <conditionalFormatting sqref="AZ40:BC41">
    <cfRule type="expression" dxfId="54" priority="55">
      <formula>INDIRECT(ADDRESS(ROW(),COLUMN()))=TRUNC(INDIRECT(ADDRESS(ROW(),COLUMN())))</formula>
    </cfRule>
  </conditionalFormatting>
  <conditionalFormatting sqref="U43:AA44">
    <cfRule type="expression" dxfId="53" priority="54">
      <formula>INDIRECT(ADDRESS(ROW(),COLUMN()))=TRUNC(INDIRECT(ADDRESS(ROW(),COLUMN())))</formula>
    </cfRule>
  </conditionalFormatting>
  <conditionalFormatting sqref="AB43:AH44">
    <cfRule type="expression" dxfId="52" priority="53">
      <formula>INDIRECT(ADDRESS(ROW(),COLUMN()))=TRUNC(INDIRECT(ADDRESS(ROW(),COLUMN())))</formula>
    </cfRule>
  </conditionalFormatting>
  <conditionalFormatting sqref="AI43:AO44">
    <cfRule type="expression" dxfId="51" priority="52">
      <formula>INDIRECT(ADDRESS(ROW(),COLUMN()))=TRUNC(INDIRECT(ADDRESS(ROW(),COLUMN())))</formula>
    </cfRule>
  </conditionalFormatting>
  <conditionalFormatting sqref="AP43:AV44">
    <cfRule type="expression" dxfId="50" priority="51">
      <formula>INDIRECT(ADDRESS(ROW(),COLUMN()))=TRUNC(INDIRECT(ADDRESS(ROW(),COLUMN())))</formula>
    </cfRule>
  </conditionalFormatting>
  <conditionalFormatting sqref="AW43:AY44">
    <cfRule type="expression" dxfId="49" priority="50">
      <formula>INDIRECT(ADDRESS(ROW(),COLUMN()))=TRUNC(INDIRECT(ADDRESS(ROW(),COLUMN())))</formula>
    </cfRule>
  </conditionalFormatting>
  <conditionalFormatting sqref="AZ43:BC44">
    <cfRule type="expression" dxfId="48" priority="49">
      <formula>INDIRECT(ADDRESS(ROW(),COLUMN()))=TRUNC(INDIRECT(ADDRESS(ROW(),COLUMN())))</formula>
    </cfRule>
  </conditionalFormatting>
  <conditionalFormatting sqref="U46:AA47">
    <cfRule type="expression" dxfId="47" priority="48">
      <formula>INDIRECT(ADDRESS(ROW(),COLUMN()))=TRUNC(INDIRECT(ADDRESS(ROW(),COLUMN())))</formula>
    </cfRule>
  </conditionalFormatting>
  <conditionalFormatting sqref="AB46:AH47">
    <cfRule type="expression" dxfId="46" priority="47">
      <formula>INDIRECT(ADDRESS(ROW(),COLUMN()))=TRUNC(INDIRECT(ADDRESS(ROW(),COLUMN())))</formula>
    </cfRule>
  </conditionalFormatting>
  <conditionalFormatting sqref="AI46:AO47">
    <cfRule type="expression" dxfId="45" priority="46">
      <formula>INDIRECT(ADDRESS(ROW(),COLUMN()))=TRUNC(INDIRECT(ADDRESS(ROW(),COLUMN())))</formula>
    </cfRule>
  </conditionalFormatting>
  <conditionalFormatting sqref="AP46:AV47">
    <cfRule type="expression" dxfId="44" priority="45">
      <formula>INDIRECT(ADDRESS(ROW(),COLUMN()))=TRUNC(INDIRECT(ADDRESS(ROW(),COLUMN())))</formula>
    </cfRule>
  </conditionalFormatting>
  <conditionalFormatting sqref="AW46:AY47">
    <cfRule type="expression" dxfId="43" priority="44">
      <formula>INDIRECT(ADDRESS(ROW(),COLUMN()))=TRUNC(INDIRECT(ADDRESS(ROW(),COLUMN())))</formula>
    </cfRule>
  </conditionalFormatting>
  <conditionalFormatting sqref="AZ46:BC47">
    <cfRule type="expression" dxfId="42" priority="43">
      <formula>INDIRECT(ADDRESS(ROW(),COLUMN()))=TRUNC(INDIRECT(ADDRESS(ROW(),COLUMN())))</formula>
    </cfRule>
  </conditionalFormatting>
  <conditionalFormatting sqref="U49:AA50">
    <cfRule type="expression" dxfId="41" priority="42">
      <formula>INDIRECT(ADDRESS(ROW(),COLUMN()))=TRUNC(INDIRECT(ADDRESS(ROW(),COLUMN())))</formula>
    </cfRule>
  </conditionalFormatting>
  <conditionalFormatting sqref="AB49:AH50">
    <cfRule type="expression" dxfId="40" priority="41">
      <formula>INDIRECT(ADDRESS(ROW(),COLUMN()))=TRUNC(INDIRECT(ADDRESS(ROW(),COLUMN())))</formula>
    </cfRule>
  </conditionalFormatting>
  <conditionalFormatting sqref="AI49:AO50">
    <cfRule type="expression" dxfId="39" priority="40">
      <formula>INDIRECT(ADDRESS(ROW(),COLUMN()))=TRUNC(INDIRECT(ADDRESS(ROW(),COLUMN())))</formula>
    </cfRule>
  </conditionalFormatting>
  <conditionalFormatting sqref="AP49:AV50">
    <cfRule type="expression" dxfId="38" priority="39">
      <formula>INDIRECT(ADDRESS(ROW(),COLUMN()))=TRUNC(INDIRECT(ADDRESS(ROW(),COLUMN())))</formula>
    </cfRule>
  </conditionalFormatting>
  <conditionalFormatting sqref="AW49:AY50">
    <cfRule type="expression" dxfId="37" priority="38">
      <formula>INDIRECT(ADDRESS(ROW(),COLUMN()))=TRUNC(INDIRECT(ADDRESS(ROW(),COLUMN())))</formula>
    </cfRule>
  </conditionalFormatting>
  <conditionalFormatting sqref="AZ49:BC50">
    <cfRule type="expression" dxfId="36" priority="37">
      <formula>INDIRECT(ADDRESS(ROW(),COLUMN()))=TRUNC(INDIRECT(ADDRESS(ROW(),COLUMN())))</formula>
    </cfRule>
  </conditionalFormatting>
  <conditionalFormatting sqref="U52:AA53">
    <cfRule type="expression" dxfId="35" priority="36">
      <formula>INDIRECT(ADDRESS(ROW(),COLUMN()))=TRUNC(INDIRECT(ADDRESS(ROW(),COLUMN())))</formula>
    </cfRule>
  </conditionalFormatting>
  <conditionalFormatting sqref="AB52:AH53">
    <cfRule type="expression" dxfId="34" priority="35">
      <formula>INDIRECT(ADDRESS(ROW(),COLUMN()))=TRUNC(INDIRECT(ADDRESS(ROW(),COLUMN())))</formula>
    </cfRule>
  </conditionalFormatting>
  <conditionalFormatting sqref="AI52:AO53">
    <cfRule type="expression" dxfId="33" priority="34">
      <formula>INDIRECT(ADDRESS(ROW(),COLUMN()))=TRUNC(INDIRECT(ADDRESS(ROW(),COLUMN())))</formula>
    </cfRule>
  </conditionalFormatting>
  <conditionalFormatting sqref="AP52:AV53">
    <cfRule type="expression" dxfId="32" priority="33">
      <formula>INDIRECT(ADDRESS(ROW(),COLUMN()))=TRUNC(INDIRECT(ADDRESS(ROW(),COLUMN())))</formula>
    </cfRule>
  </conditionalFormatting>
  <conditionalFormatting sqref="AW52:AY53">
    <cfRule type="expression" dxfId="31" priority="32">
      <formula>INDIRECT(ADDRESS(ROW(),COLUMN()))=TRUNC(INDIRECT(ADDRESS(ROW(),COLUMN())))</formula>
    </cfRule>
  </conditionalFormatting>
  <conditionalFormatting sqref="AZ52:BC53">
    <cfRule type="expression" dxfId="30" priority="31">
      <formula>INDIRECT(ADDRESS(ROW(),COLUMN()))=TRUNC(INDIRECT(ADDRESS(ROW(),COLUMN())))</formula>
    </cfRule>
  </conditionalFormatting>
  <conditionalFormatting sqref="U55:AA56">
    <cfRule type="expression" dxfId="29" priority="30">
      <formula>INDIRECT(ADDRESS(ROW(),COLUMN()))=TRUNC(INDIRECT(ADDRESS(ROW(),COLUMN())))</formula>
    </cfRule>
  </conditionalFormatting>
  <conditionalFormatting sqref="AB55:AH56">
    <cfRule type="expression" dxfId="28" priority="29">
      <formula>INDIRECT(ADDRESS(ROW(),COLUMN()))=TRUNC(INDIRECT(ADDRESS(ROW(),COLUMN())))</formula>
    </cfRule>
  </conditionalFormatting>
  <conditionalFormatting sqref="AI55:AO56">
    <cfRule type="expression" dxfId="27" priority="28">
      <formula>INDIRECT(ADDRESS(ROW(),COLUMN()))=TRUNC(INDIRECT(ADDRESS(ROW(),COLUMN())))</formula>
    </cfRule>
  </conditionalFormatting>
  <conditionalFormatting sqref="AP55:AV56">
    <cfRule type="expression" dxfId="26" priority="27">
      <formula>INDIRECT(ADDRESS(ROW(),COLUMN()))=TRUNC(INDIRECT(ADDRESS(ROW(),COLUMN())))</formula>
    </cfRule>
  </conditionalFormatting>
  <conditionalFormatting sqref="AW55:AY56">
    <cfRule type="expression" dxfId="25" priority="26">
      <formula>INDIRECT(ADDRESS(ROW(),COLUMN()))=TRUNC(INDIRECT(ADDRESS(ROW(),COLUMN())))</formula>
    </cfRule>
  </conditionalFormatting>
  <conditionalFormatting sqref="AZ55:BC56">
    <cfRule type="expression" dxfId="24" priority="25">
      <formula>INDIRECT(ADDRESS(ROW(),COLUMN()))=TRUNC(INDIRECT(ADDRESS(ROW(),COLUMN())))</formula>
    </cfRule>
  </conditionalFormatting>
  <conditionalFormatting sqref="U58:AA59">
    <cfRule type="expression" dxfId="23" priority="24">
      <formula>INDIRECT(ADDRESS(ROW(),COLUMN()))=TRUNC(INDIRECT(ADDRESS(ROW(),COLUMN())))</formula>
    </cfRule>
  </conditionalFormatting>
  <conditionalFormatting sqref="AB58:AH59">
    <cfRule type="expression" dxfId="22" priority="23">
      <formula>INDIRECT(ADDRESS(ROW(),COLUMN()))=TRUNC(INDIRECT(ADDRESS(ROW(),COLUMN())))</formula>
    </cfRule>
  </conditionalFormatting>
  <conditionalFormatting sqref="AI58:AO59">
    <cfRule type="expression" dxfId="21" priority="22">
      <formula>INDIRECT(ADDRESS(ROW(),COLUMN()))=TRUNC(INDIRECT(ADDRESS(ROW(),COLUMN())))</formula>
    </cfRule>
  </conditionalFormatting>
  <conditionalFormatting sqref="AP58:AV59">
    <cfRule type="expression" dxfId="20" priority="21">
      <formula>INDIRECT(ADDRESS(ROW(),COLUMN()))=TRUNC(INDIRECT(ADDRESS(ROW(),COLUMN())))</formula>
    </cfRule>
  </conditionalFormatting>
  <conditionalFormatting sqref="AW58:AY59">
    <cfRule type="expression" dxfId="19" priority="20">
      <formula>INDIRECT(ADDRESS(ROW(),COLUMN()))=TRUNC(INDIRECT(ADDRESS(ROW(),COLUMN())))</formula>
    </cfRule>
  </conditionalFormatting>
  <conditionalFormatting sqref="AZ58:BC59">
    <cfRule type="expression" dxfId="18" priority="19">
      <formula>INDIRECT(ADDRESS(ROW(),COLUMN()))=TRUNC(INDIRECT(ADDRESS(ROW(),COLUMN())))</formula>
    </cfRule>
  </conditionalFormatting>
  <conditionalFormatting sqref="U61:AA62">
    <cfRule type="expression" dxfId="17" priority="18">
      <formula>INDIRECT(ADDRESS(ROW(),COLUMN()))=TRUNC(INDIRECT(ADDRESS(ROW(),COLUMN())))</formula>
    </cfRule>
  </conditionalFormatting>
  <conditionalFormatting sqref="AB61:AH62">
    <cfRule type="expression" dxfId="16" priority="17">
      <formula>INDIRECT(ADDRESS(ROW(),COLUMN()))=TRUNC(INDIRECT(ADDRESS(ROW(),COLUMN())))</formula>
    </cfRule>
  </conditionalFormatting>
  <conditionalFormatting sqref="AI61:AO62">
    <cfRule type="expression" dxfId="15" priority="16">
      <formula>INDIRECT(ADDRESS(ROW(),COLUMN()))=TRUNC(INDIRECT(ADDRESS(ROW(),COLUMN())))</formula>
    </cfRule>
  </conditionalFormatting>
  <conditionalFormatting sqref="AP61:AV62">
    <cfRule type="expression" dxfId="14" priority="15">
      <formula>INDIRECT(ADDRESS(ROW(),COLUMN()))=TRUNC(INDIRECT(ADDRESS(ROW(),COLUMN())))</formula>
    </cfRule>
  </conditionalFormatting>
  <conditionalFormatting sqref="AW61:AY62">
    <cfRule type="expression" dxfId="13" priority="14">
      <formula>INDIRECT(ADDRESS(ROW(),COLUMN()))=TRUNC(INDIRECT(ADDRESS(ROW(),COLUMN())))</formula>
    </cfRule>
  </conditionalFormatting>
  <conditionalFormatting sqref="AZ61:BC62">
    <cfRule type="expression" dxfId="12" priority="13">
      <formula>INDIRECT(ADDRESS(ROW(),COLUMN()))=TRUNC(INDIRECT(ADDRESS(ROW(),COLUMN())))</formula>
    </cfRule>
  </conditionalFormatting>
  <conditionalFormatting sqref="U64:AA65">
    <cfRule type="expression" dxfId="11" priority="12">
      <formula>INDIRECT(ADDRESS(ROW(),COLUMN()))=TRUNC(INDIRECT(ADDRESS(ROW(),COLUMN())))</formula>
    </cfRule>
  </conditionalFormatting>
  <conditionalFormatting sqref="AB64:AH65">
    <cfRule type="expression" dxfId="10" priority="11">
      <formula>INDIRECT(ADDRESS(ROW(),COLUMN()))=TRUNC(INDIRECT(ADDRESS(ROW(),COLUMN())))</formula>
    </cfRule>
  </conditionalFormatting>
  <conditionalFormatting sqref="AI64:AO65">
    <cfRule type="expression" dxfId="9" priority="10">
      <formula>INDIRECT(ADDRESS(ROW(),COLUMN()))=TRUNC(INDIRECT(ADDRESS(ROW(),COLUMN())))</formula>
    </cfRule>
  </conditionalFormatting>
  <conditionalFormatting sqref="AP64:AV65">
    <cfRule type="expression" dxfId="8" priority="9">
      <formula>INDIRECT(ADDRESS(ROW(),COLUMN()))=TRUNC(INDIRECT(ADDRESS(ROW(),COLUMN())))</formula>
    </cfRule>
  </conditionalFormatting>
  <conditionalFormatting sqref="AW64:AY65">
    <cfRule type="expression" dxfId="7" priority="8">
      <formula>INDIRECT(ADDRESS(ROW(),COLUMN()))=TRUNC(INDIRECT(ADDRESS(ROW(),COLUMN())))</formula>
    </cfRule>
  </conditionalFormatting>
  <conditionalFormatting sqref="AZ64:BC65">
    <cfRule type="expression" dxfId="6" priority="7">
      <formula>INDIRECT(ADDRESS(ROW(),COLUMN()))=TRUNC(INDIRECT(ADDRESS(ROW(),COLUMN())))</formula>
    </cfRule>
  </conditionalFormatting>
  <conditionalFormatting sqref="U67:AA68">
    <cfRule type="expression" dxfId="5" priority="6">
      <formula>INDIRECT(ADDRESS(ROW(),COLUMN()))=TRUNC(INDIRECT(ADDRESS(ROW(),COLUMN())))</formula>
    </cfRule>
  </conditionalFormatting>
  <conditionalFormatting sqref="AB67:AH68">
    <cfRule type="expression" dxfId="4" priority="5">
      <formula>INDIRECT(ADDRESS(ROW(),COLUMN()))=TRUNC(INDIRECT(ADDRESS(ROW(),COLUMN())))</formula>
    </cfRule>
  </conditionalFormatting>
  <conditionalFormatting sqref="AI67:AO68">
    <cfRule type="expression" dxfId="3" priority="4">
      <formula>INDIRECT(ADDRESS(ROW(),COLUMN()))=TRUNC(INDIRECT(ADDRESS(ROW(),COLUMN())))</formula>
    </cfRule>
  </conditionalFormatting>
  <conditionalFormatting sqref="AP67:AV68">
    <cfRule type="expression" dxfId="2" priority="3">
      <formula>INDIRECT(ADDRESS(ROW(),COLUMN()))=TRUNC(INDIRECT(ADDRESS(ROW(),COLUMN())))</formula>
    </cfRule>
  </conditionalFormatting>
  <conditionalFormatting sqref="AW67:AY68">
    <cfRule type="expression" dxfId="1" priority="2">
      <formula>INDIRECT(ADDRESS(ROW(),COLUMN()))=TRUNC(INDIRECT(ADDRESS(ROW(),COLUMN())))</formula>
    </cfRule>
  </conditionalFormatting>
  <conditionalFormatting sqref="AZ67:BC68">
    <cfRule type="expression" dxfId="0" priority="1">
      <formula>INDIRECT(ADDRESS(ROW(),COLUMN()))=TRUNC(INDIRECT(ADDRESS(ROW(),COLUMN())))</formula>
    </cfRule>
  </conditionalFormatting>
  <dataValidations count="10">
    <dataValidation allowBlank="1" showInputMessage="1" showErrorMessage="1" error="入力可能範囲　32～40" sqref="BC10" xr:uid="{46BC7EFA-0D86-48BD-BB82-BA6D267CC2AE}"/>
    <dataValidation type="list" errorStyle="warning" allowBlank="1" showInputMessage="1" error="リストにない場合のみ、入力してください。" sqref="I21:L68" xr:uid="{6B155C3C-8CEC-4EA0-B747-6CD94D5694EB}">
      <formula1>INDIRECT(C21)</formula1>
    </dataValidation>
    <dataValidation type="list" allowBlank="1" showInputMessage="1" sqref="H21:H68" xr:uid="{5D7A0474-6562-4F48-B81C-4FF710F81A93}">
      <formula1>"A, B, C, D"</formula1>
    </dataValidation>
    <dataValidation type="list" allowBlank="1" showInputMessage="1" sqref="C21:E68" xr:uid="{32A636F8-CBA7-43E9-B32A-C82633243C06}">
      <formula1>職種</formula1>
    </dataValidation>
    <dataValidation type="list" allowBlank="1" showInputMessage="1" showErrorMessage="1" sqref="U24:AY24 U27:AY27 U30:AY30 U33:AY33 U36:AY36 U39:AY39 U42:AY42 U45:AY45 U48:AY48 U51:AY51 U54:AY54 U57:AY57 U60:AY60 U63:AY63 U66:AY66 U21:AY21" xr:uid="{5F0BE28F-C39A-4F81-A293-31563C6A893A}">
      <formula1>【記載例】シフト記号</formula1>
    </dataValidation>
    <dataValidation type="list" allowBlank="1" showInputMessage="1" showErrorMessage="1" sqref="BC4:BF4" xr:uid="{85212CFE-0E60-4E57-886B-EB97A39681B4}">
      <formula1>"予定,実績,予定・実績"</formula1>
    </dataValidation>
    <dataValidation type="list" allowBlank="1" showInputMessage="1" showErrorMessage="1" sqref="AD3:AD4" xr:uid="{AAA4391F-B640-4455-9A8A-9199D00F9373}">
      <formula1>#REF!</formula1>
    </dataValidation>
    <dataValidation type="decimal" allowBlank="1" showInputMessage="1" showErrorMessage="1" error="入力可能範囲　32～40" sqref="AY6:AZ6" xr:uid="{5B6CA98F-D114-47FC-8FFE-B5747031BAA6}">
      <formula1>32</formula1>
      <formula2>40</formula2>
    </dataValidation>
    <dataValidation type="list" allowBlank="1" showInputMessage="1" showErrorMessage="1" sqref="BC3:BF3" xr:uid="{317A1A5D-A34F-41D1-807D-3ED68113F0D9}">
      <formula1>"４週,暦月"</formula1>
    </dataValidation>
    <dataValidation type="list" allowBlank="1" showInputMessage="1" sqref="AR1:BG1" xr:uid="{076430B3-EB40-4C1E-AA05-8755DE47D0DD}">
      <formula1>#REF!</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32C35-0F17-4450-98CC-CDAC0642DBA8}">
  <sheetPr>
    <pageSetUpPr fitToPage="1"/>
  </sheetPr>
  <dimension ref="B1:AB52"/>
  <sheetViews>
    <sheetView zoomScale="80" zoomScaleNormal="80" workbookViewId="0"/>
  </sheetViews>
  <sheetFormatPr defaultColWidth="9.875" defaultRowHeight="25.5"/>
  <cols>
    <col min="1" max="1" width="1.75" style="639" customWidth="1"/>
    <col min="2" max="2" width="6.125" style="638" customWidth="1"/>
    <col min="3" max="3" width="11.5" style="638" customWidth="1"/>
    <col min="4" max="4" width="11.5" style="638" hidden="1" customWidth="1"/>
    <col min="5" max="5" width="3.625" style="638" bestFit="1" customWidth="1"/>
    <col min="6" max="6" width="17" style="639" customWidth="1"/>
    <col min="7" max="7" width="3.625" style="639" bestFit="1" customWidth="1"/>
    <col min="8" max="8" width="17" style="639" customWidth="1"/>
    <col min="9" max="9" width="3.625" style="639" bestFit="1" customWidth="1"/>
    <col min="10" max="10" width="17" style="638" customWidth="1"/>
    <col min="11" max="11" width="3.625" style="639" bestFit="1" customWidth="1"/>
    <col min="12" max="12" width="17" style="639" customWidth="1"/>
    <col min="13" max="13" width="5.5" style="639" customWidth="1"/>
    <col min="14" max="14" width="17" style="639" customWidth="1"/>
    <col min="15" max="15" width="3.625" style="639" customWidth="1"/>
    <col min="16" max="16" width="17" style="639" customWidth="1"/>
    <col min="17" max="17" width="3.625" style="639" customWidth="1"/>
    <col min="18" max="18" width="17" style="639" customWidth="1"/>
    <col min="19" max="19" width="3.625" style="639" customWidth="1"/>
    <col min="20" max="20" width="17" style="639" customWidth="1"/>
    <col min="21" max="21" width="3.625" style="639" customWidth="1"/>
    <col min="22" max="22" width="17" style="639" customWidth="1"/>
    <col min="23" max="23" width="3.625" style="639" customWidth="1"/>
    <col min="24" max="24" width="17" style="639" customWidth="1"/>
    <col min="25" max="25" width="3.625" style="639" customWidth="1"/>
    <col min="26" max="26" width="17" style="639" customWidth="1"/>
    <col min="27" max="27" width="3.625" style="639" customWidth="1"/>
    <col min="28" max="28" width="55.125" style="639" customWidth="1"/>
    <col min="29" max="16384" width="9.875" style="639"/>
  </cols>
  <sheetData>
    <row r="1" spans="2:28">
      <c r="B1" s="637" t="s">
        <v>1033</v>
      </c>
    </row>
    <row r="2" spans="2:28">
      <c r="B2" s="640" t="s">
        <v>1034</v>
      </c>
      <c r="F2" s="641"/>
      <c r="G2" s="642"/>
      <c r="H2" s="642"/>
      <c r="I2" s="642"/>
      <c r="J2" s="643"/>
      <c r="K2" s="642"/>
      <c r="L2" s="642"/>
    </row>
    <row r="3" spans="2:28">
      <c r="B3" s="641" t="s">
        <v>1035</v>
      </c>
      <c r="F3" s="643" t="s">
        <v>1036</v>
      </c>
      <c r="G3" s="642"/>
      <c r="H3" s="642"/>
      <c r="I3" s="642"/>
      <c r="J3" s="643"/>
      <c r="K3" s="642"/>
      <c r="L3" s="642"/>
    </row>
    <row r="4" spans="2:28">
      <c r="B4" s="640"/>
      <c r="F4" s="1153" t="s">
        <v>1037</v>
      </c>
      <c r="G4" s="1153"/>
      <c r="H4" s="1153"/>
      <c r="I4" s="1153"/>
      <c r="J4" s="1153"/>
      <c r="K4" s="1153"/>
      <c r="L4" s="1153"/>
      <c r="N4" s="1153" t="s">
        <v>1038</v>
      </c>
      <c r="O4" s="1153"/>
      <c r="P4" s="1153"/>
      <c r="R4" s="1153" t="s">
        <v>1039</v>
      </c>
      <c r="S4" s="1153"/>
      <c r="T4" s="1153"/>
      <c r="U4" s="1153"/>
      <c r="V4" s="1153"/>
      <c r="W4" s="1153"/>
      <c r="X4" s="1153"/>
      <c r="Z4" s="644" t="s">
        <v>1040</v>
      </c>
      <c r="AB4" s="1153" t="s">
        <v>1041</v>
      </c>
    </row>
    <row r="5" spans="2:28">
      <c r="B5" s="638" t="s">
        <v>961</v>
      </c>
      <c r="C5" s="638" t="s">
        <v>1042</v>
      </c>
      <c r="F5" s="638" t="s">
        <v>1043</v>
      </c>
      <c r="G5" s="638"/>
      <c r="H5" s="638" t="s">
        <v>1044</v>
      </c>
      <c r="J5" s="638" t="s">
        <v>1045</v>
      </c>
      <c r="L5" s="638" t="s">
        <v>1037</v>
      </c>
      <c r="N5" s="638" t="s">
        <v>1046</v>
      </c>
      <c r="P5" s="638" t="s">
        <v>1047</v>
      </c>
      <c r="R5" s="638" t="s">
        <v>1046</v>
      </c>
      <c r="T5" s="638" t="s">
        <v>1047</v>
      </c>
      <c r="V5" s="638" t="s">
        <v>1045</v>
      </c>
      <c r="X5" s="638" t="s">
        <v>1037</v>
      </c>
      <c r="Z5" s="645" t="s">
        <v>1048</v>
      </c>
      <c r="AB5" s="1153"/>
    </row>
    <row r="6" spans="2:28">
      <c r="B6" s="646">
        <v>1</v>
      </c>
      <c r="C6" s="647" t="s">
        <v>995</v>
      </c>
      <c r="D6" s="648" t="str">
        <f>C6</f>
        <v>a</v>
      </c>
      <c r="E6" s="646" t="s">
        <v>1049</v>
      </c>
      <c r="F6" s="649">
        <v>0.29166666666666669</v>
      </c>
      <c r="G6" s="646" t="s">
        <v>958</v>
      </c>
      <c r="H6" s="649">
        <v>0.66666666666666663</v>
      </c>
      <c r="I6" s="650" t="s">
        <v>1050</v>
      </c>
      <c r="J6" s="649">
        <v>4.1666666666666664E-2</v>
      </c>
      <c r="K6" s="651" t="s">
        <v>934</v>
      </c>
      <c r="L6" s="652">
        <f>IF(OR(F6="",H6=""),"",(H6+IF(F6&gt;H6,1,0)-F6-J6)*24)</f>
        <v>7.9999999999999982</v>
      </c>
      <c r="N6" s="653">
        <f>【記載例】認知症対応型共同生活介護!$BB$13</f>
        <v>0.29166666666666669</v>
      </c>
      <c r="O6" s="638" t="s">
        <v>958</v>
      </c>
      <c r="P6" s="653">
        <f>【記載例】認知症対応型共同生活介護!$BF$13</f>
        <v>0.83333333333333337</v>
      </c>
      <c r="R6" s="654">
        <f t="shared" ref="R6:R22" si="0">IF(F6="","",IF(F6&lt;N6,N6,IF(F6&gt;=P6,"",F6)))</f>
        <v>0.29166666666666669</v>
      </c>
      <c r="S6" s="638" t="s">
        <v>958</v>
      </c>
      <c r="T6" s="654">
        <f t="shared" ref="T6:T22" si="1">IF(H6="","",IF(H6&gt;F6,IF(H6&lt;P6,H6,P6),P6))</f>
        <v>0.66666666666666663</v>
      </c>
      <c r="U6" s="655" t="s">
        <v>1050</v>
      </c>
      <c r="V6" s="649">
        <v>4.1666666666666664E-2</v>
      </c>
      <c r="W6" s="639" t="s">
        <v>934</v>
      </c>
      <c r="X6" s="652">
        <f>IF(R6="","",IF((T6+IF(R6&gt;T6,1,0)-R6-V6)*24=0,"",(T6+IF(R6&gt;T6,1,0)-R6-V6)*24))</f>
        <v>7.9999999999999982</v>
      </c>
      <c r="Z6" s="652" t="str">
        <f>IF(X6="",L6,IF(OR(L6-X6=0,L6-X6&lt;0),"-",L6-X6))</f>
        <v>-</v>
      </c>
      <c r="AB6" s="656"/>
    </row>
    <row r="7" spans="2:28">
      <c r="B7" s="646">
        <v>2</v>
      </c>
      <c r="C7" s="647" t="s">
        <v>1003</v>
      </c>
      <c r="D7" s="648" t="str">
        <f t="shared" ref="D7:D38" si="2">C7</f>
        <v>b</v>
      </c>
      <c r="E7" s="646" t="s">
        <v>1049</v>
      </c>
      <c r="F7" s="649">
        <v>0.45833333333333331</v>
      </c>
      <c r="G7" s="646" t="s">
        <v>958</v>
      </c>
      <c r="H7" s="649">
        <v>0.83333333333333337</v>
      </c>
      <c r="I7" s="650" t="s">
        <v>1050</v>
      </c>
      <c r="J7" s="649">
        <v>4.1666666666666664E-2</v>
      </c>
      <c r="K7" s="651" t="s">
        <v>934</v>
      </c>
      <c r="L7" s="652">
        <f>IF(OR(F7="",H7=""),"",(H7+IF(F7&gt;H7,1,0)-F7-J7)*24)</f>
        <v>8</v>
      </c>
      <c r="N7" s="653">
        <f>【記載例】認知症対応型共同生活介護!$BB$13</f>
        <v>0.29166666666666669</v>
      </c>
      <c r="O7" s="638" t="s">
        <v>958</v>
      </c>
      <c r="P7" s="653">
        <f>【記載例】認知症対応型共同生活介護!$BF$13</f>
        <v>0.83333333333333337</v>
      </c>
      <c r="R7" s="654">
        <f t="shared" si="0"/>
        <v>0.45833333333333331</v>
      </c>
      <c r="S7" s="638" t="s">
        <v>958</v>
      </c>
      <c r="T7" s="654">
        <f t="shared" si="1"/>
        <v>0.83333333333333337</v>
      </c>
      <c r="U7" s="655" t="s">
        <v>1050</v>
      </c>
      <c r="V7" s="649">
        <v>4.1666666666666664E-2</v>
      </c>
      <c r="W7" s="639" t="s">
        <v>934</v>
      </c>
      <c r="X7" s="652">
        <f>IF(R7="","",IF((T7+IF(R7&gt;T7,1,0)-R7-V7)*24=0,"",(T7+IF(R7&gt;T7,1,0)-R7-V7)*24))</f>
        <v>8</v>
      </c>
      <c r="Z7" s="652" t="str">
        <f>IF(X7="",L7,IF(OR(L7-X7=0,L7-X7&lt;0),"-",L7-X7))</f>
        <v>-</v>
      </c>
      <c r="AB7" s="656"/>
    </row>
    <row r="8" spans="2:28">
      <c r="B8" s="646">
        <v>3</v>
      </c>
      <c r="C8" s="647" t="s">
        <v>981</v>
      </c>
      <c r="D8" s="648" t="str">
        <f t="shared" si="2"/>
        <v>c</v>
      </c>
      <c r="E8" s="646" t="s">
        <v>1049</v>
      </c>
      <c r="F8" s="649">
        <v>0.375</v>
      </c>
      <c r="G8" s="646" t="s">
        <v>958</v>
      </c>
      <c r="H8" s="649">
        <v>0.75</v>
      </c>
      <c r="I8" s="650" t="s">
        <v>1050</v>
      </c>
      <c r="J8" s="649">
        <v>4.1666666666666664E-2</v>
      </c>
      <c r="K8" s="651" t="s">
        <v>934</v>
      </c>
      <c r="L8" s="652">
        <f>IF(OR(F8="",H8=""),"",(H8+IF(F8&gt;H8,1,0)-F8-J8)*24)</f>
        <v>8</v>
      </c>
      <c r="N8" s="653">
        <f>【記載例】認知症対応型共同生活介護!$BB$13</f>
        <v>0.29166666666666669</v>
      </c>
      <c r="O8" s="638" t="s">
        <v>958</v>
      </c>
      <c r="P8" s="653">
        <f>【記載例】認知症対応型共同生活介護!$BF$13</f>
        <v>0.83333333333333337</v>
      </c>
      <c r="R8" s="654">
        <f t="shared" si="0"/>
        <v>0.375</v>
      </c>
      <c r="S8" s="638" t="s">
        <v>958</v>
      </c>
      <c r="T8" s="654">
        <f t="shared" si="1"/>
        <v>0.75</v>
      </c>
      <c r="U8" s="655" t="s">
        <v>1050</v>
      </c>
      <c r="V8" s="649">
        <v>4.1666666666666664E-2</v>
      </c>
      <c r="W8" s="639" t="s">
        <v>934</v>
      </c>
      <c r="X8" s="652">
        <f>IF(R8="","",IF((T8+IF(R8&gt;T8,1,0)-R8-V8)*24=0,"",(T8+IF(R8&gt;T8,1,0)-R8-V8)*24))</f>
        <v>8</v>
      </c>
      <c r="Z8" s="652" t="str">
        <f>IF(X8="",L8,IF(OR(L8-X8=0,L8-X8&lt;0),"-",L8-X8))</f>
        <v>-</v>
      </c>
      <c r="AB8" s="656"/>
    </row>
    <row r="9" spans="2:28">
      <c r="B9" s="646">
        <v>4</v>
      </c>
      <c r="C9" s="647" t="s">
        <v>988</v>
      </c>
      <c r="D9" s="648" t="str">
        <f t="shared" si="2"/>
        <v>d</v>
      </c>
      <c r="E9" s="646" t="s">
        <v>1049</v>
      </c>
      <c r="F9" s="649">
        <v>0.35416666666666669</v>
      </c>
      <c r="G9" s="646" t="s">
        <v>958</v>
      </c>
      <c r="H9" s="649">
        <v>0.72916666666666663</v>
      </c>
      <c r="I9" s="650" t="s">
        <v>1050</v>
      </c>
      <c r="J9" s="649">
        <v>4.1666666666666664E-2</v>
      </c>
      <c r="K9" s="651" t="s">
        <v>934</v>
      </c>
      <c r="L9" s="652">
        <f>IF(OR(F9="",H9=""),"",(H9+IF(F9&gt;H9,1,0)-F9-J9)*24)</f>
        <v>7.9999999999999982</v>
      </c>
      <c r="N9" s="653">
        <f>【記載例】認知症対応型共同生活介護!$BB$13</f>
        <v>0.29166666666666669</v>
      </c>
      <c r="O9" s="638" t="s">
        <v>958</v>
      </c>
      <c r="P9" s="653">
        <f>【記載例】認知症対応型共同生活介護!$BF$13</f>
        <v>0.83333333333333337</v>
      </c>
      <c r="R9" s="654">
        <f t="shared" si="0"/>
        <v>0.35416666666666669</v>
      </c>
      <c r="S9" s="638" t="s">
        <v>958</v>
      </c>
      <c r="T9" s="654">
        <f t="shared" si="1"/>
        <v>0.72916666666666663</v>
      </c>
      <c r="U9" s="655" t="s">
        <v>1050</v>
      </c>
      <c r="V9" s="649">
        <v>4.1666666666666664E-2</v>
      </c>
      <c r="W9" s="639" t="s">
        <v>934</v>
      </c>
      <c r="X9" s="652">
        <f>IF(R9="","",IF((T9+IF(R9&gt;T9,1,0)-R9-V9)*24=0,"",(T9+IF(R9&gt;T9,1,0)-R9-V9)*24))</f>
        <v>7.9999999999999982</v>
      </c>
      <c r="Z9" s="652" t="str">
        <f>IF(X9="",L9,IF(OR(L9-X9=0,L9-X9&lt;0),"-",L9-X9))</f>
        <v>-</v>
      </c>
      <c r="AB9" s="656"/>
    </row>
    <row r="10" spans="2:28">
      <c r="B10" s="646">
        <v>5</v>
      </c>
      <c r="C10" s="647" t="s">
        <v>1017</v>
      </c>
      <c r="D10" s="648" t="str">
        <f t="shared" si="2"/>
        <v>e</v>
      </c>
      <c r="E10" s="646" t="s">
        <v>1049</v>
      </c>
      <c r="F10" s="649">
        <v>0.375</v>
      </c>
      <c r="G10" s="646" t="s">
        <v>958</v>
      </c>
      <c r="H10" s="649">
        <v>0.625</v>
      </c>
      <c r="I10" s="650" t="s">
        <v>1050</v>
      </c>
      <c r="J10" s="649">
        <v>0</v>
      </c>
      <c r="K10" s="651" t="s">
        <v>934</v>
      </c>
      <c r="L10" s="652">
        <f t="shared" ref="L10:L22" si="3">IF(OR(F10="",H10=""),"",(H10+IF(F10&gt;H10,1,0)-F10-J10)*24)</f>
        <v>6</v>
      </c>
      <c r="N10" s="653">
        <f>【記載例】認知症対応型共同生活介護!$BB$13</f>
        <v>0.29166666666666669</v>
      </c>
      <c r="O10" s="638" t="s">
        <v>958</v>
      </c>
      <c r="P10" s="653">
        <f>【記載例】認知症対応型共同生活介護!$BF$13</f>
        <v>0.83333333333333337</v>
      </c>
      <c r="R10" s="654">
        <f t="shared" si="0"/>
        <v>0.375</v>
      </c>
      <c r="S10" s="638" t="s">
        <v>958</v>
      </c>
      <c r="T10" s="654">
        <f t="shared" si="1"/>
        <v>0.625</v>
      </c>
      <c r="U10" s="655" t="s">
        <v>1050</v>
      </c>
      <c r="V10" s="649">
        <v>0</v>
      </c>
      <c r="W10" s="639" t="s">
        <v>934</v>
      </c>
      <c r="X10" s="652">
        <f t="shared" ref="X10:X22" si="4">IF(R10="","",IF((T10+IF(R10&gt;T10,1,0)-R10-V10)*24=0,"",(T10+IF(R10&gt;T10,1,0)-R10-V10)*24))</f>
        <v>6</v>
      </c>
      <c r="Z10" s="652" t="str">
        <f t="shared" ref="Z10:Z22" si="5">IF(X10="",L10,IF(OR(L10-X10=0,L10-X10&lt;0),"-",L10-X10))</f>
        <v>-</v>
      </c>
      <c r="AB10" s="656"/>
    </row>
    <row r="11" spans="2:28">
      <c r="B11" s="646">
        <v>6</v>
      </c>
      <c r="C11" s="647" t="s">
        <v>1012</v>
      </c>
      <c r="D11" s="648" t="str">
        <f t="shared" si="2"/>
        <v>f</v>
      </c>
      <c r="E11" s="646" t="s">
        <v>1049</v>
      </c>
      <c r="F11" s="649">
        <v>0.41666666666666669</v>
      </c>
      <c r="G11" s="646" t="s">
        <v>958</v>
      </c>
      <c r="H11" s="649">
        <v>0.66666666666666663</v>
      </c>
      <c r="I11" s="650" t="s">
        <v>1050</v>
      </c>
      <c r="J11" s="649">
        <v>0</v>
      </c>
      <c r="K11" s="651" t="s">
        <v>934</v>
      </c>
      <c r="L11" s="652">
        <f t="shared" si="3"/>
        <v>5.9999999999999982</v>
      </c>
      <c r="N11" s="653">
        <f>【記載例】認知症対応型共同生活介護!$BB$13</f>
        <v>0.29166666666666669</v>
      </c>
      <c r="O11" s="638" t="s">
        <v>958</v>
      </c>
      <c r="P11" s="653">
        <f>【記載例】認知症対応型共同生活介護!$BF$13</f>
        <v>0.83333333333333337</v>
      </c>
      <c r="R11" s="654">
        <f t="shared" si="0"/>
        <v>0.41666666666666669</v>
      </c>
      <c r="S11" s="638" t="s">
        <v>958</v>
      </c>
      <c r="T11" s="654">
        <f t="shared" si="1"/>
        <v>0.66666666666666663</v>
      </c>
      <c r="U11" s="655" t="s">
        <v>1050</v>
      </c>
      <c r="V11" s="649">
        <v>0</v>
      </c>
      <c r="W11" s="639" t="s">
        <v>934</v>
      </c>
      <c r="X11" s="652">
        <f t="shared" si="4"/>
        <v>5.9999999999999982</v>
      </c>
      <c r="Z11" s="652" t="str">
        <f t="shared" si="5"/>
        <v>-</v>
      </c>
      <c r="AB11" s="656"/>
    </row>
    <row r="12" spans="2:28">
      <c r="B12" s="646">
        <v>7</v>
      </c>
      <c r="C12" s="647" t="s">
        <v>1023</v>
      </c>
      <c r="D12" s="648" t="str">
        <f t="shared" si="2"/>
        <v>g</v>
      </c>
      <c r="E12" s="646" t="s">
        <v>1049</v>
      </c>
      <c r="F12" s="649">
        <v>0.29166666666666669</v>
      </c>
      <c r="G12" s="646" t="s">
        <v>958</v>
      </c>
      <c r="H12" s="649">
        <v>0.39583333333333331</v>
      </c>
      <c r="I12" s="650" t="s">
        <v>1050</v>
      </c>
      <c r="J12" s="649">
        <v>0</v>
      </c>
      <c r="K12" s="651" t="s">
        <v>934</v>
      </c>
      <c r="L12" s="652">
        <f t="shared" si="3"/>
        <v>2.4999999999999991</v>
      </c>
      <c r="N12" s="653">
        <f>【記載例】認知症対応型共同生活介護!$BB$13</f>
        <v>0.29166666666666669</v>
      </c>
      <c r="O12" s="638" t="s">
        <v>958</v>
      </c>
      <c r="P12" s="653">
        <f>【記載例】認知症対応型共同生活介護!$BF$13</f>
        <v>0.83333333333333337</v>
      </c>
      <c r="R12" s="654">
        <f t="shared" si="0"/>
        <v>0.29166666666666669</v>
      </c>
      <c r="S12" s="638" t="s">
        <v>958</v>
      </c>
      <c r="T12" s="654">
        <f t="shared" si="1"/>
        <v>0.39583333333333331</v>
      </c>
      <c r="U12" s="655" t="s">
        <v>1050</v>
      </c>
      <c r="V12" s="649">
        <v>0</v>
      </c>
      <c r="W12" s="639" t="s">
        <v>934</v>
      </c>
      <c r="X12" s="652">
        <f t="shared" si="4"/>
        <v>2.4999999999999991</v>
      </c>
      <c r="Z12" s="652" t="str">
        <f t="shared" si="5"/>
        <v>-</v>
      </c>
      <c r="AB12" s="656"/>
    </row>
    <row r="13" spans="2:28">
      <c r="B13" s="646">
        <v>8</v>
      </c>
      <c r="C13" s="647" t="s">
        <v>1021</v>
      </c>
      <c r="D13" s="648" t="str">
        <f t="shared" si="2"/>
        <v>h</v>
      </c>
      <c r="E13" s="646" t="s">
        <v>1049</v>
      </c>
      <c r="F13" s="649">
        <v>0.66666666666666663</v>
      </c>
      <c r="G13" s="646" t="s">
        <v>958</v>
      </c>
      <c r="H13" s="649">
        <v>0.83333333333333337</v>
      </c>
      <c r="I13" s="650" t="s">
        <v>1050</v>
      </c>
      <c r="J13" s="649">
        <v>0</v>
      </c>
      <c r="K13" s="651" t="s">
        <v>934</v>
      </c>
      <c r="L13" s="652">
        <f t="shared" si="3"/>
        <v>4.0000000000000018</v>
      </c>
      <c r="N13" s="653">
        <f>【記載例】認知症対応型共同生活介護!$BB$13</f>
        <v>0.29166666666666669</v>
      </c>
      <c r="O13" s="638" t="s">
        <v>958</v>
      </c>
      <c r="P13" s="653">
        <f>【記載例】認知症対応型共同生活介護!$BF$13</f>
        <v>0.83333333333333337</v>
      </c>
      <c r="R13" s="654">
        <f t="shared" si="0"/>
        <v>0.66666666666666663</v>
      </c>
      <c r="S13" s="638" t="s">
        <v>958</v>
      </c>
      <c r="T13" s="654">
        <f t="shared" si="1"/>
        <v>0.83333333333333337</v>
      </c>
      <c r="U13" s="655" t="s">
        <v>1050</v>
      </c>
      <c r="V13" s="649">
        <v>0</v>
      </c>
      <c r="W13" s="639" t="s">
        <v>934</v>
      </c>
      <c r="X13" s="652">
        <f t="shared" si="4"/>
        <v>4.0000000000000018</v>
      </c>
      <c r="Z13" s="652" t="str">
        <f t="shared" si="5"/>
        <v>-</v>
      </c>
      <c r="AB13" s="656"/>
    </row>
    <row r="14" spans="2:28">
      <c r="B14" s="646">
        <v>9</v>
      </c>
      <c r="C14" s="647" t="s">
        <v>993</v>
      </c>
      <c r="D14" s="648" t="str">
        <f t="shared" si="2"/>
        <v>i</v>
      </c>
      <c r="E14" s="646" t="s">
        <v>1049</v>
      </c>
      <c r="F14" s="649">
        <v>0.70833333333333337</v>
      </c>
      <c r="G14" s="646" t="s">
        <v>958</v>
      </c>
      <c r="H14" s="649">
        <v>1</v>
      </c>
      <c r="I14" s="650" t="s">
        <v>1050</v>
      </c>
      <c r="J14" s="649">
        <v>0</v>
      </c>
      <c r="K14" s="651" t="s">
        <v>934</v>
      </c>
      <c r="L14" s="652">
        <f t="shared" si="3"/>
        <v>6.9999999999999991</v>
      </c>
      <c r="N14" s="653">
        <f>【記載例】認知症対応型共同生活介護!$BB$13</f>
        <v>0.29166666666666669</v>
      </c>
      <c r="O14" s="638" t="s">
        <v>958</v>
      </c>
      <c r="P14" s="653">
        <f>【記載例】認知症対応型共同生活介護!$BF$13</f>
        <v>0.83333333333333337</v>
      </c>
      <c r="R14" s="654">
        <f t="shared" si="0"/>
        <v>0.70833333333333337</v>
      </c>
      <c r="S14" s="638" t="s">
        <v>958</v>
      </c>
      <c r="T14" s="654">
        <f t="shared" si="1"/>
        <v>0.83333333333333337</v>
      </c>
      <c r="U14" s="655" t="s">
        <v>1050</v>
      </c>
      <c r="V14" s="649">
        <v>0</v>
      </c>
      <c r="W14" s="639" t="s">
        <v>934</v>
      </c>
      <c r="X14" s="652">
        <f t="shared" si="4"/>
        <v>3</v>
      </c>
      <c r="Z14" s="652">
        <f t="shared" si="5"/>
        <v>3.9999999999999991</v>
      </c>
      <c r="AB14" s="656" t="s">
        <v>1051</v>
      </c>
    </row>
    <row r="15" spans="2:28">
      <c r="B15" s="646">
        <v>10</v>
      </c>
      <c r="C15" s="647" t="s">
        <v>994</v>
      </c>
      <c r="D15" s="648" t="str">
        <f t="shared" si="2"/>
        <v>j</v>
      </c>
      <c r="E15" s="646" t="s">
        <v>1049</v>
      </c>
      <c r="F15" s="649">
        <v>0</v>
      </c>
      <c r="G15" s="646" t="s">
        <v>958</v>
      </c>
      <c r="H15" s="649">
        <v>0.41666666666666669</v>
      </c>
      <c r="I15" s="650" t="s">
        <v>1050</v>
      </c>
      <c r="J15" s="649">
        <v>4.1666666666666664E-2</v>
      </c>
      <c r="K15" s="651" t="s">
        <v>934</v>
      </c>
      <c r="L15" s="652">
        <f t="shared" si="3"/>
        <v>9</v>
      </c>
      <c r="N15" s="653">
        <f>【記載例】認知症対応型共同生活介護!$BB$13</f>
        <v>0.29166666666666669</v>
      </c>
      <c r="O15" s="638" t="s">
        <v>958</v>
      </c>
      <c r="P15" s="653">
        <f>【記載例】認知症対応型共同生活介護!$BF$13</f>
        <v>0.83333333333333337</v>
      </c>
      <c r="R15" s="654">
        <f t="shared" si="0"/>
        <v>0.29166666666666669</v>
      </c>
      <c r="S15" s="638" t="s">
        <v>958</v>
      </c>
      <c r="T15" s="654">
        <f t="shared" si="1"/>
        <v>0.41666666666666669</v>
      </c>
      <c r="U15" s="655" t="s">
        <v>1050</v>
      </c>
      <c r="V15" s="649">
        <v>0</v>
      </c>
      <c r="W15" s="639" t="s">
        <v>934</v>
      </c>
      <c r="X15" s="652">
        <f t="shared" si="4"/>
        <v>3</v>
      </c>
      <c r="Z15" s="652">
        <f t="shared" si="5"/>
        <v>6</v>
      </c>
      <c r="AB15" s="656" t="s">
        <v>1052</v>
      </c>
    </row>
    <row r="16" spans="2:28">
      <c r="B16" s="646">
        <v>11</v>
      </c>
      <c r="C16" s="647" t="s">
        <v>1053</v>
      </c>
      <c r="D16" s="648" t="str">
        <f t="shared" si="2"/>
        <v>k</v>
      </c>
      <c r="E16" s="646" t="s">
        <v>1049</v>
      </c>
      <c r="F16" s="649"/>
      <c r="G16" s="646" t="s">
        <v>958</v>
      </c>
      <c r="H16" s="649"/>
      <c r="I16" s="650" t="s">
        <v>1050</v>
      </c>
      <c r="J16" s="649">
        <v>0</v>
      </c>
      <c r="K16" s="651" t="s">
        <v>934</v>
      </c>
      <c r="L16" s="652" t="str">
        <f t="shared" si="3"/>
        <v/>
      </c>
      <c r="N16" s="653">
        <f>【記載例】認知症対応型共同生活介護!$BB$13</f>
        <v>0.29166666666666669</v>
      </c>
      <c r="O16" s="638" t="s">
        <v>958</v>
      </c>
      <c r="P16" s="653">
        <f>【記載例】認知症対応型共同生活介護!$BF$13</f>
        <v>0.83333333333333337</v>
      </c>
      <c r="R16" s="654" t="str">
        <f t="shared" si="0"/>
        <v/>
      </c>
      <c r="S16" s="638" t="s">
        <v>958</v>
      </c>
      <c r="T16" s="654" t="str">
        <f t="shared" si="1"/>
        <v/>
      </c>
      <c r="U16" s="655" t="s">
        <v>1050</v>
      </c>
      <c r="V16" s="649">
        <v>0</v>
      </c>
      <c r="W16" s="639" t="s">
        <v>934</v>
      </c>
      <c r="X16" s="652" t="str">
        <f t="shared" si="4"/>
        <v/>
      </c>
      <c r="Z16" s="652" t="str">
        <f t="shared" si="5"/>
        <v/>
      </c>
      <c r="AB16" s="656"/>
    </row>
    <row r="17" spans="2:28">
      <c r="B17" s="646">
        <v>12</v>
      </c>
      <c r="C17" s="647" t="s">
        <v>1054</v>
      </c>
      <c r="D17" s="648" t="str">
        <f t="shared" si="2"/>
        <v>l</v>
      </c>
      <c r="E17" s="646" t="s">
        <v>1049</v>
      </c>
      <c r="F17" s="649"/>
      <c r="G17" s="646" t="s">
        <v>958</v>
      </c>
      <c r="H17" s="649"/>
      <c r="I17" s="650" t="s">
        <v>1050</v>
      </c>
      <c r="J17" s="649">
        <v>0</v>
      </c>
      <c r="K17" s="651" t="s">
        <v>934</v>
      </c>
      <c r="L17" s="652" t="str">
        <f t="shared" si="3"/>
        <v/>
      </c>
      <c r="N17" s="653">
        <f>【記載例】認知症対応型共同生活介護!$BB$13</f>
        <v>0.29166666666666669</v>
      </c>
      <c r="O17" s="638" t="s">
        <v>958</v>
      </c>
      <c r="P17" s="653">
        <f>【記載例】認知症対応型共同生活介護!$BF$13</f>
        <v>0.83333333333333337</v>
      </c>
      <c r="R17" s="654" t="str">
        <f t="shared" si="0"/>
        <v/>
      </c>
      <c r="S17" s="638" t="s">
        <v>958</v>
      </c>
      <c r="T17" s="654" t="str">
        <f t="shared" si="1"/>
        <v/>
      </c>
      <c r="U17" s="655" t="s">
        <v>1050</v>
      </c>
      <c r="V17" s="649">
        <v>0</v>
      </c>
      <c r="W17" s="639" t="s">
        <v>934</v>
      </c>
      <c r="X17" s="652" t="str">
        <f t="shared" si="4"/>
        <v/>
      </c>
      <c r="Z17" s="652" t="str">
        <f t="shared" si="5"/>
        <v/>
      </c>
      <c r="AB17" s="656"/>
    </row>
    <row r="18" spans="2:28">
      <c r="B18" s="646">
        <v>13</v>
      </c>
      <c r="C18" s="647" t="s">
        <v>1055</v>
      </c>
      <c r="D18" s="648" t="str">
        <f t="shared" si="2"/>
        <v>m</v>
      </c>
      <c r="E18" s="646" t="s">
        <v>1049</v>
      </c>
      <c r="F18" s="649"/>
      <c r="G18" s="646" t="s">
        <v>958</v>
      </c>
      <c r="H18" s="649"/>
      <c r="I18" s="650" t="s">
        <v>1050</v>
      </c>
      <c r="J18" s="649">
        <v>0</v>
      </c>
      <c r="K18" s="651" t="s">
        <v>934</v>
      </c>
      <c r="L18" s="652" t="str">
        <f t="shared" si="3"/>
        <v/>
      </c>
      <c r="N18" s="653">
        <f>【記載例】認知症対応型共同生活介護!$BB$13</f>
        <v>0.29166666666666669</v>
      </c>
      <c r="O18" s="638" t="s">
        <v>958</v>
      </c>
      <c r="P18" s="653">
        <f>【記載例】認知症対応型共同生活介護!$BF$13</f>
        <v>0.83333333333333337</v>
      </c>
      <c r="R18" s="654" t="str">
        <f t="shared" si="0"/>
        <v/>
      </c>
      <c r="S18" s="638" t="s">
        <v>958</v>
      </c>
      <c r="T18" s="654" t="str">
        <f t="shared" si="1"/>
        <v/>
      </c>
      <c r="U18" s="655" t="s">
        <v>1050</v>
      </c>
      <c r="V18" s="649">
        <v>0</v>
      </c>
      <c r="W18" s="639" t="s">
        <v>934</v>
      </c>
      <c r="X18" s="652" t="str">
        <f t="shared" si="4"/>
        <v/>
      </c>
      <c r="Z18" s="652" t="str">
        <f t="shared" si="5"/>
        <v/>
      </c>
      <c r="AB18" s="656"/>
    </row>
    <row r="19" spans="2:28">
      <c r="B19" s="646">
        <v>14</v>
      </c>
      <c r="C19" s="647" t="s">
        <v>1056</v>
      </c>
      <c r="D19" s="648" t="str">
        <f t="shared" si="2"/>
        <v>n</v>
      </c>
      <c r="E19" s="646" t="s">
        <v>1049</v>
      </c>
      <c r="F19" s="649"/>
      <c r="G19" s="646" t="s">
        <v>958</v>
      </c>
      <c r="H19" s="649"/>
      <c r="I19" s="650" t="s">
        <v>1050</v>
      </c>
      <c r="J19" s="649">
        <v>0</v>
      </c>
      <c r="K19" s="651" t="s">
        <v>934</v>
      </c>
      <c r="L19" s="652" t="str">
        <f t="shared" si="3"/>
        <v/>
      </c>
      <c r="N19" s="653">
        <f>【記載例】認知症対応型共同生活介護!$BB$13</f>
        <v>0.29166666666666669</v>
      </c>
      <c r="O19" s="638" t="s">
        <v>958</v>
      </c>
      <c r="P19" s="653">
        <f>【記載例】認知症対応型共同生活介護!$BF$13</f>
        <v>0.83333333333333337</v>
      </c>
      <c r="R19" s="654" t="str">
        <f t="shared" si="0"/>
        <v/>
      </c>
      <c r="S19" s="638" t="s">
        <v>958</v>
      </c>
      <c r="T19" s="654" t="str">
        <f t="shared" si="1"/>
        <v/>
      </c>
      <c r="U19" s="655" t="s">
        <v>1050</v>
      </c>
      <c r="V19" s="649">
        <v>0</v>
      </c>
      <c r="W19" s="639" t="s">
        <v>934</v>
      </c>
      <c r="X19" s="652" t="str">
        <f t="shared" si="4"/>
        <v/>
      </c>
      <c r="Z19" s="652" t="str">
        <f t="shared" si="5"/>
        <v/>
      </c>
      <c r="AB19" s="656"/>
    </row>
    <row r="20" spans="2:28">
      <c r="B20" s="646">
        <v>15</v>
      </c>
      <c r="C20" s="647" t="s">
        <v>1057</v>
      </c>
      <c r="D20" s="648" t="str">
        <f t="shared" si="2"/>
        <v>o</v>
      </c>
      <c r="E20" s="646" t="s">
        <v>1049</v>
      </c>
      <c r="F20" s="649"/>
      <c r="G20" s="646" t="s">
        <v>958</v>
      </c>
      <c r="H20" s="649"/>
      <c r="I20" s="650" t="s">
        <v>1050</v>
      </c>
      <c r="J20" s="649">
        <v>0</v>
      </c>
      <c r="K20" s="651" t="s">
        <v>934</v>
      </c>
      <c r="L20" s="652" t="str">
        <f t="shared" si="3"/>
        <v/>
      </c>
      <c r="N20" s="653">
        <f>【記載例】認知症対応型共同生活介護!$BB$13</f>
        <v>0.29166666666666669</v>
      </c>
      <c r="O20" s="638" t="s">
        <v>958</v>
      </c>
      <c r="P20" s="653">
        <f>【記載例】認知症対応型共同生活介護!$BF$13</f>
        <v>0.83333333333333337</v>
      </c>
      <c r="R20" s="654" t="str">
        <f t="shared" si="0"/>
        <v/>
      </c>
      <c r="S20" s="638" t="s">
        <v>958</v>
      </c>
      <c r="T20" s="654" t="str">
        <f t="shared" si="1"/>
        <v/>
      </c>
      <c r="U20" s="655" t="s">
        <v>1050</v>
      </c>
      <c r="V20" s="649">
        <v>0</v>
      </c>
      <c r="W20" s="639" t="s">
        <v>934</v>
      </c>
      <c r="X20" s="652" t="str">
        <f t="shared" si="4"/>
        <v/>
      </c>
      <c r="Z20" s="652" t="str">
        <f t="shared" si="5"/>
        <v/>
      </c>
      <c r="AB20" s="656"/>
    </row>
    <row r="21" spans="2:28">
      <c r="B21" s="646">
        <v>16</v>
      </c>
      <c r="C21" s="647" t="s">
        <v>1058</v>
      </c>
      <c r="D21" s="648" t="str">
        <f t="shared" si="2"/>
        <v>p</v>
      </c>
      <c r="E21" s="646" t="s">
        <v>1049</v>
      </c>
      <c r="F21" s="649"/>
      <c r="G21" s="646" t="s">
        <v>958</v>
      </c>
      <c r="H21" s="649"/>
      <c r="I21" s="650" t="s">
        <v>1050</v>
      </c>
      <c r="J21" s="649">
        <v>0</v>
      </c>
      <c r="K21" s="651" t="s">
        <v>934</v>
      </c>
      <c r="L21" s="652" t="str">
        <f t="shared" si="3"/>
        <v/>
      </c>
      <c r="N21" s="653">
        <f>【記載例】認知症対応型共同生活介護!$BB$13</f>
        <v>0.29166666666666669</v>
      </c>
      <c r="O21" s="638" t="s">
        <v>958</v>
      </c>
      <c r="P21" s="653">
        <f>【記載例】認知症対応型共同生活介護!$BF$13</f>
        <v>0.83333333333333337</v>
      </c>
      <c r="R21" s="654" t="str">
        <f t="shared" si="0"/>
        <v/>
      </c>
      <c r="S21" s="638" t="s">
        <v>958</v>
      </c>
      <c r="T21" s="654" t="str">
        <f t="shared" si="1"/>
        <v/>
      </c>
      <c r="U21" s="655" t="s">
        <v>1050</v>
      </c>
      <c r="V21" s="649">
        <v>0</v>
      </c>
      <c r="W21" s="639" t="s">
        <v>934</v>
      </c>
      <c r="X21" s="652" t="str">
        <f t="shared" si="4"/>
        <v/>
      </c>
      <c r="Z21" s="652" t="str">
        <f t="shared" si="5"/>
        <v/>
      </c>
      <c r="AB21" s="656"/>
    </row>
    <row r="22" spans="2:28">
      <c r="B22" s="646">
        <v>17</v>
      </c>
      <c r="C22" s="647" t="s">
        <v>1059</v>
      </c>
      <c r="D22" s="648" t="str">
        <f t="shared" si="2"/>
        <v>q</v>
      </c>
      <c r="E22" s="646" t="s">
        <v>1049</v>
      </c>
      <c r="F22" s="649"/>
      <c r="G22" s="646" t="s">
        <v>958</v>
      </c>
      <c r="H22" s="649"/>
      <c r="I22" s="650" t="s">
        <v>1050</v>
      </c>
      <c r="J22" s="649">
        <v>0</v>
      </c>
      <c r="K22" s="651" t="s">
        <v>934</v>
      </c>
      <c r="L22" s="652" t="str">
        <f t="shared" si="3"/>
        <v/>
      </c>
      <c r="N22" s="653">
        <f>【記載例】認知症対応型共同生活介護!$BB$13</f>
        <v>0.29166666666666669</v>
      </c>
      <c r="O22" s="638" t="s">
        <v>958</v>
      </c>
      <c r="P22" s="653">
        <f>【記載例】認知症対応型共同生活介護!$BF$13</f>
        <v>0.83333333333333337</v>
      </c>
      <c r="R22" s="654" t="str">
        <f t="shared" si="0"/>
        <v/>
      </c>
      <c r="S22" s="638" t="s">
        <v>958</v>
      </c>
      <c r="T22" s="654" t="str">
        <f t="shared" si="1"/>
        <v/>
      </c>
      <c r="U22" s="655" t="s">
        <v>1050</v>
      </c>
      <c r="V22" s="649">
        <v>0</v>
      </c>
      <c r="W22" s="639" t="s">
        <v>934</v>
      </c>
      <c r="X22" s="652" t="str">
        <f t="shared" si="4"/>
        <v/>
      </c>
      <c r="Z22" s="652" t="str">
        <f t="shared" si="5"/>
        <v/>
      </c>
      <c r="AB22" s="656"/>
    </row>
    <row r="23" spans="2:28">
      <c r="B23" s="646">
        <v>18</v>
      </c>
      <c r="C23" s="647" t="s">
        <v>1060</v>
      </c>
      <c r="D23" s="648" t="str">
        <f t="shared" si="2"/>
        <v>r</v>
      </c>
      <c r="E23" s="646" t="s">
        <v>1049</v>
      </c>
      <c r="F23" s="657"/>
      <c r="G23" s="646" t="s">
        <v>958</v>
      </c>
      <c r="H23" s="657"/>
      <c r="I23" s="650" t="s">
        <v>1050</v>
      </c>
      <c r="J23" s="657"/>
      <c r="K23" s="651" t="s">
        <v>934</v>
      </c>
      <c r="L23" s="647">
        <v>1</v>
      </c>
      <c r="N23" s="658"/>
      <c r="O23" s="646" t="s">
        <v>958</v>
      </c>
      <c r="P23" s="658"/>
      <c r="Q23" s="651"/>
      <c r="R23" s="658"/>
      <c r="S23" s="646" t="s">
        <v>958</v>
      </c>
      <c r="T23" s="658"/>
      <c r="U23" s="650" t="s">
        <v>1050</v>
      </c>
      <c r="V23" s="657"/>
      <c r="W23" s="651" t="s">
        <v>934</v>
      </c>
      <c r="X23" s="659">
        <v>1</v>
      </c>
      <c r="Y23" s="651"/>
      <c r="Z23" s="659" t="s">
        <v>1061</v>
      </c>
      <c r="AB23" s="656"/>
    </row>
    <row r="24" spans="2:28">
      <c r="B24" s="646">
        <v>19</v>
      </c>
      <c r="C24" s="647" t="s">
        <v>1062</v>
      </c>
      <c r="D24" s="648" t="str">
        <f t="shared" si="2"/>
        <v>s</v>
      </c>
      <c r="E24" s="646" t="s">
        <v>1049</v>
      </c>
      <c r="F24" s="657"/>
      <c r="G24" s="646" t="s">
        <v>958</v>
      </c>
      <c r="H24" s="657"/>
      <c r="I24" s="650" t="s">
        <v>1050</v>
      </c>
      <c r="J24" s="657"/>
      <c r="K24" s="651" t="s">
        <v>934</v>
      </c>
      <c r="L24" s="647">
        <v>2</v>
      </c>
      <c r="N24" s="658"/>
      <c r="O24" s="646" t="s">
        <v>958</v>
      </c>
      <c r="P24" s="658"/>
      <c r="Q24" s="651"/>
      <c r="R24" s="658"/>
      <c r="S24" s="646" t="s">
        <v>958</v>
      </c>
      <c r="T24" s="658"/>
      <c r="U24" s="650" t="s">
        <v>1050</v>
      </c>
      <c r="V24" s="657"/>
      <c r="W24" s="651" t="s">
        <v>934</v>
      </c>
      <c r="X24" s="659">
        <v>2</v>
      </c>
      <c r="Y24" s="651"/>
      <c r="Z24" s="659" t="s">
        <v>1061</v>
      </c>
      <c r="AB24" s="656"/>
    </row>
    <row r="25" spans="2:28">
      <c r="B25" s="646">
        <v>20</v>
      </c>
      <c r="C25" s="647" t="s">
        <v>1063</v>
      </c>
      <c r="D25" s="648" t="str">
        <f t="shared" si="2"/>
        <v>t</v>
      </c>
      <c r="E25" s="646" t="s">
        <v>1049</v>
      </c>
      <c r="F25" s="657"/>
      <c r="G25" s="646" t="s">
        <v>958</v>
      </c>
      <c r="H25" s="657"/>
      <c r="I25" s="650" t="s">
        <v>1050</v>
      </c>
      <c r="J25" s="657"/>
      <c r="K25" s="651" t="s">
        <v>934</v>
      </c>
      <c r="L25" s="647">
        <v>3</v>
      </c>
      <c r="N25" s="658"/>
      <c r="O25" s="646" t="s">
        <v>958</v>
      </c>
      <c r="P25" s="658"/>
      <c r="Q25" s="651"/>
      <c r="R25" s="658"/>
      <c r="S25" s="646" t="s">
        <v>958</v>
      </c>
      <c r="T25" s="658"/>
      <c r="U25" s="650" t="s">
        <v>1050</v>
      </c>
      <c r="V25" s="657"/>
      <c r="W25" s="651" t="s">
        <v>934</v>
      </c>
      <c r="X25" s="659">
        <v>3</v>
      </c>
      <c r="Y25" s="651"/>
      <c r="Z25" s="659" t="s">
        <v>1061</v>
      </c>
      <c r="AB25" s="656"/>
    </row>
    <row r="26" spans="2:28">
      <c r="B26" s="646">
        <v>21</v>
      </c>
      <c r="C26" s="647" t="s">
        <v>1064</v>
      </c>
      <c r="D26" s="648" t="str">
        <f t="shared" si="2"/>
        <v>u</v>
      </c>
      <c r="E26" s="646" t="s">
        <v>1049</v>
      </c>
      <c r="F26" s="657"/>
      <c r="G26" s="646" t="s">
        <v>958</v>
      </c>
      <c r="H26" s="657"/>
      <c r="I26" s="650" t="s">
        <v>1050</v>
      </c>
      <c r="J26" s="657"/>
      <c r="K26" s="651" t="s">
        <v>934</v>
      </c>
      <c r="L26" s="647">
        <v>4</v>
      </c>
      <c r="N26" s="658"/>
      <c r="O26" s="646" t="s">
        <v>958</v>
      </c>
      <c r="P26" s="658"/>
      <c r="Q26" s="651"/>
      <c r="R26" s="658"/>
      <c r="S26" s="646" t="s">
        <v>958</v>
      </c>
      <c r="T26" s="658"/>
      <c r="U26" s="650" t="s">
        <v>1050</v>
      </c>
      <c r="V26" s="657"/>
      <c r="W26" s="651" t="s">
        <v>934</v>
      </c>
      <c r="X26" s="659">
        <v>4</v>
      </c>
      <c r="Y26" s="651"/>
      <c r="Z26" s="659" t="s">
        <v>1061</v>
      </c>
      <c r="AB26" s="656"/>
    </row>
    <row r="27" spans="2:28">
      <c r="B27" s="646">
        <v>22</v>
      </c>
      <c r="C27" s="647" t="s">
        <v>1065</v>
      </c>
      <c r="D27" s="648" t="str">
        <f t="shared" si="2"/>
        <v>v</v>
      </c>
      <c r="E27" s="646" t="s">
        <v>1049</v>
      </c>
      <c r="F27" s="657"/>
      <c r="G27" s="646" t="s">
        <v>958</v>
      </c>
      <c r="H27" s="657"/>
      <c r="I27" s="650" t="s">
        <v>1050</v>
      </c>
      <c r="J27" s="657"/>
      <c r="K27" s="651" t="s">
        <v>934</v>
      </c>
      <c r="L27" s="647">
        <v>5</v>
      </c>
      <c r="N27" s="658"/>
      <c r="O27" s="646" t="s">
        <v>958</v>
      </c>
      <c r="P27" s="658"/>
      <c r="Q27" s="651"/>
      <c r="R27" s="658"/>
      <c r="S27" s="646" t="s">
        <v>958</v>
      </c>
      <c r="T27" s="658"/>
      <c r="U27" s="650" t="s">
        <v>1050</v>
      </c>
      <c r="V27" s="657"/>
      <c r="W27" s="651" t="s">
        <v>934</v>
      </c>
      <c r="X27" s="659">
        <v>5</v>
      </c>
      <c r="Y27" s="651"/>
      <c r="Z27" s="659" t="s">
        <v>1061</v>
      </c>
      <c r="AB27" s="656"/>
    </row>
    <row r="28" spans="2:28">
      <c r="B28" s="646">
        <v>23</v>
      </c>
      <c r="C28" s="647" t="s">
        <v>1066</v>
      </c>
      <c r="D28" s="648" t="str">
        <f t="shared" si="2"/>
        <v>w</v>
      </c>
      <c r="E28" s="646" t="s">
        <v>1049</v>
      </c>
      <c r="F28" s="657"/>
      <c r="G28" s="646" t="s">
        <v>958</v>
      </c>
      <c r="H28" s="657"/>
      <c r="I28" s="650" t="s">
        <v>1050</v>
      </c>
      <c r="J28" s="657"/>
      <c r="K28" s="651" t="s">
        <v>934</v>
      </c>
      <c r="L28" s="647">
        <v>6</v>
      </c>
      <c r="N28" s="658"/>
      <c r="O28" s="646" t="s">
        <v>958</v>
      </c>
      <c r="P28" s="658"/>
      <c r="Q28" s="651"/>
      <c r="R28" s="658"/>
      <c r="S28" s="646" t="s">
        <v>958</v>
      </c>
      <c r="T28" s="658"/>
      <c r="U28" s="650" t="s">
        <v>1050</v>
      </c>
      <c r="V28" s="657"/>
      <c r="W28" s="651" t="s">
        <v>934</v>
      </c>
      <c r="X28" s="659">
        <v>6</v>
      </c>
      <c r="Y28" s="651"/>
      <c r="Z28" s="659" t="s">
        <v>1061</v>
      </c>
      <c r="AB28" s="656"/>
    </row>
    <row r="29" spans="2:28">
      <c r="B29" s="646">
        <v>24</v>
      </c>
      <c r="C29" s="647" t="s">
        <v>1067</v>
      </c>
      <c r="D29" s="648" t="str">
        <f t="shared" si="2"/>
        <v>x</v>
      </c>
      <c r="E29" s="646" t="s">
        <v>1049</v>
      </c>
      <c r="F29" s="657"/>
      <c r="G29" s="646" t="s">
        <v>958</v>
      </c>
      <c r="H29" s="657"/>
      <c r="I29" s="650" t="s">
        <v>1050</v>
      </c>
      <c r="J29" s="657"/>
      <c r="K29" s="651" t="s">
        <v>934</v>
      </c>
      <c r="L29" s="647">
        <v>7</v>
      </c>
      <c r="N29" s="658"/>
      <c r="O29" s="646" t="s">
        <v>958</v>
      </c>
      <c r="P29" s="658"/>
      <c r="Q29" s="651"/>
      <c r="R29" s="658"/>
      <c r="S29" s="646" t="s">
        <v>958</v>
      </c>
      <c r="T29" s="658"/>
      <c r="U29" s="650" t="s">
        <v>1050</v>
      </c>
      <c r="V29" s="657"/>
      <c r="W29" s="651" t="s">
        <v>934</v>
      </c>
      <c r="X29" s="659">
        <v>7</v>
      </c>
      <c r="Y29" s="651"/>
      <c r="Z29" s="659" t="s">
        <v>1061</v>
      </c>
      <c r="AB29" s="656"/>
    </row>
    <row r="30" spans="2:28">
      <c r="B30" s="646">
        <v>25</v>
      </c>
      <c r="C30" s="647" t="s">
        <v>1068</v>
      </c>
      <c r="D30" s="648" t="str">
        <f t="shared" si="2"/>
        <v>y</v>
      </c>
      <c r="E30" s="646" t="s">
        <v>1049</v>
      </c>
      <c r="F30" s="657"/>
      <c r="G30" s="646" t="s">
        <v>958</v>
      </c>
      <c r="H30" s="657"/>
      <c r="I30" s="650" t="s">
        <v>1050</v>
      </c>
      <c r="J30" s="657"/>
      <c r="K30" s="651" t="s">
        <v>934</v>
      </c>
      <c r="L30" s="647">
        <v>8</v>
      </c>
      <c r="N30" s="658"/>
      <c r="O30" s="646" t="s">
        <v>958</v>
      </c>
      <c r="P30" s="658"/>
      <c r="Q30" s="651"/>
      <c r="R30" s="658"/>
      <c r="S30" s="646" t="s">
        <v>958</v>
      </c>
      <c r="T30" s="658"/>
      <c r="U30" s="650" t="s">
        <v>1050</v>
      </c>
      <c r="V30" s="657"/>
      <c r="W30" s="651" t="s">
        <v>934</v>
      </c>
      <c r="X30" s="659">
        <v>8</v>
      </c>
      <c r="Y30" s="651"/>
      <c r="Z30" s="659" t="s">
        <v>1061</v>
      </c>
      <c r="AB30" s="656"/>
    </row>
    <row r="31" spans="2:28">
      <c r="B31" s="646">
        <v>26</v>
      </c>
      <c r="C31" s="647" t="s">
        <v>1069</v>
      </c>
      <c r="D31" s="648" t="str">
        <f t="shared" si="2"/>
        <v>z</v>
      </c>
      <c r="E31" s="646" t="s">
        <v>1049</v>
      </c>
      <c r="F31" s="657"/>
      <c r="G31" s="646" t="s">
        <v>958</v>
      </c>
      <c r="H31" s="657"/>
      <c r="I31" s="650" t="s">
        <v>1050</v>
      </c>
      <c r="J31" s="657"/>
      <c r="K31" s="651" t="s">
        <v>934</v>
      </c>
      <c r="L31" s="647">
        <v>1</v>
      </c>
      <c r="N31" s="658"/>
      <c r="O31" s="646" t="s">
        <v>958</v>
      </c>
      <c r="P31" s="658"/>
      <c r="Q31" s="651"/>
      <c r="R31" s="658"/>
      <c r="S31" s="646" t="s">
        <v>958</v>
      </c>
      <c r="T31" s="658"/>
      <c r="U31" s="650" t="s">
        <v>1050</v>
      </c>
      <c r="V31" s="657"/>
      <c r="W31" s="651" t="s">
        <v>934</v>
      </c>
      <c r="X31" s="659" t="s">
        <v>1061</v>
      </c>
      <c r="Y31" s="651"/>
      <c r="Z31" s="659">
        <v>1</v>
      </c>
      <c r="AB31" s="656"/>
    </row>
    <row r="32" spans="2:28">
      <c r="B32" s="646">
        <v>27</v>
      </c>
      <c r="C32" s="647" t="s">
        <v>1067</v>
      </c>
      <c r="D32" s="648" t="str">
        <f t="shared" si="2"/>
        <v>x</v>
      </c>
      <c r="E32" s="646" t="s">
        <v>1049</v>
      </c>
      <c r="F32" s="657"/>
      <c r="G32" s="646" t="s">
        <v>958</v>
      </c>
      <c r="H32" s="657"/>
      <c r="I32" s="650" t="s">
        <v>1050</v>
      </c>
      <c r="J32" s="657"/>
      <c r="K32" s="651" t="s">
        <v>934</v>
      </c>
      <c r="L32" s="647">
        <v>2</v>
      </c>
      <c r="N32" s="658"/>
      <c r="O32" s="646" t="s">
        <v>958</v>
      </c>
      <c r="P32" s="658"/>
      <c r="Q32" s="651"/>
      <c r="R32" s="658"/>
      <c r="S32" s="646" t="s">
        <v>958</v>
      </c>
      <c r="T32" s="658"/>
      <c r="U32" s="650" t="s">
        <v>1050</v>
      </c>
      <c r="V32" s="657"/>
      <c r="W32" s="651" t="s">
        <v>934</v>
      </c>
      <c r="X32" s="659" t="s">
        <v>1061</v>
      </c>
      <c r="Y32" s="651"/>
      <c r="Z32" s="659">
        <v>2</v>
      </c>
      <c r="AB32" s="656"/>
    </row>
    <row r="33" spans="2:28">
      <c r="B33" s="646">
        <v>28</v>
      </c>
      <c r="C33" s="647" t="s">
        <v>1070</v>
      </c>
      <c r="D33" s="648" t="str">
        <f t="shared" si="2"/>
        <v>aa</v>
      </c>
      <c r="E33" s="646" t="s">
        <v>1049</v>
      </c>
      <c r="F33" s="657"/>
      <c r="G33" s="646" t="s">
        <v>958</v>
      </c>
      <c r="H33" s="657"/>
      <c r="I33" s="650" t="s">
        <v>1050</v>
      </c>
      <c r="J33" s="657"/>
      <c r="K33" s="651" t="s">
        <v>934</v>
      </c>
      <c r="L33" s="647">
        <v>3</v>
      </c>
      <c r="N33" s="658"/>
      <c r="O33" s="646" t="s">
        <v>958</v>
      </c>
      <c r="P33" s="658"/>
      <c r="Q33" s="651"/>
      <c r="R33" s="658"/>
      <c r="S33" s="646" t="s">
        <v>958</v>
      </c>
      <c r="T33" s="658"/>
      <c r="U33" s="650" t="s">
        <v>1050</v>
      </c>
      <c r="V33" s="657"/>
      <c r="W33" s="651" t="s">
        <v>934</v>
      </c>
      <c r="X33" s="659" t="s">
        <v>1061</v>
      </c>
      <c r="Y33" s="651"/>
      <c r="Z33" s="659">
        <v>3</v>
      </c>
      <c r="AB33" s="656"/>
    </row>
    <row r="34" spans="2:28">
      <c r="B34" s="646">
        <v>29</v>
      </c>
      <c r="C34" s="647" t="s">
        <v>1071</v>
      </c>
      <c r="D34" s="648" t="str">
        <f t="shared" si="2"/>
        <v>ab</v>
      </c>
      <c r="E34" s="646" t="s">
        <v>1049</v>
      </c>
      <c r="F34" s="657"/>
      <c r="G34" s="646" t="s">
        <v>958</v>
      </c>
      <c r="H34" s="657"/>
      <c r="I34" s="650" t="s">
        <v>1050</v>
      </c>
      <c r="J34" s="657"/>
      <c r="K34" s="651" t="s">
        <v>934</v>
      </c>
      <c r="L34" s="647">
        <v>4</v>
      </c>
      <c r="N34" s="658"/>
      <c r="O34" s="646" t="s">
        <v>958</v>
      </c>
      <c r="P34" s="658"/>
      <c r="Q34" s="651"/>
      <c r="R34" s="658"/>
      <c r="S34" s="646" t="s">
        <v>958</v>
      </c>
      <c r="T34" s="658"/>
      <c r="U34" s="650" t="s">
        <v>1050</v>
      </c>
      <c r="V34" s="657"/>
      <c r="W34" s="651" t="s">
        <v>934</v>
      </c>
      <c r="X34" s="659" t="s">
        <v>1061</v>
      </c>
      <c r="Y34" s="651"/>
      <c r="Z34" s="659">
        <v>4</v>
      </c>
      <c r="AB34" s="656"/>
    </row>
    <row r="35" spans="2:28">
      <c r="B35" s="646">
        <v>30</v>
      </c>
      <c r="C35" s="647" t="s">
        <v>1072</v>
      </c>
      <c r="D35" s="648" t="str">
        <f t="shared" si="2"/>
        <v>ac</v>
      </c>
      <c r="E35" s="646" t="s">
        <v>1049</v>
      </c>
      <c r="F35" s="657"/>
      <c r="G35" s="646" t="s">
        <v>958</v>
      </c>
      <c r="H35" s="657"/>
      <c r="I35" s="650" t="s">
        <v>1050</v>
      </c>
      <c r="J35" s="657"/>
      <c r="K35" s="651" t="s">
        <v>934</v>
      </c>
      <c r="L35" s="647">
        <v>5</v>
      </c>
      <c r="N35" s="658"/>
      <c r="O35" s="646" t="s">
        <v>958</v>
      </c>
      <c r="P35" s="658"/>
      <c r="Q35" s="651"/>
      <c r="R35" s="658"/>
      <c r="S35" s="646" t="s">
        <v>958</v>
      </c>
      <c r="T35" s="658"/>
      <c r="U35" s="650" t="s">
        <v>1050</v>
      </c>
      <c r="V35" s="657"/>
      <c r="W35" s="651" t="s">
        <v>934</v>
      </c>
      <c r="X35" s="659" t="s">
        <v>1061</v>
      </c>
      <c r="Y35" s="651"/>
      <c r="Z35" s="659">
        <v>5</v>
      </c>
      <c r="AB35" s="656"/>
    </row>
    <row r="36" spans="2:28">
      <c r="B36" s="646">
        <v>31</v>
      </c>
      <c r="C36" s="647" t="s">
        <v>1073</v>
      </c>
      <c r="D36" s="648" t="str">
        <f t="shared" si="2"/>
        <v>ad</v>
      </c>
      <c r="E36" s="646" t="s">
        <v>1049</v>
      </c>
      <c r="F36" s="657"/>
      <c r="G36" s="646" t="s">
        <v>958</v>
      </c>
      <c r="H36" s="657"/>
      <c r="I36" s="650" t="s">
        <v>1050</v>
      </c>
      <c r="J36" s="657"/>
      <c r="K36" s="651" t="s">
        <v>934</v>
      </c>
      <c r="L36" s="647">
        <v>6</v>
      </c>
      <c r="N36" s="658"/>
      <c r="O36" s="646" t="s">
        <v>958</v>
      </c>
      <c r="P36" s="658"/>
      <c r="Q36" s="651"/>
      <c r="R36" s="658"/>
      <c r="S36" s="646" t="s">
        <v>958</v>
      </c>
      <c r="T36" s="658"/>
      <c r="U36" s="650" t="s">
        <v>1050</v>
      </c>
      <c r="V36" s="657"/>
      <c r="W36" s="651" t="s">
        <v>934</v>
      </c>
      <c r="X36" s="659" t="s">
        <v>1061</v>
      </c>
      <c r="Y36" s="651"/>
      <c r="Z36" s="659">
        <v>6</v>
      </c>
      <c r="AB36" s="656"/>
    </row>
    <row r="37" spans="2:28">
      <c r="B37" s="646">
        <v>32</v>
      </c>
      <c r="C37" s="647" t="s">
        <v>1074</v>
      </c>
      <c r="D37" s="648" t="str">
        <f t="shared" si="2"/>
        <v>ae</v>
      </c>
      <c r="E37" s="646" t="s">
        <v>1049</v>
      </c>
      <c r="F37" s="657"/>
      <c r="G37" s="646" t="s">
        <v>958</v>
      </c>
      <c r="H37" s="657"/>
      <c r="I37" s="650" t="s">
        <v>1050</v>
      </c>
      <c r="J37" s="657"/>
      <c r="K37" s="651" t="s">
        <v>934</v>
      </c>
      <c r="L37" s="647">
        <v>7</v>
      </c>
      <c r="N37" s="658"/>
      <c r="O37" s="646" t="s">
        <v>958</v>
      </c>
      <c r="P37" s="658"/>
      <c r="Q37" s="651"/>
      <c r="R37" s="658"/>
      <c r="S37" s="646" t="s">
        <v>958</v>
      </c>
      <c r="T37" s="658"/>
      <c r="U37" s="650" t="s">
        <v>1050</v>
      </c>
      <c r="V37" s="657"/>
      <c r="W37" s="651" t="s">
        <v>934</v>
      </c>
      <c r="X37" s="659" t="s">
        <v>1061</v>
      </c>
      <c r="Y37" s="651"/>
      <c r="Z37" s="659">
        <v>7</v>
      </c>
      <c r="AB37" s="656"/>
    </row>
    <row r="38" spans="2:28">
      <c r="B38" s="646">
        <v>33</v>
      </c>
      <c r="C38" s="647" t="s">
        <v>1075</v>
      </c>
      <c r="D38" s="648" t="str">
        <f t="shared" si="2"/>
        <v>af</v>
      </c>
      <c r="E38" s="646" t="s">
        <v>1049</v>
      </c>
      <c r="F38" s="657"/>
      <c r="G38" s="646" t="s">
        <v>958</v>
      </c>
      <c r="H38" s="657"/>
      <c r="I38" s="650" t="s">
        <v>1050</v>
      </c>
      <c r="J38" s="657"/>
      <c r="K38" s="651" t="s">
        <v>934</v>
      </c>
      <c r="L38" s="647">
        <v>8</v>
      </c>
      <c r="N38" s="658"/>
      <c r="O38" s="646" t="s">
        <v>958</v>
      </c>
      <c r="P38" s="658"/>
      <c r="Q38" s="651"/>
      <c r="R38" s="658"/>
      <c r="S38" s="646" t="s">
        <v>958</v>
      </c>
      <c r="T38" s="658"/>
      <c r="U38" s="650" t="s">
        <v>1050</v>
      </c>
      <c r="V38" s="657"/>
      <c r="W38" s="651" t="s">
        <v>934</v>
      </c>
      <c r="X38" s="659" t="s">
        <v>1061</v>
      </c>
      <c r="Y38" s="651"/>
      <c r="Z38" s="659">
        <v>8</v>
      </c>
      <c r="AB38" s="656"/>
    </row>
    <row r="39" spans="2:28">
      <c r="B39" s="646">
        <v>34</v>
      </c>
      <c r="C39" s="660" t="s">
        <v>1027</v>
      </c>
      <c r="D39" s="648"/>
      <c r="E39" s="646" t="s">
        <v>1049</v>
      </c>
      <c r="F39" s="649">
        <v>0.29166666666666669</v>
      </c>
      <c r="G39" s="646" t="s">
        <v>958</v>
      </c>
      <c r="H39" s="649">
        <v>0.39583333333333331</v>
      </c>
      <c r="I39" s="650" t="s">
        <v>1050</v>
      </c>
      <c r="J39" s="649">
        <v>0</v>
      </c>
      <c r="K39" s="651" t="s">
        <v>934</v>
      </c>
      <c r="L39" s="652">
        <f t="shared" ref="L39:L40" si="6">IF(OR(F39="",H39=""),"",(H39+IF(F39&gt;H39,1,0)-F39-J39)*24)</f>
        <v>2.4999999999999991</v>
      </c>
      <c r="N39" s="653">
        <f>【記載例】認知症対応型共同生活介護!$BB$13</f>
        <v>0.29166666666666669</v>
      </c>
      <c r="O39" s="638" t="s">
        <v>958</v>
      </c>
      <c r="P39" s="653">
        <f>【記載例】認知症対応型共同生活介護!$BF$13</f>
        <v>0.83333333333333337</v>
      </c>
      <c r="R39" s="654">
        <f t="shared" ref="R39:R43" si="7">IF(F39="","",IF(F39&lt;N39,N39,IF(F39&gt;=P39,"",F39)))</f>
        <v>0.29166666666666669</v>
      </c>
      <c r="S39" s="638" t="s">
        <v>958</v>
      </c>
      <c r="T39" s="654">
        <f t="shared" ref="T39:T43" si="8">IF(H39="","",IF(H39&gt;F39,IF(H39&lt;P39,H39,P39),P39))</f>
        <v>0.39583333333333331</v>
      </c>
      <c r="U39" s="655" t="s">
        <v>1050</v>
      </c>
      <c r="V39" s="649">
        <v>0</v>
      </c>
      <c r="W39" s="639" t="s">
        <v>934</v>
      </c>
      <c r="X39" s="652">
        <f t="shared" ref="X39:X40" si="9">IF(R39="","",IF((T39+IF(R39&gt;T39,1,0)-R39-V39)*24=0,"",(T39+IF(R39&gt;T39,1,0)-R39-V39)*24))</f>
        <v>2.4999999999999991</v>
      </c>
      <c r="Z39" s="652" t="str">
        <f t="shared" ref="Z39:Z40" si="10">IF(X39="",L39,IF(OR(L39-X39=0,L39-X39&lt;0),"-",L39-X39))</f>
        <v>-</v>
      </c>
      <c r="AB39" s="656"/>
    </row>
    <row r="40" spans="2:28">
      <c r="B40" s="646"/>
      <c r="C40" s="661" t="s">
        <v>1061</v>
      </c>
      <c r="D40" s="648"/>
      <c r="E40" s="646" t="s">
        <v>1049</v>
      </c>
      <c r="F40" s="649">
        <v>0.6875</v>
      </c>
      <c r="G40" s="646" t="s">
        <v>958</v>
      </c>
      <c r="H40" s="649">
        <v>0.83333333333333337</v>
      </c>
      <c r="I40" s="650" t="s">
        <v>1050</v>
      </c>
      <c r="J40" s="649">
        <v>0</v>
      </c>
      <c r="K40" s="651" t="s">
        <v>934</v>
      </c>
      <c r="L40" s="652">
        <f t="shared" si="6"/>
        <v>3.5000000000000009</v>
      </c>
      <c r="N40" s="653">
        <f>【記載例】認知症対応型共同生活介護!$BB$13</f>
        <v>0.29166666666666669</v>
      </c>
      <c r="O40" s="638" t="s">
        <v>958</v>
      </c>
      <c r="P40" s="653">
        <f>【記載例】認知症対応型共同生活介護!$BF$13</f>
        <v>0.83333333333333337</v>
      </c>
      <c r="R40" s="654">
        <f t="shared" si="7"/>
        <v>0.6875</v>
      </c>
      <c r="S40" s="638" t="s">
        <v>958</v>
      </c>
      <c r="T40" s="654">
        <f t="shared" si="8"/>
        <v>0.83333333333333337</v>
      </c>
      <c r="U40" s="655" t="s">
        <v>1050</v>
      </c>
      <c r="V40" s="649">
        <v>0</v>
      </c>
      <c r="W40" s="639" t="s">
        <v>934</v>
      </c>
      <c r="X40" s="652">
        <f t="shared" si="9"/>
        <v>3.5000000000000009</v>
      </c>
      <c r="Z40" s="652" t="str">
        <f t="shared" si="10"/>
        <v>-</v>
      </c>
      <c r="AB40" s="656"/>
    </row>
    <row r="41" spans="2:28">
      <c r="B41" s="646"/>
      <c r="C41" s="662" t="s">
        <v>1061</v>
      </c>
      <c r="D41" s="648" t="str">
        <f>C39</f>
        <v>ag</v>
      </c>
      <c r="E41" s="646" t="s">
        <v>1049</v>
      </c>
      <c r="F41" s="649" t="s">
        <v>1061</v>
      </c>
      <c r="G41" s="646" t="s">
        <v>958</v>
      </c>
      <c r="H41" s="649" t="s">
        <v>1061</v>
      </c>
      <c r="I41" s="650" t="s">
        <v>1050</v>
      </c>
      <c r="J41" s="649" t="s">
        <v>1061</v>
      </c>
      <c r="K41" s="651" t="s">
        <v>934</v>
      </c>
      <c r="L41" s="652">
        <f>IF(OR(L39="",L40=""),"",L39+L40)</f>
        <v>6</v>
      </c>
      <c r="N41" s="653" t="s">
        <v>1061</v>
      </c>
      <c r="O41" s="638" t="s">
        <v>958</v>
      </c>
      <c r="P41" s="653" t="s">
        <v>1061</v>
      </c>
      <c r="R41" s="654" t="s">
        <v>1061</v>
      </c>
      <c r="S41" s="638" t="s">
        <v>958</v>
      </c>
      <c r="T41" s="654" t="s">
        <v>1061</v>
      </c>
      <c r="U41" s="655" t="s">
        <v>1050</v>
      </c>
      <c r="V41" s="649" t="s">
        <v>1076</v>
      </c>
      <c r="W41" s="639" t="s">
        <v>934</v>
      </c>
      <c r="X41" s="652">
        <f>IF(OR(X39="",X40=""),"",X39+X40)</f>
        <v>6</v>
      </c>
      <c r="Z41" s="652" t="str">
        <f>IF(X41="",L41,IF(OR(L41-X41=0,L41-X41&lt;0),"-",L41-X41))</f>
        <v>-</v>
      </c>
      <c r="AB41" s="656" t="s">
        <v>1077</v>
      </c>
    </row>
    <row r="42" spans="2:28">
      <c r="B42" s="646"/>
      <c r="C42" s="660" t="s">
        <v>1078</v>
      </c>
      <c r="D42" s="648"/>
      <c r="E42" s="646" t="s">
        <v>1049</v>
      </c>
      <c r="F42" s="649"/>
      <c r="G42" s="646" t="s">
        <v>958</v>
      </c>
      <c r="H42" s="649"/>
      <c r="I42" s="650" t="s">
        <v>1050</v>
      </c>
      <c r="J42" s="649">
        <v>0</v>
      </c>
      <c r="K42" s="651" t="s">
        <v>934</v>
      </c>
      <c r="L42" s="652" t="str">
        <f t="shared" ref="L42:L43" si="11">IF(OR(F42="",H42=""),"",(H42+IF(F42&gt;H42,1,0)-F42-J42)*24)</f>
        <v/>
      </c>
      <c r="N42" s="653">
        <f>【記載例】認知症対応型共同生活介護!$BB$13</f>
        <v>0.29166666666666669</v>
      </c>
      <c r="O42" s="638" t="s">
        <v>958</v>
      </c>
      <c r="P42" s="653">
        <f>【記載例】認知症対応型共同生活介護!$BF$13</f>
        <v>0.83333333333333337</v>
      </c>
      <c r="R42" s="654" t="str">
        <f t="shared" si="7"/>
        <v/>
      </c>
      <c r="S42" s="638" t="s">
        <v>958</v>
      </c>
      <c r="T42" s="654" t="str">
        <f t="shared" si="8"/>
        <v/>
      </c>
      <c r="U42" s="655" t="s">
        <v>1050</v>
      </c>
      <c r="V42" s="649">
        <v>0</v>
      </c>
      <c r="W42" s="639" t="s">
        <v>934</v>
      </c>
      <c r="X42" s="652" t="str">
        <f t="shared" ref="X42:X43" si="12">IF(R42="","",IF((T42+IF(R42&gt;T42,1,0)-R42-V42)*24=0,"",(T42+IF(R42&gt;T42,1,0)-R42-V42)*24))</f>
        <v/>
      </c>
      <c r="Z42" s="652" t="str">
        <f t="shared" ref="Z42:Z43" si="13">IF(X42="",L42,IF(OR(L42-X42=0,L42-X42&lt;0),"-",L42-X42))</f>
        <v/>
      </c>
      <c r="AB42" s="656"/>
    </row>
    <row r="43" spans="2:28">
      <c r="B43" s="646">
        <v>35</v>
      </c>
      <c r="C43" s="661" t="s">
        <v>1061</v>
      </c>
      <c r="D43" s="648"/>
      <c r="E43" s="646" t="s">
        <v>1049</v>
      </c>
      <c r="F43" s="649"/>
      <c r="G43" s="646" t="s">
        <v>958</v>
      </c>
      <c r="H43" s="649"/>
      <c r="I43" s="650" t="s">
        <v>1050</v>
      </c>
      <c r="J43" s="649">
        <v>0</v>
      </c>
      <c r="K43" s="651" t="s">
        <v>934</v>
      </c>
      <c r="L43" s="652" t="str">
        <f t="shared" si="11"/>
        <v/>
      </c>
      <c r="N43" s="653">
        <f>【記載例】認知症対応型共同生活介護!$BB$13</f>
        <v>0.29166666666666669</v>
      </c>
      <c r="O43" s="638" t="s">
        <v>958</v>
      </c>
      <c r="P43" s="653">
        <f>【記載例】認知症対応型共同生活介護!$BF$13</f>
        <v>0.83333333333333337</v>
      </c>
      <c r="R43" s="654" t="str">
        <f t="shared" si="7"/>
        <v/>
      </c>
      <c r="S43" s="638" t="s">
        <v>958</v>
      </c>
      <c r="T43" s="654" t="str">
        <f t="shared" si="8"/>
        <v/>
      </c>
      <c r="U43" s="655" t="s">
        <v>1050</v>
      </c>
      <c r="V43" s="649">
        <v>0</v>
      </c>
      <c r="W43" s="639" t="s">
        <v>934</v>
      </c>
      <c r="X43" s="652" t="str">
        <f t="shared" si="12"/>
        <v/>
      </c>
      <c r="Z43" s="652" t="str">
        <f t="shared" si="13"/>
        <v/>
      </c>
      <c r="AB43" s="656"/>
    </row>
    <row r="44" spans="2:28">
      <c r="B44" s="646"/>
      <c r="C44" s="662" t="s">
        <v>1061</v>
      </c>
      <c r="D44" s="648" t="str">
        <f>C42</f>
        <v>ah</v>
      </c>
      <c r="E44" s="646" t="s">
        <v>1049</v>
      </c>
      <c r="F44" s="649" t="s">
        <v>1061</v>
      </c>
      <c r="G44" s="646" t="s">
        <v>958</v>
      </c>
      <c r="H44" s="649" t="s">
        <v>1061</v>
      </c>
      <c r="I44" s="650" t="s">
        <v>1050</v>
      </c>
      <c r="J44" s="649" t="s">
        <v>1061</v>
      </c>
      <c r="K44" s="651" t="s">
        <v>934</v>
      </c>
      <c r="L44" s="652" t="str">
        <f>IF(OR(L42="",L43=""),"",L42+L43)</f>
        <v/>
      </c>
      <c r="N44" s="653" t="s">
        <v>1061</v>
      </c>
      <c r="O44" s="638" t="s">
        <v>958</v>
      </c>
      <c r="P44" s="653" t="s">
        <v>1061</v>
      </c>
      <c r="R44" s="654" t="s">
        <v>1061</v>
      </c>
      <c r="S44" s="638" t="s">
        <v>958</v>
      </c>
      <c r="T44" s="654" t="s">
        <v>1061</v>
      </c>
      <c r="U44" s="655" t="s">
        <v>1050</v>
      </c>
      <c r="V44" s="649" t="s">
        <v>1076</v>
      </c>
      <c r="W44" s="639" t="s">
        <v>934</v>
      </c>
      <c r="X44" s="652" t="str">
        <f>IF(OR(X42="",X43=""),"",X42+X43)</f>
        <v/>
      </c>
      <c r="Z44" s="652" t="str">
        <f>IF(X44="",L44,IF(OR(L44-X44=0,L44-X44&lt;0),"-",L44-X44))</f>
        <v/>
      </c>
      <c r="AB44" s="656" t="s">
        <v>1079</v>
      </c>
    </row>
    <row r="45" spans="2:28">
      <c r="B45" s="646"/>
      <c r="C45" s="660" t="s">
        <v>1080</v>
      </c>
      <c r="D45" s="648"/>
      <c r="E45" s="646" t="s">
        <v>1049</v>
      </c>
      <c r="F45" s="649"/>
      <c r="G45" s="646" t="s">
        <v>958</v>
      </c>
      <c r="H45" s="649"/>
      <c r="I45" s="650" t="s">
        <v>1050</v>
      </c>
      <c r="J45" s="649">
        <v>0</v>
      </c>
      <c r="K45" s="651" t="s">
        <v>934</v>
      </c>
      <c r="L45" s="652" t="str">
        <f t="shared" ref="L45:L46" si="14">IF(OR(F45="",H45=""),"",(H45+IF(F45&gt;H45,1,0)-F45-J45)*24)</f>
        <v/>
      </c>
      <c r="N45" s="653">
        <f>【記載例】認知症対応型共同生活介護!$BB$13</f>
        <v>0.29166666666666669</v>
      </c>
      <c r="O45" s="638" t="s">
        <v>958</v>
      </c>
      <c r="P45" s="653">
        <f>【記載例】認知症対応型共同生活介護!$BF$13</f>
        <v>0.83333333333333337</v>
      </c>
      <c r="R45" s="654" t="str">
        <f t="shared" ref="R45:R46" si="15">IF(F45="","",IF(F45&lt;N45,N45,IF(F45&gt;=P45,"",F45)))</f>
        <v/>
      </c>
      <c r="S45" s="638" t="s">
        <v>958</v>
      </c>
      <c r="T45" s="654" t="str">
        <f t="shared" ref="T45:T46" si="16">IF(H45="","",IF(H45&gt;F45,IF(H45&lt;P45,H45,P45),P45))</f>
        <v/>
      </c>
      <c r="U45" s="655" t="s">
        <v>1050</v>
      </c>
      <c r="V45" s="649">
        <v>0</v>
      </c>
      <c r="W45" s="639" t="s">
        <v>934</v>
      </c>
      <c r="X45" s="652" t="str">
        <f t="shared" ref="X45:X46" si="17">IF(R45="","",IF((T45+IF(R45&gt;T45,1,0)-R45-V45)*24=0,"",(T45+IF(R45&gt;T45,1,0)-R45-V45)*24))</f>
        <v/>
      </c>
      <c r="Z45" s="652" t="str">
        <f t="shared" ref="Z45:Z46" si="18">IF(X45="",L45,IF(OR(L45-X45=0,L45-X45&lt;0),"-",L45-X45))</f>
        <v/>
      </c>
      <c r="AB45" s="656"/>
    </row>
    <row r="46" spans="2:28">
      <c r="B46" s="646">
        <v>36</v>
      </c>
      <c r="C46" s="661" t="s">
        <v>1061</v>
      </c>
      <c r="D46" s="648"/>
      <c r="E46" s="646" t="s">
        <v>1049</v>
      </c>
      <c r="F46" s="649"/>
      <c r="G46" s="646" t="s">
        <v>958</v>
      </c>
      <c r="H46" s="649"/>
      <c r="I46" s="650" t="s">
        <v>1050</v>
      </c>
      <c r="J46" s="649">
        <v>0</v>
      </c>
      <c r="K46" s="651" t="s">
        <v>934</v>
      </c>
      <c r="L46" s="652" t="str">
        <f t="shared" si="14"/>
        <v/>
      </c>
      <c r="N46" s="653">
        <f>【記載例】認知症対応型共同生活介護!$BB$13</f>
        <v>0.29166666666666669</v>
      </c>
      <c r="O46" s="638" t="s">
        <v>958</v>
      </c>
      <c r="P46" s="653">
        <f>【記載例】認知症対応型共同生活介護!$BF$13</f>
        <v>0.83333333333333337</v>
      </c>
      <c r="R46" s="654" t="str">
        <f t="shared" si="15"/>
        <v/>
      </c>
      <c r="S46" s="638" t="s">
        <v>958</v>
      </c>
      <c r="T46" s="654" t="str">
        <f t="shared" si="16"/>
        <v/>
      </c>
      <c r="U46" s="655" t="s">
        <v>1050</v>
      </c>
      <c r="V46" s="649">
        <v>0</v>
      </c>
      <c r="W46" s="639" t="s">
        <v>934</v>
      </c>
      <c r="X46" s="652" t="str">
        <f t="shared" si="17"/>
        <v/>
      </c>
      <c r="Z46" s="652" t="str">
        <f t="shared" si="18"/>
        <v/>
      </c>
      <c r="AB46" s="656"/>
    </row>
    <row r="47" spans="2:28">
      <c r="B47" s="646"/>
      <c r="C47" s="662" t="s">
        <v>1061</v>
      </c>
      <c r="D47" s="648" t="str">
        <f>C45</f>
        <v>ai</v>
      </c>
      <c r="E47" s="646" t="s">
        <v>1049</v>
      </c>
      <c r="F47" s="649" t="s">
        <v>1061</v>
      </c>
      <c r="G47" s="646" t="s">
        <v>958</v>
      </c>
      <c r="H47" s="649" t="s">
        <v>1061</v>
      </c>
      <c r="I47" s="650" t="s">
        <v>1050</v>
      </c>
      <c r="J47" s="649" t="s">
        <v>1061</v>
      </c>
      <c r="K47" s="651" t="s">
        <v>934</v>
      </c>
      <c r="L47" s="652" t="str">
        <f>IF(OR(L45="",L46=""),"",L45+L46)</f>
        <v/>
      </c>
      <c r="N47" s="653" t="s">
        <v>1061</v>
      </c>
      <c r="O47" s="638" t="s">
        <v>958</v>
      </c>
      <c r="P47" s="653" t="s">
        <v>1061</v>
      </c>
      <c r="R47" s="654" t="s">
        <v>1061</v>
      </c>
      <c r="S47" s="638" t="s">
        <v>958</v>
      </c>
      <c r="T47" s="654" t="s">
        <v>1061</v>
      </c>
      <c r="U47" s="655" t="s">
        <v>1050</v>
      </c>
      <c r="V47" s="649" t="s">
        <v>1076</v>
      </c>
      <c r="W47" s="639" t="s">
        <v>934</v>
      </c>
      <c r="X47" s="652" t="str">
        <f>IF(OR(X45="",X46=""),"",X45+X46)</f>
        <v/>
      </c>
      <c r="Z47" s="652" t="str">
        <f>IF(X47="",L47,IF(OR(L47-X47=0,L47-X47&lt;0),"-",L47-X47))</f>
        <v/>
      </c>
      <c r="AB47" s="656" t="s">
        <v>1079</v>
      </c>
    </row>
    <row r="49" spans="3:4">
      <c r="C49" s="640" t="s">
        <v>1081</v>
      </c>
      <c r="D49" s="640"/>
    </row>
    <row r="50" spans="3:4">
      <c r="C50" s="640" t="s">
        <v>1082</v>
      </c>
      <c r="D50" s="640"/>
    </row>
    <row r="51" spans="3:4">
      <c r="C51" s="640" t="s">
        <v>1083</v>
      </c>
      <c r="D51" s="640"/>
    </row>
    <row r="52" spans="3:4">
      <c r="C52" s="640" t="s">
        <v>1084</v>
      </c>
      <c r="D52" s="640"/>
    </row>
  </sheetData>
  <sheetProtection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AB00-9974-47B8-8A1C-E15CA0656F14}">
  <sheetPr>
    <pageSetUpPr fitToPage="1"/>
  </sheetPr>
  <dimension ref="B1:BS116"/>
  <sheetViews>
    <sheetView zoomScale="80" zoomScaleNormal="80" workbookViewId="0"/>
  </sheetViews>
  <sheetFormatPr defaultColWidth="9.875" defaultRowHeight="18.75"/>
  <cols>
    <col min="1" max="1" width="1.5" style="663" customWidth="1"/>
    <col min="2" max="3" width="9.875" style="663"/>
    <col min="4" max="4" width="44.25" style="663" customWidth="1"/>
    <col min="5" max="16384" width="9.875" style="663"/>
  </cols>
  <sheetData>
    <row r="1" spans="2:11">
      <c r="B1" s="663" t="s">
        <v>1085</v>
      </c>
      <c r="D1" s="664"/>
      <c r="E1" s="664"/>
      <c r="F1" s="664"/>
    </row>
    <row r="2" spans="2:11" s="666" customFormat="1" ht="20.25" customHeight="1">
      <c r="B2" s="665" t="s">
        <v>1086</v>
      </c>
      <c r="C2" s="665"/>
      <c r="D2" s="664"/>
      <c r="E2" s="664"/>
      <c r="F2" s="664"/>
    </row>
    <row r="3" spans="2:11" s="666" customFormat="1" ht="20.25" customHeight="1">
      <c r="B3" s="665"/>
      <c r="C3" s="665"/>
      <c r="D3" s="664"/>
      <c r="E3" s="664"/>
      <c r="F3" s="664"/>
    </row>
    <row r="4" spans="2:11" s="668" customFormat="1" ht="20.25" customHeight="1">
      <c r="B4" s="667"/>
      <c r="C4" s="664" t="s">
        <v>1087</v>
      </c>
      <c r="D4" s="664"/>
      <c r="F4" s="1155" t="s">
        <v>1088</v>
      </c>
      <c r="G4" s="1155"/>
      <c r="H4" s="1155"/>
      <c r="I4" s="1155"/>
      <c r="J4" s="1155"/>
      <c r="K4" s="1155"/>
    </row>
    <row r="5" spans="2:11" s="668" customFormat="1" ht="20.25" customHeight="1">
      <c r="B5" s="669"/>
      <c r="C5" s="664" t="s">
        <v>1089</v>
      </c>
      <c r="D5" s="664"/>
      <c r="F5" s="1155"/>
      <c r="G5" s="1155"/>
      <c r="H5" s="1155"/>
      <c r="I5" s="1155"/>
      <c r="J5" s="1155"/>
      <c r="K5" s="1155"/>
    </row>
    <row r="6" spans="2:11" s="666" customFormat="1" ht="20.25" customHeight="1">
      <c r="B6" s="670" t="s">
        <v>1090</v>
      </c>
      <c r="C6" s="664"/>
      <c r="D6" s="664"/>
      <c r="E6" s="671"/>
      <c r="F6" s="672"/>
    </row>
    <row r="7" spans="2:11" s="666" customFormat="1" ht="20.25" customHeight="1">
      <c r="B7" s="665"/>
      <c r="C7" s="665"/>
      <c r="D7" s="664"/>
      <c r="E7" s="671"/>
      <c r="F7" s="672"/>
    </row>
    <row r="8" spans="2:11" s="666" customFormat="1" ht="20.25" customHeight="1">
      <c r="B8" s="664" t="s">
        <v>1091</v>
      </c>
      <c r="C8" s="665"/>
      <c r="D8" s="664"/>
      <c r="E8" s="671"/>
      <c r="F8" s="672"/>
    </row>
    <row r="9" spans="2:11" s="666" customFormat="1" ht="20.25" customHeight="1">
      <c r="B9" s="665"/>
      <c r="C9" s="665"/>
      <c r="D9" s="664"/>
      <c r="E9" s="664"/>
      <c r="F9" s="664"/>
    </row>
    <row r="10" spans="2:11" s="666" customFormat="1" ht="20.25" customHeight="1">
      <c r="B10" s="664" t="s">
        <v>1092</v>
      </c>
      <c r="C10" s="665"/>
      <c r="D10" s="664"/>
      <c r="E10" s="664"/>
      <c r="F10" s="664"/>
    </row>
    <row r="11" spans="2:11" s="666" customFormat="1" ht="20.25" customHeight="1">
      <c r="B11" s="664"/>
      <c r="C11" s="665"/>
      <c r="D11" s="664"/>
      <c r="E11" s="664"/>
      <c r="F11" s="664"/>
    </row>
    <row r="12" spans="2:11" s="666" customFormat="1" ht="20.25" customHeight="1">
      <c r="B12" s="664" t="s">
        <v>1093</v>
      </c>
      <c r="C12" s="665"/>
      <c r="D12" s="664"/>
    </row>
    <row r="13" spans="2:11" s="666" customFormat="1" ht="20.25" customHeight="1">
      <c r="B13" s="664"/>
      <c r="C13" s="665"/>
      <c r="D13" s="664"/>
    </row>
    <row r="14" spans="2:11" s="666" customFormat="1" ht="20.25" customHeight="1">
      <c r="B14" s="664" t="s">
        <v>1094</v>
      </c>
      <c r="C14" s="665"/>
      <c r="D14" s="664"/>
    </row>
    <row r="15" spans="2:11" s="666" customFormat="1" ht="20.25" customHeight="1">
      <c r="B15" s="664"/>
      <c r="C15" s="665"/>
      <c r="D15" s="664"/>
    </row>
    <row r="16" spans="2:11" s="666" customFormat="1" ht="20.25" customHeight="1">
      <c r="B16" s="664" t="s">
        <v>1095</v>
      </c>
      <c r="C16" s="665"/>
      <c r="D16" s="664"/>
    </row>
    <row r="17" spans="2:4" s="666" customFormat="1" ht="20.25" customHeight="1">
      <c r="B17" s="664" t="s">
        <v>1096</v>
      </c>
      <c r="C17" s="665"/>
      <c r="D17" s="664"/>
    </row>
    <row r="18" spans="2:4" s="666" customFormat="1" ht="20.25" customHeight="1">
      <c r="B18" s="664" t="s">
        <v>1097</v>
      </c>
      <c r="C18" s="665"/>
      <c r="D18" s="664"/>
    </row>
    <row r="19" spans="2:4" s="666" customFormat="1" ht="20.25" customHeight="1">
      <c r="B19" s="664"/>
      <c r="C19" s="665"/>
      <c r="D19" s="664"/>
    </row>
    <row r="20" spans="2:4" s="666" customFormat="1" ht="20.25" customHeight="1">
      <c r="B20" s="664" t="s">
        <v>1098</v>
      </c>
      <c r="C20" s="665"/>
      <c r="D20" s="664"/>
    </row>
    <row r="21" spans="2:4" s="666" customFormat="1" ht="20.25" customHeight="1">
      <c r="B21" s="664" t="s">
        <v>1099</v>
      </c>
      <c r="C21" s="665"/>
      <c r="D21" s="664"/>
    </row>
    <row r="22" spans="2:4" s="666" customFormat="1" ht="20.25" customHeight="1">
      <c r="B22" s="664"/>
      <c r="C22" s="665"/>
      <c r="D22" s="664"/>
    </row>
    <row r="23" spans="2:4" s="666" customFormat="1" ht="20.25" customHeight="1">
      <c r="B23" s="664" t="s">
        <v>1100</v>
      </c>
      <c r="C23" s="665"/>
      <c r="D23" s="664"/>
    </row>
    <row r="24" spans="2:4" s="666" customFormat="1" ht="20.25" customHeight="1">
      <c r="B24" s="664"/>
      <c r="C24" s="665"/>
      <c r="D24" s="664"/>
    </row>
    <row r="25" spans="2:4" s="666" customFormat="1" ht="17.25" customHeight="1">
      <c r="B25" s="664" t="s">
        <v>1101</v>
      </c>
      <c r="C25" s="664"/>
      <c r="D25" s="664"/>
    </row>
    <row r="26" spans="2:4" s="666" customFormat="1" ht="17.25" customHeight="1">
      <c r="B26" s="664" t="s">
        <v>1102</v>
      </c>
      <c r="C26" s="664"/>
      <c r="D26" s="664"/>
    </row>
    <row r="27" spans="2:4" s="666" customFormat="1" ht="17.25" customHeight="1">
      <c r="B27" s="664"/>
      <c r="C27" s="664"/>
      <c r="D27" s="664"/>
    </row>
    <row r="28" spans="2:4" s="666" customFormat="1" ht="17.25" customHeight="1">
      <c r="B28" s="664"/>
      <c r="C28" s="673" t="s">
        <v>961</v>
      </c>
      <c r="D28" s="673" t="s">
        <v>1103</v>
      </c>
    </row>
    <row r="29" spans="2:4" s="666" customFormat="1" ht="17.25" customHeight="1">
      <c r="B29" s="664"/>
      <c r="C29" s="673">
        <v>1</v>
      </c>
      <c r="D29" s="674" t="s">
        <v>976</v>
      </c>
    </row>
    <row r="30" spans="2:4" s="666" customFormat="1" ht="17.25" customHeight="1">
      <c r="B30" s="664"/>
      <c r="C30" s="673">
        <v>2</v>
      </c>
      <c r="D30" s="674" t="s">
        <v>990</v>
      </c>
    </row>
    <row r="31" spans="2:4" s="666" customFormat="1" ht="17.25" customHeight="1">
      <c r="B31" s="664"/>
      <c r="C31" s="673">
        <v>3</v>
      </c>
      <c r="D31" s="674" t="s">
        <v>985</v>
      </c>
    </row>
    <row r="32" spans="2:4" s="666" customFormat="1" ht="17.25" customHeight="1">
      <c r="B32" s="664"/>
      <c r="C32" s="671"/>
      <c r="D32" s="672"/>
    </row>
    <row r="33" spans="2:51" s="666" customFormat="1" ht="17.25" customHeight="1">
      <c r="B33" s="664" t="s">
        <v>1104</v>
      </c>
      <c r="C33" s="664"/>
      <c r="D33" s="664"/>
      <c r="E33" s="668"/>
      <c r="F33" s="668"/>
    </row>
    <row r="34" spans="2:51" s="666" customFormat="1" ht="17.25" customHeight="1">
      <c r="B34" s="664" t="s">
        <v>1105</v>
      </c>
      <c r="C34" s="664"/>
      <c r="D34" s="664"/>
      <c r="E34" s="668"/>
      <c r="F34" s="668"/>
    </row>
    <row r="35" spans="2:51" s="666" customFormat="1" ht="17.25" customHeight="1">
      <c r="B35" s="664"/>
      <c r="C35" s="664"/>
      <c r="D35" s="664"/>
      <c r="E35" s="668"/>
      <c r="F35" s="668"/>
      <c r="G35" s="675"/>
      <c r="H35" s="675"/>
      <c r="J35" s="675"/>
      <c r="K35" s="675"/>
      <c r="L35" s="675"/>
      <c r="M35" s="675"/>
      <c r="N35" s="675"/>
      <c r="O35" s="675"/>
      <c r="R35" s="675"/>
      <c r="S35" s="675"/>
      <c r="T35" s="675"/>
      <c r="W35" s="675"/>
      <c r="X35" s="675"/>
      <c r="Y35" s="675"/>
    </row>
    <row r="36" spans="2:51" s="666" customFormat="1" ht="17.25" customHeight="1">
      <c r="B36" s="664"/>
      <c r="C36" s="673" t="s">
        <v>1042</v>
      </c>
      <c r="D36" s="673" t="s">
        <v>1106</v>
      </c>
      <c r="E36" s="668"/>
      <c r="F36" s="668"/>
      <c r="G36" s="675"/>
      <c r="H36" s="675"/>
      <c r="J36" s="675"/>
      <c r="K36" s="675"/>
      <c r="L36" s="675"/>
      <c r="M36" s="675"/>
      <c r="N36" s="675"/>
      <c r="O36" s="675"/>
      <c r="R36" s="675"/>
      <c r="S36" s="675"/>
      <c r="T36" s="675"/>
      <c r="W36" s="675"/>
      <c r="X36" s="675"/>
      <c r="Y36" s="675"/>
    </row>
    <row r="37" spans="2:51" s="666" customFormat="1" ht="17.25" customHeight="1">
      <c r="B37" s="664"/>
      <c r="C37" s="673" t="s">
        <v>1107</v>
      </c>
      <c r="D37" s="674" t="s">
        <v>1108</v>
      </c>
      <c r="E37" s="668"/>
      <c r="F37" s="668"/>
      <c r="G37" s="675"/>
      <c r="H37" s="675"/>
      <c r="J37" s="675"/>
      <c r="K37" s="675"/>
      <c r="L37" s="675"/>
      <c r="M37" s="675"/>
      <c r="N37" s="675"/>
      <c r="O37" s="675"/>
      <c r="R37" s="675"/>
      <c r="S37" s="675"/>
      <c r="T37" s="675"/>
      <c r="W37" s="675"/>
      <c r="X37" s="675"/>
      <c r="Y37" s="675"/>
    </row>
    <row r="38" spans="2:51" s="666" customFormat="1" ht="17.25" customHeight="1">
      <c r="B38" s="664"/>
      <c r="C38" s="673" t="s">
        <v>1109</v>
      </c>
      <c r="D38" s="674" t="s">
        <v>1110</v>
      </c>
      <c r="E38" s="668"/>
      <c r="F38" s="668"/>
      <c r="G38" s="675"/>
      <c r="H38" s="675"/>
      <c r="J38" s="675"/>
      <c r="K38" s="675"/>
      <c r="L38" s="675"/>
      <c r="M38" s="675"/>
      <c r="N38" s="675"/>
      <c r="O38" s="675"/>
      <c r="R38" s="675"/>
      <c r="S38" s="675"/>
      <c r="T38" s="675"/>
      <c r="W38" s="675"/>
      <c r="X38" s="675"/>
      <c r="Y38" s="675"/>
    </row>
    <row r="39" spans="2:51" s="666" customFormat="1" ht="17.25" customHeight="1">
      <c r="B39" s="664"/>
      <c r="C39" s="673" t="s">
        <v>1111</v>
      </c>
      <c r="D39" s="674" t="s">
        <v>1112</v>
      </c>
      <c r="E39" s="668"/>
      <c r="F39" s="668"/>
      <c r="G39" s="675"/>
      <c r="H39" s="675"/>
      <c r="J39" s="675"/>
      <c r="K39" s="675"/>
      <c r="L39" s="675"/>
      <c r="M39" s="675"/>
      <c r="N39" s="675"/>
      <c r="O39" s="675"/>
      <c r="R39" s="675"/>
      <c r="S39" s="675"/>
      <c r="T39" s="675"/>
      <c r="W39" s="675"/>
      <c r="X39" s="675"/>
      <c r="Y39" s="675"/>
    </row>
    <row r="40" spans="2:51" s="666" customFormat="1" ht="17.25" customHeight="1">
      <c r="B40" s="664"/>
      <c r="C40" s="673" t="s">
        <v>1113</v>
      </c>
      <c r="D40" s="674" t="s">
        <v>1114</v>
      </c>
      <c r="E40" s="668"/>
      <c r="F40" s="668"/>
      <c r="G40" s="675"/>
      <c r="H40" s="675"/>
      <c r="J40" s="675"/>
      <c r="K40" s="675"/>
      <c r="L40" s="675"/>
      <c r="M40" s="675"/>
      <c r="N40" s="675"/>
      <c r="O40" s="675"/>
      <c r="R40" s="675"/>
      <c r="S40" s="675"/>
      <c r="T40" s="675"/>
      <c r="W40" s="675"/>
      <c r="X40" s="675"/>
      <c r="Y40" s="675"/>
    </row>
    <row r="41" spans="2:51" s="666" customFormat="1" ht="17.25" customHeight="1">
      <c r="B41" s="664"/>
      <c r="C41" s="664"/>
      <c r="D41" s="664"/>
      <c r="E41" s="668"/>
      <c r="F41" s="668"/>
      <c r="G41" s="675"/>
      <c r="H41" s="675"/>
      <c r="J41" s="675"/>
      <c r="K41" s="675"/>
      <c r="L41" s="675"/>
      <c r="M41" s="675"/>
      <c r="N41" s="675"/>
      <c r="O41" s="675"/>
      <c r="R41" s="675"/>
      <c r="S41" s="675"/>
      <c r="T41" s="675"/>
      <c r="W41" s="675"/>
      <c r="X41" s="675"/>
      <c r="Y41" s="675"/>
    </row>
    <row r="42" spans="2:51" s="666" customFormat="1" ht="17.25" customHeight="1">
      <c r="B42" s="664"/>
      <c r="C42" s="676" t="s">
        <v>1115</v>
      </c>
      <c r="D42" s="664"/>
      <c r="E42" s="668"/>
      <c r="F42" s="668"/>
      <c r="G42" s="675"/>
      <c r="H42" s="675"/>
      <c r="J42" s="675"/>
      <c r="K42" s="675"/>
      <c r="L42" s="675"/>
      <c r="M42" s="675"/>
      <c r="N42" s="675"/>
      <c r="O42" s="675"/>
      <c r="R42" s="675"/>
      <c r="S42" s="675"/>
      <c r="T42" s="675"/>
      <c r="W42" s="675"/>
      <c r="X42" s="675"/>
      <c r="Y42" s="675"/>
    </row>
    <row r="43" spans="2:51" s="666" customFormat="1" ht="17.25" customHeight="1">
      <c r="B43" s="668"/>
      <c r="C43" s="664" t="s">
        <v>1116</v>
      </c>
      <c r="D43" s="668"/>
      <c r="E43" s="668"/>
      <c r="F43" s="676"/>
      <c r="G43" s="675"/>
      <c r="H43" s="675"/>
      <c r="J43" s="675"/>
      <c r="K43" s="675"/>
      <c r="L43" s="675"/>
      <c r="M43" s="675"/>
      <c r="N43" s="675"/>
      <c r="O43" s="675"/>
      <c r="R43" s="675"/>
      <c r="S43" s="675"/>
      <c r="T43" s="675"/>
      <c r="W43" s="675"/>
      <c r="X43" s="675"/>
      <c r="Y43" s="675"/>
    </row>
    <row r="44" spans="2:51" s="666" customFormat="1" ht="17.25" customHeight="1">
      <c r="B44" s="668"/>
      <c r="C44" s="664" t="s">
        <v>1117</v>
      </c>
      <c r="D44" s="668"/>
      <c r="E44" s="668"/>
      <c r="F44" s="664"/>
      <c r="G44" s="675"/>
      <c r="H44" s="675"/>
      <c r="J44" s="675"/>
      <c r="K44" s="675"/>
      <c r="L44" s="675"/>
      <c r="M44" s="675"/>
      <c r="N44" s="675"/>
      <c r="O44" s="675"/>
      <c r="R44" s="675"/>
      <c r="S44" s="675"/>
      <c r="T44" s="675"/>
      <c r="W44" s="675"/>
      <c r="X44" s="675"/>
      <c r="Y44" s="675"/>
    </row>
    <row r="45" spans="2:51" s="666" customFormat="1" ht="17.25" customHeight="1">
      <c r="B45" s="664"/>
      <c r="C45" s="664"/>
      <c r="D45" s="664"/>
      <c r="E45" s="676"/>
      <c r="F45" s="675"/>
      <c r="G45" s="675"/>
      <c r="H45" s="675"/>
      <c r="J45" s="675"/>
      <c r="K45" s="675"/>
      <c r="L45" s="675"/>
      <c r="M45" s="675"/>
      <c r="N45" s="675"/>
      <c r="O45" s="675"/>
      <c r="R45" s="675"/>
      <c r="S45" s="675"/>
      <c r="T45" s="675"/>
      <c r="W45" s="675"/>
      <c r="X45" s="675"/>
      <c r="Y45" s="675"/>
    </row>
    <row r="46" spans="2:51" s="666" customFormat="1" ht="17.25" customHeight="1">
      <c r="B46" s="664" t="s">
        <v>1118</v>
      </c>
      <c r="C46" s="664"/>
      <c r="D46" s="664"/>
    </row>
    <row r="47" spans="2:51" s="666" customFormat="1" ht="17.25" customHeight="1">
      <c r="B47" s="664" t="s">
        <v>1119</v>
      </c>
      <c r="C47" s="664"/>
      <c r="D47" s="664"/>
      <c r="AH47" s="677"/>
      <c r="AI47" s="677"/>
      <c r="AJ47" s="677"/>
      <c r="AK47" s="677"/>
      <c r="AL47" s="677"/>
      <c r="AM47" s="677"/>
      <c r="AN47" s="677"/>
      <c r="AO47" s="677"/>
      <c r="AP47" s="677"/>
      <c r="AQ47" s="677"/>
      <c r="AR47" s="677"/>
      <c r="AS47" s="677"/>
    </row>
    <row r="48" spans="2:51" s="666" customFormat="1" ht="17.25" customHeight="1">
      <c r="B48" s="678" t="s">
        <v>1120</v>
      </c>
      <c r="C48" s="668"/>
      <c r="D48" s="668"/>
      <c r="E48" s="679"/>
      <c r="F48" s="679"/>
      <c r="G48" s="679"/>
      <c r="H48" s="679"/>
      <c r="I48" s="679"/>
      <c r="J48" s="679"/>
      <c r="K48" s="679"/>
      <c r="L48" s="679"/>
      <c r="M48" s="679"/>
      <c r="N48" s="679"/>
      <c r="O48" s="680"/>
      <c r="P48" s="680"/>
      <c r="Q48" s="679"/>
      <c r="R48" s="680"/>
      <c r="S48" s="679"/>
      <c r="T48" s="679"/>
      <c r="U48" s="680"/>
      <c r="V48" s="677"/>
      <c r="W48" s="677"/>
      <c r="X48" s="677"/>
      <c r="Y48" s="679"/>
      <c r="Z48" s="679"/>
      <c r="AA48" s="679"/>
      <c r="AB48" s="679"/>
      <c r="AC48" s="677"/>
      <c r="AD48" s="679"/>
      <c r="AE48" s="680"/>
      <c r="AF48" s="680"/>
      <c r="AG48" s="680"/>
      <c r="AH48" s="680"/>
      <c r="AI48" s="681"/>
      <c r="AJ48" s="680"/>
      <c r="AK48" s="680"/>
      <c r="AL48" s="680"/>
      <c r="AM48" s="680"/>
      <c r="AN48" s="680"/>
      <c r="AO48" s="680"/>
      <c r="AP48" s="680"/>
      <c r="AQ48" s="680"/>
      <c r="AR48" s="680"/>
      <c r="AS48" s="680"/>
      <c r="AT48" s="680"/>
      <c r="AU48" s="680"/>
      <c r="AV48" s="680"/>
      <c r="AW48" s="680"/>
      <c r="AX48" s="680"/>
      <c r="AY48" s="681"/>
    </row>
    <row r="49" spans="2:50" s="666" customFormat="1" ht="17.25" customHeight="1">
      <c r="F49" s="677"/>
    </row>
    <row r="50" spans="2:50" s="666" customFormat="1" ht="17.25" customHeight="1">
      <c r="B50" s="664" t="s">
        <v>1121</v>
      </c>
      <c r="C50" s="664"/>
    </row>
    <row r="51" spans="2:50" s="666" customFormat="1" ht="17.25" customHeight="1">
      <c r="B51" s="664"/>
      <c r="C51" s="664"/>
    </row>
    <row r="52" spans="2:50" s="666" customFormat="1" ht="17.25" customHeight="1">
      <c r="B52" s="664" t="s">
        <v>1122</v>
      </c>
      <c r="C52" s="664"/>
    </row>
    <row r="53" spans="2:50" s="666" customFormat="1" ht="17.25" customHeight="1">
      <c r="B53" s="664" t="s">
        <v>1123</v>
      </c>
      <c r="C53" s="664"/>
    </row>
    <row r="54" spans="2:50" s="666" customFormat="1" ht="17.25" customHeight="1">
      <c r="B54" s="664"/>
      <c r="C54" s="664"/>
    </row>
    <row r="55" spans="2:50" s="666" customFormat="1" ht="17.25" customHeight="1">
      <c r="B55" s="664" t="s">
        <v>1124</v>
      </c>
      <c r="C55" s="664"/>
    </row>
    <row r="56" spans="2:50" s="666" customFormat="1" ht="17.25" customHeight="1">
      <c r="B56" s="664" t="s">
        <v>1125</v>
      </c>
      <c r="C56" s="664"/>
    </row>
    <row r="57" spans="2:50" s="666" customFormat="1" ht="17.25" customHeight="1">
      <c r="B57" s="664"/>
      <c r="C57" s="664"/>
    </row>
    <row r="58" spans="2:50" s="666" customFormat="1" ht="17.25" customHeight="1">
      <c r="B58" s="664" t="s">
        <v>1126</v>
      </c>
      <c r="C58" s="664"/>
      <c r="D58" s="664"/>
    </row>
    <row r="59" spans="2:50" s="666" customFormat="1" ht="17.25" customHeight="1">
      <c r="B59" s="664"/>
      <c r="C59" s="664"/>
      <c r="D59" s="664"/>
    </row>
    <row r="60" spans="2:50" s="666" customFormat="1" ht="17.25" customHeight="1">
      <c r="B60" s="668" t="s">
        <v>1127</v>
      </c>
      <c r="C60" s="668"/>
      <c r="D60" s="664"/>
    </row>
    <row r="61" spans="2:50" s="666" customFormat="1" ht="17.25" customHeight="1">
      <c r="B61" s="668" t="s">
        <v>1128</v>
      </c>
      <c r="C61" s="668"/>
      <c r="D61" s="664"/>
    </row>
    <row r="62" spans="2:50" s="666" customFormat="1" ht="17.25" customHeight="1">
      <c r="B62" s="668" t="s">
        <v>1129</v>
      </c>
    </row>
    <row r="63" spans="2:50" s="666" customFormat="1" ht="17.25" customHeight="1">
      <c r="B63" s="668"/>
    </row>
    <row r="64" spans="2:50" s="666" customFormat="1" ht="17.25" customHeight="1">
      <c r="B64" s="666" t="s">
        <v>1130</v>
      </c>
      <c r="E64" s="682"/>
      <c r="F64" s="682"/>
      <c r="G64" s="682"/>
      <c r="H64" s="682"/>
      <c r="I64" s="682"/>
      <c r="J64" s="682"/>
      <c r="K64" s="682"/>
      <c r="L64" s="683"/>
      <c r="M64" s="668" t="s">
        <v>1131</v>
      </c>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row>
    <row r="65" spans="2:71" s="666" customFormat="1" ht="17.25" customHeight="1">
      <c r="E65" s="682"/>
      <c r="F65" s="682"/>
      <c r="G65" s="682"/>
      <c r="H65" s="682"/>
      <c r="I65" s="682"/>
      <c r="J65" s="682"/>
      <c r="K65" s="682"/>
      <c r="L65" s="682"/>
      <c r="M65" s="682"/>
      <c r="N65" s="682"/>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82"/>
      <c r="AL65" s="682"/>
      <c r="AM65" s="682"/>
      <c r="AN65" s="682"/>
      <c r="AO65" s="682"/>
      <c r="AP65" s="682"/>
      <c r="AQ65" s="682"/>
      <c r="AR65" s="682"/>
      <c r="AS65" s="682"/>
      <c r="AT65" s="682"/>
      <c r="AU65" s="682"/>
      <c r="AV65" s="682"/>
      <c r="AW65" s="682"/>
      <c r="AX65" s="682"/>
    </row>
    <row r="66" spans="2:71" s="666" customFormat="1" ht="17.25" customHeight="1">
      <c r="B66" s="666" t="s">
        <v>1132</v>
      </c>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2"/>
    </row>
    <row r="67" spans="2:71" s="666" customFormat="1" ht="17.25" customHeight="1">
      <c r="E67" s="682"/>
      <c r="F67" s="682"/>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2"/>
      <c r="AY67" s="682"/>
      <c r="AZ67" s="682"/>
      <c r="BA67" s="682"/>
      <c r="BB67" s="682"/>
    </row>
    <row r="68" spans="2:71" s="666" customFormat="1" ht="17.25" customHeight="1">
      <c r="B68" s="666" t="s">
        <v>1133</v>
      </c>
      <c r="E68" s="682"/>
      <c r="F68" s="682"/>
      <c r="G68" s="682"/>
      <c r="H68" s="682"/>
      <c r="I68" s="682"/>
      <c r="J68" s="682"/>
      <c r="K68" s="682"/>
      <c r="L68" s="682"/>
      <c r="M68" s="682"/>
      <c r="N68" s="682"/>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2"/>
      <c r="AP68" s="682"/>
      <c r="AQ68" s="682"/>
      <c r="AR68" s="682"/>
      <c r="AS68" s="682"/>
      <c r="AT68" s="682"/>
      <c r="AU68" s="682"/>
      <c r="AV68" s="682"/>
      <c r="AW68" s="682"/>
      <c r="AX68" s="682"/>
      <c r="AY68" s="682"/>
      <c r="AZ68" s="682"/>
      <c r="BA68" s="682"/>
      <c r="BB68" s="682"/>
    </row>
    <row r="69" spans="2:71" s="666" customFormat="1" ht="17.25" customHeight="1">
      <c r="E69" s="682"/>
      <c r="F69" s="682"/>
      <c r="G69" s="682"/>
      <c r="H69" s="682"/>
      <c r="I69" s="682"/>
      <c r="J69" s="682"/>
      <c r="K69" s="682"/>
      <c r="L69" s="682"/>
      <c r="M69" s="682"/>
      <c r="N69" s="682"/>
      <c r="O69" s="682"/>
      <c r="P69" s="682"/>
      <c r="Q69" s="682"/>
      <c r="R69" s="682"/>
      <c r="S69" s="682"/>
      <c r="T69" s="682"/>
      <c r="U69" s="682"/>
      <c r="V69" s="682"/>
      <c r="W69" s="682"/>
      <c r="X69" s="682"/>
      <c r="Y69" s="682"/>
      <c r="Z69" s="682"/>
      <c r="AA69" s="682"/>
      <c r="AB69" s="682"/>
      <c r="AC69" s="682"/>
      <c r="AD69" s="682"/>
      <c r="AE69" s="682"/>
      <c r="AF69" s="682"/>
      <c r="AG69" s="682"/>
      <c r="AH69" s="682"/>
      <c r="AI69" s="682"/>
      <c r="AJ69" s="682"/>
      <c r="AK69" s="682"/>
      <c r="AL69" s="682"/>
      <c r="AM69" s="682"/>
      <c r="AN69" s="682"/>
      <c r="AO69" s="682"/>
      <c r="AP69" s="682"/>
      <c r="AQ69" s="682"/>
      <c r="AR69" s="682"/>
      <c r="AS69" s="682"/>
      <c r="AT69" s="682"/>
      <c r="AU69" s="682"/>
      <c r="AV69" s="682"/>
      <c r="AW69" s="682"/>
      <c r="AX69" s="682"/>
      <c r="AY69" s="682"/>
      <c r="AZ69" s="682"/>
      <c r="BA69" s="682"/>
      <c r="BB69" s="682"/>
    </row>
    <row r="70" spans="2:71" s="666" customFormat="1" ht="17.25" customHeight="1">
      <c r="B70" s="666" t="s">
        <v>1134</v>
      </c>
      <c r="BL70" s="684"/>
      <c r="BM70" s="685"/>
      <c r="BN70" s="684"/>
      <c r="BO70" s="684"/>
      <c r="BP70" s="684"/>
      <c r="BQ70" s="686"/>
      <c r="BR70" s="687"/>
      <c r="BS70" s="687"/>
    </row>
    <row r="71" spans="2:71" s="666" customFormat="1" ht="17.25" customHeight="1">
      <c r="E71" s="682"/>
      <c r="F71" s="682"/>
      <c r="G71" s="682"/>
      <c r="H71" s="682"/>
      <c r="I71" s="682"/>
      <c r="J71" s="682"/>
      <c r="K71" s="682"/>
      <c r="L71" s="682"/>
      <c r="M71" s="682"/>
      <c r="N71" s="682"/>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c r="AM71" s="682"/>
      <c r="AN71" s="682"/>
      <c r="AO71" s="682"/>
      <c r="AP71" s="682"/>
      <c r="AQ71" s="682"/>
      <c r="AR71" s="682"/>
      <c r="AS71" s="682"/>
      <c r="AT71" s="682"/>
      <c r="AU71" s="682"/>
      <c r="AV71" s="682"/>
      <c r="AW71" s="682"/>
      <c r="AX71" s="682"/>
    </row>
    <row r="72" spans="2:71" ht="17.25" customHeight="1">
      <c r="B72" s="666" t="s">
        <v>1135</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3"/>
  <pageMargins left="0.70866141732283472" right="0.70866141732283472" top="0.74803149606299213" bottom="0.35433070866141736"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F652D-01BC-490E-8E91-416B72EFD35B}">
  <dimension ref="A1:IU12"/>
  <sheetViews>
    <sheetView zoomScaleNormal="100" workbookViewId="0">
      <selection sqref="A1:C1"/>
    </sheetView>
  </sheetViews>
  <sheetFormatPr defaultColWidth="9" defaultRowHeight="13.5"/>
  <cols>
    <col min="1" max="1" width="3" style="446" customWidth="1"/>
    <col min="2" max="2" width="8.75" style="446" customWidth="1"/>
    <col min="3" max="14" width="7.125" style="446" customWidth="1"/>
    <col min="15" max="15" width="8.25" style="446" customWidth="1"/>
    <col min="16" max="16384" width="9" style="446"/>
  </cols>
  <sheetData>
    <row r="1" spans="1:255" ht="21" customHeight="1">
      <c r="A1" s="989"/>
      <c r="B1" s="989"/>
      <c r="C1" s="989"/>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61"/>
      <c r="CG1" s="461"/>
      <c r="CH1" s="461"/>
      <c r="CI1" s="461"/>
      <c r="CJ1" s="461"/>
      <c r="CK1" s="461"/>
      <c r="CL1" s="461"/>
      <c r="CM1" s="461"/>
      <c r="CN1" s="461"/>
      <c r="CO1" s="461"/>
      <c r="CP1" s="461"/>
      <c r="CQ1" s="461"/>
      <c r="CR1" s="461"/>
      <c r="CS1" s="461"/>
      <c r="CT1" s="461"/>
      <c r="CU1" s="461"/>
      <c r="CV1" s="461"/>
      <c r="CW1" s="461"/>
      <c r="CX1" s="461"/>
      <c r="CY1" s="461"/>
      <c r="CZ1" s="461"/>
      <c r="DA1" s="461"/>
      <c r="DB1" s="461"/>
      <c r="DC1" s="461"/>
      <c r="DD1" s="461"/>
      <c r="DE1" s="461"/>
      <c r="DF1" s="461"/>
      <c r="DG1" s="461"/>
      <c r="DH1" s="461"/>
      <c r="DI1" s="461"/>
      <c r="DJ1" s="461"/>
      <c r="DK1" s="461"/>
      <c r="DL1" s="461"/>
      <c r="DM1" s="461"/>
      <c r="DN1" s="461"/>
      <c r="DO1" s="461"/>
      <c r="DP1" s="461"/>
      <c r="DQ1" s="461"/>
      <c r="DR1" s="461"/>
      <c r="DS1" s="461"/>
      <c r="DT1" s="461"/>
      <c r="DU1" s="461"/>
      <c r="DV1" s="461"/>
      <c r="DW1" s="461"/>
      <c r="DX1" s="461"/>
      <c r="DY1" s="461"/>
      <c r="DZ1" s="461"/>
      <c r="EA1" s="461"/>
      <c r="EB1" s="461"/>
      <c r="EC1" s="461"/>
      <c r="ED1" s="461"/>
      <c r="EE1" s="461"/>
      <c r="EF1" s="461"/>
      <c r="EG1" s="461"/>
      <c r="EH1" s="461"/>
      <c r="EI1" s="461"/>
      <c r="EJ1" s="461"/>
      <c r="EK1" s="461"/>
      <c r="EL1" s="461"/>
      <c r="EM1" s="461"/>
      <c r="EN1" s="461"/>
      <c r="EO1" s="461"/>
      <c r="EP1" s="461"/>
      <c r="EQ1" s="461"/>
      <c r="ER1" s="461"/>
      <c r="ES1" s="461"/>
      <c r="ET1" s="461"/>
      <c r="EU1" s="461"/>
      <c r="EV1" s="461"/>
      <c r="EW1" s="461"/>
      <c r="EX1" s="461"/>
      <c r="EY1" s="461"/>
      <c r="EZ1" s="461"/>
      <c r="FA1" s="461"/>
      <c r="FB1" s="461"/>
      <c r="FC1" s="461"/>
      <c r="FD1" s="461"/>
      <c r="FE1" s="461"/>
      <c r="FF1" s="461"/>
      <c r="FG1" s="461"/>
      <c r="FH1" s="461"/>
      <c r="FI1" s="461"/>
      <c r="FJ1" s="461"/>
      <c r="FK1" s="461"/>
      <c r="FL1" s="461"/>
      <c r="FM1" s="461"/>
      <c r="FN1" s="461"/>
      <c r="FO1" s="461"/>
      <c r="FP1" s="461"/>
      <c r="FQ1" s="461"/>
      <c r="FR1" s="461"/>
      <c r="FS1" s="461"/>
      <c r="FT1" s="461"/>
      <c r="FU1" s="461"/>
      <c r="FV1" s="461"/>
      <c r="FW1" s="461"/>
      <c r="FX1" s="461"/>
      <c r="FY1" s="461"/>
      <c r="FZ1" s="461"/>
      <c r="GA1" s="461"/>
      <c r="GB1" s="461"/>
      <c r="GC1" s="461"/>
      <c r="GD1" s="461"/>
      <c r="GE1" s="461"/>
      <c r="GF1" s="461"/>
      <c r="GG1" s="461"/>
      <c r="GH1" s="461"/>
      <c r="GI1" s="461"/>
      <c r="GJ1" s="461"/>
      <c r="GK1" s="461"/>
      <c r="GL1" s="461"/>
      <c r="GM1" s="461"/>
      <c r="GN1" s="461"/>
      <c r="GO1" s="461"/>
      <c r="GP1" s="461"/>
      <c r="GQ1" s="461"/>
      <c r="GR1" s="461"/>
      <c r="GS1" s="461"/>
      <c r="GT1" s="461"/>
      <c r="GU1" s="461"/>
      <c r="GV1" s="461"/>
      <c r="GW1" s="461"/>
      <c r="GX1" s="461"/>
      <c r="GY1" s="461"/>
      <c r="GZ1" s="461"/>
      <c r="HA1" s="461"/>
      <c r="HB1" s="461"/>
      <c r="HC1" s="461"/>
      <c r="HD1" s="461"/>
      <c r="HE1" s="461"/>
      <c r="HF1" s="461"/>
      <c r="HG1" s="461"/>
      <c r="HH1" s="461"/>
      <c r="HI1" s="461"/>
      <c r="HJ1" s="461"/>
      <c r="HK1" s="461"/>
      <c r="HL1" s="461"/>
      <c r="HM1" s="461"/>
      <c r="HN1" s="461"/>
      <c r="HO1" s="461"/>
      <c r="HP1" s="461"/>
      <c r="HQ1" s="461"/>
      <c r="HR1" s="461"/>
      <c r="HS1" s="461"/>
      <c r="HT1" s="461"/>
      <c r="HU1" s="461"/>
      <c r="HV1" s="461"/>
      <c r="HW1" s="461"/>
      <c r="HX1" s="461"/>
      <c r="HY1" s="461"/>
      <c r="HZ1" s="461"/>
      <c r="IA1" s="461"/>
      <c r="IB1" s="461"/>
      <c r="IC1" s="461"/>
      <c r="ID1" s="461"/>
      <c r="IE1" s="461"/>
      <c r="IF1" s="461"/>
      <c r="IG1" s="461"/>
      <c r="IH1" s="461"/>
      <c r="II1" s="461"/>
      <c r="IJ1" s="461"/>
      <c r="IK1" s="461"/>
      <c r="IL1" s="461"/>
      <c r="IM1" s="461"/>
      <c r="IN1" s="461"/>
      <c r="IO1" s="461"/>
      <c r="IP1" s="461"/>
      <c r="IQ1" s="461"/>
      <c r="IR1" s="461"/>
      <c r="IS1" s="461"/>
      <c r="IT1" s="461"/>
      <c r="IU1" s="461"/>
    </row>
    <row r="2" spans="1:255" s="463" customFormat="1" ht="16.899999999999999" customHeight="1">
      <c r="A2" s="464" t="s">
        <v>829</v>
      </c>
      <c r="B2" s="464"/>
      <c r="C2" s="464"/>
      <c r="D2" s="992"/>
      <c r="E2" s="992"/>
      <c r="F2" s="992"/>
      <c r="G2" s="992"/>
      <c r="H2" s="992"/>
      <c r="I2" s="992"/>
      <c r="J2" s="992"/>
      <c r="K2" s="992"/>
      <c r="L2" s="992"/>
      <c r="M2" s="992"/>
      <c r="N2" s="992"/>
      <c r="O2" s="992"/>
    </row>
    <row r="3" spans="1:255" ht="16.899999999999999" customHeight="1">
      <c r="A3" s="462"/>
      <c r="B3" s="462"/>
      <c r="D3" s="992"/>
      <c r="E3" s="992"/>
      <c r="F3" s="992"/>
      <c r="G3" s="992"/>
      <c r="H3" s="992"/>
      <c r="I3" s="992"/>
      <c r="J3" s="992"/>
      <c r="K3" s="992"/>
      <c r="L3" s="992"/>
      <c r="M3" s="992"/>
      <c r="N3" s="992"/>
      <c r="O3" s="992"/>
    </row>
    <row r="4" spans="1:255" ht="17.100000000000001" customHeight="1" thickBot="1">
      <c r="A4" s="461"/>
      <c r="B4" s="461"/>
      <c r="C4" s="461"/>
      <c r="D4" s="461"/>
      <c r="E4" s="461"/>
      <c r="F4" s="461"/>
      <c r="G4" s="461"/>
      <c r="H4" s="461"/>
      <c r="I4" s="461"/>
      <c r="J4" s="461"/>
      <c r="K4" s="461"/>
      <c r="L4" s="461"/>
      <c r="M4" s="461"/>
      <c r="N4" s="461"/>
    </row>
    <row r="5" spans="1:255" ht="21.95" customHeight="1">
      <c r="A5" s="985" t="s">
        <v>828</v>
      </c>
      <c r="B5" s="986"/>
      <c r="C5" s="460" t="s">
        <v>827</v>
      </c>
      <c r="D5" s="460" t="s">
        <v>827</v>
      </c>
      <c r="E5" s="460" t="s">
        <v>827</v>
      </c>
      <c r="F5" s="460" t="s">
        <v>827</v>
      </c>
      <c r="G5" s="460" t="s">
        <v>827</v>
      </c>
      <c r="H5" s="460" t="s">
        <v>827</v>
      </c>
      <c r="I5" s="460" t="s">
        <v>827</v>
      </c>
      <c r="J5" s="460" t="s">
        <v>827</v>
      </c>
      <c r="K5" s="460" t="s">
        <v>827</v>
      </c>
      <c r="L5" s="460" t="s">
        <v>827</v>
      </c>
      <c r="M5" s="460" t="s">
        <v>827</v>
      </c>
      <c r="N5" s="459" t="s">
        <v>827</v>
      </c>
      <c r="O5" s="983" t="s">
        <v>826</v>
      </c>
      <c r="P5" s="458"/>
    </row>
    <row r="6" spans="1:255" ht="27" customHeight="1">
      <c r="A6" s="987"/>
      <c r="B6" s="988"/>
      <c r="C6" s="457" t="s">
        <v>825</v>
      </c>
      <c r="D6" s="457" t="s">
        <v>825</v>
      </c>
      <c r="E6" s="457" t="s">
        <v>825</v>
      </c>
      <c r="F6" s="457" t="s">
        <v>825</v>
      </c>
      <c r="G6" s="457" t="s">
        <v>825</v>
      </c>
      <c r="H6" s="457" t="s">
        <v>825</v>
      </c>
      <c r="I6" s="457" t="s">
        <v>825</v>
      </c>
      <c r="J6" s="457" t="s">
        <v>825</v>
      </c>
      <c r="K6" s="457" t="s">
        <v>825</v>
      </c>
      <c r="L6" s="457" t="s">
        <v>825</v>
      </c>
      <c r="M6" s="457" t="s">
        <v>825</v>
      </c>
      <c r="N6" s="456" t="s">
        <v>825</v>
      </c>
      <c r="O6" s="984"/>
    </row>
    <row r="7" spans="1:255" ht="37.5" customHeight="1" thickBot="1">
      <c r="A7" s="990" t="s">
        <v>824</v>
      </c>
      <c r="B7" s="991"/>
      <c r="C7" s="455"/>
      <c r="D7" s="455"/>
      <c r="E7" s="455"/>
      <c r="F7" s="455"/>
      <c r="G7" s="455"/>
      <c r="H7" s="455"/>
      <c r="I7" s="455"/>
      <c r="J7" s="455"/>
      <c r="K7" s="455"/>
      <c r="L7" s="455"/>
      <c r="M7" s="455"/>
      <c r="N7" s="454"/>
      <c r="O7" s="453" t="e">
        <f>AVERAGE(C7:N7)</f>
        <v>#DIV/0!</v>
      </c>
    </row>
    <row r="8" spans="1:255" ht="28.5" customHeight="1">
      <c r="A8" s="452"/>
      <c r="B8" s="451"/>
      <c r="C8" s="450"/>
      <c r="D8" s="450"/>
      <c r="E8" s="450"/>
      <c r="F8" s="450"/>
      <c r="G8" s="450"/>
      <c r="H8" s="450"/>
      <c r="I8" s="450"/>
      <c r="J8" s="450"/>
      <c r="K8" s="450"/>
      <c r="L8" s="450"/>
      <c r="M8" s="450"/>
      <c r="N8" s="450"/>
      <c r="O8" s="449"/>
    </row>
    <row r="9" spans="1:255" ht="27" customHeight="1">
      <c r="A9" s="447"/>
      <c r="B9" s="448" t="s">
        <v>823</v>
      </c>
      <c r="C9" s="447"/>
      <c r="D9" s="447"/>
      <c r="E9" s="447"/>
      <c r="F9" s="447"/>
      <c r="G9" s="447"/>
      <c r="H9" s="447"/>
      <c r="I9" s="447"/>
      <c r="J9" s="447"/>
      <c r="K9" s="447"/>
      <c r="L9" s="447"/>
      <c r="M9" s="447"/>
    </row>
    <row r="10" spans="1:255" ht="27" customHeight="1">
      <c r="A10" s="447"/>
      <c r="B10" s="448" t="s">
        <v>822</v>
      </c>
      <c r="C10" s="447"/>
      <c r="D10" s="447"/>
      <c r="E10" s="447"/>
      <c r="F10" s="447"/>
      <c r="G10" s="447"/>
      <c r="H10" s="447"/>
      <c r="I10" s="447"/>
      <c r="J10" s="447"/>
      <c r="K10" s="447"/>
      <c r="L10" s="447"/>
      <c r="M10" s="447"/>
    </row>
    <row r="11" spans="1:255" ht="27" customHeight="1">
      <c r="B11" s="448" t="s">
        <v>821</v>
      </c>
    </row>
    <row r="12" spans="1:255">
      <c r="B12" s="447"/>
    </row>
  </sheetData>
  <sheetProtection selectLockedCells="1" selectUnlockedCells="1"/>
  <mergeCells count="5">
    <mergeCell ref="O5:O6"/>
    <mergeCell ref="A5:B6"/>
    <mergeCell ref="A1:C1"/>
    <mergeCell ref="A7:B7"/>
    <mergeCell ref="D2:O3"/>
  </mergeCells>
  <phoneticPr fontId="3"/>
  <pageMargins left="0.75" right="0.75" top="1" bottom="1" header="0.51180555555555551" footer="0.51180555555555551"/>
  <pageSetup paperSize="9" firstPageNumber="0"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A3DF-6962-4C09-BB00-114F2CE9AEAD}">
  <dimension ref="A2:J33"/>
  <sheetViews>
    <sheetView workbookViewId="0"/>
  </sheetViews>
  <sheetFormatPr defaultColWidth="9" defaultRowHeight="18.75"/>
  <cols>
    <col min="1" max="1" width="9" style="433"/>
    <col min="2" max="2" width="5.5" style="433" customWidth="1"/>
    <col min="3" max="3" width="14.25" style="433" customWidth="1"/>
    <col min="4" max="4" width="9" style="433"/>
    <col min="5" max="5" width="10.5" style="433" customWidth="1"/>
    <col min="6" max="6" width="31.625" style="433" customWidth="1"/>
    <col min="7" max="16384" width="9" style="433"/>
  </cols>
  <sheetData>
    <row r="2" spans="1:8" ht="18.75" customHeight="1">
      <c r="A2" s="995" t="s">
        <v>820</v>
      </c>
      <c r="B2" s="995"/>
      <c r="C2" s="995"/>
      <c r="D2" s="995"/>
      <c r="E2" s="995"/>
      <c r="F2" s="995"/>
      <c r="G2" s="445"/>
      <c r="H2" s="445"/>
    </row>
    <row r="3" spans="1:8">
      <c r="D3" s="444"/>
    </row>
    <row r="4" spans="1:8" ht="21.75" customHeight="1">
      <c r="D4" s="443" t="s">
        <v>819</v>
      </c>
      <c r="E4" s="443"/>
      <c r="F4" s="443"/>
      <c r="G4" s="443"/>
    </row>
    <row r="5" spans="1:8">
      <c r="D5" s="442"/>
    </row>
    <row r="6" spans="1:8">
      <c r="B6" s="441" t="s">
        <v>818</v>
      </c>
      <c r="C6" s="440" t="s">
        <v>817</v>
      </c>
      <c r="D6" s="440" t="s">
        <v>816</v>
      </c>
      <c r="E6" s="440" t="s">
        <v>815</v>
      </c>
      <c r="F6" s="439" t="s">
        <v>814</v>
      </c>
    </row>
    <row r="7" spans="1:8">
      <c r="B7" s="438"/>
      <c r="C7" s="438"/>
      <c r="D7" s="438"/>
      <c r="E7" s="438"/>
      <c r="F7" s="438"/>
    </row>
    <row r="8" spans="1:8">
      <c r="B8" s="438"/>
      <c r="C8" s="438"/>
      <c r="D8" s="438"/>
      <c r="E8" s="438"/>
      <c r="F8" s="438"/>
    </row>
    <row r="9" spans="1:8">
      <c r="B9" s="438"/>
      <c r="C9" s="438"/>
      <c r="D9" s="438"/>
      <c r="E9" s="438"/>
      <c r="F9" s="438"/>
    </row>
    <row r="10" spans="1:8">
      <c r="B10" s="438"/>
      <c r="C10" s="438"/>
      <c r="D10" s="438"/>
      <c r="E10" s="438"/>
      <c r="F10" s="438"/>
    </row>
    <row r="11" spans="1:8">
      <c r="B11" s="438"/>
      <c r="C11" s="438"/>
      <c r="D11" s="438"/>
      <c r="E11" s="438"/>
      <c r="F11" s="438"/>
    </row>
    <row r="12" spans="1:8">
      <c r="B12" s="438"/>
      <c r="C12" s="438"/>
      <c r="D12" s="438"/>
      <c r="E12" s="438"/>
      <c r="F12" s="438"/>
    </row>
    <row r="13" spans="1:8">
      <c r="B13" s="438"/>
      <c r="C13" s="438"/>
      <c r="D13" s="438"/>
      <c r="E13" s="438"/>
      <c r="F13" s="438"/>
    </row>
    <row r="14" spans="1:8">
      <c r="B14" s="438"/>
      <c r="C14" s="438"/>
      <c r="D14" s="438"/>
      <c r="E14" s="438"/>
      <c r="F14" s="438"/>
    </row>
    <row r="15" spans="1:8">
      <c r="B15" s="438"/>
      <c r="C15" s="438"/>
      <c r="D15" s="438"/>
      <c r="E15" s="438"/>
      <c r="F15" s="438"/>
    </row>
    <row r="16" spans="1:8">
      <c r="B16" s="438"/>
      <c r="C16" s="438"/>
      <c r="D16" s="438"/>
      <c r="E16" s="438"/>
      <c r="F16" s="438"/>
    </row>
    <row r="17" spans="2:10">
      <c r="B17" s="438"/>
      <c r="C17" s="438"/>
      <c r="D17" s="438"/>
      <c r="E17" s="438"/>
      <c r="F17" s="438"/>
    </row>
    <row r="18" spans="2:10">
      <c r="B18" s="438"/>
      <c r="C18" s="438"/>
      <c r="D18" s="438"/>
      <c r="E18" s="438"/>
      <c r="F18" s="438"/>
    </row>
    <row r="19" spans="2:10">
      <c r="D19" s="437"/>
      <c r="E19" s="437"/>
      <c r="F19" s="437"/>
      <c r="G19" s="437"/>
      <c r="H19" s="437"/>
    </row>
    <row r="20" spans="2:10">
      <c r="B20" s="436" t="s">
        <v>813</v>
      </c>
      <c r="C20" s="436"/>
      <c r="D20" s="436"/>
      <c r="E20" s="436"/>
      <c r="F20" s="436"/>
      <c r="G20" s="436"/>
      <c r="H20" s="436"/>
    </row>
    <row r="21" spans="2:10">
      <c r="B21" s="436" t="s">
        <v>812</v>
      </c>
      <c r="C21" s="436"/>
      <c r="D21" s="436"/>
      <c r="E21" s="436"/>
      <c r="F21" s="436"/>
      <c r="G21" s="436"/>
      <c r="H21" s="436"/>
    </row>
    <row r="22" spans="2:10">
      <c r="B22" s="993" t="s">
        <v>811</v>
      </c>
      <c r="C22" s="993"/>
      <c r="D22" s="993"/>
      <c r="E22" s="993"/>
      <c r="F22" s="993"/>
      <c r="G22" s="993"/>
      <c r="H22" s="993"/>
      <c r="I22" s="993"/>
      <c r="J22" s="434"/>
    </row>
    <row r="23" spans="2:10">
      <c r="B23" s="996" t="s">
        <v>810</v>
      </c>
      <c r="C23" s="996"/>
      <c r="D23" s="996"/>
      <c r="E23" s="996"/>
      <c r="F23" s="996"/>
      <c r="G23" s="996"/>
      <c r="H23" s="996"/>
      <c r="I23" s="996"/>
      <c r="J23" s="434"/>
    </row>
    <row r="24" spans="2:10">
      <c r="B24" s="996" t="s">
        <v>809</v>
      </c>
      <c r="C24" s="996"/>
      <c r="D24" s="996"/>
      <c r="E24" s="996"/>
      <c r="F24" s="996"/>
      <c r="G24" s="996"/>
      <c r="H24" s="996"/>
      <c r="I24" s="996"/>
      <c r="J24" s="434"/>
    </row>
    <row r="25" spans="2:10">
      <c r="B25" s="996" t="s">
        <v>808</v>
      </c>
      <c r="C25" s="996"/>
      <c r="D25" s="996"/>
      <c r="E25" s="996"/>
      <c r="F25" s="996"/>
      <c r="G25" s="996"/>
      <c r="H25" s="996"/>
      <c r="I25" s="996"/>
      <c r="J25" s="434"/>
    </row>
    <row r="26" spans="2:10">
      <c r="B26" s="996" t="s">
        <v>807</v>
      </c>
      <c r="C26" s="996"/>
      <c r="D26" s="996"/>
      <c r="E26" s="996"/>
      <c r="F26" s="996"/>
      <c r="G26" s="996"/>
      <c r="H26" s="996"/>
      <c r="I26" s="996"/>
      <c r="J26" s="434"/>
    </row>
    <row r="27" spans="2:10" ht="29.25" customHeight="1">
      <c r="B27" s="994" t="s">
        <v>806</v>
      </c>
      <c r="C27" s="994"/>
      <c r="D27" s="994"/>
      <c r="E27" s="994"/>
      <c r="F27" s="994"/>
      <c r="G27" s="994"/>
      <c r="H27" s="994"/>
      <c r="I27" s="994"/>
      <c r="J27" s="994"/>
    </row>
    <row r="28" spans="2:10" ht="28.5" customHeight="1">
      <c r="B28" s="994" t="s">
        <v>805</v>
      </c>
      <c r="C28" s="994"/>
      <c r="D28" s="994"/>
      <c r="E28" s="994"/>
      <c r="F28" s="994"/>
      <c r="G28" s="994"/>
      <c r="H28" s="994"/>
      <c r="I28" s="994"/>
      <c r="J28" s="434"/>
    </row>
    <row r="29" spans="2:10">
      <c r="B29" s="435" t="s">
        <v>804</v>
      </c>
      <c r="C29" s="435"/>
      <c r="D29" s="435"/>
      <c r="E29" s="435"/>
      <c r="F29" s="435"/>
      <c r="G29" s="435"/>
      <c r="H29" s="435"/>
      <c r="I29" s="434"/>
      <c r="J29" s="434"/>
    </row>
    <row r="30" spans="2:10">
      <c r="B30" s="435" t="s">
        <v>803</v>
      </c>
      <c r="C30" s="435"/>
      <c r="D30" s="435"/>
      <c r="E30" s="435"/>
      <c r="F30" s="435"/>
      <c r="G30" s="435"/>
      <c r="H30" s="435"/>
      <c r="I30" s="434"/>
      <c r="J30" s="434"/>
    </row>
    <row r="31" spans="2:10">
      <c r="B31" s="435" t="s">
        <v>802</v>
      </c>
      <c r="C31" s="435"/>
      <c r="D31" s="435"/>
      <c r="E31" s="435"/>
      <c r="F31" s="435"/>
      <c r="G31" s="435"/>
      <c r="H31" s="435"/>
      <c r="I31" s="434"/>
      <c r="J31" s="434"/>
    </row>
    <row r="32" spans="2:10">
      <c r="B32" s="996" t="s">
        <v>801</v>
      </c>
      <c r="C32" s="996"/>
      <c r="D32" s="996"/>
      <c r="E32" s="996"/>
      <c r="F32" s="996"/>
      <c r="G32" s="996"/>
      <c r="H32" s="996"/>
      <c r="I32" s="996"/>
      <c r="J32" s="434"/>
    </row>
    <row r="33" spans="2:10">
      <c r="B33" s="993" t="s">
        <v>800</v>
      </c>
      <c r="C33" s="993"/>
      <c r="D33" s="993"/>
      <c r="E33" s="993"/>
      <c r="F33" s="993"/>
      <c r="G33" s="993"/>
      <c r="H33" s="993"/>
      <c r="I33" s="993"/>
      <c r="J33" s="434"/>
    </row>
  </sheetData>
  <mergeCells count="10">
    <mergeCell ref="B33:I33"/>
    <mergeCell ref="B27:J27"/>
    <mergeCell ref="B28:I28"/>
    <mergeCell ref="A2:F2"/>
    <mergeCell ref="B22:I22"/>
    <mergeCell ref="B23:I23"/>
    <mergeCell ref="B24:I24"/>
    <mergeCell ref="B25:I25"/>
    <mergeCell ref="B26:I26"/>
    <mergeCell ref="B32:I32"/>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認知症対応型共同生活介護</vt:lpstr>
      <vt:lpstr>①自己点検シート</vt:lpstr>
      <vt:lpstr>②勤務形態一覧表</vt:lpstr>
      <vt:lpstr>シフト記号表（勤務時間帯）</vt:lpstr>
      <vt:lpstr>【記載例】認知症対応型共同生活介護</vt:lpstr>
      <vt:lpstr>【記載例】シフト記号表（勤務時間帯）</vt:lpstr>
      <vt:lpstr>記入方法</vt:lpstr>
      <vt:lpstr>④利用者の状況</vt:lpstr>
      <vt:lpstr>⑤身体拘束者名簿</vt:lpstr>
      <vt:lpstr>'シフト記号表（勤務時間帯）'!【記載例】シフト記号</vt:lpstr>
      <vt:lpstr>'【記載例】シフト記号表（勤務時間帯）'!Print_Area</vt:lpstr>
      <vt:lpstr>【記載例】認知症対応型共同生活介護!Print_Area</vt:lpstr>
      <vt:lpstr>①自己点検シート!Print_Area</vt:lpstr>
      <vt:lpstr>②勤務形態一覧表!Print_Area</vt:lpstr>
      <vt:lpstr>'シフト記号表（勤務時間帯）'!Print_Area</vt:lpstr>
      <vt:lpstr>記入方法!Print_Area</vt:lpstr>
      <vt:lpstr>①自己点検シート!Print_Titles</vt:lpstr>
      <vt:lpstr>②勤務形態一覧表!Print_Titles</vt:lpstr>
      <vt:lpstr>シフト記号表認知症対応型共同生活介護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2023-04-25T09:04:22Z</dcterms:created>
  <dcterms:modified xsi:type="dcterms:W3CDTF">2025-04-04T05:03:00Z</dcterms:modified>
</cp:coreProperties>
</file>